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</sheets>
  <definedNames>
    <definedName name="_xlnm.Print_Area" localSheetId="0">'Лист2'!$A$1:$N$29</definedName>
    <definedName name="_xlnm.Print_Area_0" localSheetId="0">'Лист2'!$A$1:$N$29</definedName>
    <definedName name="_xlnm.Print_Area_0_0" localSheetId="0">'Лист2'!$A$1:$N$29</definedName>
    <definedName name="_xlnm.Print_Area_0_0_0" localSheetId="0">'Лист2'!$A$1:$N$29</definedName>
    <definedName name="_xlnm.Print_Area_0_0_0_0" localSheetId="0">'Лист2'!$A$1:$N$29</definedName>
    <definedName name="_xlnm.Print_Area_0_0_0_0_0" localSheetId="0">'Лист2'!$A$1:$N$29</definedName>
    <definedName name="_xlnm.Print_Area_0_0_0_0_0_0" localSheetId="0">'Лист2'!$A$1:$N$29</definedName>
    <definedName name="Print_Area_0" localSheetId="0">'Лист2'!$A$1:$N$29</definedName>
    <definedName name="Print_Area_0_0" localSheetId="0">'Лист2'!$A$1:$N$29</definedName>
    <definedName name="_xlnm.Print_Area" localSheetId="0">'Лист2'!$A$1:$N$29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8"/>
            <color indexed="8"/>
            <rFont val="Tahoma"/>
            <family val="2"/>
          </rPr>
          <t>Здесь необходимо указать предмет контракта</t>
        </r>
      </text>
    </comment>
  </commentList>
</comments>
</file>

<file path=xl/sharedStrings.xml><?xml version="1.0" encoding="utf-8"?>
<sst xmlns="http://schemas.openxmlformats.org/spreadsheetml/2006/main" count="48" uniqueCount="45">
  <si>
    <t>Заказчик: Муниципальное унитарное предприятие «Архитектурно-планировочный центр»</t>
  </si>
  <si>
    <t>№</t>
  </si>
  <si>
    <t>Основные характеристики объекта закупки</t>
  </si>
  <si>
    <t>Ед. изм</t>
  </si>
  <si>
    <t>Кол-во</t>
  </si>
  <si>
    <t>Коммерческие предложения (руб./ед.изм.)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</si>
  <si>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</si>
  <si>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</si>
  <si>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</si>
  <si>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</si>
  <si>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измерения с округлением (вниз) до сотых долей после запятой (руб.)</t>
  </si>
  <si>
    <t>Бензин автомобильный Аи-92</t>
  </si>
  <si>
    <t>литр</t>
  </si>
  <si>
    <t>Бензин автомобильный Аи-95</t>
  </si>
  <si>
    <t>Дизельное топливо</t>
  </si>
  <si>
    <t>ИТОГО</t>
  </si>
  <si>
    <t>По произведенным Заказчиком расчетам среднее квадратичное отклонение составило</t>
  </si>
  <si>
    <t>рублей</t>
  </si>
  <si>
    <t>и коэффициент вариации цены составил</t>
  </si>
  <si>
    <t>дополнительные исследования в целях увеличения количества ценовой информации, используемой в расчетах</t>
  </si>
  <si>
    <t>v - объем закупаемого товара;</t>
  </si>
  <si>
    <t>n - количество значений, используемых в расчете;</t>
  </si>
  <si>
    <t>i - номер источника ценовой информации;</t>
  </si>
  <si>
    <t>цi - цена единицы товара, представленная в источнике с номером i (руб.)</t>
  </si>
  <si>
    <t>ц - средняя арифметическая величина цены единицы товара;</t>
  </si>
  <si>
    <t>V - коэффициент вариации;</t>
  </si>
  <si>
    <t>Ответственный</t>
  </si>
  <si>
    <t>Старший специалист по закупкам</t>
  </si>
  <si>
    <t>(должность)</t>
  </si>
  <si>
    <t>(подпись/расшифровка)</t>
  </si>
  <si>
    <t>с применением топливных карт</t>
  </si>
  <si>
    <t>Н(М)ЦД, ЦДЕП договора с учетом округления цены за единицу (руб.)</t>
  </si>
  <si>
    <r>
      <t>Расчет Н(М)ЦД по формуле</t>
    </r>
    <r>
      <rPr>
        <sz val="10"/>
        <color indexed="8"/>
        <rFont val="Times New Roman"/>
        <family val="1"/>
      </rPr>
      <t xml:space="preserve">                                  </t>
    </r>
    <r>
      <rPr>
        <sz val="9"/>
        <color indexed="8"/>
        <rFont val="Times New Roman"/>
        <family val="1"/>
      </rPr>
      <t>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</si>
  <si>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Однородность совокупности значений выявленных цен, используемых в расчете Н(М)ЦД</t>
  </si>
  <si>
    <t>Поскольку коэффициент вариации цены менее 33%, совокупность значений, используемых в расчете, при определении НМЦД считается однородной  и не требуется</t>
  </si>
  <si>
    <t>Расчет начальной (максимальной) цены договора произведён методом сопоставимых рыночных цен, где</t>
  </si>
  <si>
    <t>Н(М)ЦД, определяемая методом сопоставимых рыночных цен (анализа рынка)</t>
  </si>
  <si>
    <t>В результате проведенного расчета НМЦД договора составила:</t>
  </si>
  <si>
    <t xml:space="preserve">Обоснование начальной (максимальной) цены договора  на поставку бензина и дизельного топлива через АЗС </t>
  </si>
  <si>
    <t>*При определении НМЦД договора Заказчика применяется Приказ Минэкономразвития России от 02.10.2013 № 567 " Об утверждении методических рекомендаций по применению методов определения начальной (максимальной) цены контракта., цены контракта, заключаемого с единственным поставщиком".</t>
  </si>
  <si>
    <t>Коммерческое предложение №1 входящее №1522 от 14.09.2020г.</t>
  </si>
  <si>
    <t>Коммерческое предложение №2 входящее №1523 от 14.09.2020г.</t>
  </si>
  <si>
    <t>Коммерческое предложение №3 входящее №1524 от 14.09.2020г.</t>
  </si>
  <si>
    <t>Дата составления: 14.09.2020 год</t>
  </si>
  <si>
    <t>В.А. Пучкова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</si>
</sst>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"/>
    <numFmt numFmtId="165" formatCode="#,##0.00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top"/>
    </xf>
    <xf numFmtId="4" fontId="4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0" fontId="14" fillId="0" borderId="0" xfId="57" applyNumberFormat="1" applyFont="1" applyBorder="1" applyAlignment="1" applyProtection="1">
      <alignment horizontal="left" vertical="center" wrapText="1"/>
      <protection/>
    </xf>
    <xf numFmtId="4" fontId="12" fillId="0" borderId="0" xfId="0" applyNumberFormat="1" applyFont="1" applyAlignment="1">
      <alignment horizontal="center" vertical="top"/>
    </xf>
    <xf numFmtId="4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2" fillId="0" borderId="12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5</xdr:row>
      <xdr:rowOff>981075</xdr:rowOff>
    </xdr:from>
    <xdr:to>
      <xdr:col>10</xdr:col>
      <xdr:colOff>38100</xdr:colOff>
      <xdr:row>5</xdr:row>
      <xdr:rowOff>1447800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381250"/>
          <a:ext cx="9239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123825</xdr:colOff>
      <xdr:row>5</xdr:row>
      <xdr:rowOff>628650</xdr:rowOff>
    </xdr:from>
    <xdr:to>
      <xdr:col>9</xdr:col>
      <xdr:colOff>28575</xdr:colOff>
      <xdr:row>5</xdr:row>
      <xdr:rowOff>1038225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2028825"/>
          <a:ext cx="7810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152400</xdr:colOff>
      <xdr:row>5</xdr:row>
      <xdr:rowOff>1657350</xdr:rowOff>
    </xdr:from>
    <xdr:to>
      <xdr:col>11</xdr:col>
      <xdr:colOff>66675</xdr:colOff>
      <xdr:row>5</xdr:row>
      <xdr:rowOff>2038350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3057525"/>
          <a:ext cx="15049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10</xdr:col>
      <xdr:colOff>409575</xdr:colOff>
      <xdr:row>5</xdr:row>
      <xdr:rowOff>1371600</xdr:rowOff>
    </xdr:from>
    <xdr:to>
      <xdr:col>10</xdr:col>
      <xdr:colOff>552450</xdr:colOff>
      <xdr:row>5</xdr:row>
      <xdr:rowOff>1590675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2771775"/>
          <a:ext cx="1428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80" zoomScaleNormal="75" zoomScaleSheetLayoutView="80" zoomScalePageLayoutView="0" workbookViewId="0" topLeftCell="A2">
      <selection activeCell="J28" sqref="J28"/>
    </sheetView>
  </sheetViews>
  <sheetFormatPr defaultColWidth="10.57421875" defaultRowHeight="15"/>
  <cols>
    <col min="1" max="1" width="4.421875" style="0" customWidth="1"/>
    <col min="2" max="2" width="27.57421875" style="0" customWidth="1"/>
    <col min="3" max="3" width="6.140625" style="0" customWidth="1"/>
    <col min="4" max="4" width="7.8515625" style="0" customWidth="1"/>
    <col min="5" max="5" width="8.7109375" style="0" customWidth="1"/>
    <col min="6" max="7" width="9.421875" style="0" customWidth="1"/>
    <col min="8" max="8" width="11.8515625" style="0" customWidth="1"/>
    <col min="9" max="9" width="13.140625" style="0" customWidth="1"/>
    <col min="10" max="10" width="15.28125" style="0" customWidth="1"/>
    <col min="11" max="11" width="23.8515625" style="0" customWidth="1"/>
    <col min="12" max="12" width="10.140625" style="0" customWidth="1"/>
    <col min="13" max="13" width="12.8515625" style="0" customWidth="1"/>
    <col min="14" max="14" width="11.57421875" style="0" customWidth="1"/>
    <col min="15" max="15" width="8.7109375" style="0" customWidth="1"/>
    <col min="16" max="16" width="11.7109375" style="0" customWidth="1"/>
    <col min="17" max="17" width="10.421875" style="0" customWidth="1"/>
    <col min="18" max="248" width="8.7109375" style="0" customWidth="1"/>
    <col min="249" max="249" width="3.140625" style="0" customWidth="1"/>
    <col min="250" max="250" width="15.57421875" style="0" customWidth="1"/>
    <col min="251" max="251" width="55.140625" style="0" customWidth="1"/>
    <col min="252" max="252" width="5.8515625" style="0" customWidth="1"/>
    <col min="253" max="253" width="6.8515625" style="0" customWidth="1"/>
  </cols>
  <sheetData>
    <row r="1" spans="12:14" ht="27.75" customHeight="1" hidden="1">
      <c r="L1" s="60"/>
      <c r="M1" s="60"/>
      <c r="N1" s="60"/>
    </row>
    <row r="2" spans="2:14" ht="24.75" customHeight="1">
      <c r="B2" s="59" t="s">
        <v>38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4" ht="22.5" customHeight="1">
      <c r="B3" s="59" t="s">
        <v>30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2.5" customHeight="1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7" ht="40.5" customHeight="1">
      <c r="A5" s="62" t="s">
        <v>1</v>
      </c>
      <c r="B5" s="62" t="s">
        <v>2</v>
      </c>
      <c r="C5" s="62" t="s">
        <v>3</v>
      </c>
      <c r="D5" s="62" t="s">
        <v>4</v>
      </c>
      <c r="E5" s="62" t="s">
        <v>5</v>
      </c>
      <c r="F5" s="62"/>
      <c r="G5" s="62"/>
      <c r="H5" s="63" t="s">
        <v>33</v>
      </c>
      <c r="I5" s="63"/>
      <c r="J5" s="63"/>
      <c r="K5" s="54" t="s">
        <v>36</v>
      </c>
      <c r="L5" s="54"/>
      <c r="M5" s="54"/>
      <c r="N5" s="54"/>
      <c r="Q5" s="4"/>
    </row>
    <row r="6" spans="1:14" ht="168" customHeight="1">
      <c r="A6" s="62"/>
      <c r="B6" s="62"/>
      <c r="C6" s="62"/>
      <c r="D6" s="62"/>
      <c r="E6" s="5" t="s">
        <v>40</v>
      </c>
      <c r="F6" s="5" t="s">
        <v>41</v>
      </c>
      <c r="G6" s="5" t="s">
        <v>42</v>
      </c>
      <c r="H6" s="3" t="s">
        <v>6</v>
      </c>
      <c r="I6" s="3" t="s">
        <v>7</v>
      </c>
      <c r="J6" s="3" t="s">
        <v>8</v>
      </c>
      <c r="K6" s="3" t="s">
        <v>32</v>
      </c>
      <c r="L6" s="2" t="s">
        <v>9</v>
      </c>
      <c r="M6" s="3" t="s">
        <v>10</v>
      </c>
      <c r="N6" s="3" t="s">
        <v>31</v>
      </c>
    </row>
    <row r="7" spans="1:17" s="6" customFormat="1" ht="16.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8</v>
      </c>
      <c r="H7" s="1">
        <v>9</v>
      </c>
      <c r="I7" s="1">
        <v>10</v>
      </c>
      <c r="J7" s="1">
        <v>11</v>
      </c>
      <c r="K7" s="1">
        <v>12</v>
      </c>
      <c r="L7" s="1">
        <v>13</v>
      </c>
      <c r="M7" s="1">
        <v>14</v>
      </c>
      <c r="N7" s="1">
        <v>15</v>
      </c>
      <c r="Q7"/>
    </row>
    <row r="8" spans="1:14" ht="24.75" customHeight="1">
      <c r="A8" s="1">
        <v>1</v>
      </c>
      <c r="B8" s="7" t="s">
        <v>11</v>
      </c>
      <c r="C8" s="8" t="s">
        <v>12</v>
      </c>
      <c r="D8" s="8">
        <v>1200</v>
      </c>
      <c r="E8" s="15">
        <v>41.5</v>
      </c>
      <c r="F8" s="15">
        <v>46</v>
      </c>
      <c r="G8" s="15">
        <v>41.87</v>
      </c>
      <c r="H8" s="9">
        <f>AVERAGE(E8,F8,G8)</f>
        <v>43.123333333333335</v>
      </c>
      <c r="I8" s="10">
        <f>SQRT(VAR(E8:G8))</f>
        <v>2.49812596426468</v>
      </c>
      <c r="J8" s="11">
        <f>I8/H8*100</f>
        <v>5.792979742439545</v>
      </c>
      <c r="K8" s="12">
        <f>D8*SUM(E8:G8)/COLUMNS(E8:G8)</f>
        <v>51748</v>
      </c>
      <c r="L8" s="13">
        <f>K8/D8</f>
        <v>43.123333333333335</v>
      </c>
      <c r="M8" s="14">
        <f>ROUNDDOWN(L8,2)</f>
        <v>43.12</v>
      </c>
      <c r="N8" s="14">
        <f>M8*D8</f>
        <v>51744</v>
      </c>
    </row>
    <row r="9" spans="1:14" ht="21" customHeight="1">
      <c r="A9" s="1">
        <v>2</v>
      </c>
      <c r="B9" s="7" t="s">
        <v>13</v>
      </c>
      <c r="C9" s="8" t="s">
        <v>12</v>
      </c>
      <c r="D9" s="8">
        <v>600</v>
      </c>
      <c r="E9" s="15">
        <v>45.68</v>
      </c>
      <c r="F9" s="15">
        <v>48</v>
      </c>
      <c r="G9" s="15">
        <v>44.5</v>
      </c>
      <c r="H9" s="9">
        <f>AVERAGE(E9,F9,G9)</f>
        <v>46.06</v>
      </c>
      <c r="I9" s="10">
        <f>SQRT(VAR(E9:G9))</f>
        <v>1.7806740296865118</v>
      </c>
      <c r="J9" s="11">
        <f>I9/H9*100</f>
        <v>3.865987906397116</v>
      </c>
      <c r="K9" s="12">
        <f>D9*SUM(E9:G9)/COLUMNS(E9:G9)</f>
        <v>27636</v>
      </c>
      <c r="L9" s="13">
        <f>K9/D9</f>
        <v>46.06</v>
      </c>
      <c r="M9" s="14">
        <f>ROUNDDOWN(L9,2)</f>
        <v>46.06</v>
      </c>
      <c r="N9" s="14">
        <f>M9*D9</f>
        <v>27636</v>
      </c>
    </row>
    <row r="10" spans="1:17" s="16" customFormat="1" ht="18.75" customHeight="1">
      <c r="A10" s="1">
        <v>3</v>
      </c>
      <c r="B10" s="7" t="s">
        <v>14</v>
      </c>
      <c r="C10" s="8" t="s">
        <v>12</v>
      </c>
      <c r="D10" s="8">
        <v>600</v>
      </c>
      <c r="E10" s="48">
        <v>50.5</v>
      </c>
      <c r="F10" s="48">
        <v>53</v>
      </c>
      <c r="G10" s="15">
        <v>48.35</v>
      </c>
      <c r="H10" s="9">
        <f>AVERAGE(E10,F10,G10)</f>
        <v>50.61666666666667</v>
      </c>
      <c r="I10" s="10">
        <f>SQRT(VAR(E10:G10))</f>
        <v>2.3271943050233967</v>
      </c>
      <c r="J10" s="11">
        <f>I10/H10*100</f>
        <v>4.59768384265406</v>
      </c>
      <c r="K10" s="12">
        <f>D10*SUM(E10:G10)/COLUMNS(E10:G10)</f>
        <v>30370</v>
      </c>
      <c r="L10" s="13">
        <f>K10/D10</f>
        <v>50.61666666666667</v>
      </c>
      <c r="M10" s="14">
        <f>ROUNDDOWN(L10,2)</f>
        <v>50.61</v>
      </c>
      <c r="N10" s="14">
        <f>M10*D10</f>
        <v>30366</v>
      </c>
      <c r="P10" s="17"/>
      <c r="Q10"/>
    </row>
    <row r="11" spans="1:17" s="22" customFormat="1" ht="22.5" customHeight="1">
      <c r="A11" s="18"/>
      <c r="B11" s="19" t="s">
        <v>15</v>
      </c>
      <c r="C11" s="14"/>
      <c r="D11" s="14"/>
      <c r="E11" s="20">
        <f>SUM(E8:E10)</f>
        <v>137.68</v>
      </c>
      <c r="F11" s="20">
        <f>SUM(F8:F10)</f>
        <v>147</v>
      </c>
      <c r="G11" s="20">
        <f>SUM(G8:G10)</f>
        <v>134.72</v>
      </c>
      <c r="H11" s="20">
        <f>AVERAGE(E11:G11)</f>
        <v>139.79999999999998</v>
      </c>
      <c r="I11" s="21">
        <f>SQRT(VAR(E11:G11))</f>
        <v>6.408619196051517</v>
      </c>
      <c r="J11" s="11">
        <f>I11/H11*100</f>
        <v>4.58413390275502</v>
      </c>
      <c r="K11" s="12">
        <f>SUM(K8:K10)</f>
        <v>109754</v>
      </c>
      <c r="L11" s="14"/>
      <c r="M11" s="14"/>
      <c r="N11" s="14">
        <f>SUM(N8:N10)</f>
        <v>109746</v>
      </c>
      <c r="Q11"/>
    </row>
    <row r="12" spans="1:14" ht="15.75" customHeight="1">
      <c r="A12" s="23"/>
      <c r="B12" s="24"/>
      <c r="C12" s="25"/>
      <c r="D12" s="25"/>
      <c r="E12" s="25"/>
      <c r="F12" s="25"/>
      <c r="G12" s="25"/>
      <c r="H12" s="25"/>
      <c r="I12" s="26"/>
      <c r="J12" s="26"/>
      <c r="K12" s="23"/>
      <c r="L12" s="27"/>
      <c r="M12" s="23"/>
      <c r="N12" s="23"/>
    </row>
    <row r="13" spans="1:14" ht="15" customHeight="1">
      <c r="A13" s="55" t="s">
        <v>16</v>
      </c>
      <c r="B13" s="55"/>
      <c r="C13" s="55"/>
      <c r="D13" s="55"/>
      <c r="E13" s="55"/>
      <c r="F13" s="55"/>
      <c r="G13" s="55"/>
      <c r="H13" s="28">
        <f>I11</f>
        <v>6.408619196051517</v>
      </c>
      <c r="I13" s="29" t="s">
        <v>17</v>
      </c>
      <c r="J13" s="30" t="s">
        <v>18</v>
      </c>
      <c r="K13" s="30"/>
      <c r="L13" s="31"/>
      <c r="M13" s="32"/>
      <c r="N13" s="33">
        <f>J11/100</f>
        <v>0.04584133902755019</v>
      </c>
    </row>
    <row r="14" spans="1:14" ht="15" customHeight="1">
      <c r="A14" s="34"/>
      <c r="B14" s="35" t="s">
        <v>34</v>
      </c>
      <c r="C14" s="36"/>
      <c r="D14" s="36"/>
      <c r="E14" s="36"/>
      <c r="F14" s="36"/>
      <c r="G14" s="36"/>
      <c r="H14" s="36"/>
      <c r="I14" s="36"/>
      <c r="J14" s="36"/>
      <c r="K14" s="36"/>
      <c r="L14" s="31"/>
      <c r="M14" s="32"/>
      <c r="N14" s="32"/>
    </row>
    <row r="15" spans="1:14" ht="15" customHeight="1">
      <c r="A15" s="37"/>
      <c r="B15" s="30" t="s">
        <v>19</v>
      </c>
      <c r="C15" s="36"/>
      <c r="D15" s="36"/>
      <c r="E15" s="36"/>
      <c r="F15" s="36"/>
      <c r="G15" s="36"/>
      <c r="H15" s="36"/>
      <c r="I15" s="36"/>
      <c r="J15" s="36"/>
      <c r="K15" s="36"/>
      <c r="L15" s="31"/>
      <c r="M15" s="32"/>
      <c r="N15" s="32"/>
    </row>
    <row r="16" spans="1:17" s="16" customFormat="1" ht="21" customHeight="1">
      <c r="A16" s="56" t="s">
        <v>37</v>
      </c>
      <c r="B16" s="56"/>
      <c r="C16" s="56"/>
      <c r="D16" s="56"/>
      <c r="E16" s="56"/>
      <c r="F16" s="56"/>
      <c r="G16" s="56"/>
      <c r="H16" s="57">
        <f>N11</f>
        <v>109746</v>
      </c>
      <c r="I16" s="57"/>
      <c r="J16" s="38" t="s">
        <v>17</v>
      </c>
      <c r="K16" s="38"/>
      <c r="L16" s="39"/>
      <c r="M16" s="40"/>
      <c r="N16" s="41"/>
      <c r="Q16"/>
    </row>
    <row r="17" spans="1:14" ht="30.75" customHeight="1">
      <c r="A17" s="42"/>
      <c r="B17" s="51" t="s">
        <v>39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" customHeight="1">
      <c r="A18" s="58" t="s">
        <v>35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5" customHeight="1">
      <c r="A19" s="43"/>
      <c r="B19" s="49" t="s">
        <v>20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" customHeight="1">
      <c r="A20" s="43"/>
      <c r="B20" s="51" t="s">
        <v>21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5.75" customHeight="1">
      <c r="A21" s="43"/>
      <c r="B21" s="51" t="s">
        <v>22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.75" customHeight="1">
      <c r="A22" s="43"/>
      <c r="B22" s="51" t="s">
        <v>23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5">
      <c r="A23" s="44"/>
      <c r="B23" s="49" t="s">
        <v>24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">
      <c r="A24" s="44"/>
      <c r="B24" s="52" t="s">
        <v>25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4.25" customHeight="1">
      <c r="A25" s="53" t="s">
        <v>26</v>
      </c>
      <c r="B25" s="53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5"/>
      <c r="N25" s="45"/>
    </row>
    <row r="26" spans="1:14" ht="15.75">
      <c r="A26" s="47"/>
      <c r="B26" s="47" t="s">
        <v>27</v>
      </c>
      <c r="C26" s="47"/>
      <c r="D26" s="47"/>
      <c r="E26" s="47"/>
      <c r="F26" s="47"/>
      <c r="G26" s="47"/>
      <c r="H26" s="45" t="s">
        <v>44</v>
      </c>
      <c r="I26" s="45"/>
      <c r="J26" s="45"/>
      <c r="K26" s="45"/>
      <c r="L26" s="46"/>
      <c r="M26" s="45"/>
      <c r="N26" s="45"/>
    </row>
    <row r="27" spans="1:14" ht="15.75">
      <c r="A27" s="45"/>
      <c r="B27" s="45" t="s">
        <v>28</v>
      </c>
      <c r="C27" s="45"/>
      <c r="D27" s="45"/>
      <c r="E27" s="50" t="s">
        <v>29</v>
      </c>
      <c r="F27" s="50"/>
      <c r="G27" s="50"/>
      <c r="H27" s="45"/>
      <c r="I27" s="45"/>
      <c r="J27" s="45"/>
      <c r="K27" s="45" t="s">
        <v>43</v>
      </c>
      <c r="L27" s="46"/>
      <c r="M27" s="45"/>
      <c r="N27" s="45"/>
    </row>
  </sheetData>
  <sheetProtection selectLockedCells="1" selectUnlockedCells="1"/>
  <mergeCells count="24">
    <mergeCell ref="B3:N3"/>
    <mergeCell ref="L1:N1"/>
    <mergeCell ref="B2:N2"/>
    <mergeCell ref="A4:N4"/>
    <mergeCell ref="A5:A6"/>
    <mergeCell ref="B5:B6"/>
    <mergeCell ref="C5:C6"/>
    <mergeCell ref="D5:D6"/>
    <mergeCell ref="E5:G5"/>
    <mergeCell ref="H5:J5"/>
    <mergeCell ref="K5:N5"/>
    <mergeCell ref="A13:G13"/>
    <mergeCell ref="A16:G16"/>
    <mergeCell ref="H16:I16"/>
    <mergeCell ref="B17:N17"/>
    <mergeCell ref="A18:N18"/>
    <mergeCell ref="B19:N19"/>
    <mergeCell ref="E27:G27"/>
    <mergeCell ref="B20:N20"/>
    <mergeCell ref="B21:N21"/>
    <mergeCell ref="B22:N22"/>
    <mergeCell ref="B23:N23"/>
    <mergeCell ref="B24:N24"/>
    <mergeCell ref="A25:B25"/>
  </mergeCells>
  <conditionalFormatting sqref="J8:J11">
    <cfRule type="cellIs" priority="1" dxfId="0" operator="greaterThan" stopIfTrue="1">
      <formula>33</formula>
    </cfRule>
  </conditionalFormatting>
  <printOptions/>
  <pageMargins left="0.20694444444444443" right="0" top="0.5701388888888889" bottom="0" header="0.5118055555555555" footer="0.5118055555555555"/>
  <pageSetup fitToHeight="2" fitToWidth="1" horizontalDpi="300" verticalDpi="3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2020-09-14T08:52:21Z</dcterms:modified>
  <cp:category/>
  <cp:version/>
  <cp:contentType/>
  <cp:contentStatus/>
</cp:coreProperties>
</file>