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2" sheetId="1" r:id="rId1"/>
  </sheets>
  <definedNames>
    <definedName name="_xlnm.Print_Area" localSheetId="0">'Лист2'!$A$1:$O$29</definedName>
    <definedName name="_xlnm.Print_Area_0" localSheetId="0">'Лист2'!$A$1:$O$29</definedName>
    <definedName name="_xlnm.Print_Area_0_0" localSheetId="0">'Лист2'!$A$1:$O$29</definedName>
    <definedName name="_xlnm.Print_Area_0_0_0" localSheetId="0">'Лист2'!$A$1:$O$29</definedName>
    <definedName name="_xlnm.Print_Area_0_0_0_0" localSheetId="0">'Лист2'!$A$1:$O$29</definedName>
    <definedName name="_xlnm.Print_Area_0_0_0_0_0" localSheetId="0">'Лист2'!$A$1:$O$29</definedName>
    <definedName name="_xlnm.Print_Area_0_0_0_0_0_0" localSheetId="0">'Лист2'!$A$1:$O$29</definedName>
    <definedName name="Print_Area_0" localSheetId="0">'Лист2'!$A$1:$O$29</definedName>
    <definedName name="Print_Area_0_0" localSheetId="0">'Лист2'!$A$1:$O$29</definedName>
    <definedName name="_xlnm.Print_Area" localSheetId="0">'Лист2'!$A$1:$O$29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ahoma"/>
            <family val="2"/>
          </rPr>
          <t>Здесь необходимо указать предмет контракта</t>
        </r>
      </text>
    </comment>
  </commentList>
</comments>
</file>

<file path=xl/sharedStrings.xml><?xml version="1.0" encoding="utf-8"?>
<sst xmlns="http://schemas.openxmlformats.org/spreadsheetml/2006/main" count="49" uniqueCount="46">
  <si>
    <t>Заказчик: Муниципальное унитарное предприятие «Архитектурно-планировочный центр»</t>
  </si>
  <si>
    <t>№</t>
  </si>
  <si>
    <t>Основные характеристики объекта закупки</t>
  </si>
  <si>
    <t>Ед. изм</t>
  </si>
  <si>
    <t>Кол-во</t>
  </si>
  <si>
    <t>Коммерческие предложения (руб./ед.изм.)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</si>
  <si>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</si>
  <si>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</si>
  <si>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</si>
  <si>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</si>
  <si>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измерения с округлением (вниз) до сотых долей после запятой (руб.)</t>
  </si>
  <si>
    <t>Бензин автомобильный Аи-92</t>
  </si>
  <si>
    <t>литр</t>
  </si>
  <si>
    <t>Бензин автомобильный Аи-95</t>
  </si>
  <si>
    <t>Дизельное топливо</t>
  </si>
  <si>
    <t>ИТОГО</t>
  </si>
  <si>
    <t>По произведенным Заказчиком расчетам среднее квадратичное отклонение составило</t>
  </si>
  <si>
    <t>рублей</t>
  </si>
  <si>
    <t>и коэффициент вариации цены составил</t>
  </si>
  <si>
    <t>дополнительные исследования в целях увеличения количества ценовой информации, используемой в расчетах</t>
  </si>
  <si>
    <t>v - объем закупаемого товара;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</si>
  <si>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</si>
  <si>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</si>
  <si>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представленная в источнике с номером i (руб.)</t>
  </si>
  <si>
    <t>ц - средняя арифметическая величина цены единицы товара;</t>
  </si>
  <si>
    <t>V - коэффициент вариации;</t>
  </si>
  <si>
    <t>Ответственный</t>
  </si>
  <si>
    <t>Старший специалист по закупкам</t>
  </si>
  <si>
    <t>(должность)</t>
  </si>
  <si>
    <t>(подпись/расшифровка)</t>
  </si>
  <si>
    <t>с применением топливных карт</t>
  </si>
  <si>
    <t>Н(М)ЦД, ЦДЕП договора с учетом округления цены за единицу (руб.)</t>
  </si>
  <si>
    <r>
      <t>Расчет Н(М)ЦД по формуле</t>
    </r>
    <r>
      <rPr>
        <sz val="10"/>
        <color indexed="8"/>
        <rFont val="Times New Roman"/>
        <family val="1"/>
      </rPr>
      <t xml:space="preserve">                                  </t>
    </r>
    <r>
      <rPr>
        <sz val="9"/>
        <color indexed="8"/>
        <rFont val="Times New Roman"/>
        <family val="1"/>
      </rPr>
      <t>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</si>
  <si>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Однородность совокупности значений выявленных цен, используемых в расчете Н(М)ЦД</t>
  </si>
  <si>
    <t>Поскольку коэффициент вариации цены менее 33%, совокупность значений, используемых в расчете, при определении НМЦД считается однородной  и не требуется</t>
  </si>
  <si>
    <t>Расчет начальной (максимальной) цены договора произведён методом сопоставимых рыночных цен, где</t>
  </si>
  <si>
    <t>Н(М)ЦД, определяемая методом сопоставимых рыночных цен (анализа рынка)</t>
  </si>
  <si>
    <t>В результате проведенного расчета НМЦД договора составила:</t>
  </si>
  <si>
    <t xml:space="preserve">Обоснование начальной (максимальной) цены договора  на поставку бензина и дизельного топлива через АЗС </t>
  </si>
  <si>
    <t>*При определении НМЦД договора Заказчика применяется Приказ Минэкономразвития России от 02.10.2013 № 567 " Об утверждении методических рекомендаций по применению методов определения начальной (максимальной) цены контракта., цены контракта, заключаемого с единственным поставщиком".</t>
  </si>
  <si>
    <t>В.А. Пучкова</t>
  </si>
  <si>
    <t xml:space="preserve">Коммерческое предложение №1 </t>
  </si>
  <si>
    <t>Дата составления: 12.03.2021 год</t>
  </si>
  <si>
    <t>Коммерческое предложение №2 (https://lukoilazs.ru/category/stoimost-benzina-na-segodnya/)</t>
  </si>
  <si>
    <t>Коммерческое предложение №3 (https://gazpromazs.ru/benzin-ceny-na-segodnya/)</t>
  </si>
  <si>
    <t xml:space="preserve">Коммерческое предложение №4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</si>
</sst>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0"/>
    <numFmt numFmtId="167" formatCode="#,##0.0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top"/>
    </xf>
    <xf numFmtId="4" fontId="4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0" fontId="14" fillId="0" borderId="0" xfId="57" applyNumberFormat="1" applyFont="1" applyBorder="1" applyAlignment="1" applyProtection="1">
      <alignment horizontal="left" vertical="center" wrapText="1"/>
      <protection/>
    </xf>
    <xf numFmtId="4" fontId="12" fillId="0" borderId="0" xfId="0" applyNumberFormat="1" applyFont="1" applyAlignment="1">
      <alignment horizontal="center" vertical="top"/>
    </xf>
    <xf numFmtId="4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2" fillId="0" borderId="12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</xdr:row>
      <xdr:rowOff>981075</xdr:rowOff>
    </xdr:from>
    <xdr:to>
      <xdr:col>11</xdr:col>
      <xdr:colOff>38100</xdr:colOff>
      <xdr:row>5</xdr:row>
      <xdr:rowOff>1447800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381250"/>
          <a:ext cx="9239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123825</xdr:colOff>
      <xdr:row>5</xdr:row>
      <xdr:rowOff>628650</xdr:rowOff>
    </xdr:from>
    <xdr:to>
      <xdr:col>10</xdr:col>
      <xdr:colOff>28575</xdr:colOff>
      <xdr:row>5</xdr:row>
      <xdr:rowOff>1038225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2028825"/>
          <a:ext cx="7810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11</xdr:col>
      <xdr:colOff>152400</xdr:colOff>
      <xdr:row>5</xdr:row>
      <xdr:rowOff>1657350</xdr:rowOff>
    </xdr:from>
    <xdr:to>
      <xdr:col>12</xdr:col>
      <xdr:colOff>66675</xdr:colOff>
      <xdr:row>5</xdr:row>
      <xdr:rowOff>2038350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3057525"/>
          <a:ext cx="1504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11</xdr:col>
      <xdr:colOff>409575</xdr:colOff>
      <xdr:row>5</xdr:row>
      <xdr:rowOff>1371600</xdr:rowOff>
    </xdr:from>
    <xdr:to>
      <xdr:col>11</xdr:col>
      <xdr:colOff>552450</xdr:colOff>
      <xdr:row>5</xdr:row>
      <xdr:rowOff>1590675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43925" y="2771775"/>
          <a:ext cx="142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="80" zoomScaleNormal="75" zoomScaleSheetLayoutView="80" zoomScalePageLayoutView="0" workbookViewId="0" topLeftCell="A2">
      <selection activeCell="S11" sqref="S11"/>
    </sheetView>
  </sheetViews>
  <sheetFormatPr defaultColWidth="10.57421875" defaultRowHeight="15"/>
  <cols>
    <col min="1" max="1" width="4.421875" style="0" customWidth="1"/>
    <col min="2" max="2" width="27.57421875" style="0" customWidth="1"/>
    <col min="3" max="3" width="6.140625" style="0" customWidth="1"/>
    <col min="4" max="4" width="7.8515625" style="0" customWidth="1"/>
    <col min="5" max="6" width="8.7109375" style="0" customWidth="1"/>
    <col min="7" max="7" width="9.421875" style="0" customWidth="1"/>
    <col min="8" max="8" width="8.8515625" style="0" customWidth="1"/>
    <col min="9" max="9" width="11.8515625" style="0" customWidth="1"/>
    <col min="10" max="10" width="13.140625" style="0" customWidth="1"/>
    <col min="11" max="11" width="15.28125" style="0" customWidth="1"/>
    <col min="12" max="12" width="23.8515625" style="0" customWidth="1"/>
    <col min="13" max="13" width="10.140625" style="0" customWidth="1"/>
    <col min="14" max="14" width="12.8515625" style="0" customWidth="1"/>
    <col min="15" max="15" width="11.57421875" style="0" customWidth="1"/>
    <col min="16" max="16" width="8.7109375" style="0" customWidth="1"/>
    <col min="17" max="17" width="11.7109375" style="0" customWidth="1"/>
    <col min="18" max="18" width="10.421875" style="0" customWidth="1"/>
    <col min="19" max="249" width="8.7109375" style="0" customWidth="1"/>
    <col min="250" max="250" width="3.140625" style="0" customWidth="1"/>
    <col min="251" max="251" width="15.57421875" style="0" customWidth="1"/>
    <col min="252" max="252" width="55.140625" style="0" customWidth="1"/>
    <col min="253" max="253" width="5.8515625" style="0" customWidth="1"/>
    <col min="254" max="254" width="6.8515625" style="0" customWidth="1"/>
  </cols>
  <sheetData>
    <row r="1" spans="13:15" ht="27.75" customHeight="1" hidden="1">
      <c r="M1" s="60"/>
      <c r="N1" s="60"/>
      <c r="O1" s="60"/>
    </row>
    <row r="2" spans="2:15" ht="24.75" customHeight="1">
      <c r="B2" s="59" t="s">
        <v>38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22.5" customHeight="1">
      <c r="B3" s="59" t="s">
        <v>30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22.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8" ht="40.5" customHeight="1">
      <c r="A5" s="62" t="s">
        <v>1</v>
      </c>
      <c r="B5" s="62" t="s">
        <v>2</v>
      </c>
      <c r="C5" s="62" t="s">
        <v>3</v>
      </c>
      <c r="D5" s="62" t="s">
        <v>4</v>
      </c>
      <c r="E5" s="62" t="s">
        <v>5</v>
      </c>
      <c r="F5" s="62"/>
      <c r="G5" s="62"/>
      <c r="H5" s="62"/>
      <c r="I5" s="63" t="s">
        <v>33</v>
      </c>
      <c r="J5" s="63"/>
      <c r="K5" s="63"/>
      <c r="L5" s="54" t="s">
        <v>36</v>
      </c>
      <c r="M5" s="54"/>
      <c r="N5" s="54"/>
      <c r="O5" s="54"/>
      <c r="R5" s="4"/>
    </row>
    <row r="6" spans="1:15" ht="168" customHeight="1">
      <c r="A6" s="62"/>
      <c r="B6" s="62"/>
      <c r="C6" s="62"/>
      <c r="D6" s="62"/>
      <c r="E6" s="5" t="s">
        <v>41</v>
      </c>
      <c r="F6" s="5" t="s">
        <v>43</v>
      </c>
      <c r="G6" s="5" t="s">
        <v>44</v>
      </c>
      <c r="H6" s="5" t="s">
        <v>45</v>
      </c>
      <c r="I6" s="3" t="s">
        <v>6</v>
      </c>
      <c r="J6" s="3" t="s">
        <v>7</v>
      </c>
      <c r="K6" s="3" t="s">
        <v>8</v>
      </c>
      <c r="L6" s="3" t="s">
        <v>32</v>
      </c>
      <c r="M6" s="2" t="s">
        <v>9</v>
      </c>
      <c r="N6" s="3" t="s">
        <v>10</v>
      </c>
      <c r="O6" s="3" t="s">
        <v>31</v>
      </c>
    </row>
    <row r="7" spans="1:18" s="6" customFormat="1" ht="16.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8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R7"/>
    </row>
    <row r="8" spans="1:15" ht="24.75" customHeight="1">
      <c r="A8" s="1">
        <v>1</v>
      </c>
      <c r="B8" s="7" t="s">
        <v>11</v>
      </c>
      <c r="C8" s="8" t="s">
        <v>12</v>
      </c>
      <c r="D8" s="8">
        <v>1500</v>
      </c>
      <c r="E8" s="15">
        <v>46.5</v>
      </c>
      <c r="F8" s="15">
        <v>43.75</v>
      </c>
      <c r="G8" s="15">
        <v>43.49</v>
      </c>
      <c r="H8" s="15">
        <v>47</v>
      </c>
      <c r="I8" s="9">
        <f>AVERAGE(E8,F8,G8,H8)</f>
        <v>45.185</v>
      </c>
      <c r="J8" s="10">
        <f>SQRT(VAR(E8:H8))</f>
        <v>1.8216933514361477</v>
      </c>
      <c r="K8" s="11">
        <f>J8/I8*100</f>
        <v>4.031632956592116</v>
      </c>
      <c r="L8" s="12">
        <f>D8*SUM(E8:H8)/COLUMNS(E8:H8)</f>
        <v>67777.5</v>
      </c>
      <c r="M8" s="13">
        <f>L8/D8</f>
        <v>45.185</v>
      </c>
      <c r="N8" s="14">
        <f>ROUNDDOWN(M8,2)</f>
        <v>45.18</v>
      </c>
      <c r="O8" s="14">
        <f>N8*D8</f>
        <v>67770</v>
      </c>
    </row>
    <row r="9" spans="1:15" ht="21" customHeight="1">
      <c r="A9" s="1">
        <v>2</v>
      </c>
      <c r="B9" s="7" t="s">
        <v>13</v>
      </c>
      <c r="C9" s="8" t="s">
        <v>12</v>
      </c>
      <c r="D9" s="8">
        <v>600</v>
      </c>
      <c r="E9" s="15">
        <v>49</v>
      </c>
      <c r="F9" s="15">
        <v>45.53</v>
      </c>
      <c r="G9" s="15">
        <v>45.09</v>
      </c>
      <c r="H9" s="15">
        <v>52</v>
      </c>
      <c r="I9" s="9">
        <f>AVERAGE(E9,F9,G9,H9)</f>
        <v>47.905</v>
      </c>
      <c r="J9" s="10">
        <f>SQRT(VAR(E9:H9))</f>
        <v>3.242062100988607</v>
      </c>
      <c r="K9" s="11">
        <f>J9/I9*100</f>
        <v>6.767690431037693</v>
      </c>
      <c r="L9" s="12">
        <f>D9*SUM(E9:H9)/COLUMNS(E9:H9)</f>
        <v>28743</v>
      </c>
      <c r="M9" s="13">
        <f>L9/D9</f>
        <v>47.905</v>
      </c>
      <c r="N9" s="14">
        <f>ROUNDDOWN(M9,2)</f>
        <v>47.9</v>
      </c>
      <c r="O9" s="14">
        <f>N9*D9</f>
        <v>28740</v>
      </c>
    </row>
    <row r="10" spans="1:18" s="16" customFormat="1" ht="18.75" customHeight="1">
      <c r="A10" s="1">
        <v>3</v>
      </c>
      <c r="B10" s="7" t="s">
        <v>14</v>
      </c>
      <c r="C10" s="8" t="s">
        <v>12</v>
      </c>
      <c r="D10" s="8">
        <v>600</v>
      </c>
      <c r="E10" s="48">
        <v>55.5</v>
      </c>
      <c r="F10" s="48">
        <v>49.7</v>
      </c>
      <c r="G10" s="15">
        <v>48.36</v>
      </c>
      <c r="H10" s="15">
        <v>58</v>
      </c>
      <c r="I10" s="9">
        <f>AVERAGE(E10,F10,G10,H10)</f>
        <v>52.89</v>
      </c>
      <c r="J10" s="10">
        <f>SQRT(VAR(E10:H10))</f>
        <v>4.605113100312159</v>
      </c>
      <c r="K10" s="11">
        <f>J10/I10*100</f>
        <v>8.706963698831839</v>
      </c>
      <c r="L10" s="12">
        <f>D10*SUM(E10:H10)/COLUMNS(E10:H10)</f>
        <v>31734</v>
      </c>
      <c r="M10" s="13">
        <f>L10/D10</f>
        <v>52.89</v>
      </c>
      <c r="N10" s="14">
        <f>ROUNDDOWN(M10,2)</f>
        <v>52.89</v>
      </c>
      <c r="O10" s="14">
        <f>N10*D10</f>
        <v>31734</v>
      </c>
      <c r="Q10" s="17"/>
      <c r="R10"/>
    </row>
    <row r="11" spans="1:18" s="22" customFormat="1" ht="22.5" customHeight="1">
      <c r="A11" s="18"/>
      <c r="B11" s="19" t="s">
        <v>15</v>
      </c>
      <c r="C11" s="14"/>
      <c r="D11" s="14"/>
      <c r="E11" s="20">
        <f>SUM(E8:E10)</f>
        <v>151</v>
      </c>
      <c r="F11" s="20">
        <f>SUM(F8:F10)</f>
        <v>138.98000000000002</v>
      </c>
      <c r="G11" s="20">
        <f>SUM(G8:G10)</f>
        <v>136.94</v>
      </c>
      <c r="H11" s="20">
        <f>SUM(H8:H10)</f>
        <v>157</v>
      </c>
      <c r="I11" s="20">
        <f>AVERAGE(E11:H11)</f>
        <v>145.98000000000002</v>
      </c>
      <c r="J11" s="21">
        <f>SQRT(VAR(E11:H11))</f>
        <v>9.615307240714323</v>
      </c>
      <c r="K11" s="11">
        <f>J11/I11*100</f>
        <v>6.586729168868559</v>
      </c>
      <c r="L11" s="12">
        <f>SUM(L8:L10)</f>
        <v>128254.5</v>
      </c>
      <c r="M11" s="14"/>
      <c r="N11" s="14"/>
      <c r="O11" s="14">
        <f>SUM(O8:O10)</f>
        <v>128244</v>
      </c>
      <c r="R11"/>
    </row>
    <row r="12" spans="1:15" ht="15.75" customHeight="1">
      <c r="A12" s="23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3"/>
      <c r="M12" s="27"/>
      <c r="N12" s="23"/>
      <c r="O12" s="23"/>
    </row>
    <row r="13" spans="1:15" ht="15" customHeight="1">
      <c r="A13" s="55" t="s">
        <v>16</v>
      </c>
      <c r="B13" s="55"/>
      <c r="C13" s="55"/>
      <c r="D13" s="55"/>
      <c r="E13" s="55"/>
      <c r="F13" s="55"/>
      <c r="G13" s="55"/>
      <c r="H13" s="55"/>
      <c r="I13" s="28">
        <f>J11</f>
        <v>9.615307240714323</v>
      </c>
      <c r="J13" s="29" t="s">
        <v>17</v>
      </c>
      <c r="K13" s="30" t="s">
        <v>18</v>
      </c>
      <c r="L13" s="30"/>
      <c r="M13" s="31"/>
      <c r="N13" s="32"/>
      <c r="O13" s="33">
        <f>K11/100</f>
        <v>0.06586729168868559</v>
      </c>
    </row>
    <row r="14" spans="1:15" ht="15" customHeight="1">
      <c r="A14" s="34"/>
      <c r="B14" s="35" t="s">
        <v>34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1"/>
      <c r="N14" s="32"/>
      <c r="O14" s="32"/>
    </row>
    <row r="15" spans="1:15" ht="15" customHeight="1">
      <c r="A15" s="37"/>
      <c r="B15" s="30" t="s">
        <v>19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1"/>
      <c r="N15" s="32"/>
      <c r="O15" s="32"/>
    </row>
    <row r="16" spans="1:18" s="16" customFormat="1" ht="21" customHeight="1">
      <c r="A16" s="56" t="s">
        <v>37</v>
      </c>
      <c r="B16" s="56"/>
      <c r="C16" s="56"/>
      <c r="D16" s="56"/>
      <c r="E16" s="56"/>
      <c r="F16" s="56"/>
      <c r="G16" s="56"/>
      <c r="H16" s="56"/>
      <c r="I16" s="57">
        <f>O11</f>
        <v>128244</v>
      </c>
      <c r="J16" s="57"/>
      <c r="K16" s="38" t="s">
        <v>17</v>
      </c>
      <c r="L16" s="38"/>
      <c r="M16" s="39"/>
      <c r="N16" s="40"/>
      <c r="O16" s="41"/>
      <c r="R16"/>
    </row>
    <row r="17" spans="1:15" ht="30.75" customHeight="1">
      <c r="A17" s="42"/>
      <c r="B17" s="51" t="s">
        <v>39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5" customHeight="1">
      <c r="A18" s="58" t="s">
        <v>35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15" customHeight="1">
      <c r="A19" s="43"/>
      <c r="B19" s="49" t="s">
        <v>20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5" customHeight="1">
      <c r="A20" s="43"/>
      <c r="B20" s="51" t="s">
        <v>21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5.75" customHeight="1">
      <c r="A21" s="43"/>
      <c r="B21" s="51" t="s">
        <v>22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5.75" customHeight="1">
      <c r="A22" s="43"/>
      <c r="B22" s="51" t="s">
        <v>23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5">
      <c r="A23" s="44"/>
      <c r="B23" s="49" t="s">
        <v>24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5">
      <c r="A24" s="44"/>
      <c r="B24" s="52" t="s"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4.25" customHeight="1">
      <c r="A25" s="53" t="s">
        <v>26</v>
      </c>
      <c r="B25" s="5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45"/>
      <c r="O25" s="45"/>
    </row>
    <row r="26" spans="1:15" ht="15.75">
      <c r="A26" s="47"/>
      <c r="B26" s="47" t="s">
        <v>27</v>
      </c>
      <c r="C26" s="47"/>
      <c r="D26" s="47"/>
      <c r="E26" s="47"/>
      <c r="F26" s="47"/>
      <c r="G26" s="47"/>
      <c r="H26" s="47"/>
      <c r="I26" s="45" t="s">
        <v>40</v>
      </c>
      <c r="J26" s="45"/>
      <c r="K26" s="45"/>
      <c r="L26" s="45"/>
      <c r="M26" s="46"/>
      <c r="N26" s="45"/>
      <c r="O26" s="45"/>
    </row>
    <row r="27" spans="1:15" ht="15.75">
      <c r="A27" s="45"/>
      <c r="B27" s="45" t="s">
        <v>28</v>
      </c>
      <c r="C27" s="45"/>
      <c r="D27" s="45"/>
      <c r="E27" s="50" t="s">
        <v>29</v>
      </c>
      <c r="F27" s="50"/>
      <c r="G27" s="50"/>
      <c r="H27" s="50"/>
      <c r="I27" s="45"/>
      <c r="J27" s="45"/>
      <c r="K27" s="45"/>
      <c r="L27" s="45" t="s">
        <v>42</v>
      </c>
      <c r="M27" s="46"/>
      <c r="N27" s="45"/>
      <c r="O27" s="45"/>
    </row>
  </sheetData>
  <sheetProtection selectLockedCells="1" selectUnlockedCells="1"/>
  <mergeCells count="24">
    <mergeCell ref="B3:O3"/>
    <mergeCell ref="M1:O1"/>
    <mergeCell ref="B2:O2"/>
    <mergeCell ref="A4:O4"/>
    <mergeCell ref="A5:A6"/>
    <mergeCell ref="B5:B6"/>
    <mergeCell ref="C5:C6"/>
    <mergeCell ref="D5:D6"/>
    <mergeCell ref="E5:H5"/>
    <mergeCell ref="I5:K5"/>
    <mergeCell ref="L5:O5"/>
    <mergeCell ref="A13:H13"/>
    <mergeCell ref="A16:H16"/>
    <mergeCell ref="I16:J16"/>
    <mergeCell ref="B17:O17"/>
    <mergeCell ref="A18:O18"/>
    <mergeCell ref="B19:O19"/>
    <mergeCell ref="E27:H27"/>
    <mergeCell ref="B20:O20"/>
    <mergeCell ref="B21:O21"/>
    <mergeCell ref="B22:O22"/>
    <mergeCell ref="B23:O23"/>
    <mergeCell ref="B24:O24"/>
    <mergeCell ref="A25:B25"/>
  </mergeCells>
  <conditionalFormatting sqref="K8:K11">
    <cfRule type="cellIs" priority="1" dxfId="0" operator="greaterThan" stopIfTrue="1">
      <formula>33</formula>
    </cfRule>
  </conditionalFormatting>
  <printOptions/>
  <pageMargins left="0.20694444444444443" right="0" top="0.5701388888888889" bottom="0" header="0.5118055555555555" footer="0.5118055555555555"/>
  <pageSetup fitToHeight="2" fitToWidth="1" horizontalDpi="300" verticalDpi="3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Puchkova</cp:lastModifiedBy>
  <dcterms:modified xsi:type="dcterms:W3CDTF">2021-03-12T13:59:28Z</dcterms:modified>
  <cp:category/>
  <cp:version/>
  <cp:contentType/>
  <cp:contentStatus/>
</cp:coreProperties>
</file>