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74" i="1" l="1"/>
  <c r="C968" i="1"/>
  <c r="C961" i="1"/>
  <c r="C955" i="1"/>
  <c r="C948" i="1"/>
  <c r="C942" i="1"/>
  <c r="C937" i="1"/>
  <c r="C933" i="1"/>
  <c r="C927" i="1"/>
  <c r="C924" i="1"/>
  <c r="C921" i="1"/>
  <c r="C917" i="1"/>
  <c r="C912" i="1"/>
  <c r="C907" i="1"/>
  <c r="C903" i="1"/>
  <c r="C873" i="1"/>
  <c r="C865" i="1"/>
  <c r="C838" i="1"/>
  <c r="C832" i="1"/>
  <c r="C824" i="1"/>
  <c r="C816" i="1"/>
  <c r="C812" i="1"/>
  <c r="C805" i="1"/>
  <c r="C798" i="1"/>
  <c r="C797" i="1"/>
  <c r="C796" i="1"/>
  <c r="C795" i="1"/>
  <c r="C794" i="1"/>
  <c r="C793" i="1"/>
  <c r="C792" i="1"/>
  <c r="C791" i="1"/>
  <c r="C784" i="1"/>
  <c r="C780" i="1"/>
  <c r="C773" i="1"/>
  <c r="C766" i="1"/>
  <c r="C763" i="1"/>
  <c r="C753" i="1"/>
  <c r="C740" i="1"/>
  <c r="C661" i="1"/>
  <c r="C656" i="1"/>
  <c r="C651" i="1"/>
  <c r="C645" i="1"/>
  <c r="C624" i="1"/>
  <c r="C619" i="1"/>
  <c r="C616" i="1"/>
  <c r="C609" i="1"/>
  <c r="C605" i="1"/>
  <c r="C583" i="1"/>
  <c r="C580" i="1"/>
  <c r="C570" i="1"/>
  <c r="C563" i="1"/>
  <c r="C562" i="1"/>
  <c r="C558" i="1"/>
  <c r="C555" i="1"/>
  <c r="C550" i="1"/>
  <c r="C548" i="1"/>
  <c r="C545" i="1"/>
  <c r="C537" i="1"/>
  <c r="C526" i="1"/>
  <c r="C522" i="1"/>
  <c r="C516" i="1"/>
  <c r="C506" i="1"/>
  <c r="C501" i="1"/>
  <c r="C498" i="1"/>
  <c r="C495" i="1"/>
  <c r="C491" i="1"/>
  <c r="C484" i="1"/>
  <c r="C477" i="1"/>
  <c r="C470" i="1"/>
  <c r="C463" i="1"/>
  <c r="C460" i="1"/>
  <c r="C453" i="1"/>
  <c r="C450" i="1"/>
  <c r="C448" i="1"/>
  <c r="C444" i="1"/>
  <c r="C441" i="1"/>
  <c r="C438" i="1"/>
  <c r="C435" i="1"/>
  <c r="C429" i="1"/>
  <c r="C426" i="1"/>
  <c r="C423" i="1"/>
  <c r="C418" i="1"/>
  <c r="C414" i="1"/>
  <c r="C393" i="1"/>
  <c r="C388" i="1"/>
  <c r="C385" i="1"/>
  <c r="C381" i="1"/>
  <c r="C376" i="1"/>
  <c r="C373" i="1"/>
  <c r="C369" i="1"/>
  <c r="C366" i="1"/>
  <c r="C360" i="1"/>
  <c r="C356" i="1"/>
  <c r="C350" i="1"/>
  <c r="C346" i="1"/>
  <c r="C341" i="1"/>
  <c r="C337" i="1"/>
  <c r="C331" i="1"/>
  <c r="C322" i="1"/>
  <c r="C318" i="1"/>
  <c r="C314" i="1"/>
  <c r="C311" i="1"/>
  <c r="C306" i="1"/>
  <c r="C297" i="1"/>
  <c r="C296" i="1"/>
  <c r="C292" i="1"/>
  <c r="C289" i="1"/>
  <c r="C282" i="1"/>
  <c r="C279" i="1"/>
  <c r="C275" i="1"/>
  <c r="C274" i="1"/>
  <c r="C255" i="1"/>
  <c r="C254" i="1"/>
  <c r="C239" i="1"/>
  <c r="C238" i="1"/>
  <c r="C223" i="1"/>
  <c r="C222" i="1"/>
  <c r="C207" i="1"/>
  <c r="C206" i="1"/>
  <c r="C192" i="1"/>
  <c r="C191" i="1"/>
  <c r="C186" i="1"/>
  <c r="C176" i="1"/>
  <c r="C175" i="1"/>
  <c r="C124" i="1"/>
  <c r="C123" i="1"/>
  <c r="C111" i="1"/>
  <c r="C94" i="1"/>
  <c r="C95" i="1"/>
  <c r="C59" i="1"/>
  <c r="C58" i="1"/>
  <c r="C39" i="1"/>
</calcChain>
</file>

<file path=xl/sharedStrings.xml><?xml version="1.0" encoding="utf-8"?>
<sst xmlns="http://schemas.openxmlformats.org/spreadsheetml/2006/main" count="2146" uniqueCount="1594">
  <si>
    <t>№ пп</t>
  </si>
  <si>
    <t>Наименование работ и затрат, единица измерения</t>
  </si>
  <si>
    <t>Количество</t>
  </si>
  <si>
    <t>Раздел 1. Земляные работы</t>
  </si>
  <si>
    <t>1</t>
  </si>
  <si>
    <t>2</t>
  </si>
  <si>
    <t>3</t>
  </si>
  <si>
    <t>4</t>
  </si>
  <si>
    <t>5</t>
  </si>
  <si>
    <t>6</t>
  </si>
  <si>
    <t>7</t>
  </si>
  <si>
    <t>Раздел 2. Фундаментная плита ФПм1</t>
  </si>
  <si>
    <t>8</t>
  </si>
  <si>
    <t>9</t>
  </si>
  <si>
    <t>Бетон тяжелый, крупность заполнителя 20 мм, класс В3,5 (М50)
(м3)</t>
  </si>
  <si>
    <t>10</t>
  </si>
  <si>
    <t>Бетон тяжелый, крупность заполнителя 20 мм, класс В7,5 (М100)
(м3)</t>
  </si>
  <si>
    <t>11</t>
  </si>
  <si>
    <t>Доплата на водонепроницаемость W4 (ТСЦ прилож.4 п.5). Цена 406х2%=8,12
(м3)</t>
  </si>
  <si>
    <t>12</t>
  </si>
  <si>
    <t>13</t>
  </si>
  <si>
    <t>Горячекатаная арматурная сталь класса А-I, А-II, А-III
(т)</t>
  </si>
  <si>
    <t>14</t>
  </si>
  <si>
    <t>Бетон тяжелый, крупность заполнителя 20 мм, класс В15 (М200)
(м3)</t>
  </si>
  <si>
    <t>15</t>
  </si>
  <si>
    <t>Бетон тяжелый, крупность заполнителя 20 мм, класс В20 (М250)
(м3)</t>
  </si>
  <si>
    <t>16</t>
  </si>
  <si>
    <t>Доплата на водонепроницаемость W4 (ТСЦ прилож.4 п.5). Цена 524х1%=5,24
(м3)</t>
  </si>
  <si>
    <t>17</t>
  </si>
  <si>
    <t>Горячекатанная арматурная сталь класса А500 С, диаметром 10 мм
(т)</t>
  </si>
  <si>
    <t>18</t>
  </si>
  <si>
    <t>Горячекатанная арматурная сталь класса А500 С, диаметром 12 мм
(т)</t>
  </si>
  <si>
    <t>19</t>
  </si>
  <si>
    <t>Горячекатанная арматурная сталь класса А500 С, диаметром 14 мм
(т)</t>
  </si>
  <si>
    <t>20</t>
  </si>
  <si>
    <t>Горячекатанная арматурная сталь класса А500 С, диаметром 16 мм
(т)</t>
  </si>
  <si>
    <t>21</t>
  </si>
  <si>
    <t>Горячекатанная арматурная сталь класса А500 С, диаметром 18 мм
(т)</t>
  </si>
  <si>
    <t>22</t>
  </si>
  <si>
    <t>Горячекатанная арматурная сталь класса А500 С, диаметром 20 мм_22 мм
(т)</t>
  </si>
  <si>
    <t>23</t>
  </si>
  <si>
    <t>Горячекатанная арматурная сталь класса А500 С, диаметром 25 мм
(т)</t>
  </si>
  <si>
    <t>24</t>
  </si>
  <si>
    <t>Горячекатанная арматурная сталь класса А500 С, диаметром 28 мм
(т)</t>
  </si>
  <si>
    <t>25</t>
  </si>
  <si>
    <t>Надбавки к ценам заготовок за сборку и сварку каркасов и сеток плоских, диаметром 10 мм
(т)</t>
  </si>
  <si>
    <t>26</t>
  </si>
  <si>
    <t>Надбавки к ценам заготовок за сборку и сварку каркасов и сеток плоских, диаметром 12 мм
(т)</t>
  </si>
  <si>
    <t>27</t>
  </si>
  <si>
    <t>Надбавки к ценам заготовок за сборку и сварку каркасов и сеток плоских, диаметром 16-18 мм
(т)</t>
  </si>
  <si>
    <t>28</t>
  </si>
  <si>
    <t>29</t>
  </si>
  <si>
    <t>30</t>
  </si>
  <si>
    <t>Толь с крупнозернистой посыпкой гидроизоляционный марки ТГ-350
(м2)</t>
  </si>
  <si>
    <t>31</t>
  </si>
  <si>
    <t>Гидроизол, марка ГИ-Г для подземных сооружений
(м2)</t>
  </si>
  <si>
    <t>Доформационный шов</t>
  </si>
  <si>
    <t>32</t>
  </si>
  <si>
    <t>Раздел 3. Стены подземной части, колонны, диафрагмы жесткости, лестничные клетки,  обрамление проемов</t>
  </si>
  <si>
    <t>Стены подвала Стм1</t>
  </si>
  <si>
    <t>33</t>
  </si>
  <si>
    <t>34</t>
  </si>
  <si>
    <t>35</t>
  </si>
  <si>
    <t>36</t>
  </si>
  <si>
    <t>37</t>
  </si>
  <si>
    <t>38</t>
  </si>
  <si>
    <t>Горячекатаная арматурная сталь гладкая класса А-I, диаметром 6 мм
(т)</t>
  </si>
  <si>
    <t>39</t>
  </si>
  <si>
    <t>40</t>
  </si>
  <si>
    <t>Устройство деформационных швов</t>
  </si>
  <si>
    <t>41</t>
  </si>
  <si>
    <t>Колонны</t>
  </si>
  <si>
    <t>Колонны 400х400мм (107 шт)</t>
  </si>
  <si>
    <t>42</t>
  </si>
  <si>
    <t>43</t>
  </si>
  <si>
    <t>44</t>
  </si>
  <si>
    <t>45</t>
  </si>
  <si>
    <t>46</t>
  </si>
  <si>
    <t>Горячекатаная арматурная сталь гладкая класса А-I, диаметром 8 мм
(т)</t>
  </si>
  <si>
    <t>47</t>
  </si>
  <si>
    <t>Горячекатанная арматурная сталь класса А500 С, диаметром 20 мм
(т)</t>
  </si>
  <si>
    <t>Колонны 400х400мм (38 шт)</t>
  </si>
  <si>
    <t>48</t>
  </si>
  <si>
    <t>49</t>
  </si>
  <si>
    <t>50</t>
  </si>
  <si>
    <t>51</t>
  </si>
  <si>
    <t>52</t>
  </si>
  <si>
    <t>53</t>
  </si>
  <si>
    <t>Колонны 400х600мм (12 шт)</t>
  </si>
  <si>
    <t>54</t>
  </si>
  <si>
    <t>55</t>
  </si>
  <si>
    <t>56</t>
  </si>
  <si>
    <t>57</t>
  </si>
  <si>
    <t>58</t>
  </si>
  <si>
    <t>59</t>
  </si>
  <si>
    <t>Колонны 400х600мм (6 шт)</t>
  </si>
  <si>
    <t>60</t>
  </si>
  <si>
    <t>61</t>
  </si>
  <si>
    <t>62</t>
  </si>
  <si>
    <t>63</t>
  </si>
  <si>
    <t>64</t>
  </si>
  <si>
    <t>65</t>
  </si>
  <si>
    <t>Колонны 1000х400мм (1 шт)</t>
  </si>
  <si>
    <t>66</t>
  </si>
  <si>
    <t>67</t>
  </si>
  <si>
    <t>68</t>
  </si>
  <si>
    <t>69</t>
  </si>
  <si>
    <t>70</t>
  </si>
  <si>
    <t>71</t>
  </si>
  <si>
    <t>72</t>
  </si>
  <si>
    <t>Диафрагмы жесткости Дж1 (1 шт), Дж2 (1 шт), размер 200х5600х14050(h)мм</t>
  </si>
  <si>
    <t>73</t>
  </si>
  <si>
    <t>74</t>
  </si>
  <si>
    <t>75</t>
  </si>
  <si>
    <t>76</t>
  </si>
  <si>
    <t>77</t>
  </si>
  <si>
    <t>78</t>
  </si>
  <si>
    <t>Стены л.к. ЛК1- ЛК6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</si>
  <si>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</si>
  <si>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</si>
  <si>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</si>
  <si>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</si>
  <si>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</si>
  <si>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</si>
  <si>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</si>
  <si>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</si>
  <si>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</si>
  <si>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Обрамление оконных и дверных проемов</t>
  </si>
  <si>
    <t>88</t>
  </si>
  <si>
    <t>89</t>
  </si>
  <si>
    <t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
(т)</t>
  </si>
  <si>
    <t>90</t>
  </si>
  <si>
    <t>91</t>
  </si>
  <si>
    <t>92</t>
  </si>
  <si>
    <t>93</t>
  </si>
  <si>
    <t>Гидроизоляция стен подземной части</t>
  </si>
  <si>
    <t>94</t>
  </si>
  <si>
    <t>95</t>
  </si>
  <si>
    <t>96</t>
  </si>
  <si>
    <t>Раздел 4. Монолитные балки, м/конструкции</t>
  </si>
  <si>
    <t>Бм1 350х600 мм (1 шт)</t>
  </si>
  <si>
    <t>97</t>
  </si>
  <si>
    <t>98</t>
  </si>
  <si>
    <t>99</t>
  </si>
  <si>
    <t>100</t>
  </si>
  <si>
    <t>Бетон тяжелый, крупность заполнителя 20 мм, класс В25 (М350)
(м3)</t>
  </si>
  <si>
    <t>101</t>
  </si>
  <si>
    <t>102</t>
  </si>
  <si>
    <t>103</t>
  </si>
  <si>
    <t>104</t>
  </si>
  <si>
    <t>105</t>
  </si>
  <si>
    <t>106</t>
  </si>
  <si>
    <t>Бм2 350х600мм</t>
  </si>
  <si>
    <t>107</t>
  </si>
  <si>
    <t>108</t>
  </si>
  <si>
    <t>109</t>
  </si>
  <si>
    <t>110</t>
  </si>
  <si>
    <t>111</t>
  </si>
  <si>
    <t>112</t>
  </si>
  <si>
    <t>113</t>
  </si>
  <si>
    <t>Горячекатаная арматурная сталь гладкая класса А-I, диаметром 10 мм
(т)</t>
  </si>
  <si>
    <t>114</t>
  </si>
  <si>
    <t>115</t>
  </si>
  <si>
    <t>116</t>
  </si>
  <si>
    <t>Бм3 350х600мм (4 шт)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</si>
  <si>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</si>
  <si>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</si>
  <si>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</si>
  <si>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</si>
  <si>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</si>
  <si>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</si>
  <si>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</si>
  <si>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</si>
  <si>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</si>
  <si>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</si>
  <si>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</si>
  <si>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Бм4 350х600 (4 шт)</t>
  </si>
  <si>
    <t>128</t>
  </si>
  <si>
    <r>
      <t>0,108</t>
    </r>
    <r>
      <rPr>
        <i/>
        <sz val="7"/>
        <rFont val="Arial"/>
        <family val="2"/>
        <charset val="204"/>
      </rPr>
      <t xml:space="preserve">
10,8/100</t>
    </r>
  </si>
  <si>
    <t>129</t>
  </si>
  <si>
    <t>130</t>
  </si>
  <si>
    <t>131</t>
  </si>
  <si>
    <t>132</t>
  </si>
  <si>
    <t>133</t>
  </si>
  <si>
    <t>Бм5 350х600 (4 шт)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</si>
  <si>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</si>
  <si>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</si>
  <si>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</si>
  <si>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</si>
  <si>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</si>
  <si>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</si>
  <si>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</si>
  <si>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</si>
  <si>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</si>
  <si>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</si>
  <si>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Бм6 400х900 (1 шт)</t>
  </si>
  <si>
    <t>144</t>
  </si>
  <si>
    <t>145</t>
  </si>
  <si>
    <t>146</t>
  </si>
  <si>
    <t>147</t>
  </si>
  <si>
    <t>148</t>
  </si>
  <si>
    <t>149</t>
  </si>
  <si>
    <t>150</t>
  </si>
  <si>
    <t>М/конструкции</t>
  </si>
  <si>
    <t>151</t>
  </si>
  <si>
    <t>152</t>
  </si>
  <si>
    <t>153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</si>
  <si>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
(т)</t>
  </si>
  <si>
    <t>154</t>
  </si>
  <si>
    <t>155</t>
  </si>
  <si>
    <t>Материал огнезащитный терморасширяющийся «Огракс-В-СК»
(кг)</t>
  </si>
  <si>
    <t>156</t>
  </si>
  <si>
    <t>Раздел 5. Перекрытия</t>
  </si>
  <si>
    <t>Плита Пм1</t>
  </si>
  <si>
    <t>157</t>
  </si>
  <si>
    <t>158</t>
  </si>
  <si>
    <t>159</t>
  </si>
  <si>
    <t>160</t>
  </si>
  <si>
    <t>161</t>
  </si>
  <si>
    <t>162</t>
  </si>
  <si>
    <t>Горячекатанная арматурная сталь класса А500 С, диаметром 8 мм
(т)</t>
  </si>
  <si>
    <t>163</t>
  </si>
  <si>
    <t>164</t>
  </si>
  <si>
    <t>165</t>
  </si>
  <si>
    <t>166</t>
  </si>
  <si>
    <t>167</t>
  </si>
  <si>
    <t>168</t>
  </si>
  <si>
    <t>169</t>
  </si>
  <si>
    <t>170</t>
  </si>
  <si>
    <t>Надбавки к ценам заготовок за сборку и сварку каркасов и сеток плоских, диаметром 8 мм
(т)</t>
  </si>
  <si>
    <t>Плита Пм2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</si>
  <si>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</si>
  <si>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</si>
  <si>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</si>
  <si>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</si>
  <si>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</si>
  <si>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</si>
  <si>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</si>
  <si>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</si>
  <si>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</si>
  <si>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</si>
  <si>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</si>
  <si>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</si>
  <si>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</si>
  <si>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</si>
  <si>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</si>
  <si>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Плита Пм3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</si>
  <si>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</si>
  <si>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</si>
  <si>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</si>
  <si>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</si>
  <si>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</si>
  <si>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</si>
  <si>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</si>
  <si>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</si>
  <si>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</si>
  <si>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</si>
  <si>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</si>
  <si>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</si>
  <si>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</si>
  <si>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</si>
  <si>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</si>
  <si>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Плита Пм4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</si>
  <si>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</si>
  <si>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</si>
  <si>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</si>
  <si>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</si>
  <si>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</si>
  <si>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</si>
  <si>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</si>
  <si>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</si>
  <si>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</si>
  <si>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</si>
  <si>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</si>
  <si>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</si>
  <si>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</si>
  <si>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</si>
  <si>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</si>
  <si>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Плиты П1-П5</t>
  </si>
  <si>
    <t>216</t>
  </si>
  <si>
    <t>217</t>
  </si>
  <si>
    <t>218</t>
  </si>
  <si>
    <t>219</t>
  </si>
  <si>
    <t>220</t>
  </si>
  <si>
    <t>221</t>
  </si>
  <si>
    <t>222</t>
  </si>
  <si>
    <t>223</t>
  </si>
  <si>
    <t>Раздел 6. Стены и перегородки</t>
  </si>
  <si>
    <t>Перемычки</t>
  </si>
  <si>
    <t>224</t>
  </si>
  <si>
    <t>225</t>
  </si>
  <si>
    <t>Перемычка брусковая 2ПБ-13-1-п /бетон В15 (М200), объем 0,022 м3, расход арматуры 0,57 кг/ (серия 1.038.1-1 вып. 1)
(шт.)</t>
  </si>
  <si>
    <t>226</t>
  </si>
  <si>
    <t>Перемычка брусковая 2ПБ-17-2-п /бетон В15 (М200), объем 0,028 м3, расход арматуры 0,83 кг/ (серия 1.038.1-1 вып. 1)
(шт.)</t>
  </si>
  <si>
    <t>227</t>
  </si>
  <si>
    <t>Перемычка брусковая 2ПБ-19-3-п /бетон В15 (М200), объем 0,033 м3, расход арматуры 0,11 кг/ (серия 1.038.1-1 вып. 1)
(шт.)</t>
  </si>
  <si>
    <t>228</t>
  </si>
  <si>
    <t>229</t>
  </si>
  <si>
    <t>Прочие индивидуальные сварные конструкции, масса сборочной единицы до 0,1 т
(т)</t>
  </si>
  <si>
    <t>230</t>
  </si>
  <si>
    <t>231</t>
  </si>
  <si>
    <t>Наружные стены</t>
  </si>
  <si>
    <t>232</t>
  </si>
  <si>
    <t>233</t>
  </si>
  <si>
    <t>Раствор готовый кладочный цементно-известковый марки 25
(м3)</t>
  </si>
  <si>
    <t>234</t>
  </si>
  <si>
    <t>Кирпич керамический одинарный, размером 250х120х65 мм, марка 100
(1000 шт.)</t>
  </si>
  <si>
    <t>235</t>
  </si>
  <si>
    <t>Раствор готовый кладочный цементный марки 100
(м3)</t>
  </si>
  <si>
    <t>236</t>
  </si>
  <si>
    <t>Кирпич керамический одинарный, размером 250х120х65 мм, марка 125
(1000 шт.)</t>
  </si>
  <si>
    <t>237</t>
  </si>
  <si>
    <t>238</t>
  </si>
  <si>
    <t>Арматурные сетки сварные
(т)</t>
  </si>
  <si>
    <t>239</t>
  </si>
  <si>
    <t>Сетка сварная из холоднотянутой проволоки 4-5 мм 4Вр-1
(т)</t>
  </si>
  <si>
    <t>240</t>
  </si>
  <si>
    <t>241</t>
  </si>
  <si>
    <t>242</t>
  </si>
  <si>
    <t>Раствор готовый кладочный цементный марки 50
(м3)</t>
  </si>
  <si>
    <t>243</t>
  </si>
  <si>
    <t>244</t>
  </si>
  <si>
    <t>Дюбель распорный с металлическим стержнем 10х150 мм
(10 шт.)</t>
  </si>
  <si>
    <t>245</t>
  </si>
  <si>
    <t>Плиты минераловатные "Фасад Баттс" ROCKWOOL
(м3)</t>
  </si>
  <si>
    <t>Внутренние перегородки и стены</t>
  </si>
  <si>
    <t>246</t>
  </si>
  <si>
    <t>247</t>
  </si>
  <si>
    <t>Блоки из ячеистых бетонов стеновые 2 категории, объемная масса 900 кг/м3, класс В 3,5
(м3)</t>
  </si>
  <si>
    <t>248</t>
  </si>
  <si>
    <t>Блоки из ячеистых бетонов стеновые 1 категории, объемная масса 600 кг/м3, класс В 2,5
(м3)</t>
  </si>
  <si>
    <t>249</t>
  </si>
  <si>
    <t>250</t>
  </si>
  <si>
    <t>251</t>
  </si>
  <si>
    <t>252</t>
  </si>
  <si>
    <t>253</t>
  </si>
  <si>
    <t>254</t>
  </si>
  <si>
    <t>Профиль стоечный ПС-2 50/50/0,6
(м)</t>
  </si>
  <si>
    <t>255</t>
  </si>
  <si>
    <t>Профиль направляющий ПН-2 50/40/0,6
(м)</t>
  </si>
  <si>
    <t>256</t>
  </si>
  <si>
    <t>Профиль стоечный ПС-4 75/50/0,6
(м)</t>
  </si>
  <si>
    <t>257</t>
  </si>
  <si>
    <t>Профиль направляющий ПН-4 75/40/0,6
(м)</t>
  </si>
  <si>
    <t>Утеплени шахт</t>
  </si>
  <si>
    <t>258</t>
  </si>
  <si>
    <t>259</t>
  </si>
  <si>
    <t>260</t>
  </si>
  <si>
    <t>261</t>
  </si>
  <si>
    <t>262</t>
  </si>
  <si>
    <t>263</t>
  </si>
  <si>
    <t>Сетка тканая с квадратными ячейками № 05 без покрытия
(м2)</t>
  </si>
  <si>
    <t>264</t>
  </si>
  <si>
    <t>Сетка стеклянная строительная СС-1
(м2)</t>
  </si>
  <si>
    <t>Прижимная стенка на кровле</t>
  </si>
  <si>
    <t>265</t>
  </si>
  <si>
    <t>266</t>
  </si>
  <si>
    <t>267</t>
  </si>
  <si>
    <t>Плиты из пенопласта полистирольного ПСБС-40
(м3)</t>
  </si>
  <si>
    <t>268</t>
  </si>
  <si>
    <t>269</t>
  </si>
  <si>
    <t>270</t>
  </si>
  <si>
    <t>271</t>
  </si>
  <si>
    <t>Утепление стен подвала</t>
  </si>
  <si>
    <t>272</t>
  </si>
  <si>
    <t>273</t>
  </si>
  <si>
    <t>274</t>
  </si>
  <si>
    <t>275</t>
  </si>
  <si>
    <t>276</t>
  </si>
  <si>
    <t>277</t>
  </si>
  <si>
    <t>278</t>
  </si>
  <si>
    <r>
      <t>Плиты пенополистирольные URSA XPS т.70 мм
(м3)</t>
    </r>
    <r>
      <rPr>
        <i/>
        <sz val="7"/>
        <rFont val="Arial"/>
        <family val="2"/>
        <charset val="204"/>
      </rPr>
      <t xml:space="preserve">
МАТ=5250/1,18/6,79</t>
    </r>
  </si>
  <si>
    <t>279</t>
  </si>
  <si>
    <t>Сантехнические перегородки</t>
  </si>
  <si>
    <t>280</t>
  </si>
  <si>
    <t>281</t>
  </si>
  <si>
    <t>Раздел 7. Полы</t>
  </si>
  <si>
    <t>тип 1 2171,86 м2</t>
  </si>
  <si>
    <t>282</t>
  </si>
  <si>
    <t>283</t>
  </si>
  <si>
    <t>284</t>
  </si>
  <si>
    <t>285</t>
  </si>
  <si>
    <t>286</t>
  </si>
  <si>
    <t>287</t>
  </si>
  <si>
    <t>Стекловолокно рубленое (фиброволокно 0,9кг/м3)
(т)</t>
  </si>
  <si>
    <t>288</t>
  </si>
  <si>
    <t>289</t>
  </si>
  <si>
    <t>Гранит керамический многоцветный неполированный, размером 400х400х9 мм
(м2)</t>
  </si>
  <si>
    <t>290</t>
  </si>
  <si>
    <t>Плитки керамогранитные размером 400х400х9 мм, светло-серые
(м2)</t>
  </si>
  <si>
    <t>тип 1а 133,46 м2</t>
  </si>
  <si>
    <t>291</t>
  </si>
  <si>
    <t>292</t>
  </si>
  <si>
    <t>293</t>
  </si>
  <si>
    <t>294</t>
  </si>
  <si>
    <t>295</t>
  </si>
  <si>
    <t>296</t>
  </si>
  <si>
    <t>297</t>
  </si>
  <si>
    <t>298</t>
  </si>
  <si>
    <t>тип 1б 175,77 м2</t>
  </si>
  <si>
    <t>299</t>
  </si>
  <si>
    <t>300</t>
  </si>
  <si>
    <t>301</t>
  </si>
  <si>
    <r>
      <t>Плиты пенополистирольные URSA XPS т.110 мм
(м3)</t>
    </r>
    <r>
      <rPr>
        <i/>
        <sz val="7"/>
        <rFont val="Arial"/>
        <family val="2"/>
        <charset val="204"/>
      </rPr>
      <t xml:space="preserve">
МАТ=5250/1,18/6,79</t>
    </r>
  </si>
  <si>
    <t>302</t>
  </si>
  <si>
    <t>303</t>
  </si>
  <si>
    <t>304</t>
  </si>
  <si>
    <t>305</t>
  </si>
  <si>
    <t>306</t>
  </si>
  <si>
    <t>307</t>
  </si>
  <si>
    <t>тип 2 147,72 м2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</si>
  <si>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</si>
  <si>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</si>
  <si>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</si>
  <si>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</si>
  <si>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</si>
  <si>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</si>
  <si>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</si>
  <si>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</si>
  <si>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</si>
  <si>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Техноэласт Барьер ЭПС
(м2)</t>
  </si>
  <si>
    <t>317</t>
  </si>
  <si>
    <t>318</t>
  </si>
  <si>
    <t>319</t>
  </si>
  <si>
    <t>тип 3 625,07 м2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</si>
  <si>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</si>
  <si>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</si>
  <si>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</si>
  <si>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</si>
  <si>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</si>
  <si>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</si>
  <si>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</si>
  <si>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</si>
  <si>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</si>
  <si>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</si>
  <si>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Линолеум поливинилхлоридный на теплоизолирующей подоснове марок ПР-ВТ, ВК-ВТ, ЭК-ВТ
(м2)</t>
  </si>
  <si>
    <t>330</t>
  </si>
  <si>
    <r>
      <t>Поливинилхлоридный износостойкий (коммерческий) огнестойкий линолеум типа "Forbo Smaragd Lux" класса пож.опасности КМ2
(м2)</t>
    </r>
    <r>
      <rPr>
        <i/>
        <sz val="7"/>
        <rFont val="Arial"/>
        <family val="2"/>
        <charset val="204"/>
      </rPr>
      <t xml:space="preserve">
МАТ=1033/1,18/6,79</t>
    </r>
  </si>
  <si>
    <t>тип 3б 167,38 м2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</si>
  <si>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</si>
  <si>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</si>
  <si>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</si>
  <si>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</si>
  <si>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</si>
  <si>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</si>
  <si>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</si>
  <si>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</si>
  <si>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</si>
  <si>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</si>
  <si>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Покрытие напольное ламинированное марки "Kronostar", 31 класс износостойкости, толщина 7 мм
(м2)</t>
  </si>
  <si>
    <t>341</t>
  </si>
  <si>
    <t>Покрытие напольное ламинированное марки "Kronostar", 32 класс износостойкости, толщина 8 мм
(м2)</t>
  </si>
  <si>
    <t>тип 3в 147,67 м2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</si>
  <si>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</si>
  <si>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</si>
  <si>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</si>
  <si>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</si>
  <si>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</si>
  <si>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</si>
  <si>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</si>
  <si>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</si>
  <si>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</si>
  <si>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</si>
  <si>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</si>
  <si>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</si>
  <si>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</si>
  <si>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</si>
  <si>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тип 4 3,7 м2</t>
  </si>
  <si>
    <t>356</t>
  </si>
  <si>
    <t>357</t>
  </si>
  <si>
    <t>358</t>
  </si>
  <si>
    <t>359</t>
  </si>
  <si>
    <t>360</t>
  </si>
  <si>
    <t>тип 5 451,37 м2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</si>
  <si>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</si>
  <si>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</si>
  <si>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</si>
  <si>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</si>
  <si>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</si>
  <si>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</si>
  <si>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</si>
  <si>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</si>
  <si>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</si>
  <si>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</si>
  <si>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Бетон тяжелый, крупность заполнителя 10 мм, класс В12,5 (М150)
(м3)</t>
  </si>
  <si>
    <t>371</t>
  </si>
  <si>
    <t>Бетон тяжелый, крупность заполнителя 10 мм, класс В22,5 (М300)
(м3)</t>
  </si>
  <si>
    <t>372</t>
  </si>
  <si>
    <t>373</t>
  </si>
  <si>
    <t>374</t>
  </si>
  <si>
    <t>375</t>
  </si>
  <si>
    <t>376</t>
  </si>
  <si>
    <t>тип 6  896,01 м2</t>
  </si>
  <si>
    <t>377</t>
  </si>
  <si>
    <t>378</t>
  </si>
  <si>
    <t>Маты прошивные из минеральной ваты без обкладок М-125 (ГОСТ 21880-86), толщина 40 мм
(м3)</t>
  </si>
  <si>
    <t>379</t>
  </si>
  <si>
    <t>Плиты теплоизоляционные из стекловолокна URSA, марки П-60-14-1250-600-25 т. 20 мм
(м3)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</si>
  <si>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</si>
  <si>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</si>
  <si>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</si>
  <si>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</si>
  <si>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</si>
  <si>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</si>
  <si>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</si>
  <si>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</si>
  <si>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</si>
  <si>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</si>
  <si>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</si>
  <si>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</si>
  <si>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Смеси сухие для наливных полов, марка «Ветонит» 3000
(т)</t>
  </si>
  <si>
    <t>392</t>
  </si>
  <si>
    <t>393</t>
  </si>
  <si>
    <t>394</t>
  </si>
  <si>
    <t>395</t>
  </si>
  <si>
    <t>396</t>
  </si>
  <si>
    <t>397</t>
  </si>
  <si>
    <t>тип 7 309,01 м2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</si>
  <si>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</si>
  <si>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</si>
  <si>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</si>
  <si>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</si>
  <si>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</si>
  <si>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</si>
  <si>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</si>
  <si>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</si>
  <si>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</si>
  <si>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тип 8 2512,4 м2</t>
  </si>
  <si>
    <t>407</t>
  </si>
  <si>
    <t>408</t>
  </si>
  <si>
    <t>409</t>
  </si>
  <si>
    <t>410</t>
  </si>
  <si>
    <t>411</t>
  </si>
  <si>
    <t>412</t>
  </si>
  <si>
    <t>тип 8а 459,94 м2</t>
  </si>
  <si>
    <t>413</t>
  </si>
  <si>
    <t>414</t>
  </si>
  <si>
    <t>415</t>
  </si>
  <si>
    <t>416</t>
  </si>
  <si>
    <t>417</t>
  </si>
  <si>
    <t>418</t>
  </si>
  <si>
    <t>тип 8б 1939,86 м2</t>
  </si>
  <si>
    <t>419</t>
  </si>
  <si>
    <t>420</t>
  </si>
  <si>
    <t>421</t>
  </si>
  <si>
    <t>422</t>
  </si>
  <si>
    <t>423</t>
  </si>
  <si>
    <t>424</t>
  </si>
  <si>
    <t>тип 9 36,56 м2</t>
  </si>
  <si>
    <t>425</t>
  </si>
  <si>
    <t>426</t>
  </si>
  <si>
    <t>427</t>
  </si>
  <si>
    <t>428</t>
  </si>
  <si>
    <t>429</t>
  </si>
  <si>
    <t>430</t>
  </si>
  <si>
    <t>тип 10 729,85 м2</t>
  </si>
  <si>
    <t>431</t>
  </si>
  <si>
    <t>432</t>
  </si>
  <si>
    <t>433</t>
  </si>
  <si>
    <t>434</t>
  </si>
  <si>
    <t>435</t>
  </si>
  <si>
    <t>Бетон тяжелый, крупность заполнителя 10 мм, класс В15 (М200)
(м3)</t>
  </si>
  <si>
    <t>436</t>
  </si>
  <si>
    <t>437</t>
  </si>
  <si>
    <t>438</t>
  </si>
  <si>
    <t>439</t>
  </si>
  <si>
    <t>440</t>
  </si>
  <si>
    <t>тип 11 3558,75 м2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</si>
  <si>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</si>
  <si>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</si>
  <si>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</si>
  <si>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</si>
  <si>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</si>
  <si>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</si>
  <si>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</si>
  <si>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</si>
  <si>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</si>
  <si>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тип 12 72,55 м2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</si>
  <si>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</si>
  <si>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</si>
  <si>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</si>
  <si>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</si>
  <si>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</si>
  <si>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</si>
  <si>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</si>
  <si>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</si>
  <si>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</si>
  <si>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Тип 13 130,97 м2</t>
  </si>
  <si>
    <t>459</t>
  </si>
  <si>
    <t>460</t>
  </si>
  <si>
    <t>461</t>
  </si>
  <si>
    <t>Площадки, ступени, проступи 980 м2</t>
  </si>
  <si>
    <t>462</t>
  </si>
  <si>
    <t>463</t>
  </si>
  <si>
    <t>464</t>
  </si>
  <si>
    <t>465</t>
  </si>
  <si>
    <t>466</t>
  </si>
  <si>
    <t>467</t>
  </si>
  <si>
    <t>Устройство звукоизоляционной прокладки</t>
  </si>
  <si>
    <t>468</t>
  </si>
  <si>
    <t>469</t>
  </si>
  <si>
    <t>470</t>
  </si>
  <si>
    <t>Плинтус</t>
  </si>
  <si>
    <t>471</t>
  </si>
  <si>
    <t>472</t>
  </si>
  <si>
    <t>Раздел 8. Кровля</t>
  </si>
  <si>
    <t>Кровля основного здания 2840 м2</t>
  </si>
  <si>
    <t>473</t>
  </si>
  <si>
    <t>474</t>
  </si>
  <si>
    <t>Рубероид кровельный с пылевидной посыпкой марки РКП-350б
(м2)</t>
  </si>
  <si>
    <t>475</t>
  </si>
  <si>
    <t>Пленка полиэтиленовая толщиной 0,2-0,5 мм, изоловая_Технониколь
(м2)</t>
  </si>
  <si>
    <t>476</t>
  </si>
  <si>
    <t>477</t>
  </si>
  <si>
    <t>478</t>
  </si>
  <si>
    <t>479</t>
  </si>
  <si>
    <t>480</t>
  </si>
  <si>
    <t>Плиты пенополистирольные экструзионные ТЕХНОПЛЕКС (ТУ 2244-047-17925162-2006), марки 30 Стандарт
(м3)</t>
  </si>
  <si>
    <t>481</t>
  </si>
  <si>
    <t>482</t>
  </si>
  <si>
    <t>483</t>
  </si>
  <si>
    <t>484</t>
  </si>
  <si>
    <t>485</t>
  </si>
  <si>
    <t>Раствор готовый кладочный цементный марки 200
(м3)</t>
  </si>
  <si>
    <t>486</t>
  </si>
  <si>
    <t>487</t>
  </si>
  <si>
    <t>488</t>
  </si>
  <si>
    <t>489</t>
  </si>
  <si>
    <t>490</t>
  </si>
  <si>
    <t>491</t>
  </si>
  <si>
    <t>Изопласт К ЭКП-4,5
(м2)</t>
  </si>
  <si>
    <t>492</t>
  </si>
  <si>
    <t>Изопласт П ЭПП-4,0
(м2)</t>
  </si>
  <si>
    <t>493</t>
  </si>
  <si>
    <t>Техноэласт ЭКП
(м2)</t>
  </si>
  <si>
    <t>494</t>
  </si>
  <si>
    <t>Техноэласт ЭПП
(м2)</t>
  </si>
  <si>
    <t>Устройство парапетов (узел 3, 4)</t>
  </si>
  <si>
    <t>495</t>
  </si>
  <si>
    <t>496</t>
  </si>
  <si>
    <t>497</t>
  </si>
  <si>
    <t>498</t>
  </si>
  <si>
    <t>499</t>
  </si>
  <si>
    <t>500</t>
  </si>
  <si>
    <t>501</t>
  </si>
  <si>
    <t>502</t>
  </si>
  <si>
    <t>Рейка алюминиевая прижимная краевая размером 3х32 мм_ТЕХНОНИКОЛЬ
(м)</t>
  </si>
  <si>
    <t>Деформационный шев (узел 9)</t>
  </si>
  <si>
    <t>503</t>
  </si>
  <si>
    <t>504</t>
  </si>
  <si>
    <t>505</t>
  </si>
  <si>
    <t>506</t>
  </si>
  <si>
    <t>507</t>
  </si>
  <si>
    <t>508</t>
  </si>
  <si>
    <t>Плиты минераловатные на синтетическом связующем Техно (ТУ 5762-043-17925162-2006), марки ТЕХНОЛАЙТ ПРОФ
(м3)</t>
  </si>
  <si>
    <t>509</t>
  </si>
  <si>
    <t>510</t>
  </si>
  <si>
    <t>511</t>
  </si>
  <si>
    <t>512</t>
  </si>
  <si>
    <t>513</t>
  </si>
  <si>
    <t>514</t>
  </si>
  <si>
    <t>Кровля сендвич-панели 680 м2</t>
  </si>
  <si>
    <t>515</t>
  </si>
  <si>
    <t>516</t>
  </si>
  <si>
    <t>Сэндвич-панель трехслойная кровельная "Металл Профиль" с наполнителем из минеральной ваты (НГ) плотностью 110кг/м3, марка МП ТСП-K, толщина 200 мм, тип покрытия полиэстер, толщина металлических облицовок 0,7 мм (Россия)
(м2)</t>
  </si>
  <si>
    <t>Водосточная система</t>
  </si>
  <si>
    <t>517</t>
  </si>
  <si>
    <t>518</t>
  </si>
  <si>
    <t>Труба водосточная МП, диаметр 100х3000 мм, стандартный цвет
(шт.)</t>
  </si>
  <si>
    <t>519</t>
  </si>
  <si>
    <t>Держатель трубы (на кирпич) МП, диаметр 100 мм, стандартный цвет
(шт.)</t>
  </si>
  <si>
    <t>520</t>
  </si>
  <si>
    <t>521</t>
  </si>
  <si>
    <t>Воронка выпускная МП, диаметр 125/100 мм, стандартный цвет
(шт.)</t>
  </si>
  <si>
    <t>522</t>
  </si>
  <si>
    <t>523</t>
  </si>
  <si>
    <t>Колено трубы МП, диаметр 100 (60°), стандартный цвет_90°
(шт.)</t>
  </si>
  <si>
    <t>524</t>
  </si>
  <si>
    <t>Колено сливное МП, диаметр 100 (60°), стандартный цвет_90°
(шт.)</t>
  </si>
  <si>
    <t>525</t>
  </si>
  <si>
    <t>526</t>
  </si>
  <si>
    <t>Желоб водосточный МП, диаметр 125х3000 мм, стандартный цвет
(шт.)</t>
  </si>
  <si>
    <t>527</t>
  </si>
  <si>
    <t>Заглушка желоба МП, диаметр 125 мм, стандартный цвет
(шт.)</t>
  </si>
  <si>
    <t>528</t>
  </si>
  <si>
    <t>Держатель желоба МП, диаметр 125х320 мм, стандартный цвет
(шт.)</t>
  </si>
  <si>
    <t>529</t>
  </si>
  <si>
    <t>530</t>
  </si>
  <si>
    <t>Конструктивные элементы вспомогательного назначения с преобладанием профильного проката собираемые из двух и более деталей, с отверстиями и без отверстий, соединяемые на сварке
(т)</t>
  </si>
  <si>
    <t>531</t>
  </si>
  <si>
    <t>Дополнительные элементы металлочерепичной кровли: планка для снегозадержателя длиной 2000 мм
(шт.)</t>
  </si>
  <si>
    <t>Ограждение, монтажные лестницы</t>
  </si>
  <si>
    <t>532</t>
  </si>
  <si>
    <t>533</t>
  </si>
  <si>
    <t>534</t>
  </si>
  <si>
    <t>535</t>
  </si>
  <si>
    <t>536</t>
  </si>
  <si>
    <t>Раздел 9. Заполнение проемов</t>
  </si>
  <si>
    <t>Окна</t>
  </si>
  <si>
    <t>537</t>
  </si>
  <si>
    <t>538</t>
  </si>
  <si>
    <t>Блок оконный пластиковый глухой, одностворчатый с однокамерным стеклопакетом (24 мм), площадью более 2 м2 ОК-1
(м2)</t>
  </si>
  <si>
    <t>539</t>
  </si>
  <si>
    <t>540</t>
  </si>
  <si>
    <t>541</t>
  </si>
  <si>
    <t>Блок оконный пластиковый трехстворчатый, с поворотно-откидной створкой, однокамерным стеклопакетом (24 мм), площадью более 3,5 м2  ОК-4
(м2)</t>
  </si>
  <si>
    <t>542</t>
  </si>
  <si>
    <t>543</t>
  </si>
  <si>
    <t>544</t>
  </si>
  <si>
    <t>545</t>
  </si>
  <si>
    <t>546</t>
  </si>
  <si>
    <t>Блок оконный пластиковый глухой, одностворчатый с однокамерным стеклопакетом (24 мм), площадью до 2 м2
(м2)</t>
  </si>
  <si>
    <t>547</t>
  </si>
  <si>
    <t>548</t>
  </si>
  <si>
    <t>549</t>
  </si>
  <si>
    <t>Доски подоконные ПВХ, шириной 400 мм
(м)</t>
  </si>
  <si>
    <t>Витражи</t>
  </si>
  <si>
    <t>Витражи входной группы (перегородки) ВО-1-ВО-5, двери Д 23, Д24</t>
  </si>
  <si>
    <t>550</t>
  </si>
  <si>
    <t>551</t>
  </si>
  <si>
    <t>552</t>
  </si>
  <si>
    <t>553</t>
  </si>
  <si>
    <t>554</t>
  </si>
  <si>
    <t>Витражи фасада ВО-6-ВО11</t>
  </si>
  <si>
    <t>555</t>
  </si>
  <si>
    <t>556</t>
  </si>
  <si>
    <t>557</t>
  </si>
  <si>
    <t>558</t>
  </si>
  <si>
    <t>Двери</t>
  </si>
  <si>
    <t>Наружные</t>
  </si>
  <si>
    <t>559</t>
  </si>
  <si>
    <t>560</t>
  </si>
  <si>
    <t>Блок дверной стальной ДСН ДКН, площадь 2,73 м2 (ГОСТ 31173-2003)
(м2)</t>
  </si>
  <si>
    <t>561</t>
  </si>
  <si>
    <t>562</t>
  </si>
  <si>
    <t>Блоки дверные с рамочными полотнами однопольные ДН 21-15А, площадь 3,07 м2; ДН 24-15А, площадь 3,52 м2
(м2)</t>
  </si>
  <si>
    <t>563</t>
  </si>
  <si>
    <t>Блоки дверные наружные, пороги коробок укреплены стальной полосой, с полотном под остекление ДНО 24-9, площадь 2,11 м2; ДНО 24-10, площадь 2,35 м2
(м2)</t>
  </si>
  <si>
    <t>564</t>
  </si>
  <si>
    <t>Замок врезной оцинкованный с цилиндровым механизмом
(компл.)</t>
  </si>
  <si>
    <t>565</t>
  </si>
  <si>
    <t>Ручка-скоба из алюминиевого сплава анодированная
(шт.)</t>
  </si>
  <si>
    <t>Внутренние</t>
  </si>
  <si>
    <t>566</t>
  </si>
  <si>
    <t>567</t>
  </si>
  <si>
    <t>568</t>
  </si>
  <si>
    <t>Блоки дверные двупольные с полотном под остекление ДО 24-15, площадь 3,49 м2_ДО 21-15
(м2)</t>
  </si>
  <si>
    <t>569</t>
  </si>
  <si>
    <t>570</t>
  </si>
  <si>
    <t>571</t>
  </si>
  <si>
    <t>572</t>
  </si>
  <si>
    <t>Блоки дверные с рамочными полотнами однопольные ДН 21-10, площадь 2,05 м2; ДН 24-10, площадь 2,35 м2
(м2)</t>
  </si>
  <si>
    <t>573</t>
  </si>
  <si>
    <t>Блоки дверные двупольные с полотном под остекление ДО 21-13, площадь 2,63 м2
(м2)</t>
  </si>
  <si>
    <t>574</t>
  </si>
  <si>
    <t>575</t>
  </si>
  <si>
    <t>576</t>
  </si>
  <si>
    <t>577</t>
  </si>
  <si>
    <t>Блоки дверные двупольные с полотном глухим ДГ 21-13, площадь 2,63 м2
(м2)</t>
  </si>
  <si>
    <t>578</t>
  </si>
  <si>
    <t>Блоки дверные однопольные с полотном глухим ДГ 21-7, площадь 1,39 м2; ДГ 21-8, площадь 1,59 м2
(м2)</t>
  </si>
  <si>
    <t>579</t>
  </si>
  <si>
    <t>Блоки дверные однопольные с полотном глухим ДГ 21-9, площадь 1,80 м2; ДГ 21-10, площадь 2,01 м2
(м2)</t>
  </si>
  <si>
    <t>580</t>
  </si>
  <si>
    <t>581</t>
  </si>
  <si>
    <t>Противопожарные двери</t>
  </si>
  <si>
    <t>582</t>
  </si>
  <si>
    <t>583</t>
  </si>
  <si>
    <t>Дверь противопожарная металлическая остекленная двупольная ДПМО-02/30, размером 1500х2100 мм
(шт.)</t>
  </si>
  <si>
    <t>584</t>
  </si>
  <si>
    <t>Дверь противопожарная металлическая остекленная двупольная ДПМО-02/30, размером 1300х2100 мм
(шт.)</t>
  </si>
  <si>
    <r>
      <t>12</t>
    </r>
    <r>
      <rPr>
        <i/>
        <sz val="7"/>
        <rFont val="Arial"/>
        <family val="2"/>
        <charset val="204"/>
      </rPr>
      <t xml:space="preserve">
2+10</t>
    </r>
  </si>
  <si>
    <t>585</t>
  </si>
  <si>
    <t>Дверь противопожарная металлическая остекленная двупольная ДПМО-02/60, размером 1300х2100 мм
(шт.)</t>
  </si>
  <si>
    <t>586</t>
  </si>
  <si>
    <t>587</t>
  </si>
  <si>
    <t>Дверь противопожарная металлическая однопольная ДПМ-01/30, размером 900х2100 мм
(шт.)</t>
  </si>
  <si>
    <t>588</t>
  </si>
  <si>
    <t>Дверь противопожарная металлическая однопольная ДПМ-01/30, размером 1000х1900 мм
(шт.)</t>
  </si>
  <si>
    <t>Герметичные двери</t>
  </si>
  <si>
    <t>589</t>
  </si>
  <si>
    <t>Установка доводчиков</t>
  </si>
  <si>
    <t>590</t>
  </si>
  <si>
    <t>591</t>
  </si>
  <si>
    <t>Закрыватель дверной гидравлический рычажный в алюминиевом корпусе
(шт.)</t>
  </si>
  <si>
    <t>Раздел 10. Монолитные лестницы</t>
  </si>
  <si>
    <t>Лестницы Л1</t>
  </si>
  <si>
    <t>592</t>
  </si>
  <si>
    <t>593</t>
  </si>
  <si>
    <t>594</t>
  </si>
  <si>
    <t>595</t>
  </si>
  <si>
    <t>596</t>
  </si>
  <si>
    <t>597</t>
  </si>
  <si>
    <t>598</t>
  </si>
  <si>
    <t>599</t>
  </si>
  <si>
    <t>Лестницы ЛК 1</t>
  </si>
  <si>
    <t>600</t>
  </si>
  <si>
    <t>601</t>
  </si>
  <si>
    <t>602</t>
  </si>
  <si>
    <t>603</t>
  </si>
  <si>
    <t>604</t>
  </si>
  <si>
    <t>605</t>
  </si>
  <si>
    <t>606</t>
  </si>
  <si>
    <t>607</t>
  </si>
  <si>
    <t>Лестницы ЛК 2</t>
  </si>
  <si>
    <t>608</t>
  </si>
  <si>
    <t>609</t>
  </si>
  <si>
    <t>610</t>
  </si>
  <si>
    <t>611</t>
  </si>
  <si>
    <t>612</t>
  </si>
  <si>
    <t>613</t>
  </si>
  <si>
    <t>614</t>
  </si>
  <si>
    <t>615</t>
  </si>
  <si>
    <t>Лестницы ЛК 3, ЛК 4</t>
  </si>
  <si>
    <t>616</t>
  </si>
  <si>
    <t>617</t>
  </si>
  <si>
    <t>618</t>
  </si>
  <si>
    <t>619</t>
  </si>
  <si>
    <t>620</t>
  </si>
  <si>
    <t>621</t>
  </si>
  <si>
    <t>622</t>
  </si>
  <si>
    <t>623</t>
  </si>
  <si>
    <t>Лестницы ЛК 5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</si>
  <si>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</si>
  <si>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</si>
  <si>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</si>
  <si>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</si>
  <si>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</si>
  <si>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</si>
  <si>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</si>
  <si>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</si>
  <si>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</si>
  <si>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</si>
  <si>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</si>
  <si>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Лестницы ЛК 6</t>
  </si>
  <si>
    <t>635</t>
  </si>
  <si>
    <t>636</t>
  </si>
  <si>
    <t>637</t>
  </si>
  <si>
    <t>638</t>
  </si>
  <si>
    <t>639</t>
  </si>
  <si>
    <t>640</t>
  </si>
  <si>
    <t>641</t>
  </si>
  <si>
    <t>642</t>
  </si>
  <si>
    <t>Раздел 11. Ограждения</t>
  </si>
  <si>
    <t>Ограждения лестничных маршей и площадок ОГ-1...ОГ-5</t>
  </si>
  <si>
    <t>643</t>
  </si>
  <si>
    <t>644</t>
  </si>
  <si>
    <t>Ограждения лестничных проемов, лестничные марши, пожарные лестницы
(т)</t>
  </si>
  <si>
    <t>645</t>
  </si>
  <si>
    <t>646</t>
  </si>
  <si>
    <t>647</t>
  </si>
  <si>
    <t>Раздел 12. Наружняя отделка</t>
  </si>
  <si>
    <t>648</t>
  </si>
  <si>
    <t>649</t>
  </si>
  <si>
    <t>Плиты минераловатные "Венти Баттс" ROCKWOOL т.100мм
(м3)</t>
  </si>
  <si>
    <t>650</t>
  </si>
  <si>
    <t>651</t>
  </si>
  <si>
    <t>652</t>
  </si>
  <si>
    <t>653</t>
  </si>
  <si>
    <t>Облицовка плиткой</t>
  </si>
  <si>
    <t>654</t>
  </si>
  <si>
    <t>655</t>
  </si>
  <si>
    <t>Плитки керамические фасадные и ковры из них неглазурованные гладкие толщиной 9 мм
(м2)</t>
  </si>
  <si>
    <t>656</t>
  </si>
  <si>
    <t>Плитки керамогранитные размером 300х300х8 мм, желтые
(м2)</t>
  </si>
  <si>
    <t>657</t>
  </si>
  <si>
    <t>Плитки керамогранитные размером 300х300х8 мм, светло-бежевые_белый 300х600
(м2)</t>
  </si>
  <si>
    <t>Раздел 13. Внутренняя отделка</t>
  </si>
  <si>
    <t>Стены</t>
  </si>
  <si>
    <t>Тип 1</t>
  </si>
  <si>
    <t>658</t>
  </si>
  <si>
    <t>659</t>
  </si>
  <si>
    <t>660</t>
  </si>
  <si>
    <t>Грунтовка «Бетоконтакт», КНАУФ
(кг)</t>
  </si>
  <si>
    <t>661</t>
  </si>
  <si>
    <t>662</t>
  </si>
  <si>
    <t>Обои обыкновенного качества
(100 м2)</t>
  </si>
  <si>
    <t>663</t>
  </si>
  <si>
    <t>Стеклообои MERMET, рогожка
(м2)</t>
  </si>
  <si>
    <t>664</t>
  </si>
  <si>
    <t>665</t>
  </si>
  <si>
    <t>Краска акриловая ВД-АК 2180, ВГТ
(т)</t>
  </si>
  <si>
    <t>666</t>
  </si>
  <si>
    <r>
      <t>Краска водно-дисперсная (латексная) Dulux bindo 7
(кг)</t>
    </r>
    <r>
      <rPr>
        <i/>
        <sz val="7"/>
        <rFont val="Arial"/>
        <family val="2"/>
        <charset val="204"/>
      </rPr>
      <t xml:space="preserve">
МАТ=350,3/1,18/6,79</t>
    </r>
  </si>
  <si>
    <t>Тип 2</t>
  </si>
  <si>
    <t>667</t>
  </si>
  <si>
    <t>668</t>
  </si>
  <si>
    <t>669</t>
  </si>
  <si>
    <t>670</t>
  </si>
  <si>
    <t>671</t>
  </si>
  <si>
    <t>672</t>
  </si>
  <si>
    <t>Тип 3</t>
  </si>
  <si>
    <t>673</t>
  </si>
  <si>
    <t>674</t>
  </si>
  <si>
    <t>675</t>
  </si>
  <si>
    <t>676</t>
  </si>
  <si>
    <t>677</t>
  </si>
  <si>
    <t>Краска водоэмульсионная ВЭАК-1180
(т)</t>
  </si>
  <si>
    <t>678</t>
  </si>
  <si>
    <t>Тип 4</t>
  </si>
  <si>
    <t>679</t>
  </si>
  <si>
    <t>680</t>
  </si>
  <si>
    <t>Клей для облицовочных работ водостойкий «Плюс» (сухая смесь)
(т)</t>
  </si>
  <si>
    <t>681</t>
  </si>
  <si>
    <t>Клей плиточный «Ceresit» CM17
(кг)</t>
  </si>
  <si>
    <t>Тип 7</t>
  </si>
  <si>
    <t>682</t>
  </si>
  <si>
    <t>683</t>
  </si>
  <si>
    <t>Низ панели Тип 5, 8</t>
  </si>
  <si>
    <t>684</t>
  </si>
  <si>
    <t>685</t>
  </si>
  <si>
    <t>Грунтовка «Тифенгрунд», КНАУФ
(кг)</t>
  </si>
  <si>
    <t>686</t>
  </si>
  <si>
    <t>Клей «Перлфикс», КНАУФ
(кг)</t>
  </si>
  <si>
    <t>687</t>
  </si>
  <si>
    <t>Шпаклевка «Унифлот», КНАУФ
(кг)</t>
  </si>
  <si>
    <t>688</t>
  </si>
  <si>
    <t>Шпаклевка «Фугенфюллер», КНАУФ
(кг)</t>
  </si>
  <si>
    <t>689</t>
  </si>
  <si>
    <t>Лента бумажная для повышения трещиностойкости стыков ГКЛ и ГВЛ
(м)</t>
  </si>
  <si>
    <t>690</t>
  </si>
  <si>
    <t>Лента разделительная для сопряжения потолка из ЛГК со стеной
(м)</t>
  </si>
  <si>
    <t>691</t>
  </si>
  <si>
    <t>Лента эластичная самоклеящаяся для профилей направляющих «Дихтунгсбанд» 70/30000 мм
(м)</t>
  </si>
  <si>
    <t>692</t>
  </si>
  <si>
    <t>Листы гипсокартонные ГКЛ 12,5 мм
(м2)</t>
  </si>
  <si>
    <t>693</t>
  </si>
  <si>
    <t>694</t>
  </si>
  <si>
    <t>Облицовка стояков ГКЛ</t>
  </si>
  <si>
    <t>695</t>
  </si>
  <si>
    <t>Отделка перегородок и стен из ГКЛ</t>
  </si>
  <si>
    <t>696</t>
  </si>
  <si>
    <t>697</t>
  </si>
  <si>
    <t>698</t>
  </si>
  <si>
    <t>Изоляция стен</t>
  </si>
  <si>
    <t>699</t>
  </si>
  <si>
    <t>700</t>
  </si>
  <si>
    <t>Дюбели распорные с пластмассовым стержнем, марка IZO, размер 10х200 мм
(100 шт.)</t>
  </si>
  <si>
    <t>701</t>
  </si>
  <si>
    <t>702</t>
  </si>
  <si>
    <t>703</t>
  </si>
  <si>
    <t>704</t>
  </si>
  <si>
    <t>Потолок</t>
  </si>
  <si>
    <t>705</t>
  </si>
  <si>
    <t>706</t>
  </si>
  <si>
    <t>Плиты теплоизоляционные перлитоцементные
(м3)</t>
  </si>
  <si>
    <t>707</t>
  </si>
  <si>
    <t>708</t>
  </si>
  <si>
    <t>типа Армстронг</t>
  </si>
  <si>
    <t>709</t>
  </si>
  <si>
    <t>710</t>
  </si>
  <si>
    <t>711</t>
  </si>
  <si>
    <t>712</t>
  </si>
  <si>
    <t>713</t>
  </si>
  <si>
    <t>Панели потолочные с комплектующими «Армстронг»
(м2)</t>
  </si>
  <si>
    <t>714</t>
  </si>
  <si>
    <t>715</t>
  </si>
  <si>
    <t>716</t>
  </si>
  <si>
    <t>717</t>
  </si>
  <si>
    <t>718</t>
  </si>
  <si>
    <t>кассеты МП</t>
  </si>
  <si>
    <t>719</t>
  </si>
  <si>
    <t>720</t>
  </si>
  <si>
    <t>721</t>
  </si>
  <si>
    <t>722</t>
  </si>
  <si>
    <t>723</t>
  </si>
  <si>
    <t>ГКЛ</t>
  </si>
  <si>
    <t>724</t>
  </si>
  <si>
    <t>725</t>
  </si>
  <si>
    <t>Листы гипсоволокнистые малоформатные влагостойкие 1500х1200х10 мм
(м2)</t>
  </si>
  <si>
    <t>726</t>
  </si>
  <si>
    <t>Листы гипсоволокнистые влагостойкие ГВЛВ 12,5 мм
(м2)</t>
  </si>
  <si>
    <t>727</t>
  </si>
  <si>
    <t>Реечный</t>
  </si>
  <si>
    <t>728</t>
  </si>
  <si>
    <t>729</t>
  </si>
  <si>
    <t>Уголок декоративный (пристенный)
(м)</t>
  </si>
  <si>
    <t>Нижнии грани лестничных маршей</t>
  </si>
  <si>
    <t>730</t>
  </si>
  <si>
    <t>731</t>
  </si>
  <si>
    <t>732</t>
  </si>
  <si>
    <t>733</t>
  </si>
  <si>
    <t>помещение 164</t>
  </si>
  <si>
    <t>734</t>
  </si>
  <si>
    <t>735</t>
  </si>
  <si>
    <t>736</t>
  </si>
  <si>
    <t>737</t>
  </si>
  <si>
    <t>738</t>
  </si>
  <si>
    <t>739</t>
  </si>
  <si>
    <t>помещения 339,340,343,344</t>
  </si>
  <si>
    <t>740</t>
  </si>
  <si>
    <t>741</t>
  </si>
  <si>
    <t>на отм. -2,560</t>
  </si>
  <si>
    <t>742</t>
  </si>
  <si>
    <t>743</t>
  </si>
  <si>
    <t>Раздел 14. Подиум</t>
  </si>
  <si>
    <t>Лестница ЛМ1-ЛМ3</t>
  </si>
  <si>
    <t>744</t>
  </si>
  <si>
    <t>745</t>
  </si>
  <si>
    <t>746</t>
  </si>
  <si>
    <t>Горячекатаная арматурная сталь периодического профиля класса А-III, диаметром 6 мм
(т)</t>
  </si>
  <si>
    <t>747</t>
  </si>
  <si>
    <t>Горячекатаная арматурная сталь периодического профиля класса А-III, диаметром 10 мм
(т)</t>
  </si>
  <si>
    <t>748</t>
  </si>
  <si>
    <t>Перекрытия</t>
  </si>
  <si>
    <t>749</t>
  </si>
  <si>
    <t>750</t>
  </si>
  <si>
    <t>Профилированный лист оцинкованный НС44-1000-0,8
(т)</t>
  </si>
  <si>
    <t>751</t>
  </si>
  <si>
    <t>752</t>
  </si>
  <si>
    <t>Бетон тяжелый, крупность заполнителя 10 мм, класс В7,5 (М100)
(м3)</t>
  </si>
  <si>
    <t>753</t>
  </si>
  <si>
    <t>754</t>
  </si>
  <si>
    <t>755</t>
  </si>
  <si>
    <t>756</t>
  </si>
  <si>
    <t>757</t>
  </si>
  <si>
    <t>758</t>
  </si>
  <si>
    <t>Плитки керамические глазурованные для внутренней облицовки стен гладкие без завала белые
(м2)</t>
  </si>
  <si>
    <t>759</t>
  </si>
  <si>
    <t>Плитки керамогранитные размером 300х300х8 мм, темно-серые
(м2)</t>
  </si>
  <si>
    <t>Раздел 15. Вход В1, входные площадки тип 1-2, навесы Н1, Н2</t>
  </si>
  <si>
    <t>Вход №1</t>
  </si>
  <si>
    <t>760</t>
  </si>
  <si>
    <t>761</t>
  </si>
  <si>
    <t>762</t>
  </si>
  <si>
    <t>763</t>
  </si>
  <si>
    <t>764</t>
  </si>
  <si>
    <t>765</t>
  </si>
  <si>
    <t>766</t>
  </si>
  <si>
    <t>Доплата на водонепроницаемость W4 (ТСЦ прилож.4 п.5). Цена 495х2%=9,9
(м3)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</si>
  <si>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</si>
  <si>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</si>
  <si>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</si>
  <si>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</si>
  <si>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</si>
  <si>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</si>
  <si>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</si>
  <si>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</si>
  <si>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</si>
  <si>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Входные площадки тип 1-3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</si>
  <si>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</si>
  <si>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</si>
  <si>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</si>
  <si>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</si>
  <si>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</si>
  <si>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</si>
  <si>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</si>
  <si>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</si>
  <si>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</si>
  <si>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</si>
  <si>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</si>
  <si>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</si>
  <si>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</si>
  <si>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Гранит керамический многоцветный неполированный, размером 300х600х10 мм, 600х600х10 мм
(м2)</t>
  </si>
  <si>
    <t>Входные площадки тип 4-8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</si>
  <si>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</si>
  <si>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</si>
  <si>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</si>
  <si>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</si>
  <si>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</si>
  <si>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</si>
  <si>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</si>
  <si>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</si>
  <si>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</si>
  <si>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</si>
  <si>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</si>
  <si>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</si>
  <si>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</si>
  <si>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</si>
  <si>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</si>
  <si>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</si>
  <si>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</si>
  <si>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</si>
  <si>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</si>
  <si>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</si>
  <si>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</si>
  <si>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</si>
  <si>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</si>
  <si>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</si>
  <si>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Навес Н1-1 шт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</si>
  <si>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</si>
  <si>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</si>
  <si>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</si>
  <si>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</si>
  <si>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</si>
  <si>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</si>
  <si>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</si>
  <si>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</si>
  <si>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</si>
  <si>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Рубероид кровельный с мелкой посыпкой РМ-350
(м2)</t>
  </si>
  <si>
    <t>822</t>
  </si>
  <si>
    <t>823</t>
  </si>
  <si>
    <t>824</t>
  </si>
  <si>
    <t>825</t>
  </si>
  <si>
    <t>Навес Н2-5 шт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</si>
  <si>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</si>
  <si>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</si>
  <si>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</si>
  <si>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</si>
  <si>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</si>
  <si>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</si>
  <si>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</si>
  <si>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</si>
  <si>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</si>
  <si>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</si>
  <si>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</si>
  <si>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</si>
  <si>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Раздел 16. Внутренный водоотвод</t>
  </si>
  <si>
    <t>838</t>
  </si>
  <si>
    <t>839</t>
  </si>
  <si>
    <t>Трубопроводы канализации из полиэтиленовых труб высокой плотности с гильзами, диаметром 110 мм
(м)</t>
  </si>
  <si>
    <t>840</t>
  </si>
  <si>
    <t>841</t>
  </si>
  <si>
    <t>842</t>
  </si>
  <si>
    <t>843</t>
  </si>
  <si>
    <t>844</t>
  </si>
  <si>
    <t>845</t>
  </si>
  <si>
    <t>Трапы чугунные эмалированные с прямым отводом, с решеткой и резиновой пробкой Т-100М размером 355х200х142 мм, малые
(компл.)</t>
  </si>
  <si>
    <t>846</t>
  </si>
  <si>
    <t>847</t>
  </si>
  <si>
    <t>848</t>
  </si>
  <si>
    <t>Ведомость объемов работ</t>
  </si>
  <si>
    <t>Разработка грунта в отвал экскаваторами типа "ATLAS", "VOLVO", "KOMATSU", "HITACHI", "LIEBHER" с ковшом вместимостью 1 ,0 (1-1,2) м3, группа грунтов: 2_(письмо №2453 от 23.11.18)
(1000 м3 грунта)</t>
  </si>
  <si>
    <r>
      <t>19,6724</t>
    </r>
    <r>
      <rPr>
        <i/>
        <sz val="7"/>
        <rFont val="Arial"/>
        <family val="2"/>
        <charset val="204"/>
      </rPr>
      <t xml:space="preserve">
</t>
    </r>
  </si>
  <si>
    <t>Разработка грунта в отвал экскаваторами типа "ATLAS", "VOLVO", "KOMATSU", "HITACHI", "LIEBHER" с ковшом вместимостью 1 ,0 (1-1,2) м3, группа грунтов: 2
(1000 м3 грунта)</t>
  </si>
  <si>
    <r>
      <t>7,3776</t>
    </r>
    <r>
      <rPr>
        <i/>
        <sz val="7"/>
        <rFont val="Arial"/>
        <family val="2"/>
        <charset val="204"/>
      </rPr>
      <t xml:space="preserve">
</t>
    </r>
  </si>
  <si>
    <r>
      <t>Разработка грунта вручную в траншеях глубиной до 2 м без креплений с откосами, группа грунтов: 2
(100 м3 грунта)</t>
    </r>
    <r>
      <rPr>
        <i/>
        <sz val="7"/>
        <rFont val="Arial"/>
        <family val="2"/>
        <charset val="204"/>
      </rPr>
      <t xml:space="preserve">
(3.187 Доработка вручную, зачистка дна и стенок с выкидкой грунта в котлованах и траншеях, разработанных механизированным способом ОЗП=1,2; ТЗ=1,2)
</t>
    </r>
  </si>
  <si>
    <r>
      <t>Устройство грунтовых подушек на просадочных грунтах методом послойной укатки
(1000 м3 грунтовой подушки)</t>
    </r>
    <r>
      <rPr>
        <i/>
        <sz val="7"/>
        <rFont val="Arial"/>
        <family val="2"/>
        <charset val="204"/>
      </rPr>
      <t xml:space="preserve">
</t>
    </r>
  </si>
  <si>
    <r>
      <t>4,3056</t>
    </r>
    <r>
      <rPr>
        <i/>
        <sz val="7"/>
        <rFont val="Arial"/>
        <family val="2"/>
        <charset val="204"/>
      </rPr>
      <t xml:space="preserve">
</t>
    </r>
  </si>
  <si>
    <r>
      <t>Засыпка траншей и котлованов с перемещением грунта до 5 м бульдозерами мощностью 59 кВт (80 л.с.), группа грунтов 2
(1000 м3 грунта)</t>
    </r>
    <r>
      <rPr>
        <i/>
        <sz val="7"/>
        <rFont val="Arial"/>
        <family val="2"/>
        <charset val="204"/>
      </rPr>
      <t xml:space="preserve">
</t>
    </r>
  </si>
  <si>
    <r>
      <t>3,072</t>
    </r>
    <r>
      <rPr>
        <i/>
        <sz val="7"/>
        <rFont val="Arial"/>
        <family val="2"/>
        <charset val="204"/>
      </rPr>
      <t xml:space="preserve">
</t>
    </r>
  </si>
  <si>
    <r>
      <t>Засыпка вручную траншей, пазух котлованов и ям, группа грунтов: 1
(100 м3 грунта)</t>
    </r>
    <r>
      <rPr>
        <i/>
        <sz val="7"/>
        <rFont val="Arial"/>
        <family val="2"/>
        <charset val="204"/>
      </rPr>
      <t xml:space="preserve">
</t>
    </r>
  </si>
  <si>
    <r>
      <t>Уплотнение грунта пневматическими трамбовками, группа грунтов 1-2
(100 м3 уплотненного грунта)</t>
    </r>
    <r>
      <rPr>
        <i/>
        <sz val="7"/>
        <rFont val="Arial"/>
        <family val="2"/>
        <charset val="204"/>
      </rPr>
      <t xml:space="preserve">
</t>
    </r>
  </si>
  <si>
    <r>
      <t>Устройство бетонной подготовки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</t>
    </r>
  </si>
  <si>
    <r>
      <t>4,26</t>
    </r>
    <r>
      <rPr>
        <i/>
        <sz val="7"/>
        <rFont val="Arial"/>
        <family val="2"/>
        <charset val="204"/>
      </rPr>
      <t xml:space="preserve">
</t>
    </r>
  </si>
  <si>
    <r>
      <t>Устройство фундаментных плит железобетонных плоских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</t>
    </r>
  </si>
  <si>
    <r>
      <t>21</t>
    </r>
    <r>
      <rPr>
        <i/>
        <sz val="7"/>
        <rFont val="Arial"/>
        <family val="2"/>
        <charset val="204"/>
      </rPr>
      <t xml:space="preserve">
</t>
    </r>
  </si>
  <si>
    <r>
      <t>19,193</t>
    </r>
    <r>
      <rPr>
        <i/>
        <sz val="7"/>
        <rFont val="Arial"/>
        <family val="2"/>
        <charset val="204"/>
      </rPr>
      <t xml:space="preserve">
</t>
    </r>
  </si>
  <si>
    <r>
      <t>41,851</t>
    </r>
    <r>
      <rPr>
        <i/>
        <sz val="7"/>
        <rFont val="Arial"/>
        <family val="2"/>
        <charset val="204"/>
      </rPr>
      <t xml:space="preserve">
</t>
    </r>
  </si>
  <si>
    <r>
      <t>24,4</t>
    </r>
    <r>
      <rPr>
        <i/>
        <sz val="7"/>
        <rFont val="Arial"/>
        <family val="2"/>
        <charset val="204"/>
      </rPr>
      <t xml:space="preserve">
</t>
    </r>
  </si>
  <si>
    <r>
      <t>40</t>
    </r>
    <r>
      <rPr>
        <i/>
        <sz val="7"/>
        <rFont val="Arial"/>
        <family val="2"/>
        <charset val="204"/>
      </rPr>
      <t xml:space="preserve">
</t>
    </r>
  </si>
  <si>
    <r>
      <t>Установка закладных деталей весом более 20 кг
(1 т)</t>
    </r>
    <r>
      <rPr>
        <i/>
        <sz val="7"/>
        <rFont val="Arial"/>
        <family val="2"/>
        <charset val="204"/>
      </rPr>
      <t xml:space="preserve">
</t>
    </r>
  </si>
  <si>
    <r>
      <t>Гидроизоляция стен, фундаментов: боковая оклеечная по выровненной поверхности бутовой кладки, кирпичу и бетону в 2 слоя
(100 м2 изолируемой поверхности)</t>
    </r>
    <r>
      <rPr>
        <i/>
        <sz val="7"/>
        <rFont val="Arial"/>
        <family val="2"/>
        <charset val="204"/>
      </rPr>
      <t xml:space="preserve">
</t>
    </r>
  </si>
  <si>
    <r>
      <t>2,614</t>
    </r>
    <r>
      <rPr>
        <i/>
        <sz val="7"/>
        <rFont val="Arial"/>
        <family val="2"/>
        <charset val="204"/>
      </rPr>
      <t xml:space="preserve">
</t>
    </r>
  </si>
  <si>
    <r>
      <t>Устройство деформационного осадочного шва фундаментов под оборудование с заполнением битумом при толщине шва 25 мм, глубине 20 см
(100 м шва)</t>
    </r>
    <r>
      <rPr>
        <i/>
        <sz val="7"/>
        <rFont val="Arial"/>
        <family val="2"/>
        <charset val="204"/>
      </rPr>
      <t xml:space="preserve">
</t>
    </r>
  </si>
  <si>
    <r>
      <t>0,8</t>
    </r>
    <r>
      <rPr>
        <i/>
        <sz val="7"/>
        <rFont val="Arial"/>
        <family val="2"/>
        <charset val="204"/>
      </rPr>
      <t xml:space="preserve">
</t>
    </r>
  </si>
  <si>
    <r>
      <t>Устройство стен подвалов и подпорных стен железобетонных высотой: до 3 м, толщиной до 300 мм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</t>
    </r>
  </si>
  <si>
    <r>
      <t>Устройство деформационных швов в емкостных сооружениях с применением: резиновых прокладок
(100 м шва)</t>
    </r>
    <r>
      <rPr>
        <i/>
        <sz val="7"/>
        <rFont val="Arial"/>
        <family val="2"/>
        <charset val="204"/>
      </rPr>
      <t xml:space="preserve">
</t>
    </r>
  </si>
  <si>
    <r>
      <t>Устройство железобетонных колонн в деревянной опалубке высотой: до 4 м, периметром до 2 м
(100 м3 железобетона в деле)</t>
    </r>
    <r>
      <rPr>
        <i/>
        <sz val="7"/>
        <rFont val="Arial"/>
        <family val="2"/>
        <charset val="204"/>
      </rPr>
      <t xml:space="preserve">
</t>
    </r>
  </si>
  <si>
    <r>
      <t>Устройство железобетонных колонн в деревянной опалубке высотой: до 4 м, периметром до 3 м
(100 м3 железобетона в деле)</t>
    </r>
    <r>
      <rPr>
        <i/>
        <sz val="7"/>
        <rFont val="Arial"/>
        <family val="2"/>
        <charset val="204"/>
      </rPr>
      <t xml:space="preserve">
</t>
    </r>
  </si>
  <si>
    <r>
      <t>0,06</t>
    </r>
    <r>
      <rPr>
        <i/>
        <sz val="7"/>
        <rFont val="Arial"/>
        <family val="2"/>
        <charset val="204"/>
      </rPr>
      <t xml:space="preserve">
</t>
    </r>
  </si>
  <si>
    <r>
      <t>Устройство железобетонных стен и перегородок высотой: до 6 м, толщиной 200 мм
(100 м3 железобетона в деле)</t>
    </r>
    <r>
      <rPr>
        <i/>
        <sz val="7"/>
        <rFont val="Arial"/>
        <family val="2"/>
        <charset val="204"/>
      </rPr>
      <t xml:space="preserve">
</t>
    </r>
  </si>
  <si>
    <r>
      <t>Установка закладных деталей весом: до 20 кг
(1 т)</t>
    </r>
    <r>
      <rPr>
        <i/>
        <sz val="7"/>
        <rFont val="Arial"/>
        <family val="2"/>
        <charset val="204"/>
      </rPr>
      <t xml:space="preserve">
</t>
    </r>
  </si>
  <si>
    <r>
      <t>Установка закладных деталей весом: до 4 кг
(1 т)</t>
    </r>
    <r>
      <rPr>
        <i/>
        <sz val="7"/>
        <rFont val="Arial"/>
        <family val="2"/>
        <charset val="204"/>
      </rPr>
      <t xml:space="preserve">
</t>
    </r>
  </si>
  <si>
    <r>
      <t>2,384</t>
    </r>
    <r>
      <rPr>
        <i/>
        <sz val="7"/>
        <rFont val="Arial"/>
        <family val="2"/>
        <charset val="204"/>
      </rPr>
      <t xml:space="preserve">
</t>
    </r>
  </si>
  <si>
    <r>
      <t>Устройство балок для перекрытий, подкрановых и обвязочных на высоте от опорной площадки: до 6 м при высоте балок до 800 мм
(100 м3 железобетона в деле)</t>
    </r>
    <r>
      <rPr>
        <i/>
        <sz val="7"/>
        <rFont val="Arial"/>
        <family val="2"/>
        <charset val="204"/>
      </rPr>
      <t xml:space="preserve">
</t>
    </r>
  </si>
  <si>
    <t>Устройство балок для перекрытий, подкрановых и обвязочных на высоте от опорной площадки: до 6 м при высоте балок до 800 мм
(100 м3 железобетона в деле)</t>
  </si>
  <si>
    <r>
      <t>0,184</t>
    </r>
    <r>
      <rPr>
        <i/>
        <sz val="7"/>
        <rFont val="Arial"/>
        <family val="2"/>
        <charset val="204"/>
      </rPr>
      <t xml:space="preserve">
</t>
    </r>
  </si>
  <si>
    <r>
      <t>Устройство балок для перекрытий, подкрановых и обвязочных на высоте от опорной площадки: до 6 м при высоте балок более 800 мм
(100 м3 железобетона в деле)</t>
    </r>
    <r>
      <rPr>
        <i/>
        <sz val="7"/>
        <rFont val="Arial"/>
        <family val="2"/>
        <charset val="204"/>
      </rPr>
      <t xml:space="preserve">
</t>
    </r>
  </si>
  <si>
    <r>
      <t>0,04</t>
    </r>
    <r>
      <rPr>
        <i/>
        <sz val="7"/>
        <rFont val="Arial"/>
        <family val="2"/>
        <charset val="204"/>
      </rPr>
      <t xml:space="preserve">
</t>
    </r>
  </si>
  <si>
    <t>Монтаж стропильных и подстропильных ферм на высоте до 25 м пролетом: до 24 м массой до 3,0 т
(1 т конструкций)</t>
  </si>
  <si>
    <t>Монтаж прогонов при шаге ферм до 12 м при высоте здания: до 25 м
(1 т конструкций)</t>
  </si>
  <si>
    <t>Огнезащитное покрытие металлических огрунтованных (грунтом ГФ-021) поверхностей материалом огнезащитным терморасширяющимся «Огракс-В-СК»
(100 м2 покрытия)</t>
  </si>
  <si>
    <r>
      <t>12,9</t>
    </r>
    <r>
      <rPr>
        <i/>
        <sz val="7"/>
        <rFont val="Arial"/>
        <family val="2"/>
        <charset val="204"/>
      </rPr>
      <t xml:space="preserve">
</t>
    </r>
  </si>
  <si>
    <r>
      <t>43</t>
    </r>
    <r>
      <rPr>
        <i/>
        <sz val="7"/>
        <rFont val="Arial"/>
        <family val="2"/>
        <charset val="204"/>
      </rPr>
      <t xml:space="preserve">
</t>
    </r>
  </si>
  <si>
    <r>
      <t>6733,8</t>
    </r>
    <r>
      <rPr>
        <i/>
        <sz val="7"/>
        <rFont val="Arial"/>
        <family val="2"/>
        <charset val="204"/>
      </rPr>
      <t xml:space="preserve">
</t>
    </r>
  </si>
  <si>
    <r>
      <t>Огнезащита вспучивающаяся «ECOFIRE-Конструктив» 5,22 кг/м2
(кг)</t>
    </r>
    <r>
      <rPr>
        <i/>
        <sz val="7"/>
        <rFont val="Arial"/>
        <family val="2"/>
        <charset val="204"/>
      </rPr>
      <t xml:space="preserve">
</t>
    </r>
  </si>
  <si>
    <r>
      <t>Устройство перекрытий безбалочных толщиной: более 200 мм на высоте от опорной площади до 6 м
(100 м3 в деле)</t>
    </r>
    <r>
      <rPr>
        <i/>
        <sz val="7"/>
        <rFont val="Arial"/>
        <family val="2"/>
        <charset val="204"/>
      </rPr>
      <t xml:space="preserve">
</t>
    </r>
  </si>
  <si>
    <r>
      <t>7,955</t>
    </r>
    <r>
      <rPr>
        <i/>
        <sz val="7"/>
        <rFont val="Arial"/>
        <family val="2"/>
        <charset val="204"/>
      </rPr>
      <t xml:space="preserve">
</t>
    </r>
  </si>
  <si>
    <r>
      <t>4,491</t>
    </r>
    <r>
      <rPr>
        <i/>
        <sz val="7"/>
        <rFont val="Arial"/>
        <family val="2"/>
        <charset val="204"/>
      </rPr>
      <t xml:space="preserve">
</t>
    </r>
  </si>
  <si>
    <r>
      <t>3,648</t>
    </r>
    <r>
      <rPr>
        <i/>
        <sz val="7"/>
        <rFont val="Arial"/>
        <family val="2"/>
        <charset val="204"/>
      </rPr>
      <t xml:space="preserve">
</t>
    </r>
  </si>
  <si>
    <r>
      <t>1,413</t>
    </r>
    <r>
      <rPr>
        <i/>
        <sz val="7"/>
        <rFont val="Arial"/>
        <family val="2"/>
        <charset val="204"/>
      </rPr>
      <t xml:space="preserve">
</t>
    </r>
  </si>
  <si>
    <r>
      <t>7,051</t>
    </r>
    <r>
      <rPr>
        <i/>
        <sz val="7"/>
        <rFont val="Arial"/>
        <family val="2"/>
        <charset val="204"/>
      </rPr>
      <t xml:space="preserve">
</t>
    </r>
  </si>
  <si>
    <t>Устройство перекрытий безбалочных толщиной: более 200 мм на высоте от опорной площади до 6 м
(100 м3 в деле)</t>
  </si>
  <si>
    <r>
      <t>3,567</t>
    </r>
    <r>
      <rPr>
        <i/>
        <sz val="7"/>
        <rFont val="Arial"/>
        <family val="2"/>
        <charset val="204"/>
      </rPr>
      <t xml:space="preserve">
</t>
    </r>
  </si>
  <si>
    <r>
      <t>2,826</t>
    </r>
    <r>
      <rPr>
        <i/>
        <sz val="7"/>
        <rFont val="Arial"/>
        <family val="2"/>
        <charset val="204"/>
      </rPr>
      <t xml:space="preserve">
</t>
    </r>
  </si>
  <si>
    <r>
      <t>3,094</t>
    </r>
    <r>
      <rPr>
        <i/>
        <sz val="7"/>
        <rFont val="Arial"/>
        <family val="2"/>
        <charset val="204"/>
      </rPr>
      <t xml:space="preserve">
</t>
    </r>
  </si>
  <si>
    <r>
      <t>5,096</t>
    </r>
    <r>
      <rPr>
        <i/>
        <sz val="7"/>
        <rFont val="Arial"/>
        <family val="2"/>
        <charset val="204"/>
      </rPr>
      <t xml:space="preserve">
</t>
    </r>
  </si>
  <si>
    <r>
      <t>2,0589</t>
    </r>
    <r>
      <rPr>
        <i/>
        <sz val="7"/>
        <rFont val="Arial"/>
        <family val="2"/>
        <charset val="204"/>
      </rPr>
      <t xml:space="preserve">
</t>
    </r>
  </si>
  <si>
    <r>
      <t>3,019</t>
    </r>
    <r>
      <rPr>
        <i/>
        <sz val="7"/>
        <rFont val="Arial"/>
        <family val="2"/>
        <charset val="204"/>
      </rPr>
      <t xml:space="preserve">
</t>
    </r>
  </si>
  <si>
    <r>
      <t>0,247</t>
    </r>
    <r>
      <rPr>
        <i/>
        <sz val="7"/>
        <rFont val="Arial"/>
        <family val="2"/>
        <charset val="204"/>
      </rPr>
      <t xml:space="preserve">
</t>
    </r>
  </si>
  <si>
    <t>Устройство перекрытий безбалочных толщиной: до 200 мм на высоте от опорной площади более 6 м
(100 м3 в деле)</t>
  </si>
  <si>
    <r>
      <t>Укладка перемычек массой до 0,3 т
(100 шт. сборных конструкций)</t>
    </r>
    <r>
      <rPr>
        <i/>
        <sz val="7"/>
        <rFont val="Arial"/>
        <family val="2"/>
        <charset val="204"/>
      </rPr>
      <t xml:space="preserve">
</t>
    </r>
  </si>
  <si>
    <r>
      <t>2,18</t>
    </r>
    <r>
      <rPr>
        <i/>
        <sz val="7"/>
        <rFont val="Arial"/>
        <family val="2"/>
        <charset val="204"/>
      </rPr>
      <t xml:space="preserve">
</t>
    </r>
  </si>
  <si>
    <r>
      <t>Монтаж прогонов при шаге ферм до 12 м при высоте здания: до 25 м
(1 т конструкций)</t>
    </r>
    <r>
      <rPr>
        <i/>
        <sz val="7"/>
        <rFont val="Arial"/>
        <family val="2"/>
        <charset val="204"/>
      </rPr>
      <t xml:space="preserve">
</t>
    </r>
  </si>
  <si>
    <r>
      <t>5,502</t>
    </r>
    <r>
      <rPr>
        <i/>
        <sz val="7"/>
        <rFont val="Arial"/>
        <family val="2"/>
        <charset val="204"/>
      </rPr>
      <t xml:space="preserve">
</t>
    </r>
  </si>
  <si>
    <r>
      <t>Огрунтовка металлических поверхностей за один раз грунтовкой ГФ-021
(100 м2 окрашиваемой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</si>
  <si>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Окраска металлических огрунтованных поверхностей эмалью ПФ-115
(100 м2 окрашиваемой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</si>
  <si>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Кладка стен кирпичных наружных: простых при высоте этажа до 4 м т.250
(1 м3 кладки)</t>
    </r>
    <r>
      <rPr>
        <i/>
        <sz val="7"/>
        <rFont val="Arial"/>
        <family val="2"/>
        <charset val="204"/>
      </rPr>
      <t xml:space="preserve">
</t>
    </r>
  </si>
  <si>
    <r>
      <t>1066,105</t>
    </r>
    <r>
      <rPr>
        <i/>
        <sz val="7"/>
        <rFont val="Arial"/>
        <family val="2"/>
        <charset val="204"/>
      </rPr>
      <t xml:space="preserve">
</t>
    </r>
  </si>
  <si>
    <r>
      <t>Армирование кладки стен и других конструкций
(1 т металлических изделий)</t>
    </r>
    <r>
      <rPr>
        <i/>
        <sz val="7"/>
        <rFont val="Arial"/>
        <family val="2"/>
        <charset val="204"/>
      </rPr>
      <t xml:space="preserve">
</t>
    </r>
  </si>
  <si>
    <r>
      <t>3,997</t>
    </r>
    <r>
      <rPr>
        <i/>
        <sz val="7"/>
        <rFont val="Arial"/>
        <family val="2"/>
        <charset val="204"/>
      </rPr>
      <t xml:space="preserve">
</t>
    </r>
  </si>
  <si>
    <r>
      <t>Кладка стен кирпичных наружных: простых при высоте этажа до 4 м т.120
(1 м3 кладки)</t>
    </r>
    <r>
      <rPr>
        <i/>
        <sz val="7"/>
        <rFont val="Arial"/>
        <family val="2"/>
        <charset val="204"/>
      </rPr>
      <t xml:space="preserve">
</t>
    </r>
  </si>
  <si>
    <r>
      <t>26,904</t>
    </r>
    <r>
      <rPr>
        <i/>
        <sz val="7"/>
        <rFont val="Arial"/>
        <family val="2"/>
        <charset val="204"/>
      </rPr>
      <t xml:space="preserve">
</t>
    </r>
  </si>
  <si>
    <r>
      <t>Изоляция изделиями из волокнистых и зернистых материалов с креплением на клее и дюбелями холодных поверхностей: наружных стен
(100 м2 поверхности)</t>
    </r>
    <r>
      <rPr>
        <i/>
        <sz val="7"/>
        <rFont val="Arial"/>
        <family val="2"/>
        <charset val="204"/>
      </rPr>
      <t xml:space="preserve">
</t>
    </r>
  </si>
  <si>
    <r>
      <t>2,242</t>
    </r>
    <r>
      <rPr>
        <i/>
        <sz val="7"/>
        <rFont val="Arial"/>
        <family val="2"/>
        <charset val="204"/>
      </rPr>
      <t xml:space="preserve">
</t>
    </r>
  </si>
  <si>
    <r>
      <t>112,1</t>
    </r>
    <r>
      <rPr>
        <i/>
        <sz val="7"/>
        <rFont val="Arial"/>
        <family val="2"/>
        <charset val="204"/>
      </rPr>
      <t xml:space="preserve">
</t>
    </r>
  </si>
  <si>
    <r>
      <t>23,0926</t>
    </r>
    <r>
      <rPr>
        <i/>
        <sz val="7"/>
        <rFont val="Arial"/>
        <family val="2"/>
        <charset val="204"/>
      </rPr>
      <t xml:space="preserve">
</t>
    </r>
  </si>
  <si>
    <t>Кладка перегородок из газобетонных блоков на клее толщиной: 200 мм при высоте этажа до 4 м
(100 м2 перегородок)</t>
  </si>
  <si>
    <r>
      <t>32,5737</t>
    </r>
    <r>
      <rPr>
        <i/>
        <sz val="7"/>
        <rFont val="Arial"/>
        <family val="2"/>
        <charset val="204"/>
      </rPr>
      <t xml:space="preserve">
</t>
    </r>
  </si>
  <si>
    <r>
      <t>Кладка перегородок из кирпича армированных толщиной в 1/2 кирпича при высоте этажа до 4 м
(100 м2 перегородок (за вычетом проемов))</t>
    </r>
    <r>
      <rPr>
        <i/>
        <sz val="7"/>
        <rFont val="Arial"/>
        <family val="2"/>
        <charset val="204"/>
      </rPr>
      <t xml:space="preserve">
</t>
    </r>
  </si>
  <si>
    <r>
      <t>41,4295</t>
    </r>
    <r>
      <rPr>
        <i/>
        <sz val="7"/>
        <rFont val="Arial"/>
        <family val="2"/>
        <charset val="204"/>
      </rPr>
      <t xml:space="preserve">
</t>
    </r>
  </si>
  <si>
    <r>
      <t>Кладка перегородок из кирпича: армированных толщиной в 1/4 кирпича при высоте этажа до 4 мЗ_(каналы на кровле)
(100 м2 перегородок (за вычетом проемов))</t>
    </r>
    <r>
      <rPr>
        <i/>
        <sz val="7"/>
        <rFont val="Arial"/>
        <family val="2"/>
        <charset val="204"/>
      </rPr>
      <t xml:space="preserve">
</t>
    </r>
  </si>
  <si>
    <r>
      <t>2,6528</t>
    </r>
    <r>
      <rPr>
        <i/>
        <sz val="7"/>
        <rFont val="Arial"/>
        <family val="2"/>
        <charset val="204"/>
      </rPr>
      <t xml:space="preserve">
</t>
    </r>
  </si>
  <si>
    <r>
      <t>Устройство перегородок из гипсокартонных листов (ГКЛ) по системе «КНАУФ» с одинарным металлическим каркасом и однослойной обшивкой с обеих сторон (С 111): глухих
(100 м2 перегородок (за вычетом проемов))</t>
    </r>
    <r>
      <rPr>
        <i/>
        <sz val="7"/>
        <rFont val="Arial"/>
        <family val="2"/>
        <charset val="204"/>
      </rPr>
      <t xml:space="preserve">
</t>
    </r>
  </si>
  <si>
    <r>
      <t>1,5422</t>
    </r>
    <r>
      <rPr>
        <i/>
        <sz val="7"/>
        <rFont val="Arial"/>
        <family val="2"/>
        <charset val="204"/>
      </rPr>
      <t xml:space="preserve">
</t>
    </r>
  </si>
  <si>
    <r>
      <t>Кладка перегородок из кирпича: неармированных толщиной в 1/2 кирпича при высоте этажа до 4 м
(100 м2 перегородок (за вычетом проемов))</t>
    </r>
    <r>
      <rPr>
        <i/>
        <sz val="7"/>
        <rFont val="Arial"/>
        <family val="2"/>
        <charset val="204"/>
      </rPr>
      <t xml:space="preserve">
</t>
    </r>
  </si>
  <si>
    <r>
      <t>0,6349</t>
    </r>
    <r>
      <rPr>
        <i/>
        <sz val="7"/>
        <rFont val="Arial"/>
        <family val="2"/>
        <charset val="204"/>
      </rPr>
      <t xml:space="preserve">
</t>
    </r>
  </si>
  <si>
    <t>Изоляция изделиями из волокнистых и зернистых материалов с креплением на клее и дюбелями холодных поверхностей: наружных стен
(100 м2 поверхности)</t>
  </si>
  <si>
    <r>
      <t>31,745</t>
    </r>
    <r>
      <rPr>
        <i/>
        <sz val="7"/>
        <rFont val="Arial"/>
        <family val="2"/>
        <charset val="204"/>
      </rPr>
      <t xml:space="preserve">
</t>
    </r>
  </si>
  <si>
    <r>
      <t>6,53947</t>
    </r>
    <r>
      <rPr>
        <i/>
        <sz val="7"/>
        <rFont val="Arial"/>
        <family val="2"/>
        <charset val="204"/>
      </rPr>
      <t xml:space="preserve">
</t>
    </r>
  </si>
  <si>
    <r>
      <t>Штукатурка по сетке без устройства каркаса: улучшенная стен
(100 м2 оштукатуриваемой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</si>
  <si>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Кладка стен кирпичных внутренних: при высоте этажа до 4 м
(1 м3 кладки)</t>
    </r>
    <r>
      <rPr>
        <i/>
        <sz val="7"/>
        <rFont val="Arial"/>
        <family val="2"/>
        <charset val="204"/>
      </rPr>
      <t xml:space="preserve">
</t>
    </r>
  </si>
  <si>
    <r>
      <t>25,5732</t>
    </r>
    <r>
      <rPr>
        <i/>
        <sz val="7"/>
        <rFont val="Arial"/>
        <family val="2"/>
        <charset val="204"/>
      </rPr>
      <t xml:space="preserve">
</t>
    </r>
  </si>
  <si>
    <r>
      <t>Изоляция изделиями из пенопласта на битуме холодных поверхностей: стен и колонн прямоугольных
(1 м3 изоляции)</t>
    </r>
    <r>
      <rPr>
        <i/>
        <sz val="7"/>
        <rFont val="Arial"/>
        <family val="2"/>
        <charset val="204"/>
      </rPr>
      <t xml:space="preserve">
</t>
    </r>
  </si>
  <si>
    <r>
      <t>21,311</t>
    </r>
    <r>
      <rPr>
        <i/>
        <sz val="7"/>
        <rFont val="Arial"/>
        <family val="2"/>
        <charset val="204"/>
      </rPr>
      <t xml:space="preserve">
</t>
    </r>
  </si>
  <si>
    <r>
      <t>Плиты пенополистирольные URSA XPS т.100 мм
(м3)</t>
    </r>
    <r>
      <rPr>
        <i/>
        <sz val="7"/>
        <rFont val="Arial"/>
        <family val="2"/>
        <charset val="204"/>
      </rPr>
      <t xml:space="preserve">
</t>
    </r>
  </si>
  <si>
    <r>
      <t>14,3372</t>
    </r>
    <r>
      <rPr>
        <i/>
        <sz val="7"/>
        <rFont val="Arial"/>
        <family val="2"/>
        <charset val="204"/>
      </rPr>
      <t xml:space="preserve">
</t>
    </r>
  </si>
  <si>
    <r>
      <t>Кладка прижимных неармированных стенок в 1/4 кирпича
(100 м2 стенки)</t>
    </r>
    <r>
      <rPr>
        <i/>
        <sz val="7"/>
        <rFont val="Arial"/>
        <family val="2"/>
        <charset val="204"/>
      </rPr>
      <t xml:space="preserve">
</t>
    </r>
  </si>
  <si>
    <r>
      <t>100,3604</t>
    </r>
    <r>
      <rPr>
        <i/>
        <sz val="7"/>
        <rFont val="Arial"/>
        <family val="2"/>
        <charset val="204"/>
      </rPr>
      <t xml:space="preserve">
</t>
    </r>
  </si>
  <si>
    <r>
      <t>Устройство перегородок каркасно-филенчатых в санузлах
(100 м2 перегородок и барьеров)</t>
    </r>
    <r>
      <rPr>
        <i/>
        <sz val="7"/>
        <rFont val="Arial"/>
        <family val="2"/>
        <charset val="204"/>
      </rPr>
      <t xml:space="preserve">
</t>
    </r>
  </si>
  <si>
    <r>
      <t>0,999</t>
    </r>
    <r>
      <rPr>
        <i/>
        <sz val="7"/>
        <rFont val="Arial"/>
        <family val="2"/>
        <charset val="204"/>
      </rPr>
      <t xml:space="preserve">
</t>
    </r>
  </si>
  <si>
    <t>Сантехнические перегородки из влагоустойчивого ЛДСП  с дверьми и фурнитурой
(м2)</t>
  </si>
  <si>
    <r>
      <t>99,9</t>
    </r>
    <r>
      <rPr>
        <i/>
        <sz val="7"/>
        <rFont val="Arial"/>
        <family val="2"/>
        <charset val="204"/>
      </rPr>
      <t xml:space="preserve">
</t>
    </r>
  </si>
  <si>
    <r>
      <t>Изоляция изделиями из пенопласта насухо холодных поверхностей покрытий и перекрытий
(1 м3 изоляции)</t>
    </r>
    <r>
      <rPr>
        <i/>
        <sz val="7"/>
        <rFont val="Arial"/>
        <family val="2"/>
        <charset val="204"/>
      </rPr>
      <t xml:space="preserve">
</t>
    </r>
  </si>
  <si>
    <r>
      <t>152,0302</t>
    </r>
    <r>
      <rPr>
        <i/>
        <sz val="7"/>
        <rFont val="Arial"/>
        <family val="2"/>
        <charset val="204"/>
      </rPr>
      <t xml:space="preserve">
</t>
    </r>
  </si>
  <si>
    <r>
      <t>Устройство стяжек цементных толщиной 20 мм_(т. 95 мм)
(100 м2 стяжки)</t>
    </r>
    <r>
      <rPr>
        <i/>
        <sz val="7"/>
        <rFont val="Arial"/>
        <family val="2"/>
        <charset val="204"/>
      </rPr>
      <t xml:space="preserve">
</t>
    </r>
  </si>
  <si>
    <r>
      <t>Плиты пенополистирольные URSA XPS т.70 мм
(м3)</t>
    </r>
    <r>
      <rPr>
        <i/>
        <sz val="7"/>
        <rFont val="Arial"/>
        <family val="2"/>
        <charset val="204"/>
      </rPr>
      <t xml:space="preserve">
</t>
    </r>
  </si>
  <si>
    <r>
      <t>21,7186</t>
    </r>
    <r>
      <rPr>
        <i/>
        <sz val="7"/>
        <rFont val="Arial"/>
        <family val="2"/>
        <charset val="204"/>
      </rPr>
      <t xml:space="preserve">
</t>
    </r>
  </si>
  <si>
    <t>Устройство стяжек: на каждые 5 мм изменения толщины стяжки добавлять или исключать к расценке 11-01-011-01
(100 м2 стяжки)</t>
  </si>
  <si>
    <t>Устройство покрытий из плит керамогранитных размером: 40х40 см
(100 м2 покрытия)</t>
  </si>
  <si>
    <r>
      <t>0,1894</t>
    </r>
    <r>
      <rPr>
        <i/>
        <sz val="7"/>
        <rFont val="Arial"/>
        <family val="2"/>
        <charset val="204"/>
      </rPr>
      <t xml:space="preserve">
</t>
    </r>
  </si>
  <si>
    <t>Изоляция изделиями из пенопласта насухо холодных поверхностей покрытий и перекрытий
(1 м3 изоляции)</t>
  </si>
  <si>
    <r>
      <t>9,3422</t>
    </r>
    <r>
      <rPr>
        <i/>
        <sz val="7"/>
        <rFont val="Arial"/>
        <family val="2"/>
        <charset val="204"/>
      </rPr>
      <t xml:space="preserve">
</t>
    </r>
  </si>
  <si>
    <r>
      <t>1,3346</t>
    </r>
    <r>
      <rPr>
        <i/>
        <sz val="7"/>
        <rFont val="Arial"/>
        <family val="2"/>
        <charset val="204"/>
      </rPr>
      <t xml:space="preserve">
</t>
    </r>
  </si>
  <si>
    <r>
      <t>19,3347</t>
    </r>
    <r>
      <rPr>
        <i/>
        <sz val="7"/>
        <rFont val="Arial"/>
        <family val="2"/>
        <charset val="204"/>
      </rPr>
      <t xml:space="preserve">
</t>
    </r>
  </si>
  <si>
    <t>Устройство стяжек цементных толщиной 20 мм_(т. 30...50 мм)
(100 м2 стяжки)</t>
  </si>
  <si>
    <r>
      <t>1,7577</t>
    </r>
    <r>
      <rPr>
        <i/>
        <sz val="7"/>
        <rFont val="Arial"/>
        <family val="2"/>
        <charset val="204"/>
      </rPr>
      <t xml:space="preserve">
</t>
    </r>
  </si>
  <si>
    <r>
      <t>0,006454</t>
    </r>
    <r>
      <rPr>
        <i/>
        <sz val="7"/>
        <rFont val="Arial"/>
        <family val="2"/>
        <charset val="204"/>
      </rPr>
      <t xml:space="preserve">
</t>
    </r>
  </si>
  <si>
    <r>
      <t>10,3404</t>
    </r>
    <r>
      <rPr>
        <i/>
        <sz val="7"/>
        <rFont val="Arial"/>
        <family val="2"/>
        <charset val="204"/>
      </rPr>
      <t xml:space="preserve">
</t>
    </r>
  </si>
  <si>
    <t>Устройство стяжек цементных толщиной 20 мм_(т. 50 мм)
(100 м2 стяжки)</t>
  </si>
  <si>
    <r>
      <t>1,4772</t>
    </r>
    <r>
      <rPr>
        <i/>
        <sz val="7"/>
        <rFont val="Arial"/>
        <family val="2"/>
        <charset val="204"/>
      </rPr>
      <t xml:space="preserve">
</t>
    </r>
  </si>
  <si>
    <r>
      <t>0,00678</t>
    </r>
    <r>
      <rPr>
        <i/>
        <sz val="7"/>
        <rFont val="Arial"/>
        <family val="2"/>
        <charset val="204"/>
      </rPr>
      <t xml:space="preserve">
</t>
    </r>
  </si>
  <si>
    <r>
      <t>Устройство гидроизоляции оклеечной рулонными материалами: на мастике Битуминоль, первый слой
(100 м2 изолируемой поверхности)</t>
    </r>
    <r>
      <rPr>
        <i/>
        <sz val="7"/>
        <rFont val="Arial"/>
        <family val="2"/>
        <charset val="204"/>
      </rPr>
      <t xml:space="preserve">
</t>
    </r>
  </si>
  <si>
    <r>
      <t>43,7549</t>
    </r>
    <r>
      <rPr>
        <i/>
        <sz val="7"/>
        <rFont val="Arial"/>
        <family val="2"/>
        <charset val="204"/>
      </rPr>
      <t xml:space="preserve">
</t>
    </r>
  </si>
  <si>
    <t>Плиты пенополистирольные URSA XPS т.70 мм
(м3)</t>
  </si>
  <si>
    <t>Армирование подстилающих слоев и набетонок
(1 т)</t>
  </si>
  <si>
    <r>
      <t>0,3125</t>
    </r>
    <r>
      <rPr>
        <i/>
        <sz val="7"/>
        <rFont val="Arial"/>
        <family val="2"/>
        <charset val="204"/>
      </rPr>
      <t xml:space="preserve">
</t>
    </r>
  </si>
  <si>
    <r>
      <t>6250,7</t>
    </r>
    <r>
      <rPr>
        <i/>
        <sz val="7"/>
        <rFont val="Arial"/>
        <family val="2"/>
        <charset val="204"/>
      </rPr>
      <t xml:space="preserve">
</t>
    </r>
  </si>
  <si>
    <t>Арматура АСК-6 10м.п./м2 (сетка 200х200)
(м.п.)</t>
  </si>
  <si>
    <t>Устройство стяжек цементных толщиной 20 мм_(т. 100 мм)
(100 м2 стяжки)</t>
  </si>
  <si>
    <r>
      <t>6,2507</t>
    </r>
    <r>
      <rPr>
        <i/>
        <sz val="7"/>
        <rFont val="Arial"/>
        <family val="2"/>
        <charset val="204"/>
      </rPr>
      <t xml:space="preserve">
</t>
    </r>
  </si>
  <si>
    <t>Устройство покрытий: из линолеума на клее«Бустилат»
(100 м2 покрытия)</t>
  </si>
  <si>
    <t>Поливинилхлоридный износостойкий (коммерческий) огнестойкий линолеум типа "Forbo Smaragd Lux" класса пож.опасности КМ2
(м2)</t>
  </si>
  <si>
    <r>
      <t>11,7166</t>
    </r>
    <r>
      <rPr>
        <i/>
        <sz val="7"/>
        <rFont val="Arial"/>
        <family val="2"/>
        <charset val="204"/>
      </rPr>
      <t xml:space="preserve">
</t>
    </r>
  </si>
  <si>
    <r>
      <t>0,08369</t>
    </r>
    <r>
      <rPr>
        <i/>
        <sz val="7"/>
        <rFont val="Arial"/>
        <family val="2"/>
        <charset val="204"/>
      </rPr>
      <t xml:space="preserve">
</t>
    </r>
  </si>
  <si>
    <r>
      <t>Арматура АСК-6 10м.п./м2 (сетка 200х200)
(м.п.)</t>
    </r>
    <r>
      <rPr>
        <i/>
        <sz val="7"/>
        <rFont val="Arial"/>
        <family val="2"/>
        <charset val="204"/>
      </rPr>
      <t xml:space="preserve">
</t>
    </r>
  </si>
  <si>
    <r>
      <t>1673,8</t>
    </r>
    <r>
      <rPr>
        <i/>
        <sz val="7"/>
        <rFont val="Arial"/>
        <family val="2"/>
        <charset val="204"/>
      </rPr>
      <t xml:space="preserve">
</t>
    </r>
  </si>
  <si>
    <r>
      <t>1,6738</t>
    </r>
    <r>
      <rPr>
        <i/>
        <sz val="7"/>
        <rFont val="Arial"/>
        <family val="2"/>
        <charset val="204"/>
      </rPr>
      <t xml:space="preserve">
</t>
    </r>
  </si>
  <si>
    <t>Устройство покрытий: из досок ламинированных замковым способом
(100 м2 покрытия)</t>
  </si>
  <si>
    <r>
      <t>7,3835</t>
    </r>
    <r>
      <rPr>
        <i/>
        <sz val="7"/>
        <rFont val="Arial"/>
        <family val="2"/>
        <charset val="204"/>
      </rPr>
      <t xml:space="preserve">
</t>
    </r>
  </si>
  <si>
    <t>Плиты пенополистирольные URSA XPS т.50 мм
(м3)</t>
  </si>
  <si>
    <r>
      <t>3,69175</t>
    </r>
    <r>
      <rPr>
        <i/>
        <sz val="7"/>
        <rFont val="Arial"/>
        <family val="2"/>
        <charset val="204"/>
      </rPr>
      <t xml:space="preserve">
</t>
    </r>
  </si>
  <si>
    <r>
      <t>150,623</t>
    </r>
    <r>
      <rPr>
        <i/>
        <sz val="7"/>
        <rFont val="Arial"/>
        <family val="2"/>
        <charset val="204"/>
      </rPr>
      <t xml:space="preserve">
</t>
    </r>
  </si>
  <si>
    <r>
      <t>Плита "Энергофлекс" TP AL 25/1.0-1.6 т.25 мм
(м2)</t>
    </r>
    <r>
      <rPr>
        <i/>
        <sz val="7"/>
        <rFont val="Arial"/>
        <family val="2"/>
        <charset val="204"/>
      </rPr>
      <t xml:space="preserve">
</t>
    </r>
  </si>
  <si>
    <r>
      <t>0,0738</t>
    </r>
    <r>
      <rPr>
        <i/>
        <sz val="7"/>
        <rFont val="Arial"/>
        <family val="2"/>
        <charset val="204"/>
      </rPr>
      <t xml:space="preserve">
</t>
    </r>
  </si>
  <si>
    <r>
      <t>1476,7</t>
    </r>
    <r>
      <rPr>
        <i/>
        <sz val="7"/>
        <rFont val="Arial"/>
        <family val="2"/>
        <charset val="204"/>
      </rPr>
      <t xml:space="preserve">
</t>
    </r>
  </si>
  <si>
    <r>
      <t>1,4767</t>
    </r>
    <r>
      <rPr>
        <i/>
        <sz val="7"/>
        <rFont val="Arial"/>
        <family val="2"/>
        <charset val="204"/>
      </rPr>
      <t xml:space="preserve">
</t>
    </r>
  </si>
  <si>
    <t>Устройство стяжек цементных толщиной 20 мм_(т. 95 мм)
(100 м2 стяжки)</t>
  </si>
  <si>
    <t>Устройство стяжек цементных толщиной 20 мм_(т. 30 мм)
(100 м2 стяжки)</t>
  </si>
  <si>
    <r>
      <t>0,037</t>
    </r>
    <r>
      <rPr>
        <i/>
        <sz val="7"/>
        <rFont val="Arial"/>
        <family val="2"/>
        <charset val="204"/>
      </rPr>
      <t xml:space="preserve">
</t>
    </r>
  </si>
  <si>
    <r>
      <t>Устройство покрытий из плит керамогранитных размером: 40х40 см
(100 м2 покрытия</t>
    </r>
    <r>
      <rPr>
        <i/>
        <sz val="7"/>
        <rFont val="Arial"/>
        <family val="2"/>
        <charset val="204"/>
      </rPr>
      <t xml:space="preserve">
</t>
    </r>
  </si>
  <si>
    <r>
      <t>31,5959</t>
    </r>
    <r>
      <rPr>
        <i/>
        <sz val="7"/>
        <rFont val="Arial"/>
        <family val="2"/>
        <charset val="204"/>
      </rPr>
      <t xml:space="preserve">
</t>
    </r>
  </si>
  <si>
    <t>Устройство стяжек цементных толщиной 20 мм_(т. 55 мм)
(100 м2 стяжки)</t>
  </si>
  <si>
    <r>
      <t>4,5137</t>
    </r>
    <r>
      <rPr>
        <i/>
        <sz val="7"/>
        <rFont val="Arial"/>
        <family val="2"/>
        <charset val="204"/>
      </rPr>
      <t xml:space="preserve">
</t>
    </r>
  </si>
  <si>
    <t>Устройство стяжек: бетонных толщиной 20 мм_(т. 48 мм)
(100 м2 стяжки)</t>
  </si>
  <si>
    <t>Устройство стяжек: на каждые 5 мм изменения толщины стяжки добавлять или исключать к расценке 11-01-011-03
(100 м2 стяжки)</t>
  </si>
  <si>
    <r>
      <t>Шлифовка бетонных или металлоцементных покрытий
(100 м2 покрытия)</t>
    </r>
    <r>
      <rPr>
        <i/>
        <sz val="7"/>
        <rFont val="Arial"/>
        <family val="2"/>
        <charset val="204"/>
      </rPr>
      <t xml:space="preserve">
</t>
    </r>
  </si>
  <si>
    <t>Устройство полимерных наливных полов из полиуретана: с толщиной покрытия 2 мм
(100 м2 пола)</t>
  </si>
  <si>
    <r>
      <t>Устройство тепло- и звукоизоляции сплошной из плит или матов минераловатных или стекловолокнистых
(100 м2 изолируемой поверхности)</t>
    </r>
    <r>
      <rPr>
        <i/>
        <sz val="7"/>
        <rFont val="Arial"/>
        <family val="2"/>
        <charset val="204"/>
      </rPr>
      <t xml:space="preserve">
</t>
    </r>
  </si>
  <si>
    <r>
      <t>8,9601</t>
    </r>
    <r>
      <rPr>
        <i/>
        <sz val="7"/>
        <rFont val="Arial"/>
        <family val="2"/>
        <charset val="204"/>
      </rPr>
      <t xml:space="preserve">
</t>
    </r>
  </si>
  <si>
    <r>
      <t>18,458</t>
    </r>
    <r>
      <rPr>
        <i/>
        <sz val="7"/>
        <rFont val="Arial"/>
        <family val="2"/>
        <charset val="204"/>
      </rPr>
      <t xml:space="preserve">
</t>
    </r>
  </si>
  <si>
    <r>
      <t>0,448</t>
    </r>
    <r>
      <rPr>
        <i/>
        <sz val="7"/>
        <rFont val="Arial"/>
        <family val="2"/>
        <charset val="204"/>
      </rPr>
      <t xml:space="preserve">
</t>
    </r>
  </si>
  <si>
    <r>
      <t>8960,1</t>
    </r>
    <r>
      <rPr>
        <i/>
        <sz val="7"/>
        <rFont val="Arial"/>
        <family val="2"/>
        <charset val="204"/>
      </rPr>
      <t xml:space="preserve">
</t>
    </r>
  </si>
  <si>
    <t>Устройство стяжек: бетонных толщиной 20 мм_(т. 30 мм)
(100 м2 стяжки)</t>
  </si>
  <si>
    <t>Шлифовка бетонных или металлоцементных покрытий
(100 м2 покрытия)</t>
  </si>
  <si>
    <t>Устройство стяжек: из выравнивающей смеси типа "Ветонит" 3000, толщиной 3 мм_Ceresit CN 175 т.15 мм
(100 м2 стяжки)</t>
  </si>
  <si>
    <t>Устройство стяжек: на каждый последующий слой толщиной 1 мм добавлять к расценке 11-01-011-09
(100 м2 стяжки)</t>
  </si>
  <si>
    <r>
      <t>20160</t>
    </r>
    <r>
      <rPr>
        <i/>
        <sz val="7"/>
        <rFont val="Arial"/>
        <family val="2"/>
        <charset val="204"/>
      </rPr>
      <t xml:space="preserve">
</t>
    </r>
  </si>
  <si>
    <t>Смесь сухая для наливных полов Ceresit CN 175
(кг)</t>
  </si>
  <si>
    <t>Спортивное напольное ПВХ-покрытие (спортивный линолеум) типа Forbo Sportline Classic UNI FR σ=6мм класса пож.опасности КМ2
(м2)</t>
  </si>
  <si>
    <t>Устройство стяжек цементных толщиной 20 мм_(т. 65 мм)
(100 м2 стяжки)</t>
  </si>
  <si>
    <r>
      <t>3,0901</t>
    </r>
    <r>
      <rPr>
        <i/>
        <sz val="7"/>
        <rFont val="Arial"/>
        <family val="2"/>
        <charset val="204"/>
      </rPr>
      <t xml:space="preserve">
</t>
    </r>
  </si>
  <si>
    <r>
      <t>0,018439</t>
    </r>
    <r>
      <rPr>
        <i/>
        <sz val="7"/>
        <rFont val="Arial"/>
        <family val="2"/>
        <charset val="204"/>
      </rPr>
      <t xml:space="preserve">
</t>
    </r>
  </si>
  <si>
    <r>
      <t>Устройство покрытий из плит керамогранитных размером: 40х40 см
(100 м2 покрытия)</t>
    </r>
    <r>
      <rPr>
        <i/>
        <sz val="7"/>
        <rFont val="Arial"/>
        <family val="2"/>
        <charset val="204"/>
      </rPr>
      <t xml:space="preserve">
</t>
    </r>
  </si>
  <si>
    <r>
      <t>Устройство стяжек цементных толщиной 20 мм_(т. 65 мм)
(100 м2 стяжки)</t>
    </r>
    <r>
      <rPr>
        <i/>
        <sz val="7"/>
        <rFont val="Arial"/>
        <family val="2"/>
        <charset val="204"/>
      </rPr>
      <t xml:space="preserve">
</t>
    </r>
  </si>
  <si>
    <r>
      <t>25,124</t>
    </r>
    <r>
      <rPr>
        <i/>
        <sz val="7"/>
        <rFont val="Arial"/>
        <family val="2"/>
        <charset val="204"/>
      </rPr>
      <t xml:space="preserve">
</t>
    </r>
  </si>
  <si>
    <r>
      <t>Устройство стяжек: на каждые 5 мм изменения толщины стяжки добавлять или исключать к расценке 11-01-011-01
(100 м2 стяжки)</t>
    </r>
    <r>
      <rPr>
        <i/>
        <sz val="7"/>
        <rFont val="Arial"/>
        <family val="2"/>
        <charset val="204"/>
      </rPr>
      <t xml:space="preserve">
</t>
    </r>
  </si>
  <si>
    <r>
      <t>0,149915</t>
    </r>
    <r>
      <rPr>
        <i/>
        <sz val="7"/>
        <rFont val="Arial"/>
        <family val="2"/>
        <charset val="204"/>
      </rPr>
      <t xml:space="preserve">
</t>
    </r>
  </si>
  <si>
    <r>
      <t>Устройство стяжек цементных толщиной 20 мм_(т. 85 мм)
(100 м2 стяжки)</t>
    </r>
    <r>
      <rPr>
        <i/>
        <sz val="7"/>
        <rFont val="Arial"/>
        <family val="2"/>
        <charset val="204"/>
      </rPr>
      <t xml:space="preserve">
</t>
    </r>
  </si>
  <si>
    <r>
      <t>4,5994</t>
    </r>
    <r>
      <rPr>
        <i/>
        <sz val="7"/>
        <rFont val="Arial"/>
        <family val="2"/>
        <charset val="204"/>
      </rPr>
      <t xml:space="preserve">
</t>
    </r>
  </si>
  <si>
    <r>
      <t>0,035889</t>
    </r>
    <r>
      <rPr>
        <i/>
        <sz val="7"/>
        <rFont val="Arial"/>
        <family val="2"/>
        <charset val="204"/>
      </rPr>
      <t xml:space="preserve">
</t>
    </r>
  </si>
  <si>
    <t>Устройство стяжек цементных толщиной 20 мм_(т. 85 мм)
(100 м2 стяжки)</t>
  </si>
  <si>
    <r>
      <t>19,3986</t>
    </r>
    <r>
      <rPr>
        <i/>
        <sz val="7"/>
        <rFont val="Arial"/>
        <family val="2"/>
        <charset val="204"/>
      </rPr>
      <t xml:space="preserve">
</t>
    </r>
  </si>
  <si>
    <r>
      <t>Устройство покрытий: из линолеума на клее«Бустилат»
(100 м2 покрытия)</t>
    </r>
    <r>
      <rPr>
        <i/>
        <sz val="7"/>
        <rFont val="Arial"/>
        <family val="2"/>
        <charset val="204"/>
      </rPr>
      <t xml:space="preserve">
</t>
    </r>
  </si>
  <si>
    <r>
      <t>0,151367</t>
    </r>
    <r>
      <rPr>
        <i/>
        <sz val="7"/>
        <rFont val="Arial"/>
        <family val="2"/>
        <charset val="204"/>
      </rPr>
      <t xml:space="preserve">
</t>
    </r>
  </si>
  <si>
    <r>
      <t>Поливинилхлоридный износостойкий (коммерческий) огнестойкий линолеум типа "Forbo Smaragd Lux" класса пож.опасности КМ2
(м2)</t>
    </r>
    <r>
      <rPr>
        <i/>
        <sz val="7"/>
        <rFont val="Arial"/>
        <family val="2"/>
        <charset val="204"/>
      </rPr>
      <t xml:space="preserve">
</t>
    </r>
  </si>
  <si>
    <t>Устройство стяжек цементных толщиной 20 мм_(т. 70 мм)
(100 м2 стяжки)</t>
  </si>
  <si>
    <r>
      <t>0,3656</t>
    </r>
    <r>
      <rPr>
        <i/>
        <sz val="7"/>
        <rFont val="Arial"/>
        <family val="2"/>
        <charset val="204"/>
      </rPr>
      <t xml:space="preserve">
</t>
    </r>
  </si>
  <si>
    <r>
      <t>0,002349</t>
    </r>
    <r>
      <rPr>
        <i/>
        <sz val="7"/>
        <rFont val="Arial"/>
        <family val="2"/>
        <charset val="204"/>
      </rPr>
      <t xml:space="preserve">
</t>
    </r>
  </si>
  <si>
    <r>
      <t>Устройство покрытий: из досок ламинированных замковым способом
(100 м2 покрытия)</t>
    </r>
    <r>
      <rPr>
        <i/>
        <sz val="7"/>
        <rFont val="Arial"/>
        <family val="2"/>
        <charset val="204"/>
      </rPr>
      <t xml:space="preserve">
</t>
    </r>
  </si>
  <si>
    <r>
      <t>7,2985</t>
    </r>
    <r>
      <rPr>
        <i/>
        <sz val="7"/>
        <rFont val="Arial"/>
        <family val="2"/>
        <charset val="204"/>
      </rPr>
      <t xml:space="preserve">
</t>
    </r>
  </si>
  <si>
    <r>
      <t>Устройство покрытий: бетонных толщиной 30 мм_(т. 50 мм)
(100 м2 покрытия)</t>
    </r>
    <r>
      <rPr>
        <i/>
        <sz val="7"/>
        <rFont val="Arial"/>
        <family val="2"/>
        <charset val="204"/>
      </rPr>
      <t xml:space="preserve">
</t>
    </r>
  </si>
  <si>
    <r>
      <t>Устройство покрытий: на каждые 5 мм изменения толщины покрытия добавлять или исключать к расценке 11-01-015-01
(100 м2 покрытия)</t>
    </r>
    <r>
      <rPr>
        <i/>
        <sz val="7"/>
        <rFont val="Arial"/>
        <family val="2"/>
        <charset val="204"/>
      </rPr>
      <t xml:space="preserve">
</t>
    </r>
  </si>
  <si>
    <r>
      <t>35,5875</t>
    </r>
    <r>
      <rPr>
        <i/>
        <sz val="7"/>
        <rFont val="Arial"/>
        <family val="2"/>
        <charset val="204"/>
      </rPr>
      <t xml:space="preserve">
</t>
    </r>
  </si>
  <si>
    <r>
      <t>Устройство гидроизоляции обмазочной: в один слой праймером
(100 м2 изолируемой поверхности)</t>
    </r>
    <r>
      <rPr>
        <i/>
        <sz val="7"/>
        <rFont val="Arial"/>
        <family val="2"/>
        <charset val="204"/>
      </rPr>
      <t xml:space="preserve">
</t>
    </r>
  </si>
  <si>
    <r>
      <t>Грунтовка для обеспыливания Протексил 0,27 л/м2
(л)</t>
    </r>
    <r>
      <rPr>
        <i/>
        <sz val="7"/>
        <rFont val="Arial"/>
        <family val="2"/>
        <charset val="204"/>
      </rPr>
      <t xml:space="preserve">
</t>
    </r>
  </si>
  <si>
    <r>
      <t>960,863</t>
    </r>
    <r>
      <rPr>
        <i/>
        <sz val="7"/>
        <rFont val="Arial"/>
        <family val="2"/>
        <charset val="204"/>
      </rPr>
      <t xml:space="preserve">
</t>
    </r>
  </si>
  <si>
    <r>
      <t>0,7255</t>
    </r>
    <r>
      <rPr>
        <i/>
        <sz val="7"/>
        <rFont val="Arial"/>
        <family val="2"/>
        <charset val="204"/>
      </rPr>
      <t xml:space="preserve">
</t>
    </r>
  </si>
  <si>
    <r>
      <t>1,4945</t>
    </r>
    <r>
      <rPr>
        <i/>
        <sz val="7"/>
        <rFont val="Arial"/>
        <family val="2"/>
        <charset val="204"/>
      </rPr>
      <t xml:space="preserve">
</t>
    </r>
  </si>
  <si>
    <r>
      <t>0,004329</t>
    </r>
    <r>
      <rPr>
        <i/>
        <sz val="7"/>
        <rFont val="Arial"/>
        <family val="2"/>
        <charset val="204"/>
      </rPr>
      <t xml:space="preserve">
</t>
    </r>
  </si>
  <si>
    <r>
      <t>1,3097</t>
    </r>
    <r>
      <rPr>
        <i/>
        <sz val="7"/>
        <rFont val="Arial"/>
        <family val="2"/>
        <charset val="204"/>
      </rPr>
      <t xml:space="preserve">
</t>
    </r>
  </si>
  <si>
    <r>
      <t>Устройство стяжек цементных толщиной 20 мм
(100 м2 стяжки)</t>
    </r>
    <r>
      <rPr>
        <i/>
        <sz val="7"/>
        <rFont val="Arial"/>
        <family val="2"/>
        <charset val="204"/>
      </rPr>
      <t xml:space="preserve">
</t>
    </r>
  </si>
  <si>
    <r>
      <t>0,013495</t>
    </r>
    <r>
      <rPr>
        <i/>
        <sz val="7"/>
        <rFont val="Arial"/>
        <family val="2"/>
        <charset val="204"/>
      </rPr>
      <t xml:space="preserve">
</t>
    </r>
  </si>
  <si>
    <r>
      <t>Плитки из нескользкого керамогранита ГОСТ 6787-2001
(м2)</t>
    </r>
    <r>
      <rPr>
        <i/>
        <sz val="7"/>
        <rFont val="Arial"/>
        <family val="2"/>
        <charset val="204"/>
      </rPr>
      <t xml:space="preserve">
</t>
    </r>
  </si>
  <si>
    <r>
      <t>1,56</t>
    </r>
    <r>
      <rPr>
        <i/>
        <sz val="7"/>
        <rFont val="Arial"/>
        <family val="2"/>
        <charset val="204"/>
      </rPr>
      <t xml:space="preserve">
</t>
    </r>
  </si>
  <si>
    <t>Плиты пенополистирольные URSA XPS т.10 мм
(м3)</t>
  </si>
  <si>
    <r>
      <t>Устройство плинтусов поливинилхлоридных: на винтах самонарезающих
(100 м плинтуса)</t>
    </r>
    <r>
      <rPr>
        <i/>
        <sz val="7"/>
        <rFont val="Arial"/>
        <family val="2"/>
        <charset val="204"/>
      </rPr>
      <t xml:space="preserve">
</t>
    </r>
  </si>
  <si>
    <r>
      <t>18,86</t>
    </r>
    <r>
      <rPr>
        <i/>
        <sz val="7"/>
        <rFont val="Arial"/>
        <family val="2"/>
        <charset val="204"/>
      </rPr>
      <t xml:space="preserve">
</t>
    </r>
  </si>
  <si>
    <r>
      <t>Устройство плинтусов: из плиток керамических
(100 м плинтуса)</t>
    </r>
    <r>
      <rPr>
        <i/>
        <sz val="7"/>
        <rFont val="Arial"/>
        <family val="2"/>
        <charset val="204"/>
      </rPr>
      <t xml:space="preserve">
</t>
    </r>
  </si>
  <si>
    <r>
      <t>39,27</t>
    </r>
    <r>
      <rPr>
        <i/>
        <sz val="7"/>
        <rFont val="Arial"/>
        <family val="2"/>
        <charset val="204"/>
      </rPr>
      <t xml:space="preserve">
</t>
    </r>
  </si>
  <si>
    <r>
      <t>Устройство пароизоляции: прокладочной в один слой
(100 м2 изолируемой поверхности)</t>
    </r>
    <r>
      <rPr>
        <i/>
        <sz val="7"/>
        <rFont val="Arial"/>
        <family val="2"/>
        <charset val="204"/>
      </rPr>
      <t xml:space="preserve">
</t>
    </r>
  </si>
  <si>
    <r>
      <t>28,4</t>
    </r>
    <r>
      <rPr>
        <i/>
        <sz val="7"/>
        <rFont val="Arial"/>
        <family val="2"/>
        <charset val="204"/>
      </rPr>
      <t xml:space="preserve">
</t>
    </r>
  </si>
  <si>
    <r>
      <t>Утепление покрытий плитами: из пенопласта полистирольного на битумной мастике в один слой
(100 м2 утепляемого покрытия)</t>
    </r>
    <r>
      <rPr>
        <i/>
        <sz val="7"/>
        <rFont val="Arial"/>
        <family val="2"/>
        <charset val="204"/>
      </rPr>
      <t xml:space="preserve">
</t>
    </r>
  </si>
  <si>
    <r>
      <t>Утепление покрытий плитами: на каждый последующий слой добавлять к расценке 12-01-013-01
(100 м2 утепляемого покрытия)</t>
    </r>
    <r>
      <rPr>
        <i/>
        <sz val="7"/>
        <rFont val="Arial"/>
        <family val="2"/>
        <charset val="204"/>
      </rPr>
      <t xml:space="preserve">
</t>
    </r>
  </si>
  <si>
    <r>
      <t>438,78</t>
    </r>
    <r>
      <rPr>
        <i/>
        <sz val="7"/>
        <rFont val="Arial"/>
        <family val="2"/>
        <charset val="204"/>
      </rPr>
      <t xml:space="preserve">
</t>
    </r>
  </si>
  <si>
    <r>
      <t>286,374</t>
    </r>
    <r>
      <rPr>
        <i/>
        <sz val="7"/>
        <rFont val="Arial"/>
        <family val="2"/>
        <charset val="204"/>
      </rPr>
      <t xml:space="preserve">
</t>
    </r>
  </si>
  <si>
    <r>
      <t>Утепление покрытий: легким (ячеистым) бетоном_(разуклонка) т. 40...180 мм
(1 м3 утеплителя)</t>
    </r>
    <r>
      <rPr>
        <i/>
        <sz val="7"/>
        <rFont val="Arial"/>
        <family val="2"/>
        <charset val="204"/>
      </rPr>
      <t xml:space="preserve">
</t>
    </r>
  </si>
  <si>
    <r>
      <t>Утепление покрытий: легким (ячеистым) бетоном_(разуклонка) т. 40...110 мм
(1 м3 утеплителя)</t>
    </r>
    <r>
      <rPr>
        <i/>
        <sz val="7"/>
        <rFont val="Arial"/>
        <family val="2"/>
        <charset val="204"/>
      </rPr>
      <t xml:space="preserve">
</t>
    </r>
  </si>
  <si>
    <r>
      <t>Устройство выравнивающих стяжек: цементно-песчаных толщиной 15 мм_т. 50 мм
(100 м2 стяжки)</t>
    </r>
    <r>
      <rPr>
        <i/>
        <sz val="7"/>
        <rFont val="Arial"/>
        <family val="2"/>
        <charset val="204"/>
      </rPr>
      <t xml:space="preserve">
</t>
    </r>
  </si>
  <si>
    <r>
      <t>17,745</t>
    </r>
    <r>
      <rPr>
        <i/>
        <sz val="7"/>
        <rFont val="Arial"/>
        <family val="2"/>
        <charset val="204"/>
      </rPr>
      <t xml:space="preserve">
</t>
    </r>
  </si>
  <si>
    <r>
      <t>Устройство выравнивающих стяжек: на каждый 1 мм изменения толщины добавлять или исключать к расценке 12-01-017-01_(до т.50 мм)
(100 м2 стяжки)</t>
    </r>
    <r>
      <rPr>
        <i/>
        <sz val="7"/>
        <rFont val="Arial"/>
        <family val="2"/>
        <charset val="204"/>
      </rPr>
      <t xml:space="preserve">
</t>
    </r>
  </si>
  <si>
    <r>
      <t>0,13</t>
    </r>
    <r>
      <rPr>
        <i/>
        <sz val="7"/>
        <rFont val="Arial"/>
        <family val="2"/>
        <charset val="204"/>
      </rPr>
      <t xml:space="preserve">
</t>
    </r>
  </si>
  <si>
    <t>Устройство кровель плоских из наплавляемых материалов: в два слоя
(100 м2 кровли)</t>
  </si>
  <si>
    <r>
      <t>3,75</t>
    </r>
    <r>
      <rPr>
        <i/>
        <sz val="7"/>
        <rFont val="Arial"/>
        <family val="2"/>
        <charset val="204"/>
      </rPr>
      <t xml:space="preserve">
</t>
    </r>
  </si>
  <si>
    <r>
      <t>Улучшенная штукатурка фасадов цементно-известковым раствором по камню: стен
(100 м2 оштукатуриваемой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</si>
  <si>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Окраска фасадов акриловыми составами: с лесов вручную по подготовленной поверхности
(100 м2 окрашиваемой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</si>
  <si>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Устройство примыканий кровель из наплавляемых материалов к стенам и парапетам высотой: до 600 мм без фартуков
(100 м примыканий)</t>
    </r>
    <r>
      <rPr>
        <i/>
        <sz val="7"/>
        <rFont val="Arial"/>
        <family val="2"/>
        <charset val="204"/>
      </rPr>
      <t xml:space="preserve">
</t>
    </r>
  </si>
  <si>
    <r>
      <t>2,46</t>
    </r>
    <r>
      <rPr>
        <i/>
        <sz val="7"/>
        <rFont val="Arial"/>
        <family val="2"/>
        <charset val="204"/>
      </rPr>
      <t xml:space="preserve">
</t>
    </r>
  </si>
  <si>
    <r>
      <t>471,5</t>
    </r>
    <r>
      <rPr>
        <i/>
        <sz val="7"/>
        <rFont val="Arial"/>
        <family val="2"/>
        <charset val="204"/>
      </rPr>
      <t xml:space="preserve">
</t>
    </r>
  </si>
  <si>
    <r>
      <t>5,965</t>
    </r>
    <r>
      <rPr>
        <i/>
        <sz val="7"/>
        <rFont val="Arial"/>
        <family val="2"/>
        <charset val="204"/>
      </rPr>
      <t xml:space="preserve">
</t>
    </r>
  </si>
  <si>
    <t>Монтаж стальных плинтусов из гнутого профиля_(монтаж краевой рейки)
(100 м плинтуса)</t>
  </si>
  <si>
    <r>
      <t>Установка пароизоляционного слоя из: пленки полиэтиленовой (без стекловолокнистых материалов)
(100 м2 поверхности покрытия изоляции)</t>
    </r>
    <r>
      <rPr>
        <i/>
        <sz val="7"/>
        <rFont val="Arial"/>
        <family val="2"/>
        <charset val="204"/>
      </rPr>
      <t xml:space="preserve">
</t>
    </r>
  </si>
  <si>
    <r>
      <t>0,005</t>
    </r>
    <r>
      <rPr>
        <i/>
        <sz val="7"/>
        <rFont val="Arial"/>
        <family val="2"/>
        <charset val="204"/>
      </rPr>
      <t xml:space="preserve">
</t>
    </r>
  </si>
  <si>
    <r>
      <t>Устройство примыканий кровель из наплавляемых материалов к стенам и парапетам высотой: более 600 мм с одним фартуком
(100 м примыканий)</t>
    </r>
    <r>
      <rPr>
        <i/>
        <sz val="7"/>
        <rFont val="Arial"/>
        <family val="2"/>
        <charset val="204"/>
      </rPr>
      <t xml:space="preserve">
</t>
    </r>
  </si>
  <si>
    <r>
      <t>1,14</t>
    </r>
    <r>
      <rPr>
        <i/>
        <sz val="7"/>
        <rFont val="Arial"/>
        <family val="2"/>
        <charset val="204"/>
      </rPr>
      <t xml:space="preserve">
</t>
    </r>
  </si>
  <si>
    <r>
      <t>115</t>
    </r>
    <r>
      <rPr>
        <i/>
        <sz val="7"/>
        <rFont val="Arial"/>
        <family val="2"/>
        <charset val="204"/>
      </rPr>
      <t xml:space="preserve">
</t>
    </r>
  </si>
  <si>
    <r>
      <t>Монтаж стальных плинтусов из гнутого профиля_(монтаж краевой рейки)
(100 м плинтуса)</t>
    </r>
    <r>
      <rPr>
        <i/>
        <sz val="7"/>
        <rFont val="Arial"/>
        <family val="2"/>
        <charset val="204"/>
      </rPr>
      <t xml:space="preserve">
</t>
    </r>
  </si>
  <si>
    <r>
      <t>Монтаж кровельного покрытия: из многослойных панелей заводской готовности при высоте до 50 м
(100 м2 покрытия)</t>
    </r>
    <r>
      <rPr>
        <i/>
        <sz val="7"/>
        <rFont val="Arial"/>
        <family val="2"/>
        <charset val="204"/>
      </rPr>
      <t xml:space="preserve">
</t>
    </r>
  </si>
  <si>
    <r>
      <t>6,8</t>
    </r>
    <r>
      <rPr>
        <i/>
        <sz val="7"/>
        <rFont val="Arial"/>
        <family val="2"/>
        <charset val="204"/>
      </rPr>
      <t xml:space="preserve">
</t>
    </r>
  </si>
  <si>
    <r>
      <t>Устройство металлической водосточной системы: прямых звеньев труб
(м)</t>
    </r>
    <r>
      <rPr>
        <i/>
        <sz val="7"/>
        <rFont val="Arial"/>
        <family val="2"/>
        <charset val="204"/>
      </rPr>
      <t xml:space="preserve">
</t>
    </r>
  </si>
  <si>
    <r>
      <t>Устройство металлической водосточной системы: воронок
(шт)</t>
    </r>
    <r>
      <rPr>
        <i/>
        <sz val="7"/>
        <rFont val="Arial"/>
        <family val="2"/>
        <charset val="204"/>
      </rPr>
      <t xml:space="preserve">
</t>
    </r>
  </si>
  <si>
    <r>
      <t>Устройство металлической водосточной системы: колен
(шт)</t>
    </r>
    <r>
      <rPr>
        <i/>
        <sz val="7"/>
        <rFont val="Arial"/>
        <family val="2"/>
        <charset val="204"/>
      </rPr>
      <t xml:space="preserve">
</t>
    </r>
  </si>
  <si>
    <r>
      <t>54</t>
    </r>
    <r>
      <rPr>
        <i/>
        <sz val="7"/>
        <rFont val="Arial"/>
        <family val="2"/>
        <charset val="204"/>
      </rPr>
      <t xml:space="preserve">
</t>
    </r>
  </si>
  <si>
    <r>
      <t>51</t>
    </r>
    <r>
      <rPr>
        <i/>
        <sz val="7"/>
        <rFont val="Arial"/>
        <family val="2"/>
        <charset val="204"/>
      </rPr>
      <t xml:space="preserve">
</t>
    </r>
  </si>
  <si>
    <r>
      <t>Устройство желобов: подвесных
(100 м желобов)</t>
    </r>
    <r>
      <rPr>
        <i/>
        <sz val="7"/>
        <rFont val="Arial"/>
        <family val="2"/>
        <charset val="204"/>
      </rPr>
      <t xml:space="preserve">
</t>
    </r>
  </si>
  <si>
    <r>
      <t>27</t>
    </r>
    <r>
      <rPr>
        <i/>
        <sz val="7"/>
        <rFont val="Arial"/>
        <family val="2"/>
        <charset val="204"/>
      </rPr>
      <t xml:space="preserve">
</t>
    </r>
  </si>
  <si>
    <r>
      <t>1,6</t>
    </r>
    <r>
      <rPr>
        <i/>
        <sz val="7"/>
        <rFont val="Arial"/>
        <family val="2"/>
        <charset val="204"/>
      </rPr>
      <t xml:space="preserve">
</t>
    </r>
  </si>
  <si>
    <r>
      <t>Ограждение кровель перилами_установка снегодержателя
(100 м ограждения)</t>
    </r>
    <r>
      <rPr>
        <i/>
        <sz val="7"/>
        <rFont val="Arial"/>
        <family val="2"/>
        <charset val="204"/>
      </rPr>
      <t xml:space="preserve">
</t>
    </r>
  </si>
  <si>
    <r>
      <t>80</t>
    </r>
    <r>
      <rPr>
        <i/>
        <sz val="7"/>
        <rFont val="Arial"/>
        <family val="2"/>
        <charset val="204"/>
      </rPr>
      <t xml:space="preserve">
</t>
    </r>
  </si>
  <si>
    <r>
      <t>Ограждение кровель перилами
(100 м ограждения)</t>
    </r>
    <r>
      <rPr>
        <i/>
        <sz val="7"/>
        <rFont val="Arial"/>
        <family val="2"/>
        <charset val="204"/>
      </rPr>
      <t xml:space="preserve">
</t>
    </r>
  </si>
  <si>
    <r>
      <t>3,7572</t>
    </r>
    <r>
      <rPr>
        <i/>
        <sz val="7"/>
        <rFont val="Arial"/>
        <family val="2"/>
        <charset val="204"/>
      </rPr>
      <t xml:space="preserve">
</t>
    </r>
  </si>
  <si>
    <r>
      <t>Ограждение кровли ОК 600х1860
(шт)</t>
    </r>
    <r>
      <rPr>
        <i/>
        <sz val="7"/>
        <rFont val="Arial"/>
        <family val="2"/>
        <charset val="204"/>
      </rPr>
      <t xml:space="preserve">
</t>
    </r>
  </si>
  <si>
    <r>
      <t>202</t>
    </r>
    <r>
      <rPr>
        <i/>
        <sz val="7"/>
        <rFont val="Arial"/>
        <family val="2"/>
        <charset val="204"/>
      </rPr>
      <t xml:space="preserve">
</t>
    </r>
  </si>
  <si>
    <r>
      <t>0,595</t>
    </r>
    <r>
      <rPr>
        <i/>
        <sz val="7"/>
        <rFont val="Arial"/>
        <family val="2"/>
        <charset val="204"/>
      </rPr>
      <t xml:space="preserve">
</t>
    </r>
  </si>
  <si>
    <r>
      <t>Монтаж лестниц прямолинейных и криволинейных, пожарных с ограждением
(1 т конструкций)</t>
    </r>
    <r>
      <rPr>
        <i/>
        <sz val="7"/>
        <rFont val="Arial"/>
        <family val="2"/>
        <charset val="204"/>
      </rPr>
      <t xml:space="preserve">
</t>
    </r>
  </si>
  <si>
    <t>Монтажная лестница ЛМ 3400х900
(шт)</t>
  </si>
  <si>
    <r>
      <t>Установка в жилых и общественных зданиях оконных блоков из ПВХ профилей: глухих с площадью проема более 2 м2_ОК-1
(100 м2 проемов)</t>
    </r>
    <r>
      <rPr>
        <i/>
        <sz val="7"/>
        <rFont val="Arial"/>
        <family val="2"/>
        <charset val="204"/>
      </rPr>
      <t xml:space="preserve">
</t>
    </r>
  </si>
  <si>
    <r>
      <t>0,4536</t>
    </r>
    <r>
      <rPr>
        <i/>
        <sz val="7"/>
        <rFont val="Arial"/>
        <family val="2"/>
        <charset val="204"/>
      </rPr>
      <t xml:space="preserve">
</t>
    </r>
  </si>
  <si>
    <t>Окно ПВХ глухое один переплет с однокамерным стеклопакетом и панелью: ОП В2  1800х3600мм (4М1-16-К4) ОК1
(м2)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</si>
  <si>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остекления_ОК-2, ОК-3, ОК-4, ОК-9, ОК-10, ОК-11
(100 м2 проемов)</t>
  </si>
  <si>
    <r>
      <t>10,8022</t>
    </r>
    <r>
      <rPr>
        <i/>
        <sz val="7"/>
        <rFont val="Arial"/>
        <family val="2"/>
        <charset val="204"/>
      </rPr>
      <t xml:space="preserve">
</t>
    </r>
  </si>
  <si>
    <r>
      <t>0,603</t>
    </r>
    <r>
      <rPr>
        <i/>
        <sz val="7"/>
        <rFont val="Arial"/>
        <family val="2"/>
        <charset val="204"/>
      </rPr>
      <t xml:space="preserve">
</t>
    </r>
  </si>
  <si>
    <r>
  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одностворчатых_ОК-5, ОК-6, ОК-7, ОК-8_(ОК-6, ОК-7 с молочным стеклом)
(100 м2 проемов)</t>
    </r>
    <r>
      <rPr>
        <i/>
        <sz val="7"/>
        <rFont val="Arial"/>
        <family val="2"/>
        <charset val="204"/>
      </rPr>
      <t xml:space="preserve">
</t>
    </r>
  </si>
  <si>
    <r>
      <t>Окно ПВХ один переплет с однокамерным стеклопакетом и панелью: ОП В2  1290х3600мм (4М1-16-К4) ОК-4
(м2)</t>
    </r>
    <r>
      <rPr>
        <i/>
        <sz val="7"/>
        <rFont val="Arial"/>
        <family val="2"/>
        <charset val="204"/>
      </rPr>
      <t xml:space="preserve">
</t>
    </r>
  </si>
  <si>
    <r>
      <t>Установка в жилых и общественных зданиях оконных блоков из ПВХ профилей: глухих с площадью проема до 2 м2_ОК-12
(100 м2 проемов)</t>
    </r>
    <r>
      <rPr>
        <i/>
        <sz val="7"/>
        <rFont val="Arial"/>
        <family val="2"/>
        <charset val="204"/>
      </rPr>
      <t xml:space="preserve">
</t>
    </r>
  </si>
  <si>
    <r>
      <t>0,2592</t>
    </r>
    <r>
      <rPr>
        <i/>
        <sz val="7"/>
        <rFont val="Arial"/>
        <family val="2"/>
        <charset val="204"/>
      </rPr>
      <t xml:space="preserve">
</t>
    </r>
  </si>
  <si>
    <r>
      <t>0,0288</t>
    </r>
    <r>
      <rPr>
        <i/>
        <sz val="7"/>
        <rFont val="Arial"/>
        <family val="2"/>
        <charset val="204"/>
      </rPr>
      <t xml:space="preserve">
</t>
    </r>
  </si>
  <si>
    <t>Установка в жилых и общественных зданиях оконных блоков из ПВХ профилей: глухих с площадью проема до 2 м2_ОК-13
(100 м2 проемов)</t>
  </si>
  <si>
    <r>
      <t>Окно ПВХ глухое один переплет с однокамерным стеклопакетом: противопожарное EI30 ОП В2_x000D_
1200х600мм (4М1-16-К4)
(м2)</t>
    </r>
    <r>
      <rPr>
        <i/>
        <sz val="7"/>
        <rFont val="Arial"/>
        <family val="2"/>
        <charset val="204"/>
      </rPr>
      <t xml:space="preserve">
</t>
    </r>
  </si>
  <si>
    <r>
      <t>Установка подоконных досок из ПВХ в каменных стенах толщиной до 0,51 м
(100 п.м)</t>
    </r>
    <r>
      <rPr>
        <i/>
        <sz val="7"/>
        <rFont val="Arial"/>
        <family val="2"/>
        <charset val="204"/>
      </rPr>
      <t xml:space="preserve">
</t>
    </r>
  </si>
  <si>
    <r>
      <t>5,526</t>
    </r>
    <r>
      <rPr>
        <i/>
        <sz val="7"/>
        <rFont val="Arial"/>
        <family val="2"/>
        <charset val="204"/>
      </rPr>
      <t xml:space="preserve">
</t>
    </r>
  </si>
  <si>
    <r>
      <t>Монтаж перегородок: из алюминиевых сплавов сборно-разборных с остеклением
(100 м2)</t>
    </r>
    <r>
      <rPr>
        <i/>
        <sz val="7"/>
        <rFont val="Arial"/>
        <family val="2"/>
        <charset val="204"/>
      </rPr>
      <t xml:space="preserve">
</t>
    </r>
  </si>
  <si>
    <r>
      <t>0,55215</t>
    </r>
    <r>
      <rPr>
        <i/>
        <sz val="7"/>
        <rFont val="Arial"/>
        <family val="2"/>
        <charset val="204"/>
      </rPr>
      <t xml:space="preserve">
</t>
    </r>
  </si>
  <si>
    <r>
      <t>55,215</t>
    </r>
    <r>
      <rPr>
        <i/>
        <sz val="7"/>
        <rFont val="Arial"/>
        <family val="2"/>
        <charset val="204"/>
      </rPr>
      <t xml:space="preserve">
</t>
    </r>
  </si>
  <si>
    <r>
      <t>Витражи из алюминиевых профилей (перегородки внутренние) ОА_ВО-1, ВО-2, ВО-3, ВО-4, ВО-5
(м2)</t>
    </r>
    <r>
      <rPr>
        <i/>
        <sz val="7"/>
        <rFont val="Arial"/>
        <family val="2"/>
        <charset val="204"/>
      </rPr>
      <t xml:space="preserve">
</t>
    </r>
  </si>
  <si>
    <r>
      <t>Установка металлических дверных блоков в готовые проемы
(1 м2 проема)</t>
    </r>
    <r>
      <rPr>
        <i/>
        <sz val="7"/>
        <rFont val="Arial"/>
        <family val="2"/>
        <charset val="204"/>
      </rPr>
      <t xml:space="preserve">
</t>
    </r>
  </si>
  <si>
    <r>
      <t>13,628</t>
    </r>
    <r>
      <rPr>
        <i/>
        <sz val="7"/>
        <rFont val="Arial"/>
        <family val="2"/>
        <charset val="204"/>
      </rPr>
      <t xml:space="preserve">
</t>
    </r>
  </si>
  <si>
    <r>
      <t>Дверь из алюминиевых профилей однопольная ДАН-Км-Бпр-Оп-Р 2100х800 (24 - 2,1х0,8)
(шт)</t>
    </r>
    <r>
      <rPr>
        <i/>
        <sz val="7"/>
        <rFont val="Arial"/>
        <family val="2"/>
        <charset val="204"/>
      </rPr>
      <t xml:space="preserve">
</t>
    </r>
  </si>
  <si>
    <r>
      <t>Дверь из алюминиевых профилей двупольная с неравной шириной створки ДАН-Км-Бпр-ДВ-Р 2060х1450  (23 - 1,45х2,06) с решеткой и противоударной полосой
(шт)</t>
    </r>
    <r>
      <rPr>
        <i/>
        <sz val="7"/>
        <rFont val="Arial"/>
        <family val="2"/>
        <charset val="204"/>
      </rPr>
      <t xml:space="preserve">
</t>
    </r>
  </si>
  <si>
    <r>
      <t>Монтаж навесных панелей фасадов из герметичных стеклопакетов в пластиковой или алюминиевой обвязке
(100 м2)</t>
    </r>
    <r>
      <rPr>
        <i/>
        <sz val="7"/>
        <rFont val="Arial"/>
        <family val="2"/>
        <charset val="204"/>
      </rPr>
      <t xml:space="preserve">
</t>
    </r>
  </si>
  <si>
    <r>
      <t>5,25977</t>
    </r>
    <r>
      <rPr>
        <i/>
        <sz val="7"/>
        <rFont val="Arial"/>
        <family val="2"/>
        <charset val="204"/>
      </rPr>
      <t xml:space="preserve">
</t>
    </r>
  </si>
  <si>
    <r>
      <t>525,977</t>
    </r>
    <r>
      <rPr>
        <i/>
        <sz val="7"/>
        <rFont val="Arial"/>
        <family val="2"/>
        <charset val="204"/>
      </rPr>
      <t xml:space="preserve">
</t>
    </r>
  </si>
  <si>
    <t>Витражи из алюминиевых профилей ОА_ ВО-6, ВО-7, ВО-8, ВО-9, ВО-10, ВО-11
(м2)</t>
  </si>
  <si>
    <r>
      <t>Установка подоконных досок из ПВХ в каменных стенах толщиной до 0,51 м
(100 п.м</t>
    </r>
    <r>
      <rPr>
        <i/>
        <sz val="7"/>
        <rFont val="Arial"/>
        <family val="2"/>
        <charset val="204"/>
      </rPr>
      <t xml:space="preserve">
</t>
    </r>
  </si>
  <si>
    <r>
      <t>1,042</t>
    </r>
    <r>
      <rPr>
        <i/>
        <sz val="7"/>
        <rFont val="Arial"/>
        <family val="2"/>
        <charset val="204"/>
      </rPr>
      <t xml:space="preserve">
</t>
    </r>
  </si>
  <si>
    <r>
      <t>46,41</t>
    </r>
    <r>
      <rPr>
        <i/>
        <sz val="7"/>
        <rFont val="Arial"/>
        <family val="2"/>
        <charset val="204"/>
      </rPr>
      <t xml:space="preserve">
</t>
    </r>
  </si>
  <si>
    <r>
      <t>Установка блоков в наружных и внутренних дверных проемах: в каменных стенах, площадь проема более 3 м2
(100 м2 проемов)</t>
    </r>
    <r>
      <rPr>
        <i/>
        <sz val="7"/>
        <rFont val="Arial"/>
        <family val="2"/>
        <charset val="204"/>
      </rPr>
      <t xml:space="preserve">
</t>
    </r>
  </si>
  <si>
    <r>
      <t>18,9</t>
    </r>
    <r>
      <rPr>
        <i/>
        <sz val="7"/>
        <rFont val="Arial"/>
        <family val="2"/>
        <charset val="204"/>
      </rPr>
      <t xml:space="preserve">
</t>
    </r>
  </si>
  <si>
    <r>
      <t>0,567</t>
    </r>
    <r>
      <rPr>
        <i/>
        <sz val="7"/>
        <rFont val="Arial"/>
        <family val="2"/>
        <charset val="204"/>
      </rPr>
      <t xml:space="preserve">
</t>
    </r>
  </si>
  <si>
    <r>
      <t>56,7</t>
    </r>
    <r>
      <rPr>
        <i/>
        <sz val="7"/>
        <rFont val="Arial"/>
        <family val="2"/>
        <charset val="204"/>
      </rPr>
      <t xml:space="preserve">
</t>
    </r>
  </si>
  <si>
    <r>
      <t>1,0374</t>
    </r>
    <r>
      <rPr>
        <i/>
        <sz val="7"/>
        <rFont val="Arial"/>
        <family val="2"/>
        <charset val="204"/>
      </rPr>
      <t xml:space="preserve">
</t>
    </r>
  </si>
  <si>
    <t>Установка блоков в наружных и внутренних дверных проемах: в каменных стенах, площадь проема до 3 м2
(100 м2 проемов)</t>
  </si>
  <si>
    <r>
      <t>103,74</t>
    </r>
    <r>
      <rPr>
        <i/>
        <sz val="7"/>
        <rFont val="Arial"/>
        <family val="2"/>
        <charset val="204"/>
      </rPr>
      <t xml:space="preserve">
</t>
    </r>
  </si>
  <si>
    <r>
      <t>38</t>
    </r>
    <r>
      <rPr>
        <i/>
        <sz val="7"/>
        <rFont val="Arial"/>
        <family val="2"/>
        <charset val="204"/>
      </rPr>
      <t xml:space="preserve">
</t>
    </r>
  </si>
  <si>
    <r>
      <t>Установка блоков в наружных и внутренних дверных проемах: в перегородках и деревянных нерубленых стенах, площадь проема до 3 м2
(100 м2 проемов)</t>
    </r>
    <r>
      <rPr>
        <i/>
        <sz val="7"/>
        <rFont val="Arial"/>
        <family val="2"/>
        <charset val="204"/>
      </rPr>
      <t xml:space="preserve">
</t>
    </r>
  </si>
  <si>
    <r>
      <t>2,1819</t>
    </r>
    <r>
      <rPr>
        <i/>
        <sz val="7"/>
        <rFont val="Arial"/>
        <family val="2"/>
        <charset val="204"/>
      </rPr>
      <t xml:space="preserve">
</t>
    </r>
  </si>
  <si>
    <r>
      <t>3,36</t>
    </r>
    <r>
      <rPr>
        <i/>
        <sz val="7"/>
        <rFont val="Arial"/>
        <family val="2"/>
        <charset val="204"/>
      </rPr>
      <t xml:space="preserve">
</t>
    </r>
  </si>
  <si>
    <r>
      <t>214,83</t>
    </r>
    <r>
      <rPr>
        <i/>
        <sz val="7"/>
        <rFont val="Arial"/>
        <family val="2"/>
        <charset val="204"/>
      </rPr>
      <t xml:space="preserve">
</t>
    </r>
  </si>
  <si>
    <r>
      <t>112,98</t>
    </r>
    <r>
      <rPr>
        <i/>
        <sz val="7"/>
        <rFont val="Arial"/>
        <family val="2"/>
        <charset val="204"/>
      </rPr>
      <t xml:space="preserve">
</t>
    </r>
  </si>
  <si>
    <t>Установка противопожарных дверей: двупольных остекленных
(1 м2 проема)</t>
  </si>
  <si>
    <r>
      <t>35,92</t>
    </r>
    <r>
      <rPr>
        <i/>
        <sz val="7"/>
        <rFont val="Arial"/>
        <family val="2"/>
        <charset val="204"/>
      </rPr>
      <t xml:space="preserve">
</t>
    </r>
  </si>
  <si>
    <t>Установка противопожарных дверей однопольных глухих
(1 м2 проема)</t>
  </si>
  <si>
    <r>
      <t>18</t>
    </r>
    <r>
      <rPr>
        <i/>
        <sz val="7"/>
        <rFont val="Arial"/>
        <family val="2"/>
        <charset val="204"/>
      </rPr>
      <t xml:space="preserve">
</t>
    </r>
  </si>
  <si>
    <r>
      <t>Установка дверей герметических: утепленных размером 1250х500 мм
(1 шт.)</t>
    </r>
    <r>
      <rPr>
        <i/>
        <sz val="7"/>
        <rFont val="Arial"/>
        <family val="2"/>
        <charset val="204"/>
      </rPr>
      <t xml:space="preserve">
</t>
    </r>
  </si>
  <si>
    <r>
      <t>Установка дверного доводчика к металлическим дверям
(1 шт.)</t>
    </r>
    <r>
      <rPr>
        <i/>
        <sz val="7"/>
        <rFont val="Arial"/>
        <family val="2"/>
        <charset val="204"/>
      </rPr>
      <t xml:space="preserve">
</t>
    </r>
  </si>
  <si>
    <r>
      <t>0,116</t>
    </r>
    <r>
      <rPr>
        <i/>
        <sz val="7"/>
        <rFont val="Arial"/>
        <family val="2"/>
        <charset val="204"/>
      </rPr>
      <t xml:space="preserve">
</t>
    </r>
  </si>
  <si>
    <r>
      <t>Устройство перекрытий ребристых на высоте от опорной площади: до 6 м
(100 м3 в деле)</t>
    </r>
    <r>
      <rPr>
        <i/>
        <sz val="7"/>
        <rFont val="Arial"/>
        <family val="2"/>
        <charset val="204"/>
      </rPr>
      <t xml:space="preserve">
</t>
    </r>
  </si>
  <si>
    <r>
      <t>Устройство перекрытий безбалочных толщиной: до 200 мм на высоте от опорной площади до 6 м
(100 м3 в деле)</t>
    </r>
    <r>
      <rPr>
        <i/>
        <sz val="7"/>
        <rFont val="Arial"/>
        <family val="2"/>
        <charset val="204"/>
      </rPr>
      <t xml:space="preserve">
</t>
    </r>
  </si>
  <si>
    <r>
      <t>0,039</t>
    </r>
    <r>
      <rPr>
        <i/>
        <sz val="7"/>
        <rFont val="Arial"/>
        <family val="2"/>
        <charset val="204"/>
      </rPr>
      <t xml:space="preserve">
</t>
    </r>
  </si>
  <si>
    <r>
      <t>15,733</t>
    </r>
    <r>
      <rPr>
        <i/>
        <sz val="7"/>
        <rFont val="Arial"/>
        <family val="2"/>
        <charset val="204"/>
      </rPr>
      <t xml:space="preserve">
</t>
    </r>
  </si>
  <si>
    <r>
      <t>0,1425</t>
    </r>
    <r>
      <rPr>
        <i/>
        <sz val="7"/>
        <rFont val="Arial"/>
        <family val="2"/>
        <charset val="204"/>
      </rPr>
      <t xml:space="preserve">
</t>
    </r>
  </si>
  <si>
    <t>Устройство перекрытий ребристых на высоте от опорной площади: до 6 м
(100 м3 в деле)</t>
  </si>
  <si>
    <t>Устройство перекрытий безбалочных толщиной: до 200 мм на высоте от опорной площади до 6 м
(100 м3 в деле)</t>
  </si>
  <si>
    <r>
      <t>0,0475</t>
    </r>
    <r>
      <rPr>
        <i/>
        <sz val="7"/>
        <rFont val="Arial"/>
        <family val="2"/>
        <charset val="204"/>
      </rPr>
      <t xml:space="preserve">
</t>
    </r>
  </si>
  <si>
    <r>
      <t>19,285</t>
    </r>
    <r>
      <rPr>
        <i/>
        <sz val="7"/>
        <rFont val="Arial"/>
        <family val="2"/>
        <charset val="204"/>
      </rPr>
      <t xml:space="preserve">
</t>
    </r>
  </si>
  <si>
    <r>
      <t>0,119</t>
    </r>
    <r>
      <rPr>
        <i/>
        <sz val="7"/>
        <rFont val="Arial"/>
        <family val="2"/>
        <charset val="204"/>
      </rPr>
      <t xml:space="preserve">
</t>
    </r>
  </si>
  <si>
    <r>
      <t>0,036</t>
    </r>
    <r>
      <rPr>
        <i/>
        <sz val="7"/>
        <rFont val="Arial"/>
        <family val="2"/>
        <charset val="204"/>
      </rPr>
      <t xml:space="preserve">
</t>
    </r>
  </si>
  <si>
    <r>
      <t>0,125</t>
    </r>
    <r>
      <rPr>
        <i/>
        <sz val="7"/>
        <rFont val="Arial"/>
        <family val="2"/>
        <charset val="204"/>
      </rPr>
      <t xml:space="preserve">
</t>
    </r>
  </si>
  <si>
    <r>
      <t>50,751</t>
    </r>
    <r>
      <rPr>
        <i/>
        <sz val="7"/>
        <rFont val="Arial"/>
        <family val="2"/>
        <charset val="204"/>
      </rPr>
      <t xml:space="preserve">
</t>
    </r>
  </si>
  <si>
    <r>
      <t>0,18</t>
    </r>
    <r>
      <rPr>
        <i/>
        <sz val="7"/>
        <rFont val="Arial"/>
        <family val="2"/>
        <charset val="204"/>
      </rPr>
      <t xml:space="preserve">
</t>
    </r>
  </si>
  <si>
    <r>
      <t>24,36</t>
    </r>
    <r>
      <rPr>
        <i/>
        <sz val="7"/>
        <rFont val="Arial"/>
        <family val="2"/>
        <charset val="204"/>
      </rPr>
      <t xml:space="preserve">
</t>
    </r>
  </si>
  <si>
    <r>
      <t>Установка закладных деталей весом: более 20 кг
(1 т)</t>
    </r>
    <r>
      <rPr>
        <i/>
        <sz val="7"/>
        <rFont val="Arial"/>
        <family val="2"/>
        <charset val="204"/>
      </rPr>
      <t xml:space="preserve">
</t>
    </r>
  </si>
  <si>
    <r>
      <t>0,12</t>
    </r>
    <r>
      <rPr>
        <i/>
        <sz val="7"/>
        <rFont val="Arial"/>
        <family val="2"/>
        <charset val="204"/>
      </rPr>
      <t xml:space="preserve">
</t>
    </r>
  </si>
  <si>
    <r>
      <t>16,24</t>
    </r>
    <r>
      <rPr>
        <i/>
        <sz val="7"/>
        <rFont val="Arial"/>
        <family val="2"/>
        <charset val="204"/>
      </rPr>
      <t xml:space="preserve">
</t>
    </r>
  </si>
  <si>
    <t>Устройство металлических ограждений: без поручней
(100 м ограждения)</t>
  </si>
  <si>
    <r>
      <t>4,064</t>
    </r>
    <r>
      <rPr>
        <i/>
        <sz val="7"/>
        <rFont val="Arial"/>
        <family val="2"/>
        <charset val="204"/>
      </rPr>
      <t xml:space="preserve">
</t>
    </r>
  </si>
  <si>
    <r>
      <t>Ограждение тип ОГ-1, ОГ-2
(м.п.)</t>
    </r>
    <r>
      <rPr>
        <i/>
        <sz val="7"/>
        <rFont val="Arial"/>
        <family val="2"/>
        <charset val="204"/>
      </rPr>
      <t xml:space="preserve">
</t>
    </r>
  </si>
  <si>
    <r>
      <t>169,1</t>
    </r>
    <r>
      <rPr>
        <i/>
        <sz val="7"/>
        <rFont val="Arial"/>
        <family val="2"/>
        <charset val="204"/>
      </rPr>
      <t xml:space="preserve">
</t>
    </r>
  </si>
  <si>
    <r>
      <t>123,5</t>
    </r>
    <r>
      <rPr>
        <i/>
        <sz val="7"/>
        <rFont val="Arial"/>
        <family val="2"/>
        <charset val="204"/>
      </rPr>
      <t xml:space="preserve">
</t>
    </r>
  </si>
  <si>
    <r>
      <t>Ограждение тип ОГ-3
(м.п.)</t>
    </r>
    <r>
      <rPr>
        <i/>
        <sz val="7"/>
        <rFont val="Arial"/>
        <family val="2"/>
        <charset val="204"/>
      </rPr>
      <t xml:space="preserve">
</t>
    </r>
  </si>
  <si>
    <r>
      <t>Ограждение тип ОГ-4, ОГ-5
(м.п.)</t>
    </r>
    <r>
      <rPr>
        <i/>
        <sz val="7"/>
        <rFont val="Arial"/>
        <family val="2"/>
        <charset val="204"/>
      </rPr>
      <t xml:space="preserve">
</t>
    </r>
  </si>
  <si>
    <r>
      <t>Устройство вентилируемых фасадов с облицовкой панелями из композитных материалов: с устройством теплоизоляционного слоя
(100 м2 облицовки)</t>
    </r>
    <r>
      <rPr>
        <i/>
        <sz val="7"/>
        <rFont val="Arial"/>
        <family val="2"/>
        <charset val="204"/>
      </rPr>
      <t xml:space="preserve">
</t>
    </r>
  </si>
  <si>
    <r>
      <t>49,303</t>
    </r>
    <r>
      <rPr>
        <i/>
        <sz val="7"/>
        <rFont val="Arial"/>
        <family val="2"/>
        <charset val="204"/>
      </rPr>
      <t xml:space="preserve">
</t>
    </r>
  </si>
  <si>
    <r>
      <t>609,385</t>
    </r>
    <r>
      <rPr>
        <i/>
        <sz val="7"/>
        <rFont val="Arial"/>
        <family val="2"/>
        <charset val="204"/>
      </rPr>
      <t xml:space="preserve">
</t>
    </r>
  </si>
  <si>
    <r>
      <t>Фасадные кассеты, с ветрозащитной пленкой,  подсистемой и креплением по расчету МеталлПрофиль КП RPST 21/0104
(м2)</t>
    </r>
    <r>
      <rPr>
        <i/>
        <sz val="7"/>
        <rFont val="Arial"/>
        <family val="2"/>
        <charset val="204"/>
      </rPr>
      <t xml:space="preserve">
</t>
    </r>
  </si>
  <si>
    <r>
      <t>Облицовка: оконных проемов в наружных стенах откосной планкой из оцинкованной стали с полимерным покрытием с устройством водоотлива оконного из оцинкованной стали с полимерным покрытием
(1 м2 проемов)</t>
    </r>
    <r>
      <rPr>
        <i/>
        <sz val="7"/>
        <rFont val="Arial"/>
        <family val="2"/>
        <charset val="204"/>
      </rPr>
      <t xml:space="preserve">
</t>
    </r>
  </si>
  <si>
    <r>
      <t>Облицовка: дверных проемов в наружных стенах откосной планкой из оцинкованной стали с полимерным покрытием с установкой наличников из оцинкованной стали с полимерным покрытием
(1 м2 проемов)</t>
    </r>
    <r>
      <rPr>
        <i/>
        <sz val="7"/>
        <rFont val="Arial"/>
        <family val="2"/>
        <charset val="204"/>
      </rPr>
      <t xml:space="preserve">
</t>
    </r>
  </si>
  <si>
    <r>
      <t>Установка и разборка наружных инвентарных лесов высотой до 16 м: трубчатых для прочих отделочных работ
(100 м2 вертикальной проекции для наружных лесов)</t>
    </r>
    <r>
      <rPr>
        <i/>
        <sz val="7"/>
        <rFont val="Arial"/>
        <family val="2"/>
        <charset val="204"/>
      </rPr>
      <t xml:space="preserve">
</t>
    </r>
  </si>
  <si>
    <r>
      <t>73,221</t>
    </r>
    <r>
      <rPr>
        <i/>
        <sz val="7"/>
        <rFont val="Arial"/>
        <family val="2"/>
        <charset val="204"/>
      </rPr>
      <t xml:space="preserve">
</t>
    </r>
  </si>
  <si>
    <r>
      <t>6,5109</t>
    </r>
    <r>
      <rPr>
        <i/>
        <sz val="7"/>
        <rFont val="Arial"/>
        <family val="2"/>
        <charset val="204"/>
      </rPr>
      <t xml:space="preserve">
</t>
    </r>
  </si>
  <si>
    <r>
      <t>Наружная облицовка по бетонной поверхности керамическими отдельными плитками: на цементном растворе стен
(100 м2 облицованной поверхности)</t>
    </r>
    <r>
      <rPr>
        <i/>
        <sz val="7"/>
        <rFont val="Arial"/>
        <family val="2"/>
        <charset val="204"/>
      </rPr>
      <t xml:space="preserve">
</t>
    </r>
  </si>
  <si>
    <r>
      <t>231,69</t>
    </r>
    <r>
      <rPr>
        <i/>
        <sz val="7"/>
        <rFont val="Arial"/>
        <family val="2"/>
        <charset val="204"/>
      </rPr>
      <t xml:space="preserve">
</t>
    </r>
  </si>
  <si>
    <r>
      <t>49,498</t>
    </r>
    <r>
      <rPr>
        <i/>
        <sz val="7"/>
        <rFont val="Arial"/>
        <family val="2"/>
        <charset val="204"/>
      </rPr>
      <t xml:space="preserve">
</t>
    </r>
  </si>
  <si>
    <r>
      <t>Сплошное выравнивание внутренних поверхностей (однослойное оштукатуривание)из сухих растворных смесей толщиной до 10 мм стен
(100 м2 оштукатуриваемой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</si>
  <si>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5048,796</t>
    </r>
    <r>
      <rPr>
        <i/>
        <sz val="7"/>
        <rFont val="Arial"/>
        <family val="2"/>
        <charset val="204"/>
      </rPr>
      <t xml:space="preserve">
</t>
    </r>
  </si>
  <si>
    <r>
      <t>643,474</t>
    </r>
    <r>
      <rPr>
        <i/>
        <sz val="7"/>
        <rFont val="Arial"/>
        <family val="2"/>
        <charset val="204"/>
      </rPr>
      <t xml:space="preserve">
</t>
    </r>
  </si>
  <si>
    <r>
      <t>Оклейка обоями стен по монолитной штукатурке и бетону: простыми и средней плотности
(100 м2 оклеиваемой и обиваемой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</si>
  <si>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Окраска водно-дисперсионными акриловыми составами улучшенная: по сборным конструкциям стен, подготовленным под окраску
(100 м2 окрашиваемой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</si>
  <si>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1485</t>
    </r>
    <r>
      <rPr>
        <i/>
        <sz val="7"/>
        <rFont val="Arial"/>
        <family val="2"/>
        <charset val="204"/>
      </rPr>
      <t xml:space="preserve">
</t>
    </r>
  </si>
  <si>
    <r>
      <t>83,367</t>
    </r>
    <r>
      <rPr>
        <i/>
        <sz val="7"/>
        <rFont val="Arial"/>
        <family val="2"/>
        <charset val="204"/>
      </rPr>
      <t xml:space="preserve">
</t>
    </r>
  </si>
  <si>
    <r>
      <t>8503,434</t>
    </r>
    <r>
      <rPr>
        <i/>
        <sz val="7"/>
        <rFont val="Arial"/>
        <family val="2"/>
        <charset val="204"/>
      </rPr>
      <t xml:space="preserve">
</t>
    </r>
  </si>
  <si>
    <r>
      <t>1083,771</t>
    </r>
    <r>
      <rPr>
        <i/>
        <sz val="7"/>
        <rFont val="Arial"/>
        <family val="2"/>
        <charset val="204"/>
      </rPr>
      <t xml:space="preserve">
</t>
    </r>
  </si>
  <si>
    <t>Окраска водно-дисперсионными акриловыми составами улучшенная: по штукатурке стен
(100 м2 окрашиваемой поверхности)</t>
  </si>
  <si>
    <r>
      <t>2501</t>
    </r>
    <r>
      <rPr>
        <i/>
        <sz val="7"/>
        <rFont val="Arial"/>
        <family val="2"/>
        <charset val="204"/>
      </rPr>
      <t xml:space="preserve">
</t>
    </r>
  </si>
  <si>
    <t>Краска водно-дисперсная Dulux Diamond Matt
(кг)</t>
  </si>
  <si>
    <r>
      <t>31,302</t>
    </r>
    <r>
      <rPr>
        <i/>
        <sz val="7"/>
        <rFont val="Arial"/>
        <family val="2"/>
        <charset val="204"/>
      </rPr>
      <t xml:space="preserve">
</t>
    </r>
  </si>
  <si>
    <r>
      <t>3192,804</t>
    </r>
    <r>
      <rPr>
        <i/>
        <sz val="7"/>
        <rFont val="Arial"/>
        <family val="2"/>
        <charset val="204"/>
      </rPr>
      <t xml:space="preserve">
</t>
    </r>
  </si>
  <si>
    <r>
      <t>406,926</t>
    </r>
    <r>
      <rPr>
        <i/>
        <sz val="7"/>
        <rFont val="Arial"/>
        <family val="2"/>
        <charset val="204"/>
      </rPr>
      <t xml:space="preserve">
</t>
    </r>
  </si>
  <si>
    <r>
      <t>Окраска поливинилацетатными водоэмульсионными составами улучшенная: по штукатурке стен
(100 м2 окрашиваемой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</si>
  <si>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Краска водоэмульсионная  моющееся  на основе калиевого жидкого стекла типа "Протект Декор" (ТУ 2316-007-30584984-2015) класса КМ0
(кг)</t>
    </r>
    <r>
      <rPr>
        <i/>
        <sz val="7"/>
        <rFont val="Arial"/>
        <family val="2"/>
        <charset val="204"/>
      </rPr>
      <t xml:space="preserve">
</t>
    </r>
  </si>
  <si>
    <r>
      <t>1972</t>
    </r>
    <r>
      <rPr>
        <i/>
        <sz val="7"/>
        <rFont val="Arial"/>
        <family val="2"/>
        <charset val="204"/>
      </rPr>
      <t xml:space="preserve">
</t>
    </r>
  </si>
  <si>
    <r>
      <t>45,118</t>
    </r>
    <r>
      <rPr>
        <i/>
        <sz val="7"/>
        <rFont val="Arial"/>
        <family val="2"/>
        <charset val="204"/>
      </rPr>
      <t xml:space="preserve">
</t>
    </r>
  </si>
  <si>
    <r>
  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 по кирпичу и бетону
(100 м2 поверхности облицовки)</t>
    </r>
    <r>
      <rPr>
        <i/>
        <sz val="7"/>
        <rFont val="Arial"/>
        <family val="2"/>
        <charset val="204"/>
      </rPr>
      <t xml:space="preserve">
</t>
    </r>
  </si>
  <si>
    <r>
      <t>16919</t>
    </r>
    <r>
      <rPr>
        <i/>
        <sz val="7"/>
        <rFont val="Arial"/>
        <family val="2"/>
        <charset val="204"/>
      </rPr>
      <t xml:space="preserve">
</t>
    </r>
  </si>
  <si>
    <r>
      <t>Штукатурка поверхностей внутри здания цементно-известковым или цементным раствором по камню и бетону: простая стен
(100 м2 оштукатуриваемой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</si>
  <si>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47,68</t>
    </r>
    <r>
      <rPr>
        <i/>
        <sz val="7"/>
        <rFont val="Arial"/>
        <family val="2"/>
        <charset val="204"/>
      </rPr>
      <t xml:space="preserve">
</t>
    </r>
  </si>
  <si>
    <r>
      <t>Облицовка стен по системе «КНАУФ» по одинарному металлическому каркасу из ПН и ПС профилей гипсокартонными листами в один слой (С 625): с дверным проемом
(100 м2 стен (за вычетом проемов))</t>
    </r>
    <r>
      <rPr>
        <i/>
        <sz val="7"/>
        <rFont val="Arial"/>
        <family val="2"/>
        <charset val="204"/>
      </rPr>
      <t xml:space="preserve">
</t>
    </r>
  </si>
  <si>
    <r>
      <t>54,271</t>
    </r>
    <r>
      <rPr>
        <i/>
        <sz val="7"/>
        <rFont val="Arial"/>
        <family val="2"/>
        <charset val="204"/>
      </rPr>
      <t xml:space="preserve">
</t>
    </r>
  </si>
  <si>
    <r>
      <t>2638,27</t>
    </r>
    <r>
      <rPr>
        <i/>
        <sz val="7"/>
        <rFont val="Arial"/>
        <family val="2"/>
        <charset val="204"/>
      </rPr>
      <t xml:space="preserve">
</t>
    </r>
  </si>
  <si>
    <r>
      <t>3440,08</t>
    </r>
    <r>
      <rPr>
        <i/>
        <sz val="7"/>
        <rFont val="Arial"/>
        <family val="2"/>
        <charset val="204"/>
      </rPr>
      <t xml:space="preserve">
</t>
    </r>
  </si>
  <si>
    <r>
      <t>Отбойная панель-экран-стеновые панели на основе ГВЛ типа "Гипласт", класса пож.опасности КМ1
(м2)</t>
    </r>
    <r>
      <rPr>
        <i/>
        <sz val="7"/>
        <rFont val="Arial"/>
        <family val="2"/>
        <charset val="204"/>
      </rPr>
      <t xml:space="preserve">
</t>
    </r>
  </si>
  <si>
    <t>Отбойная панель-экран-стеновые панели с полимерным покрытием типа "Унипрок" НГ, класса пож.опасности КМ0
(м2)</t>
  </si>
  <si>
    <r>
      <t>4,0544</t>
    </r>
    <r>
      <rPr>
        <i/>
        <sz val="7"/>
        <rFont val="Arial"/>
        <family val="2"/>
        <charset val="204"/>
      </rPr>
      <t xml:space="preserve">
</t>
    </r>
  </si>
  <si>
    <r>
      <t>0,97</t>
    </r>
    <r>
      <rPr>
        <i/>
        <sz val="7"/>
        <rFont val="Arial"/>
        <family val="2"/>
        <charset val="204"/>
      </rPr>
      <t xml:space="preserve">
</t>
    </r>
  </si>
  <si>
    <r>
      <t>Краска водно-дисперсная (латексная) Dulux bindo 7
(кг)</t>
    </r>
    <r>
      <rPr>
        <i/>
        <sz val="7"/>
        <rFont val="Arial"/>
        <family val="2"/>
        <charset val="204"/>
      </rPr>
      <t xml:space="preserve">
</t>
    </r>
  </si>
  <si>
    <r>
      <t>122</t>
    </r>
    <r>
      <rPr>
        <i/>
        <sz val="7"/>
        <rFont val="Arial"/>
        <family val="2"/>
        <charset val="204"/>
      </rPr>
      <t xml:space="preserve">
</t>
    </r>
  </si>
  <si>
    <r>
      <t>Изоляция изделиями из волокнистых и зернистых материалов с креплением на клее и дюбелями холодных поверхностей: внутренних стен и перегородок (лист 6 Раздела АР)
(100 м2 поверхности)</t>
    </r>
    <r>
      <rPr>
        <i/>
        <sz val="7"/>
        <rFont val="Arial"/>
        <family val="2"/>
        <charset val="204"/>
      </rPr>
      <t xml:space="preserve">
</t>
    </r>
  </si>
  <si>
    <r>
      <t>0,225</t>
    </r>
    <r>
      <rPr>
        <i/>
        <sz val="7"/>
        <rFont val="Arial"/>
        <family val="2"/>
        <charset val="204"/>
      </rPr>
      <t xml:space="preserve">
</t>
    </r>
  </si>
  <si>
    <r>
      <t>1,575</t>
    </r>
    <r>
      <rPr>
        <i/>
        <sz val="7"/>
        <rFont val="Arial"/>
        <family val="2"/>
        <charset val="204"/>
      </rPr>
      <t xml:space="preserve">
</t>
    </r>
  </si>
  <si>
    <r>
      <t>1,148</t>
    </r>
    <r>
      <rPr>
        <i/>
        <sz val="7"/>
        <rFont val="Arial"/>
        <family val="2"/>
        <charset val="204"/>
      </rPr>
      <t xml:space="preserve">
</t>
    </r>
  </si>
  <si>
    <r>
      <t>Базальтовые маты ТЕХНОАКУСТИК т. 50мм
(м3)</t>
    </r>
    <r>
      <rPr>
        <i/>
        <sz val="7"/>
        <rFont val="Arial"/>
        <family val="2"/>
        <charset val="204"/>
      </rPr>
      <t xml:space="preserve">
</t>
    </r>
  </si>
  <si>
    <r>
      <t>Устройство гидроизоляции оклеечной рулонными материалами: на мастике Битуминоль, первый слой (лист 3 Раздела АР)
(100 м2 изолируемой поверхности)</t>
    </r>
    <r>
      <rPr>
        <i/>
        <sz val="7"/>
        <rFont val="Arial"/>
        <family val="2"/>
        <charset val="204"/>
      </rPr>
      <t xml:space="preserve">
</t>
    </r>
  </si>
  <si>
    <r>
      <t>0,148</t>
    </r>
    <r>
      <rPr>
        <i/>
        <sz val="7"/>
        <rFont val="Arial"/>
        <family val="2"/>
        <charset val="204"/>
      </rPr>
      <t xml:space="preserve">
</t>
    </r>
  </si>
  <si>
    <r>
      <t>Изоляция покрытий и перекрытий изделиями из волокнистых и зернистых материалов насухо
(1 м3 изоляции)</t>
    </r>
    <r>
      <rPr>
        <i/>
        <sz val="7"/>
        <rFont val="Arial"/>
        <family val="2"/>
        <charset val="204"/>
      </rPr>
      <t xml:space="preserve">
</t>
    </r>
  </si>
  <si>
    <r>
      <t>0,6645</t>
    </r>
    <r>
      <rPr>
        <i/>
        <sz val="7"/>
        <rFont val="Arial"/>
        <family val="2"/>
        <charset val="204"/>
      </rPr>
      <t xml:space="preserve">
</t>
    </r>
  </si>
  <si>
    <r>
      <t>Штукатурка по сетке без устройства каркаса: улучшенная потолков
(100 м2 оштукатуриваемой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</si>
  <si>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0,1329</t>
    </r>
    <r>
      <rPr>
        <i/>
        <sz val="7"/>
        <rFont val="Arial"/>
        <family val="2"/>
        <charset val="204"/>
      </rPr>
      <t xml:space="preserve">
</t>
    </r>
  </si>
  <si>
    <r>
      <t>11,05</t>
    </r>
    <r>
      <rPr>
        <i/>
        <sz val="7"/>
        <rFont val="Arial"/>
        <family val="2"/>
        <charset val="204"/>
      </rPr>
      <t xml:space="preserve">
</t>
    </r>
  </si>
  <si>
    <r>
      <t>Устройство подвесных потолков типа &lt;Армстронг&gt; по каркасу из оцинкованного профиля
(100 м2 поверхности облицовки)</t>
    </r>
    <r>
      <rPr>
        <i/>
        <sz val="7"/>
        <rFont val="Arial"/>
        <family val="2"/>
        <charset val="204"/>
      </rPr>
      <t xml:space="preserve">
</t>
    </r>
  </si>
  <si>
    <r>
      <t>79,3069</t>
    </r>
    <r>
      <rPr>
        <i/>
        <sz val="7"/>
        <rFont val="Arial"/>
        <family val="2"/>
        <charset val="204"/>
      </rPr>
      <t xml:space="preserve">
</t>
    </r>
  </si>
  <si>
    <t>Панели потолочные типа Армстрон DUNE SUPRIME Microlook 600х600х15  с подвесной системой
(м2)</t>
  </si>
  <si>
    <r>
      <t>2282,15</t>
    </r>
    <r>
      <rPr>
        <i/>
        <sz val="7"/>
        <rFont val="Arial"/>
        <family val="2"/>
        <charset val="204"/>
      </rPr>
      <t xml:space="preserve">
</t>
    </r>
  </si>
  <si>
    <r>
      <t>442,02</t>
    </r>
    <r>
      <rPr>
        <i/>
        <sz val="7"/>
        <rFont val="Arial"/>
        <family val="2"/>
        <charset val="204"/>
      </rPr>
      <t xml:space="preserve">
</t>
    </r>
  </si>
  <si>
    <t>Панели потолочные типа Армстрон DUNE NG Board 600х600х15  с подвесной системой
(м2)</t>
  </si>
  <si>
    <t>Панели потолочные типа Армстрон PLAIN Microlook 600х600х15  с подвесной системой
(м2)</t>
  </si>
  <si>
    <r>
      <t>3184,3</t>
    </r>
    <r>
      <rPr>
        <i/>
        <sz val="7"/>
        <rFont val="Arial"/>
        <family val="2"/>
        <charset val="204"/>
      </rPr>
      <t xml:space="preserve">
</t>
    </r>
  </si>
  <si>
    <r>
      <t>1405,88</t>
    </r>
    <r>
      <rPr>
        <i/>
        <sz val="7"/>
        <rFont val="Arial"/>
        <family val="2"/>
        <charset val="204"/>
      </rPr>
      <t xml:space="preserve">
</t>
    </r>
  </si>
  <si>
    <t>Металлические панели Armstrong без рерфорации 1200х600х15 Metal Lay-Ln 3719M с подвесной системой
(м2)</t>
  </si>
  <si>
    <r>
      <t>854,26</t>
    </r>
    <r>
      <rPr>
        <i/>
        <sz val="7"/>
        <rFont val="Arial"/>
        <family val="2"/>
        <charset val="204"/>
      </rPr>
      <t xml:space="preserve">
</t>
    </r>
  </si>
  <si>
    <r>
      <t>38,8005</t>
    </r>
    <r>
      <rPr>
        <i/>
        <sz val="7"/>
        <rFont val="Arial"/>
        <family val="2"/>
        <charset val="204"/>
      </rPr>
      <t xml:space="preserve">
</t>
    </r>
  </si>
  <si>
    <t>Металлические панели Armstrong без рерфорации 600х600х15 Metal Lay-Ln 3719M  с подвесной системой
(м2)</t>
  </si>
  <si>
    <r>
      <t>2,5867</t>
    </r>
    <r>
      <rPr>
        <i/>
        <sz val="7"/>
        <rFont val="Arial"/>
        <family val="2"/>
        <charset val="204"/>
      </rPr>
      <t xml:space="preserve">
</t>
    </r>
  </si>
  <si>
    <r>
      <t>Монтаж потолков подвесных: комбинированных стальных с облицовкой алюминиевыми листами
(100 м2)</t>
    </r>
    <r>
      <rPr>
        <i/>
        <sz val="7"/>
        <rFont val="Arial"/>
        <family val="2"/>
        <charset val="204"/>
      </rPr>
      <t xml:space="preserve">
</t>
    </r>
  </si>
  <si>
    <r>
      <t>Подвесной потолок с облицовкой фасадными кассетами (без утеплителя) с пароизоляцией по расчету Металл Профиль КП ROST-18/0244
(м2)</t>
    </r>
    <r>
      <rPr>
        <i/>
        <sz val="7"/>
        <rFont val="Arial"/>
        <family val="2"/>
        <charset val="204"/>
      </rPr>
      <t xml:space="preserve">
</t>
    </r>
  </si>
  <si>
    <r>
      <t>Устройство подвесных потолков из гипсоволокнистых листов (ГВЛ) по системе «КНАУФ»: одноуровневых (П 213)
(100 м2 потолка)</t>
    </r>
    <r>
      <rPr>
        <i/>
        <sz val="7"/>
        <rFont val="Arial"/>
        <family val="2"/>
        <charset val="204"/>
      </rPr>
      <t xml:space="preserve">
</t>
    </r>
  </si>
  <si>
    <r>
      <t>6,883</t>
    </r>
    <r>
      <rPr>
        <i/>
        <sz val="7"/>
        <rFont val="Arial"/>
        <family val="2"/>
        <charset val="204"/>
      </rPr>
      <t xml:space="preserve">
</t>
    </r>
  </si>
  <si>
    <r>
      <t>Окраска водно-дисперсионными акриловыми составами улучшенная: по сборным конструкциям потолков, подготовленным под окраску
(100 м2 окрашиваемой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</si>
  <si>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Устройство: потолков реечных алюминиевых
(100 м2 поверхности облицовки)</t>
    </r>
    <r>
      <rPr>
        <i/>
        <sz val="7"/>
        <rFont val="Arial"/>
        <family val="2"/>
        <charset val="204"/>
      </rPr>
      <t xml:space="preserve">
</t>
    </r>
  </si>
  <si>
    <r>
      <t>0,1488</t>
    </r>
    <r>
      <rPr>
        <i/>
        <sz val="7"/>
        <rFont val="Arial"/>
        <family val="2"/>
        <charset val="204"/>
      </rPr>
      <t xml:space="preserve">
</t>
    </r>
  </si>
  <si>
    <r>
      <t>21,257143</t>
    </r>
    <r>
      <rPr>
        <i/>
        <sz val="7"/>
        <rFont val="Arial"/>
        <family val="2"/>
        <charset val="204"/>
      </rPr>
      <t xml:space="preserve">
</t>
    </r>
  </si>
  <si>
    <r>
      <t>5,709</t>
    </r>
    <r>
      <rPr>
        <i/>
        <sz val="7"/>
        <rFont val="Arial"/>
        <family val="2"/>
        <charset val="204"/>
      </rPr>
      <t xml:space="preserve">
</t>
    </r>
  </si>
  <si>
    <r>
      <t>Окраска водно-дисперсионными акриловыми составами улучшенная: по штукатурке потолков
(100 м2 окрашиваемой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</si>
  <si>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Стекломагниевый лист Statica т.12 мм
(м2)</t>
    </r>
    <r>
      <rPr>
        <i/>
        <sz val="7"/>
        <rFont val="Arial"/>
        <family val="2"/>
        <charset val="204"/>
      </rPr>
      <t xml:space="preserve">
</t>
    </r>
  </si>
  <si>
    <r>
      <t>26,7</t>
    </r>
    <r>
      <rPr>
        <i/>
        <sz val="7"/>
        <rFont val="Arial"/>
        <family val="2"/>
        <charset val="204"/>
      </rPr>
      <t xml:space="preserve">
</t>
    </r>
  </si>
  <si>
    <r>
      <t>Сплошное выравнивание внутренних поверхностей (однослойное оштукатуривание)из сухих растворных смесей толщиной до 10 мм: потолков
(100 м2 оштукатуриваемой поверхности)</t>
    </r>
    <r>
      <rPr>
        <i/>
        <sz val="7"/>
        <rFont val="Arial"/>
        <family val="2"/>
        <charset val="204"/>
      </rPr>
      <t xml:space="preserve">
</t>
    </r>
  </si>
  <si>
    <r>
      <t>Устройство фундаментных плит железобетонных с ребрами вверх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</t>
    </r>
  </si>
  <si>
    <r>
      <t>0,018</t>
    </r>
    <r>
      <rPr>
        <i/>
        <sz val="7"/>
        <rFont val="Arial"/>
        <family val="2"/>
        <charset val="204"/>
      </rPr>
      <t xml:space="preserve">
</t>
    </r>
  </si>
  <si>
    <r>
      <t>0,01332</t>
    </r>
    <r>
      <rPr>
        <i/>
        <sz val="7"/>
        <rFont val="Arial"/>
        <family val="2"/>
        <charset val="204"/>
      </rPr>
      <t xml:space="preserve">
</t>
    </r>
  </si>
  <si>
    <r>
      <t>0,04936</t>
    </r>
    <r>
      <rPr>
        <i/>
        <sz val="7"/>
        <rFont val="Arial"/>
        <family val="2"/>
        <charset val="204"/>
      </rPr>
      <t xml:space="preserve">
</t>
    </r>
  </si>
  <si>
    <r>
      <t>Устройство тепло- и звукоизоляции засыпной: керамзитовой
(1 м3 изоляции)</t>
    </r>
    <r>
      <rPr>
        <i/>
        <sz val="7"/>
        <rFont val="Arial"/>
        <family val="2"/>
        <charset val="204"/>
      </rPr>
      <t xml:space="preserve">
</t>
    </r>
  </si>
  <si>
    <r>
      <t>Монтаж: профилированного настила
(1 т монтируемых конструкций)</t>
    </r>
    <r>
      <rPr>
        <i/>
        <sz val="7"/>
        <rFont val="Arial"/>
        <family val="2"/>
        <charset val="204"/>
      </rPr>
      <t xml:space="preserve">
</t>
    </r>
  </si>
  <si>
    <r>
      <t>0,9021</t>
    </r>
    <r>
      <rPr>
        <i/>
        <sz val="7"/>
        <rFont val="Arial"/>
        <family val="2"/>
        <charset val="204"/>
      </rPr>
      <t xml:space="preserve">
</t>
    </r>
  </si>
  <si>
    <r>
      <t>0,738</t>
    </r>
    <r>
      <rPr>
        <i/>
        <sz val="7"/>
        <rFont val="Arial"/>
        <family val="2"/>
        <charset val="204"/>
      </rPr>
      <t xml:space="preserve">
</t>
    </r>
  </si>
  <si>
    <r>
      <t>Укладка бетона по перекрытиям толщиной 100 мм
(100 м2 перекрытий)</t>
    </r>
    <r>
      <rPr>
        <i/>
        <sz val="7"/>
        <rFont val="Arial"/>
        <family val="2"/>
        <charset val="204"/>
      </rPr>
      <t xml:space="preserve">
</t>
    </r>
  </si>
  <si>
    <r>
      <t>0,93</t>
    </r>
    <r>
      <rPr>
        <i/>
        <sz val="7"/>
        <rFont val="Arial"/>
        <family val="2"/>
        <charset val="204"/>
      </rPr>
      <t xml:space="preserve">
</t>
    </r>
  </si>
  <si>
    <r>
      <t>0,0465</t>
    </r>
    <r>
      <rPr>
        <i/>
        <sz val="7"/>
        <rFont val="Arial"/>
        <family val="2"/>
        <charset val="204"/>
      </rPr>
      <t xml:space="preserve">
</t>
    </r>
  </si>
  <si>
    <t>Арматура АСК-8 10м.п./м2 (сетка 200х200)
(м.п.)</t>
  </si>
  <si>
    <r>
      <t>930</t>
    </r>
    <r>
      <rPr>
        <i/>
        <sz val="7"/>
        <rFont val="Arial"/>
        <family val="2"/>
        <charset val="204"/>
      </rPr>
      <t xml:space="preserve">
</t>
    </r>
  </si>
  <si>
    <r>
      <t>Устройство фундаментных плит железобетонных: плоских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</t>
    </r>
  </si>
  <si>
    <r>
      <t>0,043</t>
    </r>
    <r>
      <rPr>
        <i/>
        <sz val="7"/>
        <rFont val="Arial"/>
        <family val="2"/>
        <charset val="204"/>
      </rPr>
      <t xml:space="preserve">
</t>
    </r>
  </si>
  <si>
    <r>
      <t>0,0246</t>
    </r>
    <r>
      <rPr>
        <i/>
        <sz val="7"/>
        <rFont val="Arial"/>
        <family val="2"/>
        <charset val="204"/>
      </rPr>
      <t xml:space="preserve">
</t>
    </r>
  </si>
  <si>
    <r>
      <t>Гидроизоляция боковая обмазочная битумная в 2 слоя по выровненной поверхности бутовой кладки, кирпичу, бетону
(100 м2 изолируемой поверхности)</t>
    </r>
    <r>
      <rPr>
        <i/>
        <sz val="7"/>
        <rFont val="Arial"/>
        <family val="2"/>
        <charset val="204"/>
      </rPr>
      <t xml:space="preserve">
</t>
    </r>
  </si>
  <si>
    <r>
      <t>Уплотнение грунта: щебнем
(100 м2 площади уплотнения)</t>
    </r>
    <r>
      <rPr>
        <i/>
        <sz val="7"/>
        <rFont val="Arial"/>
        <family val="2"/>
        <charset val="204"/>
      </rPr>
      <t xml:space="preserve">
</t>
    </r>
  </si>
  <si>
    <r>
      <t>0,146</t>
    </r>
    <r>
      <rPr>
        <i/>
        <sz val="7"/>
        <rFont val="Arial"/>
        <family val="2"/>
        <charset val="204"/>
      </rPr>
      <t xml:space="preserve">
</t>
    </r>
  </si>
  <si>
    <r>
      <t>0,015</t>
    </r>
    <r>
      <rPr>
        <i/>
        <sz val="7"/>
        <rFont val="Arial"/>
        <family val="2"/>
        <charset val="204"/>
      </rPr>
      <t xml:space="preserve">
</t>
    </r>
  </si>
  <si>
    <r>
      <t>0,0254</t>
    </r>
    <r>
      <rPr>
        <i/>
        <sz val="7"/>
        <rFont val="Arial"/>
        <family val="2"/>
        <charset val="204"/>
      </rPr>
      <t xml:space="preserve">
</t>
    </r>
  </si>
  <si>
    <r>
      <t>0,07069</t>
    </r>
    <r>
      <rPr>
        <i/>
        <sz val="7"/>
        <rFont val="Arial"/>
        <family val="2"/>
        <charset val="204"/>
      </rPr>
      <t xml:space="preserve">
</t>
    </r>
  </si>
  <si>
    <r>
      <t>0,571</t>
    </r>
    <r>
      <rPr>
        <i/>
        <sz val="7"/>
        <rFont val="Arial"/>
        <family val="2"/>
        <charset val="204"/>
      </rPr>
      <t xml:space="preserve">
</t>
    </r>
  </si>
  <si>
    <r>
      <t>0,055</t>
    </r>
    <r>
      <rPr>
        <i/>
        <sz val="7"/>
        <rFont val="Arial"/>
        <family val="2"/>
        <charset val="204"/>
      </rPr>
      <t xml:space="preserve">
</t>
    </r>
  </si>
  <si>
    <r>
      <t>0,0275</t>
    </r>
    <r>
      <rPr>
        <i/>
        <sz val="7"/>
        <rFont val="Arial"/>
        <family val="2"/>
        <charset val="204"/>
      </rPr>
      <t xml:space="preserve">
</t>
    </r>
  </si>
  <si>
    <r>
      <t>Устройство фундаментных плит железобетонных: с ребрами вверх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</t>
    </r>
  </si>
  <si>
    <r>
      <t>0,0806</t>
    </r>
    <r>
      <rPr>
        <i/>
        <sz val="7"/>
        <rFont val="Arial"/>
        <family val="2"/>
        <charset val="204"/>
      </rPr>
      <t xml:space="preserve">
</t>
    </r>
  </si>
  <si>
    <r>
      <t>0,1509</t>
    </r>
    <r>
      <rPr>
        <i/>
        <sz val="7"/>
        <rFont val="Arial"/>
        <family val="2"/>
        <charset val="204"/>
      </rPr>
      <t xml:space="preserve">
</t>
    </r>
  </si>
  <si>
    <r>
      <t>1,38747</t>
    </r>
    <r>
      <rPr>
        <i/>
        <sz val="7"/>
        <rFont val="Arial"/>
        <family val="2"/>
        <charset val="204"/>
      </rPr>
      <t xml:space="preserve">
</t>
    </r>
  </si>
  <si>
    <r>
      <t>0,01666</t>
    </r>
    <r>
      <rPr>
        <i/>
        <sz val="7"/>
        <rFont val="Arial"/>
        <family val="2"/>
        <charset val="204"/>
      </rPr>
      <t xml:space="preserve">
</t>
    </r>
  </si>
  <si>
    <r>
      <t>0,274</t>
    </r>
    <r>
      <rPr>
        <i/>
        <sz val="7"/>
        <rFont val="Arial"/>
        <family val="2"/>
        <charset val="204"/>
      </rPr>
      <t xml:space="preserve">
</t>
    </r>
  </si>
  <si>
    <r>
      <t>0,065</t>
    </r>
    <r>
      <rPr>
        <i/>
        <sz val="7"/>
        <rFont val="Arial"/>
        <family val="2"/>
        <charset val="204"/>
      </rPr>
      <t xml:space="preserve">
</t>
    </r>
  </si>
  <si>
    <r>
      <t>0,455</t>
    </r>
    <r>
      <rPr>
        <i/>
        <sz val="7"/>
        <rFont val="Arial"/>
        <family val="2"/>
        <charset val="204"/>
      </rPr>
      <t xml:space="preserve">
</t>
    </r>
  </si>
  <si>
    <r>
      <t>Изоляция изделиями из пенопласта насухо холодных поверхностей покрытий и перекрытий
(1 м3 изоляции)</t>
    </r>
    <r>
      <rPr>
        <i/>
        <sz val="7"/>
        <rFont val="Arial"/>
        <family val="2"/>
        <charset val="204"/>
      </rPr>
      <t xml:space="preserve">
</t>
    </r>
  </si>
  <si>
    <r>
      <t>Устройство выравнивающих стяжек: цементно-песчаных толщиной 15 мм_(т. 30...110 мм)
(100 м2 стяжки)</t>
    </r>
    <r>
      <rPr>
        <i/>
        <sz val="7"/>
        <rFont val="Arial"/>
        <family val="2"/>
        <charset val="204"/>
      </rPr>
      <t xml:space="preserve">
</t>
    </r>
  </si>
  <si>
    <r>
      <t>0,09</t>
    </r>
    <r>
      <rPr>
        <i/>
        <sz val="7"/>
        <rFont val="Arial"/>
        <family val="2"/>
        <charset val="204"/>
      </rPr>
      <t xml:space="preserve">
</t>
    </r>
  </si>
  <si>
    <r>
      <t>Устройство выравнивающих стяжек: на каждый 1 мм изменения толщины добавлять или исключать к расценке 12-01-017-01_(до т. 70 мм)
(100 м2 стяжки)</t>
    </r>
    <r>
      <rPr>
        <i/>
        <sz val="7"/>
        <rFont val="Arial"/>
        <family val="2"/>
        <charset val="204"/>
      </rPr>
      <t xml:space="preserve">
</t>
    </r>
  </si>
  <si>
    <r>
      <t>0,000578</t>
    </r>
    <r>
      <rPr>
        <i/>
        <sz val="7"/>
        <rFont val="Arial"/>
        <family val="2"/>
        <charset val="204"/>
      </rPr>
      <t xml:space="preserve">
</t>
    </r>
  </si>
  <si>
    <r>
      <t>Устройство примыканий рулонных и мастичных кровель к стенам и парапетам высотой: до 600 мм без фартуков
(100 м примыканий)</t>
    </r>
    <r>
      <rPr>
        <i/>
        <sz val="7"/>
        <rFont val="Arial"/>
        <family val="2"/>
        <charset val="204"/>
      </rPr>
      <t xml:space="preserve">
</t>
    </r>
  </si>
  <si>
    <r>
      <t>0,054</t>
    </r>
    <r>
      <rPr>
        <i/>
        <sz val="7"/>
        <rFont val="Arial"/>
        <family val="2"/>
        <charset val="204"/>
      </rPr>
      <t xml:space="preserve">
</t>
    </r>
  </si>
  <si>
    <r>
      <t>10,35</t>
    </r>
    <r>
      <rPr>
        <i/>
        <sz val="7"/>
        <rFont val="Arial"/>
        <family val="2"/>
        <charset val="204"/>
      </rPr>
      <t xml:space="preserve">
</t>
    </r>
  </si>
  <si>
    <r>
      <t>0,25</t>
    </r>
    <r>
      <rPr>
        <i/>
        <sz val="7"/>
        <rFont val="Arial"/>
        <family val="2"/>
        <charset val="204"/>
      </rPr>
      <t xml:space="preserve">
</t>
    </r>
  </si>
  <si>
    <r>
      <t>0,735</t>
    </r>
    <r>
      <rPr>
        <i/>
        <sz val="7"/>
        <rFont val="Arial"/>
        <family val="2"/>
        <charset val="204"/>
      </rPr>
      <t xml:space="preserve">
</t>
    </r>
  </si>
  <si>
    <r>
      <t>0,27</t>
    </r>
    <r>
      <rPr>
        <i/>
        <sz val="7"/>
        <rFont val="Arial"/>
        <family val="2"/>
        <charset val="204"/>
      </rPr>
      <t xml:space="preserve">
</t>
    </r>
  </si>
  <si>
    <r>
      <t>0,001735</t>
    </r>
    <r>
      <rPr>
        <i/>
        <sz val="7"/>
        <rFont val="Arial"/>
        <family val="2"/>
        <charset val="204"/>
      </rPr>
      <t xml:space="preserve">
</t>
    </r>
  </si>
  <si>
    <r>
      <t>0,135</t>
    </r>
    <r>
      <rPr>
        <i/>
        <sz val="7"/>
        <rFont val="Arial"/>
        <family val="2"/>
        <charset val="204"/>
      </rPr>
      <t xml:space="preserve">
</t>
    </r>
  </si>
  <si>
    <r>
      <t>31,05</t>
    </r>
    <r>
      <rPr>
        <i/>
        <sz val="7"/>
        <rFont val="Arial"/>
        <family val="2"/>
        <charset val="204"/>
      </rPr>
      <t xml:space="preserve">
</t>
    </r>
  </si>
  <si>
    <r>
      <t>0,45</t>
    </r>
    <r>
      <rPr>
        <i/>
        <sz val="7"/>
        <rFont val="Arial"/>
        <family val="2"/>
        <charset val="204"/>
      </rPr>
      <t xml:space="preserve">
</t>
    </r>
  </si>
  <si>
    <r>
      <t>Прокладка трубопроводов канализации из полиэтиленовых труб высокой плотности диаметром: 110 мм_прокладка лотков
(100 м трубопровода)</t>
    </r>
    <r>
      <rPr>
        <i/>
        <sz val="7"/>
        <rFont val="Arial"/>
        <family val="2"/>
        <charset val="204"/>
      </rPr>
      <t xml:space="preserve">
</t>
    </r>
  </si>
  <si>
    <r>
      <t>0,13815</t>
    </r>
    <r>
      <rPr>
        <i/>
        <sz val="7"/>
        <rFont val="Arial"/>
        <family val="2"/>
        <charset val="204"/>
      </rPr>
      <t xml:space="preserve">
</t>
    </r>
  </si>
  <si>
    <r>
      <t>Лоток водоотводный ЛВ-200.275.200-НС Мини 200, арт. 513.20.01-М
(м)</t>
    </r>
    <r>
      <rPr>
        <i/>
        <sz val="7"/>
        <rFont val="Arial"/>
        <family val="2"/>
        <charset val="204"/>
      </rPr>
      <t xml:space="preserve">
</t>
    </r>
  </si>
  <si>
    <r>
      <t>Торцевая крышка ТК-20.270.720-НС к лотку водоотводному 200, арт.565.20.01-М
(шт)</t>
    </r>
    <r>
      <rPr>
        <i/>
        <sz val="7"/>
        <rFont val="Arial"/>
        <family val="2"/>
        <charset val="204"/>
      </rPr>
      <t xml:space="preserve">
</t>
    </r>
  </si>
  <si>
    <r>
      <t>Решетка водоприемная Basic РВ-20.24.100 штампованная,_x000D_
нержавеющая сталь 2590
(шт)</t>
    </r>
    <r>
      <rPr>
        <i/>
        <sz val="7"/>
        <rFont val="Arial"/>
        <family val="2"/>
        <charset val="204"/>
      </rPr>
      <t xml:space="preserve">
</t>
    </r>
  </si>
  <si>
    <r>
      <t>Закладная ЗЛ-2.13.200-НС к лотку водоотводному, арт. 569.01.01-М
(шт)</t>
    </r>
    <r>
      <rPr>
        <i/>
        <sz val="7"/>
        <rFont val="Arial"/>
        <family val="2"/>
        <charset val="204"/>
      </rPr>
      <t xml:space="preserve">
</t>
    </r>
  </si>
  <si>
    <r>
      <t>Установка трапов диаметром : 100 мм
(10 компл.)</t>
    </r>
    <r>
      <rPr>
        <i/>
        <sz val="7"/>
        <rFont val="Arial"/>
        <family val="2"/>
        <charset val="204"/>
      </rPr>
      <t xml:space="preserve">
</t>
    </r>
  </si>
  <si>
    <r>
      <t>Трубный выпуск ТВ-110.110.100-110-НС вертикальный Ду 100 под подвесной гидрозатвор, арт. 538.10.11-М
(шт)</t>
    </r>
    <r>
      <rPr>
        <i/>
        <sz val="7"/>
        <rFont val="Arial"/>
        <family val="2"/>
        <charset val="204"/>
      </rPr>
      <t xml:space="preserve">
</t>
    </r>
  </si>
  <si>
    <r>
      <t>Гидрозатвор подвесной ГЗ-106.84.92-НС Ду 50 для цилиндрического корпуса диметром 110 мм, арт. 562.05.01-М
(шт)</t>
    </r>
    <r>
      <rPr>
        <i/>
        <sz val="7"/>
        <rFont val="Arial"/>
        <family val="2"/>
        <charset val="204"/>
      </rPr>
      <t xml:space="preserve">
</t>
    </r>
  </si>
  <si>
    <r>
      <t>Уловитель механических примесей УМ-105.105.20-НС для_x000D_
цилиндрического корпуса диметром 110 мм, арт. 563.05.01-М
(шт)</t>
    </r>
    <r>
      <rPr>
        <i/>
        <sz val="7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</si>
</sst>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7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right" vertical="top"/>
    </xf>
    <xf numFmtId="0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1" xfId="0" quotePrefix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left" vertical="top" wrapText="1"/>
    </xf>
    <xf numFmtId="0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7"/>
  <sheetViews>
    <sheetView tabSelected="1" workbookViewId="0">
      <selection activeCell="B977" sqref="B977"/>
    </sheetView>
  </sheetViews>
  <sheetFormatPr defaultRowHeight="15" x14ac:dyDescent="0.25"/>
  <cols>
    <col min="2" max="2" width="64.42578125" customWidth="1"/>
  </cols>
  <sheetData>
    <row r="1" spans="1:3" x14ac:dyDescent="0.25">
      <c r="A1" s="2"/>
      <c r="B1" s="3"/>
      <c r="C1" s="1"/>
    </row>
    <row r="2" spans="1:3" x14ac:dyDescent="0.25">
      <c r="A2" s="16" t="s">
        <v>1121</v>
      </c>
      <c r="B2" s="17"/>
      <c r="C2" s="17"/>
    </row>
    <row r="3" spans="1:3" x14ac:dyDescent="0.25">
      <c r="A3" s="2"/>
      <c r="B3" s="3"/>
      <c r="C3" s="4"/>
    </row>
    <row r="4" spans="1:3" ht="15" customHeight="1" x14ac:dyDescent="0.25">
      <c r="A4" s="5" t="s">
        <v>0</v>
      </c>
      <c r="B4" s="6" t="s">
        <v>1</v>
      </c>
      <c r="C4" s="6" t="s">
        <v>2</v>
      </c>
    </row>
    <row r="5" spans="1:3" x14ac:dyDescent="0.25">
      <c r="A5" s="5"/>
      <c r="B5" s="6"/>
      <c r="C5" s="6"/>
    </row>
    <row r="6" spans="1:3" x14ac:dyDescent="0.25">
      <c r="A6" s="5"/>
      <c r="B6" s="6"/>
      <c r="C6" s="6"/>
    </row>
    <row r="7" spans="1:3" x14ac:dyDescent="0.25">
      <c r="A7" s="8">
        <v>1</v>
      </c>
      <c r="B7" s="7">
        <v>2</v>
      </c>
      <c r="C7" s="7">
        <v>3</v>
      </c>
    </row>
    <row r="8" spans="1:3" x14ac:dyDescent="0.25">
      <c r="A8" s="9" t="s">
        <v>3</v>
      </c>
      <c r="B8" s="10"/>
      <c r="C8" s="10"/>
    </row>
    <row r="9" spans="1:3" ht="48" x14ac:dyDescent="0.25">
      <c r="A9" s="11" t="s">
        <v>4</v>
      </c>
      <c r="B9" s="12" t="s">
        <v>1122</v>
      </c>
      <c r="C9" s="13" t="s">
        <v>1123</v>
      </c>
    </row>
    <row r="10" spans="1:3" ht="48" x14ac:dyDescent="0.25">
      <c r="A10" s="11" t="s">
        <v>5</v>
      </c>
      <c r="B10" s="12" t="s">
        <v>1124</v>
      </c>
      <c r="C10" s="13" t="s">
        <v>1125</v>
      </c>
    </row>
    <row r="11" spans="1:3" ht="65.25" x14ac:dyDescent="0.25">
      <c r="A11" s="11" t="s">
        <v>6</v>
      </c>
      <c r="B11" s="12" t="s">
        <v>1126</v>
      </c>
      <c r="C11" s="14">
        <v>1.8</v>
      </c>
    </row>
    <row r="12" spans="1:3" ht="48" x14ac:dyDescent="0.25">
      <c r="A12" s="11" t="s">
        <v>7</v>
      </c>
      <c r="B12" s="12" t="s">
        <v>1127</v>
      </c>
      <c r="C12" s="13" t="s">
        <v>1128</v>
      </c>
    </row>
    <row r="13" spans="1:3" ht="48" x14ac:dyDescent="0.25">
      <c r="A13" s="11" t="s">
        <v>8</v>
      </c>
      <c r="B13" s="12" t="s">
        <v>1129</v>
      </c>
      <c r="C13" s="13" t="s">
        <v>1130</v>
      </c>
    </row>
    <row r="14" spans="1:3" ht="36" x14ac:dyDescent="0.25">
      <c r="A14" s="11" t="s">
        <v>9</v>
      </c>
      <c r="B14" s="12" t="s">
        <v>1131</v>
      </c>
      <c r="C14" s="14">
        <v>1.8</v>
      </c>
    </row>
    <row r="15" spans="1:3" ht="36" x14ac:dyDescent="0.25">
      <c r="A15" s="11" t="s">
        <v>10</v>
      </c>
      <c r="B15" s="12" t="s">
        <v>1132</v>
      </c>
      <c r="C15" s="14">
        <v>30.72</v>
      </c>
    </row>
    <row r="16" spans="1:3" x14ac:dyDescent="0.25">
      <c r="A16" s="9" t="s">
        <v>11</v>
      </c>
      <c r="B16" s="10"/>
      <c r="C16" s="10"/>
    </row>
    <row r="17" spans="1:3" ht="36" x14ac:dyDescent="0.25">
      <c r="A17" s="11" t="s">
        <v>12</v>
      </c>
      <c r="B17" s="12" t="s">
        <v>1133</v>
      </c>
      <c r="C17" s="13" t="s">
        <v>1134</v>
      </c>
    </row>
    <row r="18" spans="1:3" ht="36" x14ac:dyDescent="0.25">
      <c r="A18" s="11" t="s">
        <v>13</v>
      </c>
      <c r="B18" s="12" t="s">
        <v>14</v>
      </c>
      <c r="C18" s="14">
        <v>-434.52</v>
      </c>
    </row>
    <row r="19" spans="1:3" ht="36" x14ac:dyDescent="0.25">
      <c r="A19" s="11" t="s">
        <v>15</v>
      </c>
      <c r="B19" s="12" t="s">
        <v>16</v>
      </c>
      <c r="C19" s="14">
        <v>434.52</v>
      </c>
    </row>
    <row r="20" spans="1:3" ht="36" x14ac:dyDescent="0.25">
      <c r="A20" s="11" t="s">
        <v>17</v>
      </c>
      <c r="B20" s="12" t="s">
        <v>18</v>
      </c>
      <c r="C20" s="14">
        <v>434.52</v>
      </c>
    </row>
    <row r="21" spans="1:3" ht="36" x14ac:dyDescent="0.25">
      <c r="A21" s="11" t="s">
        <v>19</v>
      </c>
      <c r="B21" s="12" t="s">
        <v>1135</v>
      </c>
      <c r="C21" s="13" t="s">
        <v>1136</v>
      </c>
    </row>
    <row r="22" spans="1:3" ht="36" x14ac:dyDescent="0.25">
      <c r="A22" s="11" t="s">
        <v>20</v>
      </c>
      <c r="B22" s="12" t="s">
        <v>21</v>
      </c>
      <c r="C22" s="14">
        <v>-170.1</v>
      </c>
    </row>
    <row r="23" spans="1:3" ht="36" x14ac:dyDescent="0.25">
      <c r="A23" s="11" t="s">
        <v>22</v>
      </c>
      <c r="B23" s="12" t="s">
        <v>23</v>
      </c>
      <c r="C23" s="14">
        <v>-2131.5</v>
      </c>
    </row>
    <row r="24" spans="1:3" ht="36" x14ac:dyDescent="0.25">
      <c r="A24" s="11" t="s">
        <v>24</v>
      </c>
      <c r="B24" s="12" t="s">
        <v>25</v>
      </c>
      <c r="C24" s="14">
        <v>2131.5</v>
      </c>
    </row>
    <row r="25" spans="1:3" ht="36" x14ac:dyDescent="0.25">
      <c r="A25" s="11" t="s">
        <v>26</v>
      </c>
      <c r="B25" s="12" t="s">
        <v>27</v>
      </c>
      <c r="C25" s="14">
        <v>2131.5</v>
      </c>
    </row>
    <row r="26" spans="1:3" ht="24" x14ac:dyDescent="0.25">
      <c r="A26" s="11" t="s">
        <v>28</v>
      </c>
      <c r="B26" s="12" t="s">
        <v>29</v>
      </c>
      <c r="C26" s="13" t="s">
        <v>1137</v>
      </c>
    </row>
    <row r="27" spans="1:3" ht="24" x14ac:dyDescent="0.25">
      <c r="A27" s="11" t="s">
        <v>30</v>
      </c>
      <c r="B27" s="12" t="s">
        <v>31</v>
      </c>
      <c r="C27" s="13" t="s">
        <v>1138</v>
      </c>
    </row>
    <row r="28" spans="1:3" ht="36" x14ac:dyDescent="0.25">
      <c r="A28" s="11" t="s">
        <v>32</v>
      </c>
      <c r="B28" s="12" t="s">
        <v>33</v>
      </c>
      <c r="C28" s="14">
        <v>105.4</v>
      </c>
    </row>
    <row r="29" spans="1:3" ht="24" x14ac:dyDescent="0.25">
      <c r="A29" s="11" t="s">
        <v>34</v>
      </c>
      <c r="B29" s="12" t="s">
        <v>35</v>
      </c>
      <c r="C29" s="13" t="s">
        <v>1139</v>
      </c>
    </row>
    <row r="30" spans="1:3" ht="36" x14ac:dyDescent="0.25">
      <c r="A30" s="11" t="s">
        <v>36</v>
      </c>
      <c r="B30" s="12" t="s">
        <v>37</v>
      </c>
      <c r="C30" s="14">
        <v>22.1</v>
      </c>
    </row>
    <row r="31" spans="1:3" ht="36" x14ac:dyDescent="0.25">
      <c r="A31" s="11" t="s">
        <v>38</v>
      </c>
      <c r="B31" s="12" t="s">
        <v>39</v>
      </c>
      <c r="C31" s="13" t="s">
        <v>1140</v>
      </c>
    </row>
    <row r="32" spans="1:3" ht="36" x14ac:dyDescent="0.25">
      <c r="A32" s="11" t="s">
        <v>40</v>
      </c>
      <c r="B32" s="12" t="s">
        <v>41</v>
      </c>
      <c r="C32" s="14">
        <v>41.6</v>
      </c>
    </row>
    <row r="33" spans="1:3" ht="36" x14ac:dyDescent="0.25">
      <c r="A33" s="11" t="s">
        <v>42</v>
      </c>
      <c r="B33" s="12" t="s">
        <v>43</v>
      </c>
      <c r="C33" s="14">
        <v>9.3000000000000007</v>
      </c>
    </row>
    <row r="34" spans="1:3" ht="48" x14ac:dyDescent="0.25">
      <c r="A34" s="11" t="s">
        <v>44</v>
      </c>
      <c r="B34" s="12" t="s">
        <v>45</v>
      </c>
      <c r="C34" s="14">
        <v>10.893000000000001</v>
      </c>
    </row>
    <row r="35" spans="1:3" ht="48" x14ac:dyDescent="0.25">
      <c r="A35" s="11" t="s">
        <v>46</v>
      </c>
      <c r="B35" s="12" t="s">
        <v>47</v>
      </c>
      <c r="C35" s="14">
        <v>6.0510000000000002</v>
      </c>
    </row>
    <row r="36" spans="1:3" ht="48" x14ac:dyDescent="0.25">
      <c r="A36" s="11" t="s">
        <v>48</v>
      </c>
      <c r="B36" s="12" t="s">
        <v>49</v>
      </c>
      <c r="C36" s="14">
        <v>3.9</v>
      </c>
    </row>
    <row r="37" spans="1:3" ht="36" x14ac:dyDescent="0.25">
      <c r="A37" s="11" t="s">
        <v>50</v>
      </c>
      <c r="B37" s="12" t="s">
        <v>1141</v>
      </c>
      <c r="C37" s="14">
        <v>0.125</v>
      </c>
    </row>
    <row r="38" spans="1:3" ht="48" x14ac:dyDescent="0.25">
      <c r="A38" s="11" t="s">
        <v>51</v>
      </c>
      <c r="B38" s="12" t="s">
        <v>1142</v>
      </c>
      <c r="C38" s="13" t="s">
        <v>1143</v>
      </c>
    </row>
    <row r="39" spans="1:3" ht="36" x14ac:dyDescent="0.25">
      <c r="A39" s="11" t="s">
        <v>52</v>
      </c>
      <c r="B39" s="12" t="s">
        <v>53</v>
      </c>
      <c r="C39" s="13">
        <f>-601.22</f>
        <v>-601.22</v>
      </c>
    </row>
    <row r="40" spans="1:3" ht="36" x14ac:dyDescent="0.25">
      <c r="A40" s="11" t="s">
        <v>54</v>
      </c>
      <c r="B40" s="12" t="s">
        <v>55</v>
      </c>
      <c r="C40" s="14">
        <v>601.22</v>
      </c>
    </row>
    <row r="41" spans="1:3" x14ac:dyDescent="0.25">
      <c r="A41" s="15" t="s">
        <v>56</v>
      </c>
      <c r="B41" s="10"/>
      <c r="C41" s="10"/>
    </row>
    <row r="42" spans="1:3" ht="60" x14ac:dyDescent="0.25">
      <c r="A42" s="11" t="s">
        <v>57</v>
      </c>
      <c r="B42" s="12" t="s">
        <v>1144</v>
      </c>
      <c r="C42" s="13" t="s">
        <v>1145</v>
      </c>
    </row>
    <row r="43" spans="1:3" x14ac:dyDescent="0.25">
      <c r="A43" s="9" t="s">
        <v>58</v>
      </c>
      <c r="B43" s="10"/>
      <c r="C43" s="10"/>
    </row>
    <row r="44" spans="1:3" x14ac:dyDescent="0.25">
      <c r="A44" s="15" t="s">
        <v>59</v>
      </c>
      <c r="B44" s="10"/>
      <c r="C44" s="10"/>
    </row>
    <row r="45" spans="1:3" ht="48" x14ac:dyDescent="0.25">
      <c r="A45" s="11" t="s">
        <v>60</v>
      </c>
      <c r="B45" s="12" t="s">
        <v>1146</v>
      </c>
      <c r="C45" s="14">
        <v>2.41</v>
      </c>
    </row>
    <row r="46" spans="1:3" ht="36" x14ac:dyDescent="0.25">
      <c r="A46" s="11" t="s">
        <v>61</v>
      </c>
      <c r="B46" s="12" t="s">
        <v>21</v>
      </c>
      <c r="C46" s="14">
        <v>-24.388999999999999</v>
      </c>
    </row>
    <row r="47" spans="1:3" ht="36" x14ac:dyDescent="0.25">
      <c r="A47" s="11" t="s">
        <v>62</v>
      </c>
      <c r="B47" s="12" t="s">
        <v>23</v>
      </c>
      <c r="C47" s="14">
        <v>-244.61500000000001</v>
      </c>
    </row>
    <row r="48" spans="1:3" ht="36" x14ac:dyDescent="0.25">
      <c r="A48" s="11" t="s">
        <v>63</v>
      </c>
      <c r="B48" s="12" t="s">
        <v>25</v>
      </c>
      <c r="C48" s="14">
        <v>244.61500000000001</v>
      </c>
    </row>
    <row r="49" spans="1:3" ht="36" x14ac:dyDescent="0.25">
      <c r="A49" s="11" t="s">
        <v>64</v>
      </c>
      <c r="B49" s="12" t="s">
        <v>27</v>
      </c>
      <c r="C49" s="14">
        <v>244.61500000000001</v>
      </c>
    </row>
    <row r="50" spans="1:3" ht="36" x14ac:dyDescent="0.25">
      <c r="A50" s="11" t="s">
        <v>65</v>
      </c>
      <c r="B50" s="12" t="s">
        <v>66</v>
      </c>
      <c r="C50" s="14">
        <v>0.70599999999999996</v>
      </c>
    </row>
    <row r="51" spans="1:3" ht="36" x14ac:dyDescent="0.25">
      <c r="A51" s="11" t="s">
        <v>67</v>
      </c>
      <c r="B51" s="12" t="s">
        <v>31</v>
      </c>
      <c r="C51" s="14">
        <v>27.21</v>
      </c>
    </row>
    <row r="52" spans="1:3" ht="36" x14ac:dyDescent="0.25">
      <c r="A52" s="11" t="s">
        <v>68</v>
      </c>
      <c r="B52" s="12" t="s">
        <v>35</v>
      </c>
      <c r="C52" s="14">
        <v>0.15</v>
      </c>
    </row>
    <row r="53" spans="1:3" x14ac:dyDescent="0.25">
      <c r="A53" s="15" t="s">
        <v>69</v>
      </c>
      <c r="B53" s="10"/>
      <c r="C53" s="10"/>
    </row>
    <row r="54" spans="1:3" ht="48" x14ac:dyDescent="0.25">
      <c r="A54" s="11" t="s">
        <v>70</v>
      </c>
      <c r="B54" s="12" t="s">
        <v>1147</v>
      </c>
      <c r="C54" s="14">
        <v>0.25</v>
      </c>
    </row>
    <row r="55" spans="1:3" x14ac:dyDescent="0.25">
      <c r="A55" s="15" t="s">
        <v>71</v>
      </c>
      <c r="B55" s="10"/>
      <c r="C55" s="10"/>
    </row>
    <row r="56" spans="1:3" x14ac:dyDescent="0.25">
      <c r="A56" s="15" t="s">
        <v>72</v>
      </c>
      <c r="B56" s="10"/>
      <c r="C56" s="10"/>
    </row>
    <row r="57" spans="1:3" ht="48" x14ac:dyDescent="0.25">
      <c r="A57" s="11" t="s">
        <v>73</v>
      </c>
      <c r="B57" s="12" t="s">
        <v>1148</v>
      </c>
      <c r="C57" s="14">
        <v>2.4</v>
      </c>
    </row>
    <row r="58" spans="1:3" ht="36" x14ac:dyDescent="0.25">
      <c r="A58" s="11" t="s">
        <v>74</v>
      </c>
      <c r="B58" s="12" t="s">
        <v>21</v>
      </c>
      <c r="C58" s="13">
        <f>-19.224</f>
        <v>-19.224</v>
      </c>
    </row>
    <row r="59" spans="1:3" ht="36" x14ac:dyDescent="0.25">
      <c r="A59" s="11" t="s">
        <v>75</v>
      </c>
      <c r="B59" s="12" t="s">
        <v>23</v>
      </c>
      <c r="C59" s="13">
        <f>-243.6</f>
        <v>-243.6</v>
      </c>
    </row>
    <row r="60" spans="1:3" ht="36" x14ac:dyDescent="0.25">
      <c r="A60" s="11" t="s">
        <v>76</v>
      </c>
      <c r="B60" s="12" t="s">
        <v>25</v>
      </c>
      <c r="C60" s="14">
        <v>243.6</v>
      </c>
    </row>
    <row r="61" spans="1:3" ht="36" x14ac:dyDescent="0.25">
      <c r="A61" s="11" t="s">
        <v>77</v>
      </c>
      <c r="B61" s="12" t="s">
        <v>78</v>
      </c>
      <c r="C61" s="14">
        <v>6.28</v>
      </c>
    </row>
    <row r="62" spans="1:3" ht="36" x14ac:dyDescent="0.25">
      <c r="A62" s="11" t="s">
        <v>79</v>
      </c>
      <c r="B62" s="12" t="s">
        <v>80</v>
      </c>
      <c r="C62" s="14">
        <v>31.6</v>
      </c>
    </row>
    <row r="63" spans="1:3" x14ac:dyDescent="0.25">
      <c r="A63" s="15" t="s">
        <v>81</v>
      </c>
      <c r="B63" s="10"/>
      <c r="C63" s="10"/>
    </row>
    <row r="64" spans="1:3" ht="48" x14ac:dyDescent="0.25">
      <c r="A64" s="11" t="s">
        <v>82</v>
      </c>
      <c r="B64" s="12" t="s">
        <v>1148</v>
      </c>
      <c r="C64" s="14">
        <v>0.81</v>
      </c>
    </row>
    <row r="65" spans="1:3" ht="36" x14ac:dyDescent="0.25">
      <c r="A65" s="11" t="s">
        <v>83</v>
      </c>
      <c r="B65" s="12" t="s">
        <v>21</v>
      </c>
      <c r="C65" s="14">
        <v>-6.4880000000000004</v>
      </c>
    </row>
    <row r="66" spans="1:3" ht="36" x14ac:dyDescent="0.25">
      <c r="A66" s="11" t="s">
        <v>84</v>
      </c>
      <c r="B66" s="12" t="s">
        <v>23</v>
      </c>
      <c r="C66" s="14">
        <v>-82.215000000000003</v>
      </c>
    </row>
    <row r="67" spans="1:3" ht="36" x14ac:dyDescent="0.25">
      <c r="A67" s="11" t="s">
        <v>85</v>
      </c>
      <c r="B67" s="12" t="s">
        <v>25</v>
      </c>
      <c r="C67" s="14">
        <v>82.215000000000003</v>
      </c>
    </row>
    <row r="68" spans="1:3" ht="36" x14ac:dyDescent="0.25">
      <c r="A68" s="11" t="s">
        <v>86</v>
      </c>
      <c r="B68" s="12" t="s">
        <v>78</v>
      </c>
      <c r="C68" s="14">
        <v>3.6</v>
      </c>
    </row>
    <row r="69" spans="1:3" ht="36" x14ac:dyDescent="0.25">
      <c r="A69" s="11" t="s">
        <v>87</v>
      </c>
      <c r="B69" s="12" t="s">
        <v>41</v>
      </c>
      <c r="C69" s="14">
        <v>11.96</v>
      </c>
    </row>
    <row r="70" spans="1:3" x14ac:dyDescent="0.25">
      <c r="A70" s="15" t="s">
        <v>88</v>
      </c>
      <c r="B70" s="10"/>
      <c r="C70" s="10"/>
    </row>
    <row r="71" spans="1:3" ht="48" x14ac:dyDescent="0.25">
      <c r="A71" s="11" t="s">
        <v>89</v>
      </c>
      <c r="B71" s="12" t="s">
        <v>1148</v>
      </c>
      <c r="C71" s="14">
        <v>0.39</v>
      </c>
    </row>
    <row r="72" spans="1:3" ht="36" x14ac:dyDescent="0.25">
      <c r="A72" s="11" t="s">
        <v>90</v>
      </c>
      <c r="B72" s="12" t="s">
        <v>21</v>
      </c>
      <c r="C72" s="14">
        <v>-3.1240000000000001</v>
      </c>
    </row>
    <row r="73" spans="1:3" ht="36" x14ac:dyDescent="0.25">
      <c r="A73" s="11" t="s">
        <v>91</v>
      </c>
      <c r="B73" s="12" t="s">
        <v>23</v>
      </c>
      <c r="C73" s="14">
        <v>-39.585000000000001</v>
      </c>
    </row>
    <row r="74" spans="1:3" ht="36" x14ac:dyDescent="0.25">
      <c r="A74" s="11" t="s">
        <v>92</v>
      </c>
      <c r="B74" s="12" t="s">
        <v>25</v>
      </c>
      <c r="C74" s="14">
        <v>39.585000000000001</v>
      </c>
    </row>
    <row r="75" spans="1:3" ht="36" x14ac:dyDescent="0.25">
      <c r="A75" s="11" t="s">
        <v>93</v>
      </c>
      <c r="B75" s="12" t="s">
        <v>78</v>
      </c>
      <c r="C75" s="14">
        <v>0.76</v>
      </c>
    </row>
    <row r="76" spans="1:3" ht="36" x14ac:dyDescent="0.25">
      <c r="A76" s="11" t="s">
        <v>94</v>
      </c>
      <c r="B76" s="12" t="s">
        <v>41</v>
      </c>
      <c r="C76" s="14">
        <v>5</v>
      </c>
    </row>
    <row r="77" spans="1:3" x14ac:dyDescent="0.25">
      <c r="A77" s="15" t="s">
        <v>95</v>
      </c>
      <c r="B77" s="10"/>
      <c r="C77" s="10"/>
    </row>
    <row r="78" spans="1:3" ht="48" x14ac:dyDescent="0.25">
      <c r="A78" s="11" t="s">
        <v>96</v>
      </c>
      <c r="B78" s="12" t="s">
        <v>1148</v>
      </c>
      <c r="C78" s="14">
        <v>0.21</v>
      </c>
    </row>
    <row r="79" spans="1:3" ht="36" x14ac:dyDescent="0.25">
      <c r="A79" s="11" t="s">
        <v>97</v>
      </c>
      <c r="B79" s="12" t="s">
        <v>21</v>
      </c>
      <c r="C79" s="14">
        <v>-1.68</v>
      </c>
    </row>
    <row r="80" spans="1:3" ht="36" x14ac:dyDescent="0.25">
      <c r="A80" s="11" t="s">
        <v>98</v>
      </c>
      <c r="B80" s="12" t="s">
        <v>23</v>
      </c>
      <c r="C80" s="14">
        <v>-21.315000000000001</v>
      </c>
    </row>
    <row r="81" spans="1:3" ht="36" x14ac:dyDescent="0.25">
      <c r="A81" s="11" t="s">
        <v>99</v>
      </c>
      <c r="B81" s="12" t="s">
        <v>25</v>
      </c>
      <c r="C81" s="14">
        <v>21.315000000000001</v>
      </c>
    </row>
    <row r="82" spans="1:3" ht="36" x14ac:dyDescent="0.25">
      <c r="A82" s="11" t="s">
        <v>100</v>
      </c>
      <c r="B82" s="12" t="s">
        <v>78</v>
      </c>
      <c r="C82" s="14">
        <v>0.3</v>
      </c>
    </row>
    <row r="83" spans="1:3" ht="36" x14ac:dyDescent="0.25">
      <c r="A83" s="11" t="s">
        <v>101</v>
      </c>
      <c r="B83" s="12" t="s">
        <v>41</v>
      </c>
      <c r="C83" s="14">
        <v>2.7</v>
      </c>
    </row>
    <row r="84" spans="1:3" x14ac:dyDescent="0.25">
      <c r="A84" s="15" t="s">
        <v>102</v>
      </c>
      <c r="B84" s="10"/>
      <c r="C84" s="10"/>
    </row>
    <row r="85" spans="1:3" ht="48" x14ac:dyDescent="0.25">
      <c r="A85" s="11" t="s">
        <v>103</v>
      </c>
      <c r="B85" s="12" t="s">
        <v>1149</v>
      </c>
      <c r="C85" s="13" t="s">
        <v>1150</v>
      </c>
    </row>
    <row r="86" spans="1:3" ht="36" x14ac:dyDescent="0.25">
      <c r="A86" s="11" t="s">
        <v>104</v>
      </c>
      <c r="B86" s="12" t="s">
        <v>21</v>
      </c>
      <c r="C86" s="14">
        <v>-0.47899999999999998</v>
      </c>
    </row>
    <row r="87" spans="1:3" ht="36" x14ac:dyDescent="0.25">
      <c r="A87" s="11" t="s">
        <v>105</v>
      </c>
      <c r="B87" s="12" t="s">
        <v>23</v>
      </c>
      <c r="C87" s="14">
        <v>-6.09</v>
      </c>
    </row>
    <row r="88" spans="1:3" ht="36" x14ac:dyDescent="0.25">
      <c r="A88" s="11" t="s">
        <v>106</v>
      </c>
      <c r="B88" s="12" t="s">
        <v>25</v>
      </c>
      <c r="C88" s="14">
        <v>6.09</v>
      </c>
    </row>
    <row r="89" spans="1:3" ht="36" x14ac:dyDescent="0.25">
      <c r="A89" s="11" t="s">
        <v>107</v>
      </c>
      <c r="B89" s="12" t="s">
        <v>66</v>
      </c>
      <c r="C89" s="14">
        <v>7.0000000000000001E-3</v>
      </c>
    </row>
    <row r="90" spans="1:3" ht="36" x14ac:dyDescent="0.25">
      <c r="A90" s="11" t="s">
        <v>108</v>
      </c>
      <c r="B90" s="12" t="s">
        <v>78</v>
      </c>
      <c r="C90" s="14">
        <v>9.9000000000000005E-2</v>
      </c>
    </row>
    <row r="91" spans="1:3" ht="36" x14ac:dyDescent="0.25">
      <c r="A91" s="11" t="s">
        <v>109</v>
      </c>
      <c r="B91" s="12" t="s">
        <v>41</v>
      </c>
      <c r="C91" s="14">
        <v>0.55200000000000005</v>
      </c>
    </row>
    <row r="92" spans="1:3" x14ac:dyDescent="0.25">
      <c r="A92" s="15" t="s">
        <v>110</v>
      </c>
      <c r="B92" s="10"/>
      <c r="C92" s="10"/>
    </row>
    <row r="93" spans="1:3" ht="48" x14ac:dyDescent="0.25">
      <c r="A93" s="11" t="s">
        <v>111</v>
      </c>
      <c r="B93" s="12" t="s">
        <v>1151</v>
      </c>
      <c r="C93" s="14">
        <v>0.315</v>
      </c>
    </row>
    <row r="94" spans="1:3" ht="36" x14ac:dyDescent="0.25">
      <c r="A94" s="11" t="s">
        <v>112</v>
      </c>
      <c r="B94" s="12" t="s">
        <v>21</v>
      </c>
      <c r="C94" s="13">
        <f>-6.426</f>
        <v>-6.4260000000000002</v>
      </c>
    </row>
    <row r="95" spans="1:3" ht="36" x14ac:dyDescent="0.25">
      <c r="A95" s="11" t="s">
        <v>113</v>
      </c>
      <c r="B95" s="12" t="s">
        <v>23</v>
      </c>
      <c r="C95" s="13">
        <f>-31.9725</f>
        <v>-31.9725</v>
      </c>
    </row>
    <row r="96" spans="1:3" ht="36" x14ac:dyDescent="0.25">
      <c r="A96" s="11" t="s">
        <v>114</v>
      </c>
      <c r="B96" s="12" t="s">
        <v>25</v>
      </c>
      <c r="C96" s="14">
        <v>31.9725</v>
      </c>
    </row>
    <row r="97" spans="1:3" ht="36" x14ac:dyDescent="0.25">
      <c r="A97" s="11" t="s">
        <v>115</v>
      </c>
      <c r="B97" s="12" t="s">
        <v>66</v>
      </c>
      <c r="C97" s="14">
        <v>3.7999999999999999E-2</v>
      </c>
    </row>
    <row r="98" spans="1:3" ht="36" x14ac:dyDescent="0.25">
      <c r="A98" s="11" t="s">
        <v>116</v>
      </c>
      <c r="B98" s="12" t="s">
        <v>29</v>
      </c>
      <c r="C98" s="14">
        <v>1.9159999999999999</v>
      </c>
    </row>
    <row r="99" spans="1:3" x14ac:dyDescent="0.25">
      <c r="A99" s="15" t="s">
        <v>117</v>
      </c>
      <c r="B99" s="10"/>
      <c r="C99" s="10"/>
    </row>
    <row r="100" spans="1:3" ht="48" x14ac:dyDescent="0.25">
      <c r="A100" s="11" t="s">
        <v>118</v>
      </c>
      <c r="B100" s="12" t="s">
        <v>1151</v>
      </c>
      <c r="C100" s="14">
        <v>5</v>
      </c>
    </row>
    <row r="101" spans="1:3" ht="36" x14ac:dyDescent="0.25">
      <c r="A101" s="11" t="s">
        <v>119</v>
      </c>
      <c r="B101" s="12" t="s">
        <v>21</v>
      </c>
      <c r="C101" s="14">
        <v>-102</v>
      </c>
    </row>
    <row r="102" spans="1:3" ht="36" x14ac:dyDescent="0.25">
      <c r="A102" s="11" t="s">
        <v>120</v>
      </c>
      <c r="B102" s="12" t="s">
        <v>23</v>
      </c>
      <c r="C102" s="14">
        <v>-507.5</v>
      </c>
    </row>
    <row r="103" spans="1:3" ht="36" x14ac:dyDescent="0.25">
      <c r="A103" s="11" t="s">
        <v>121</v>
      </c>
      <c r="B103" s="12" t="s">
        <v>25</v>
      </c>
      <c r="C103" s="14">
        <v>507.5</v>
      </c>
    </row>
    <row r="104" spans="1:3" ht="36" x14ac:dyDescent="0.25">
      <c r="A104" s="11" t="s">
        <v>122</v>
      </c>
      <c r="B104" s="12" t="s">
        <v>66</v>
      </c>
      <c r="C104" s="14">
        <v>0.48</v>
      </c>
    </row>
    <row r="105" spans="1:3" ht="36" x14ac:dyDescent="0.25">
      <c r="A105" s="11" t="s">
        <v>123</v>
      </c>
      <c r="B105" s="12" t="s">
        <v>78</v>
      </c>
      <c r="C105" s="14">
        <v>0.23</v>
      </c>
    </row>
    <row r="106" spans="1:3" ht="36" x14ac:dyDescent="0.25">
      <c r="A106" s="11" t="s">
        <v>124</v>
      </c>
      <c r="B106" s="12" t="s">
        <v>29</v>
      </c>
      <c r="C106" s="14">
        <v>31.105</v>
      </c>
    </row>
    <row r="107" spans="1:3" ht="36" x14ac:dyDescent="0.25">
      <c r="A107" s="11" t="s">
        <v>125</v>
      </c>
      <c r="B107" s="12" t="s">
        <v>31</v>
      </c>
      <c r="C107" s="14">
        <v>11.128</v>
      </c>
    </row>
    <row r="108" spans="1:3" ht="36" x14ac:dyDescent="0.25">
      <c r="A108" s="11" t="s">
        <v>126</v>
      </c>
      <c r="B108" s="12" t="s">
        <v>1152</v>
      </c>
      <c r="C108" s="14">
        <v>8.9999999999999993E-3</v>
      </c>
    </row>
    <row r="109" spans="1:3" x14ac:dyDescent="0.25">
      <c r="A109" s="15" t="s">
        <v>127</v>
      </c>
      <c r="B109" s="10"/>
      <c r="C109" s="10"/>
    </row>
    <row r="110" spans="1:3" ht="36" x14ac:dyDescent="0.25">
      <c r="A110" s="11" t="s">
        <v>128</v>
      </c>
      <c r="B110" s="12" t="s">
        <v>1153</v>
      </c>
      <c r="C110" s="13" t="s">
        <v>1154</v>
      </c>
    </row>
    <row r="111" spans="1:3" ht="84" x14ac:dyDescent="0.25">
      <c r="A111" s="11" t="s">
        <v>129</v>
      </c>
      <c r="B111" s="12" t="s">
        <v>130</v>
      </c>
      <c r="C111" s="13">
        <f>-2.384</f>
        <v>-2.3839999999999999</v>
      </c>
    </row>
    <row r="112" spans="1:3" ht="36" x14ac:dyDescent="0.25">
      <c r="A112" s="11" t="s">
        <v>131</v>
      </c>
      <c r="B112" s="12" t="s">
        <v>78</v>
      </c>
      <c r="C112" s="14">
        <v>0.35899999999999999</v>
      </c>
    </row>
    <row r="113" spans="1:3" ht="36" x14ac:dyDescent="0.25">
      <c r="A113" s="11" t="s">
        <v>132</v>
      </c>
      <c r="B113" s="12" t="s">
        <v>29</v>
      </c>
      <c r="C113" s="14">
        <v>1.0649999999999999</v>
      </c>
    </row>
    <row r="114" spans="1:3" ht="36" x14ac:dyDescent="0.25">
      <c r="A114" s="11" t="s">
        <v>133</v>
      </c>
      <c r="B114" s="12" t="s">
        <v>35</v>
      </c>
      <c r="C114" s="14">
        <v>0.79200000000000004</v>
      </c>
    </row>
    <row r="115" spans="1:3" ht="36" x14ac:dyDescent="0.25">
      <c r="A115" s="11" t="s">
        <v>134</v>
      </c>
      <c r="B115" s="12" t="s">
        <v>39</v>
      </c>
      <c r="C115" s="14">
        <v>0.16800000000000001</v>
      </c>
    </row>
    <row r="116" spans="1:3" x14ac:dyDescent="0.25">
      <c r="A116" s="15" t="s">
        <v>135</v>
      </c>
      <c r="B116" s="10"/>
      <c r="C116" s="10"/>
    </row>
    <row r="117" spans="1:3" ht="48" x14ac:dyDescent="0.25">
      <c r="A117" s="11" t="s">
        <v>136</v>
      </c>
      <c r="B117" s="12" t="s">
        <v>1142</v>
      </c>
      <c r="C117" s="14">
        <v>8.82</v>
      </c>
    </row>
    <row r="118" spans="1:3" ht="36" x14ac:dyDescent="0.25">
      <c r="A118" s="11" t="s">
        <v>137</v>
      </c>
      <c r="B118" s="12" t="s">
        <v>53</v>
      </c>
      <c r="C118" s="14">
        <v>-2028.6</v>
      </c>
    </row>
    <row r="119" spans="1:3" ht="36" x14ac:dyDescent="0.25">
      <c r="A119" s="11" t="s">
        <v>138</v>
      </c>
      <c r="B119" s="12" t="s">
        <v>55</v>
      </c>
      <c r="C119" s="14">
        <v>2028.6</v>
      </c>
    </row>
    <row r="120" spans="1:3" x14ac:dyDescent="0.25">
      <c r="A120" s="9" t="s">
        <v>139</v>
      </c>
      <c r="B120" s="10"/>
      <c r="C120" s="10"/>
    </row>
    <row r="121" spans="1:3" x14ac:dyDescent="0.25">
      <c r="A121" s="15" t="s">
        <v>140</v>
      </c>
      <c r="B121" s="10"/>
      <c r="C121" s="10"/>
    </row>
    <row r="122" spans="1:3" ht="48" x14ac:dyDescent="0.25">
      <c r="A122" s="11" t="s">
        <v>141</v>
      </c>
      <c r="B122" s="12" t="s">
        <v>1155</v>
      </c>
      <c r="C122" s="13">
        <v>6.0000000000000001E-3</v>
      </c>
    </row>
    <row r="123" spans="1:3" ht="24" x14ac:dyDescent="0.25">
      <c r="A123" s="11" t="s">
        <v>142</v>
      </c>
      <c r="B123" s="12" t="s">
        <v>21</v>
      </c>
      <c r="C123" s="13">
        <f>-0.0924</f>
        <v>-9.2399999999999996E-2</v>
      </c>
    </row>
    <row r="124" spans="1:3" ht="36" x14ac:dyDescent="0.25">
      <c r="A124" s="11" t="s">
        <v>143</v>
      </c>
      <c r="B124" s="12" t="s">
        <v>23</v>
      </c>
      <c r="C124" s="13">
        <f>-0.609</f>
        <v>-0.60899999999999999</v>
      </c>
    </row>
    <row r="125" spans="1:3" ht="36" x14ac:dyDescent="0.25">
      <c r="A125" s="11" t="s">
        <v>144</v>
      </c>
      <c r="B125" s="12" t="s">
        <v>145</v>
      </c>
      <c r="C125" s="14">
        <v>0.60899999999999999</v>
      </c>
    </row>
    <row r="126" spans="1:3" ht="36" x14ac:dyDescent="0.25">
      <c r="A126" s="11" t="s">
        <v>146</v>
      </c>
      <c r="B126" s="12" t="s">
        <v>66</v>
      </c>
      <c r="C126" s="14">
        <v>0.06</v>
      </c>
    </row>
    <row r="127" spans="1:3" ht="36" x14ac:dyDescent="0.25">
      <c r="A127" s="11" t="s">
        <v>147</v>
      </c>
      <c r="B127" s="12" t="s">
        <v>78</v>
      </c>
      <c r="C127" s="14">
        <v>0.04</v>
      </c>
    </row>
    <row r="128" spans="1:3" ht="36" x14ac:dyDescent="0.25">
      <c r="A128" s="11" t="s">
        <v>148</v>
      </c>
      <c r="B128" s="12" t="s">
        <v>33</v>
      </c>
      <c r="C128" s="14">
        <v>0.05</v>
      </c>
    </row>
    <row r="129" spans="1:3" ht="36" x14ac:dyDescent="0.25">
      <c r="A129" s="11" t="s">
        <v>149</v>
      </c>
      <c r="B129" s="12" t="s">
        <v>35</v>
      </c>
      <c r="C129" s="14">
        <v>0.01</v>
      </c>
    </row>
    <row r="130" spans="1:3" ht="36" x14ac:dyDescent="0.25">
      <c r="A130" s="11" t="s">
        <v>150</v>
      </c>
      <c r="B130" s="12" t="s">
        <v>41</v>
      </c>
      <c r="C130" s="14">
        <v>0.1</v>
      </c>
    </row>
    <row r="131" spans="1:3" ht="36" x14ac:dyDescent="0.25">
      <c r="A131" s="11" t="s">
        <v>151</v>
      </c>
      <c r="B131" s="12" t="s">
        <v>43</v>
      </c>
      <c r="C131" s="14">
        <v>0.05</v>
      </c>
    </row>
    <row r="132" spans="1:3" x14ac:dyDescent="0.25">
      <c r="A132" s="15" t="s">
        <v>152</v>
      </c>
      <c r="B132" s="10"/>
      <c r="C132" s="10"/>
    </row>
    <row r="133" spans="1:3" ht="48" x14ac:dyDescent="0.25">
      <c r="A133" s="11" t="s">
        <v>153</v>
      </c>
      <c r="B133" s="12" t="s">
        <v>1155</v>
      </c>
      <c r="C133" s="13">
        <v>0.432</v>
      </c>
    </row>
    <row r="134" spans="1:3" ht="36" x14ac:dyDescent="0.25">
      <c r="A134" s="11" t="s">
        <v>154</v>
      </c>
      <c r="B134" s="12" t="s">
        <v>21</v>
      </c>
      <c r="C134" s="14">
        <v>-6.6529999999999996</v>
      </c>
    </row>
    <row r="135" spans="1:3" ht="36" x14ac:dyDescent="0.25">
      <c r="A135" s="11" t="s">
        <v>155</v>
      </c>
      <c r="B135" s="12" t="s">
        <v>23</v>
      </c>
      <c r="C135" s="14">
        <v>-43.847999999999999</v>
      </c>
    </row>
    <row r="136" spans="1:3" ht="36" x14ac:dyDescent="0.25">
      <c r="A136" s="11" t="s">
        <v>156</v>
      </c>
      <c r="B136" s="12" t="s">
        <v>145</v>
      </c>
      <c r="C136" s="14">
        <v>43.847999999999999</v>
      </c>
    </row>
    <row r="137" spans="1:3" ht="36" x14ac:dyDescent="0.25">
      <c r="A137" s="11" t="s">
        <v>157</v>
      </c>
      <c r="B137" s="12" t="s">
        <v>66</v>
      </c>
      <c r="C137" s="14">
        <v>0.04</v>
      </c>
    </row>
    <row r="138" spans="1:3" ht="36" x14ac:dyDescent="0.25">
      <c r="A138" s="11" t="s">
        <v>158</v>
      </c>
      <c r="B138" s="12" t="s">
        <v>78</v>
      </c>
      <c r="C138" s="14">
        <v>0.68</v>
      </c>
    </row>
    <row r="139" spans="1:3" ht="36" x14ac:dyDescent="0.25">
      <c r="A139" s="11" t="s">
        <v>159</v>
      </c>
      <c r="B139" s="12" t="s">
        <v>160</v>
      </c>
      <c r="C139" s="14">
        <v>0.3</v>
      </c>
    </row>
    <row r="140" spans="1:3" ht="36" x14ac:dyDescent="0.25">
      <c r="A140" s="11" t="s">
        <v>161</v>
      </c>
      <c r="B140" s="12" t="s">
        <v>33</v>
      </c>
      <c r="C140" s="14">
        <v>0.6</v>
      </c>
    </row>
    <row r="141" spans="1:3" ht="36" x14ac:dyDescent="0.25">
      <c r="A141" s="11" t="s">
        <v>162</v>
      </c>
      <c r="B141" s="12" t="s">
        <v>39</v>
      </c>
      <c r="C141" s="14">
        <v>1.5</v>
      </c>
    </row>
    <row r="142" spans="1:3" ht="36" x14ac:dyDescent="0.25">
      <c r="A142" s="11" t="s">
        <v>163</v>
      </c>
      <c r="B142" s="12" t="s">
        <v>41</v>
      </c>
      <c r="C142" s="14">
        <v>1.4</v>
      </c>
    </row>
    <row r="143" spans="1:3" x14ac:dyDescent="0.25">
      <c r="A143" s="15" t="s">
        <v>164</v>
      </c>
      <c r="B143" s="10"/>
      <c r="C143" s="10"/>
    </row>
    <row r="144" spans="1:3" ht="36" x14ac:dyDescent="0.25">
      <c r="A144" s="11" t="s">
        <v>165</v>
      </c>
      <c r="B144" s="12" t="s">
        <v>1156</v>
      </c>
      <c r="C144" s="13">
        <v>9.6000000000000002E-2</v>
      </c>
    </row>
    <row r="145" spans="1:3" ht="36" x14ac:dyDescent="0.25">
      <c r="A145" s="11" t="s">
        <v>166</v>
      </c>
      <c r="B145" s="12" t="s">
        <v>21</v>
      </c>
      <c r="C145" s="14">
        <v>-1.478</v>
      </c>
    </row>
    <row r="146" spans="1:3" ht="36" x14ac:dyDescent="0.25">
      <c r="A146" s="11" t="s">
        <v>167</v>
      </c>
      <c r="B146" s="12" t="s">
        <v>23</v>
      </c>
      <c r="C146" s="14">
        <v>-9.7439999999999998</v>
      </c>
    </row>
    <row r="147" spans="1:3" ht="36" x14ac:dyDescent="0.25">
      <c r="A147" s="11" t="s">
        <v>168</v>
      </c>
      <c r="B147" s="12" t="s">
        <v>145</v>
      </c>
      <c r="C147" s="14">
        <v>9.7439999999999998</v>
      </c>
    </row>
    <row r="148" spans="1:3" ht="36" x14ac:dyDescent="0.25">
      <c r="A148" s="11" t="s">
        <v>169</v>
      </c>
      <c r="B148" s="12" t="s">
        <v>66</v>
      </c>
      <c r="C148" s="14">
        <v>7.0000000000000007E-2</v>
      </c>
    </row>
    <row r="149" spans="1:3" ht="36" x14ac:dyDescent="0.25">
      <c r="A149" s="11" t="s">
        <v>170</v>
      </c>
      <c r="B149" s="12" t="s">
        <v>78</v>
      </c>
      <c r="C149" s="14">
        <v>1.95</v>
      </c>
    </row>
    <row r="150" spans="1:3" ht="36" x14ac:dyDescent="0.25">
      <c r="A150" s="11" t="s">
        <v>171</v>
      </c>
      <c r="B150" s="12" t="s">
        <v>31</v>
      </c>
      <c r="C150" s="14">
        <v>0.16</v>
      </c>
    </row>
    <row r="151" spans="1:3" ht="36" x14ac:dyDescent="0.25">
      <c r="A151" s="11" t="s">
        <v>172</v>
      </c>
      <c r="B151" s="12" t="s">
        <v>35</v>
      </c>
      <c r="C151" s="14">
        <v>0.29799999999999999</v>
      </c>
    </row>
    <row r="152" spans="1:3" ht="36" x14ac:dyDescent="0.25">
      <c r="A152" s="11" t="s">
        <v>173</v>
      </c>
      <c r="B152" s="12" t="s">
        <v>37</v>
      </c>
      <c r="C152" s="14">
        <v>0.54</v>
      </c>
    </row>
    <row r="153" spans="1:3" ht="36" x14ac:dyDescent="0.25">
      <c r="A153" s="11" t="s">
        <v>174</v>
      </c>
      <c r="B153" s="12" t="s">
        <v>39</v>
      </c>
      <c r="C153" s="14">
        <v>0.68</v>
      </c>
    </row>
    <row r="154" spans="1:3" ht="36" x14ac:dyDescent="0.25">
      <c r="A154" s="11" t="s">
        <v>175</v>
      </c>
      <c r="B154" s="12" t="s">
        <v>41</v>
      </c>
      <c r="C154" s="14">
        <v>5.3</v>
      </c>
    </row>
    <row r="155" spans="1:3" x14ac:dyDescent="0.25">
      <c r="A155" s="15" t="s">
        <v>176</v>
      </c>
      <c r="B155" s="10"/>
      <c r="C155" s="10"/>
    </row>
    <row r="156" spans="1:3" ht="48" x14ac:dyDescent="0.25">
      <c r="A156" s="11" t="s">
        <v>177</v>
      </c>
      <c r="B156" s="12" t="s">
        <v>1155</v>
      </c>
      <c r="C156" s="13" t="s">
        <v>178</v>
      </c>
    </row>
    <row r="157" spans="1:3" ht="36" x14ac:dyDescent="0.25">
      <c r="A157" s="11" t="s">
        <v>179</v>
      </c>
      <c r="B157" s="12" t="s">
        <v>21</v>
      </c>
      <c r="C157" s="14">
        <v>-1.66</v>
      </c>
    </row>
    <row r="158" spans="1:3" ht="36" x14ac:dyDescent="0.25">
      <c r="A158" s="11" t="s">
        <v>180</v>
      </c>
      <c r="B158" s="12" t="s">
        <v>23</v>
      </c>
      <c r="C158" s="14">
        <v>-10.962</v>
      </c>
    </row>
    <row r="159" spans="1:3" ht="36" x14ac:dyDescent="0.25">
      <c r="A159" s="11" t="s">
        <v>181</v>
      </c>
      <c r="B159" s="12" t="s">
        <v>145</v>
      </c>
      <c r="C159" s="14">
        <v>10.962</v>
      </c>
    </row>
    <row r="160" spans="1:3" ht="36" x14ac:dyDescent="0.25">
      <c r="A160" s="11" t="s">
        <v>182</v>
      </c>
      <c r="B160" s="12" t="s">
        <v>78</v>
      </c>
      <c r="C160" s="14">
        <v>0.46</v>
      </c>
    </row>
    <row r="161" spans="1:3" ht="36" x14ac:dyDescent="0.25">
      <c r="A161" s="11" t="s">
        <v>183</v>
      </c>
      <c r="B161" s="12" t="s">
        <v>35</v>
      </c>
      <c r="C161" s="14">
        <v>10.050000000000001</v>
      </c>
    </row>
    <row r="162" spans="1:3" x14ac:dyDescent="0.25">
      <c r="A162" s="15" t="s">
        <v>184</v>
      </c>
      <c r="B162" s="10"/>
      <c r="C162" s="10"/>
    </row>
    <row r="163" spans="1:3" ht="48" x14ac:dyDescent="0.25">
      <c r="A163" s="11" t="s">
        <v>185</v>
      </c>
      <c r="B163" s="12" t="s">
        <v>1155</v>
      </c>
      <c r="C163" s="13" t="s">
        <v>1157</v>
      </c>
    </row>
    <row r="164" spans="1:3" ht="36" x14ac:dyDescent="0.25">
      <c r="A164" s="11" t="s">
        <v>186</v>
      </c>
      <c r="B164" s="12" t="s">
        <v>21</v>
      </c>
      <c r="C164" s="14">
        <v>-2.8340000000000001</v>
      </c>
    </row>
    <row r="165" spans="1:3" ht="36" x14ac:dyDescent="0.25">
      <c r="A165" s="11" t="s">
        <v>187</v>
      </c>
      <c r="B165" s="12" t="s">
        <v>23</v>
      </c>
      <c r="C165" s="14">
        <v>-18.675999999999998</v>
      </c>
    </row>
    <row r="166" spans="1:3" ht="36" x14ac:dyDescent="0.25">
      <c r="A166" s="11" t="s">
        <v>188</v>
      </c>
      <c r="B166" s="12" t="s">
        <v>145</v>
      </c>
      <c r="C166" s="14">
        <v>18.675999999999998</v>
      </c>
    </row>
    <row r="167" spans="1:3" ht="36" x14ac:dyDescent="0.25">
      <c r="A167" s="11" t="s">
        <v>189</v>
      </c>
      <c r="B167" s="12" t="s">
        <v>66</v>
      </c>
      <c r="C167" s="14">
        <v>0.02</v>
      </c>
    </row>
    <row r="168" spans="1:3" ht="36" x14ac:dyDescent="0.25">
      <c r="A168" s="11" t="s">
        <v>190</v>
      </c>
      <c r="B168" s="12" t="s">
        <v>78</v>
      </c>
      <c r="C168" s="14">
        <v>0.64</v>
      </c>
    </row>
    <row r="169" spans="1:3" ht="36" x14ac:dyDescent="0.25">
      <c r="A169" s="11" t="s">
        <v>191</v>
      </c>
      <c r="B169" s="12" t="s">
        <v>31</v>
      </c>
      <c r="C169" s="14">
        <v>0.17</v>
      </c>
    </row>
    <row r="170" spans="1:3" ht="36" x14ac:dyDescent="0.25">
      <c r="A170" s="11" t="s">
        <v>192</v>
      </c>
      <c r="B170" s="12" t="s">
        <v>35</v>
      </c>
      <c r="C170" s="14">
        <v>1</v>
      </c>
    </row>
    <row r="171" spans="1:3" ht="36" x14ac:dyDescent="0.25">
      <c r="A171" s="11" t="s">
        <v>193</v>
      </c>
      <c r="B171" s="12" t="s">
        <v>39</v>
      </c>
      <c r="C171" s="14">
        <v>0.3</v>
      </c>
    </row>
    <row r="172" spans="1:3" ht="36" x14ac:dyDescent="0.25">
      <c r="A172" s="11" t="s">
        <v>194</v>
      </c>
      <c r="B172" s="12" t="s">
        <v>41</v>
      </c>
      <c r="C172" s="14">
        <v>1.2</v>
      </c>
    </row>
    <row r="173" spans="1:3" x14ac:dyDescent="0.25">
      <c r="A173" s="15" t="s">
        <v>195</v>
      </c>
      <c r="B173" s="10"/>
      <c r="C173" s="10"/>
    </row>
    <row r="174" spans="1:3" ht="48" x14ac:dyDescent="0.25">
      <c r="A174" s="11" t="s">
        <v>196</v>
      </c>
      <c r="B174" s="12" t="s">
        <v>1158</v>
      </c>
      <c r="C174" s="13" t="s">
        <v>1159</v>
      </c>
    </row>
    <row r="175" spans="1:3" ht="36" x14ac:dyDescent="0.25">
      <c r="A175" s="11" t="s">
        <v>197</v>
      </c>
      <c r="B175" s="12" t="s">
        <v>21</v>
      </c>
      <c r="C175" s="13">
        <f>-0.672</f>
        <v>-0.67200000000000004</v>
      </c>
    </row>
    <row r="176" spans="1:3" ht="36" x14ac:dyDescent="0.25">
      <c r="A176" s="11" t="s">
        <v>198</v>
      </c>
      <c r="B176" s="12" t="s">
        <v>23</v>
      </c>
      <c r="C176" s="13">
        <f>-4.06</f>
        <v>-4.0599999999999996</v>
      </c>
    </row>
    <row r="177" spans="1:3" ht="36" x14ac:dyDescent="0.25">
      <c r="A177" s="11" t="s">
        <v>199</v>
      </c>
      <c r="B177" s="12" t="s">
        <v>145</v>
      </c>
      <c r="C177" s="14">
        <v>4.0599999999999996</v>
      </c>
    </row>
    <row r="178" spans="1:3" ht="36" x14ac:dyDescent="0.25">
      <c r="A178" s="11" t="s">
        <v>200</v>
      </c>
      <c r="B178" s="12" t="s">
        <v>78</v>
      </c>
      <c r="C178" s="14">
        <v>0.1</v>
      </c>
    </row>
    <row r="179" spans="1:3" ht="36" x14ac:dyDescent="0.25">
      <c r="A179" s="11" t="s">
        <v>201</v>
      </c>
      <c r="B179" s="12" t="s">
        <v>31</v>
      </c>
      <c r="C179" s="14">
        <v>0.23</v>
      </c>
    </row>
    <row r="180" spans="1:3" ht="36" x14ac:dyDescent="0.25">
      <c r="A180" s="11" t="s">
        <v>202</v>
      </c>
      <c r="B180" s="12" t="s">
        <v>43</v>
      </c>
      <c r="C180" s="14">
        <v>0.4</v>
      </c>
    </row>
    <row r="181" spans="1:3" x14ac:dyDescent="0.25">
      <c r="A181" s="15" t="s">
        <v>203</v>
      </c>
      <c r="B181" s="10"/>
      <c r="C181" s="10"/>
    </row>
    <row r="182" spans="1:3" ht="36" x14ac:dyDescent="0.25">
      <c r="A182" s="11" t="s">
        <v>204</v>
      </c>
      <c r="B182" s="12" t="s">
        <v>1160</v>
      </c>
      <c r="C182" s="14">
        <v>7.9</v>
      </c>
    </row>
    <row r="183" spans="1:3" ht="24" x14ac:dyDescent="0.25">
      <c r="A183" s="11" t="s">
        <v>205</v>
      </c>
      <c r="B183" s="12" t="s">
        <v>1161</v>
      </c>
      <c r="C183" s="14">
        <v>35.1</v>
      </c>
    </row>
    <row r="184" spans="1:3" ht="48" x14ac:dyDescent="0.25">
      <c r="A184" s="11" t="s">
        <v>206</v>
      </c>
      <c r="B184" s="12" t="s">
        <v>207</v>
      </c>
      <c r="C184" s="13" t="s">
        <v>1164</v>
      </c>
    </row>
    <row r="185" spans="1:3" ht="48" x14ac:dyDescent="0.25">
      <c r="A185" s="11" t="s">
        <v>208</v>
      </c>
      <c r="B185" s="12" t="s">
        <v>1162</v>
      </c>
      <c r="C185" s="13" t="s">
        <v>1163</v>
      </c>
    </row>
    <row r="186" spans="1:3" ht="36" x14ac:dyDescent="0.25">
      <c r="A186" s="11" t="s">
        <v>209</v>
      </c>
      <c r="B186" s="12" t="s">
        <v>210</v>
      </c>
      <c r="C186" s="13">
        <f>-2838</f>
        <v>-2838</v>
      </c>
    </row>
    <row r="187" spans="1:3" ht="36" x14ac:dyDescent="0.25">
      <c r="A187" s="11" t="s">
        <v>211</v>
      </c>
      <c r="B187" s="12" t="s">
        <v>1166</v>
      </c>
      <c r="C187" s="13" t="s">
        <v>1165</v>
      </c>
    </row>
    <row r="188" spans="1:3" x14ac:dyDescent="0.25">
      <c r="A188" s="9" t="s">
        <v>212</v>
      </c>
      <c r="B188" s="10"/>
      <c r="C188" s="10"/>
    </row>
    <row r="189" spans="1:3" x14ac:dyDescent="0.25">
      <c r="A189" s="15" t="s">
        <v>213</v>
      </c>
      <c r="B189" s="10"/>
      <c r="C189" s="10"/>
    </row>
    <row r="190" spans="1:3" ht="48" x14ac:dyDescent="0.25">
      <c r="A190" s="11" t="s">
        <v>214</v>
      </c>
      <c r="B190" s="12" t="s">
        <v>1167</v>
      </c>
      <c r="C190" s="13" t="s">
        <v>1168</v>
      </c>
    </row>
    <row r="191" spans="1:3" ht="36" x14ac:dyDescent="0.25">
      <c r="A191" s="11" t="s">
        <v>215</v>
      </c>
      <c r="B191" s="12" t="s">
        <v>21</v>
      </c>
      <c r="C191" s="13">
        <f>-52.7417</f>
        <v>-52.741700000000002</v>
      </c>
    </row>
    <row r="192" spans="1:3" ht="36" x14ac:dyDescent="0.25">
      <c r="A192" s="11" t="s">
        <v>216</v>
      </c>
      <c r="B192" s="12" t="s">
        <v>23</v>
      </c>
      <c r="C192" s="13">
        <f>-807.433</f>
        <v>-807.43299999999999</v>
      </c>
    </row>
    <row r="193" spans="1:3" ht="36" x14ac:dyDescent="0.25">
      <c r="A193" s="11" t="s">
        <v>217</v>
      </c>
      <c r="B193" s="12" t="s">
        <v>145</v>
      </c>
      <c r="C193" s="14">
        <v>807.43299999999999</v>
      </c>
    </row>
    <row r="194" spans="1:3" ht="36" x14ac:dyDescent="0.25">
      <c r="A194" s="11" t="s">
        <v>218</v>
      </c>
      <c r="B194" s="12" t="s">
        <v>78</v>
      </c>
      <c r="C194" s="14">
        <v>6.3949999999999996</v>
      </c>
    </row>
    <row r="195" spans="1:3" ht="24" x14ac:dyDescent="0.25">
      <c r="A195" s="11" t="s">
        <v>219</v>
      </c>
      <c r="B195" s="12" t="s">
        <v>220</v>
      </c>
      <c r="C195" s="13" t="s">
        <v>1169</v>
      </c>
    </row>
    <row r="196" spans="1:3" ht="36" x14ac:dyDescent="0.25">
      <c r="A196" s="11" t="s">
        <v>221</v>
      </c>
      <c r="B196" s="12" t="s">
        <v>29</v>
      </c>
      <c r="C196" s="14">
        <v>4.625</v>
      </c>
    </row>
    <row r="197" spans="1:3" ht="36" x14ac:dyDescent="0.25">
      <c r="A197" s="11" t="s">
        <v>222</v>
      </c>
      <c r="B197" s="12" t="s">
        <v>31</v>
      </c>
      <c r="C197" s="14">
        <v>76.025999999999996</v>
      </c>
    </row>
    <row r="198" spans="1:3" ht="36" x14ac:dyDescent="0.25">
      <c r="A198" s="11" t="s">
        <v>223</v>
      </c>
      <c r="B198" s="12" t="s">
        <v>33</v>
      </c>
      <c r="C198" s="14">
        <v>1.1859999999999999</v>
      </c>
    </row>
    <row r="199" spans="1:3" ht="36" x14ac:dyDescent="0.25">
      <c r="A199" s="11" t="s">
        <v>224</v>
      </c>
      <c r="B199" s="12" t="s">
        <v>35</v>
      </c>
      <c r="C199" s="14">
        <v>8.4700000000000006</v>
      </c>
    </row>
    <row r="200" spans="1:3" ht="36" x14ac:dyDescent="0.25">
      <c r="A200" s="11" t="s">
        <v>225</v>
      </c>
      <c r="B200" s="12" t="s">
        <v>37</v>
      </c>
      <c r="C200" s="14">
        <v>3.9729999999999999</v>
      </c>
    </row>
    <row r="201" spans="1:3" ht="36" x14ac:dyDescent="0.25">
      <c r="A201" s="11" t="s">
        <v>226</v>
      </c>
      <c r="B201" s="12" t="s">
        <v>80</v>
      </c>
      <c r="C201" s="14">
        <v>2.306</v>
      </c>
    </row>
    <row r="202" spans="1:3" ht="36" x14ac:dyDescent="0.25">
      <c r="A202" s="11" t="s">
        <v>227</v>
      </c>
      <c r="B202" s="12" t="s">
        <v>41</v>
      </c>
      <c r="C202" s="14">
        <v>3.2010000000000001</v>
      </c>
    </row>
    <row r="203" spans="1:3" ht="48" x14ac:dyDescent="0.25">
      <c r="A203" s="11" t="s">
        <v>228</v>
      </c>
      <c r="B203" s="12" t="s">
        <v>229</v>
      </c>
      <c r="C203" s="14">
        <v>2.5609999999999999</v>
      </c>
    </row>
    <row r="204" spans="1:3" x14ac:dyDescent="0.25">
      <c r="A204" s="15" t="s">
        <v>230</v>
      </c>
      <c r="B204" s="10"/>
      <c r="C204" s="10"/>
    </row>
    <row r="205" spans="1:3" ht="48" x14ac:dyDescent="0.25">
      <c r="A205" s="11" t="s">
        <v>231</v>
      </c>
      <c r="B205" s="12" t="s">
        <v>1167</v>
      </c>
      <c r="C205" s="14">
        <v>8.16</v>
      </c>
    </row>
    <row r="206" spans="1:3" ht="36" x14ac:dyDescent="0.25">
      <c r="A206" s="11" t="s">
        <v>232</v>
      </c>
      <c r="B206" s="12" t="s">
        <v>21</v>
      </c>
      <c r="C206" s="13">
        <f>-54.1008</f>
        <v>-54.1008</v>
      </c>
    </row>
    <row r="207" spans="1:3" ht="36" x14ac:dyDescent="0.25">
      <c r="A207" s="11" t="s">
        <v>233</v>
      </c>
      <c r="B207" s="12" t="s">
        <v>23</v>
      </c>
      <c r="C207" s="13">
        <f>-828.24</f>
        <v>-828.24</v>
      </c>
    </row>
    <row r="208" spans="1:3" ht="36" x14ac:dyDescent="0.25">
      <c r="A208" s="11" t="s">
        <v>234</v>
      </c>
      <c r="B208" s="12" t="s">
        <v>145</v>
      </c>
      <c r="C208" s="14">
        <v>828.24</v>
      </c>
    </row>
    <row r="209" spans="1:3" ht="36" x14ac:dyDescent="0.25">
      <c r="A209" s="11" t="s">
        <v>235</v>
      </c>
      <c r="B209" s="12" t="s">
        <v>78</v>
      </c>
      <c r="C209" s="14">
        <v>6.7519999999999998</v>
      </c>
    </row>
    <row r="210" spans="1:3" ht="24" x14ac:dyDescent="0.25">
      <c r="A210" s="11" t="s">
        <v>236</v>
      </c>
      <c r="B210" s="12" t="s">
        <v>220</v>
      </c>
      <c r="C210" s="13" t="s">
        <v>1170</v>
      </c>
    </row>
    <row r="211" spans="1:3" ht="24" x14ac:dyDescent="0.25">
      <c r="A211" s="11" t="s">
        <v>237</v>
      </c>
      <c r="B211" s="12" t="s">
        <v>29</v>
      </c>
      <c r="C211" s="13" t="s">
        <v>1171</v>
      </c>
    </row>
    <row r="212" spans="1:3" ht="36" x14ac:dyDescent="0.25">
      <c r="A212" s="11" t="s">
        <v>238</v>
      </c>
      <c r="B212" s="12" t="s">
        <v>31</v>
      </c>
      <c r="C212" s="14">
        <v>78.2</v>
      </c>
    </row>
    <row r="213" spans="1:3" ht="36" x14ac:dyDescent="0.25">
      <c r="A213" s="11" t="s">
        <v>239</v>
      </c>
      <c r="B213" s="12" t="s">
        <v>33</v>
      </c>
      <c r="C213" s="14">
        <v>2.012</v>
      </c>
    </row>
    <row r="214" spans="1:3" ht="36" x14ac:dyDescent="0.25">
      <c r="A214" s="11" t="s">
        <v>240</v>
      </c>
      <c r="B214" s="12" t="s">
        <v>35</v>
      </c>
      <c r="C214" s="14">
        <v>12.018000000000001</v>
      </c>
    </row>
    <row r="215" spans="1:3" ht="36" x14ac:dyDescent="0.25">
      <c r="A215" s="11" t="s">
        <v>241</v>
      </c>
      <c r="B215" s="12" t="s">
        <v>37</v>
      </c>
      <c r="C215" s="14">
        <v>7.3250000000000002</v>
      </c>
    </row>
    <row r="216" spans="1:3" ht="36" x14ac:dyDescent="0.25">
      <c r="A216" s="11" t="s">
        <v>242</v>
      </c>
      <c r="B216" s="12" t="s">
        <v>39</v>
      </c>
      <c r="C216" s="13" t="s">
        <v>1172</v>
      </c>
    </row>
    <row r="217" spans="1:3" ht="36" x14ac:dyDescent="0.25">
      <c r="A217" s="11" t="s">
        <v>243</v>
      </c>
      <c r="B217" s="12" t="s">
        <v>41</v>
      </c>
      <c r="C217" s="14">
        <v>1.3180000000000001</v>
      </c>
    </row>
    <row r="218" spans="1:3" ht="48" x14ac:dyDescent="0.25">
      <c r="A218" s="11" t="s">
        <v>244</v>
      </c>
      <c r="B218" s="12" t="s">
        <v>229</v>
      </c>
      <c r="C218" s="14">
        <v>2.7480000000000002</v>
      </c>
    </row>
    <row r="219" spans="1:3" ht="48" x14ac:dyDescent="0.25">
      <c r="A219" s="11" t="s">
        <v>245</v>
      </c>
      <c r="B219" s="12" t="s">
        <v>45</v>
      </c>
      <c r="C219" s="14">
        <v>0.61299999999999999</v>
      </c>
    </row>
    <row r="220" spans="1:3" x14ac:dyDescent="0.25">
      <c r="A220" s="15" t="s">
        <v>246</v>
      </c>
      <c r="B220" s="10"/>
      <c r="C220" s="10"/>
    </row>
    <row r="221" spans="1:3" ht="36" x14ac:dyDescent="0.25">
      <c r="A221" s="11" t="s">
        <v>247</v>
      </c>
      <c r="B221" s="12" t="s">
        <v>1173</v>
      </c>
      <c r="C221" s="14">
        <v>6.3620000000000001</v>
      </c>
    </row>
    <row r="222" spans="1:3" ht="36" x14ac:dyDescent="0.25">
      <c r="A222" s="11" t="s">
        <v>248</v>
      </c>
      <c r="B222" s="12" t="s">
        <v>21</v>
      </c>
      <c r="C222" s="13">
        <f>-42.1801</f>
        <v>-42.180100000000003</v>
      </c>
    </row>
    <row r="223" spans="1:3" ht="36" x14ac:dyDescent="0.25">
      <c r="A223" s="11" t="s">
        <v>249</v>
      </c>
      <c r="B223" s="12" t="s">
        <v>23</v>
      </c>
      <c r="C223" s="13">
        <f>-645.743</f>
        <v>-645.74300000000005</v>
      </c>
    </row>
    <row r="224" spans="1:3" ht="36" x14ac:dyDescent="0.25">
      <c r="A224" s="11" t="s">
        <v>250</v>
      </c>
      <c r="B224" s="12" t="s">
        <v>145</v>
      </c>
      <c r="C224" s="14">
        <v>645.74300000000005</v>
      </c>
    </row>
    <row r="225" spans="1:3" ht="36" x14ac:dyDescent="0.25">
      <c r="A225" s="11" t="s">
        <v>251</v>
      </c>
      <c r="B225" s="12" t="s">
        <v>78</v>
      </c>
      <c r="C225" s="14">
        <v>5.8150000000000004</v>
      </c>
    </row>
    <row r="226" spans="1:3" ht="24" x14ac:dyDescent="0.25">
      <c r="A226" s="11" t="s">
        <v>252</v>
      </c>
      <c r="B226" s="12" t="s">
        <v>220</v>
      </c>
      <c r="C226" s="13" t="s">
        <v>1174</v>
      </c>
    </row>
    <row r="227" spans="1:3" ht="24" x14ac:dyDescent="0.25">
      <c r="A227" s="11" t="s">
        <v>253</v>
      </c>
      <c r="B227" s="12" t="s">
        <v>29</v>
      </c>
      <c r="C227" s="13" t="s">
        <v>1175</v>
      </c>
    </row>
    <row r="228" spans="1:3" ht="36" x14ac:dyDescent="0.25">
      <c r="A228" s="11" t="s">
        <v>254</v>
      </c>
      <c r="B228" s="12" t="s">
        <v>31</v>
      </c>
      <c r="C228" s="14">
        <v>54.7</v>
      </c>
    </row>
    <row r="229" spans="1:3" ht="36" x14ac:dyDescent="0.25">
      <c r="A229" s="11" t="s">
        <v>255</v>
      </c>
      <c r="B229" s="12" t="s">
        <v>33</v>
      </c>
      <c r="C229" s="14">
        <v>2.012</v>
      </c>
    </row>
    <row r="230" spans="1:3" ht="36" x14ac:dyDescent="0.25">
      <c r="A230" s="11" t="s">
        <v>256</v>
      </c>
      <c r="B230" s="12" t="s">
        <v>35</v>
      </c>
      <c r="C230" s="14">
        <v>8.6999999999999993</v>
      </c>
    </row>
    <row r="231" spans="1:3" ht="36" x14ac:dyDescent="0.25">
      <c r="A231" s="11" t="s">
        <v>257</v>
      </c>
      <c r="B231" s="12" t="s">
        <v>37</v>
      </c>
      <c r="C231" s="14">
        <v>7.9180000000000001</v>
      </c>
    </row>
    <row r="232" spans="1:3" ht="36" x14ac:dyDescent="0.25">
      <c r="A232" s="11" t="s">
        <v>258</v>
      </c>
      <c r="B232" s="12" t="s">
        <v>39</v>
      </c>
      <c r="C232" s="13" t="s">
        <v>1176</v>
      </c>
    </row>
    <row r="233" spans="1:3" ht="36" x14ac:dyDescent="0.25">
      <c r="A233" s="11" t="s">
        <v>259</v>
      </c>
      <c r="B233" s="12" t="s">
        <v>41</v>
      </c>
      <c r="C233" s="14">
        <v>2.4140000000000001</v>
      </c>
    </row>
    <row r="234" spans="1:3" ht="48" x14ac:dyDescent="0.25">
      <c r="A234" s="11" t="s">
        <v>260</v>
      </c>
      <c r="B234" s="12" t="s">
        <v>229</v>
      </c>
      <c r="C234" s="14">
        <v>1.5429999999999999</v>
      </c>
    </row>
    <row r="235" spans="1:3" ht="48" x14ac:dyDescent="0.25">
      <c r="A235" s="11" t="s">
        <v>261</v>
      </c>
      <c r="B235" s="12" t="s">
        <v>45</v>
      </c>
      <c r="C235" s="14">
        <v>0.57999999999999996</v>
      </c>
    </row>
    <row r="236" spans="1:3" x14ac:dyDescent="0.25">
      <c r="A236" s="15" t="s">
        <v>262</v>
      </c>
      <c r="B236" s="10"/>
      <c r="C236" s="10"/>
    </row>
    <row r="237" spans="1:3" ht="36" x14ac:dyDescent="0.25">
      <c r="A237" s="11" t="s">
        <v>263</v>
      </c>
      <c r="B237" s="12" t="s">
        <v>1173</v>
      </c>
      <c r="C237" s="14">
        <v>5.94</v>
      </c>
    </row>
    <row r="238" spans="1:3" ht="36" x14ac:dyDescent="0.25">
      <c r="A238" s="11" t="s">
        <v>264</v>
      </c>
      <c r="B238" s="12" t="s">
        <v>21</v>
      </c>
      <c r="C238" s="13">
        <f>-39.3822</f>
        <v>-39.382199999999997</v>
      </c>
    </row>
    <row r="239" spans="1:3" ht="36" x14ac:dyDescent="0.25">
      <c r="A239" s="11" t="s">
        <v>265</v>
      </c>
      <c r="B239" s="12" t="s">
        <v>23</v>
      </c>
      <c r="C239" s="13">
        <f>-602.91</f>
        <v>-602.91</v>
      </c>
    </row>
    <row r="240" spans="1:3" ht="36" x14ac:dyDescent="0.25">
      <c r="A240" s="11" t="s">
        <v>266</v>
      </c>
      <c r="B240" s="12" t="s">
        <v>145</v>
      </c>
      <c r="C240" s="14">
        <v>602.91</v>
      </c>
    </row>
    <row r="241" spans="1:3" ht="36" x14ac:dyDescent="0.25">
      <c r="A241" s="11" t="s">
        <v>267</v>
      </c>
      <c r="B241" s="12" t="s">
        <v>78</v>
      </c>
      <c r="C241" s="14">
        <v>5.77</v>
      </c>
    </row>
    <row r="242" spans="1:3" ht="24" x14ac:dyDescent="0.25">
      <c r="A242" s="11" t="s">
        <v>268</v>
      </c>
      <c r="B242" s="12" t="s">
        <v>220</v>
      </c>
      <c r="C242" s="13" t="s">
        <v>1177</v>
      </c>
    </row>
    <row r="243" spans="1:3" ht="24" x14ac:dyDescent="0.25">
      <c r="A243" s="11" t="s">
        <v>269</v>
      </c>
      <c r="B243" s="12" t="s">
        <v>29</v>
      </c>
      <c r="C243" s="13" t="s">
        <v>1178</v>
      </c>
    </row>
    <row r="244" spans="1:3" ht="36" x14ac:dyDescent="0.25">
      <c r="A244" s="11" t="s">
        <v>270</v>
      </c>
      <c r="B244" s="12" t="s">
        <v>31</v>
      </c>
      <c r="C244" s="14">
        <v>51.228000000000002</v>
      </c>
    </row>
    <row r="245" spans="1:3" ht="36" x14ac:dyDescent="0.25">
      <c r="A245" s="11" t="s">
        <v>271</v>
      </c>
      <c r="B245" s="12" t="s">
        <v>33</v>
      </c>
      <c r="C245" s="14">
        <v>3.1739999999999999</v>
      </c>
    </row>
    <row r="246" spans="1:3" ht="36" x14ac:dyDescent="0.25">
      <c r="A246" s="11" t="s">
        <v>272</v>
      </c>
      <c r="B246" s="12" t="s">
        <v>35</v>
      </c>
      <c r="C246" s="14">
        <v>3.5409999999999999</v>
      </c>
    </row>
    <row r="247" spans="1:3" ht="36" x14ac:dyDescent="0.25">
      <c r="A247" s="11" t="s">
        <v>273</v>
      </c>
      <c r="B247" s="12" t="s">
        <v>37</v>
      </c>
      <c r="C247" s="14">
        <v>8.89</v>
      </c>
    </row>
    <row r="248" spans="1:3" ht="36" x14ac:dyDescent="0.25">
      <c r="A248" s="11" t="s">
        <v>274</v>
      </c>
      <c r="B248" s="12" t="s">
        <v>39</v>
      </c>
      <c r="C248" s="13" t="s">
        <v>1179</v>
      </c>
    </row>
    <row r="249" spans="1:3" ht="36" x14ac:dyDescent="0.25">
      <c r="A249" s="11" t="s">
        <v>275</v>
      </c>
      <c r="B249" s="12" t="s">
        <v>41</v>
      </c>
      <c r="C249" s="14">
        <v>0.27100000000000002</v>
      </c>
    </row>
    <row r="250" spans="1:3" ht="48" x14ac:dyDescent="0.25">
      <c r="A250" s="11" t="s">
        <v>276</v>
      </c>
      <c r="B250" s="12" t="s">
        <v>229</v>
      </c>
      <c r="C250" s="14">
        <v>2.4689999999999999</v>
      </c>
    </row>
    <row r="251" spans="1:3" ht="48" x14ac:dyDescent="0.25">
      <c r="A251" s="11" t="s">
        <v>277</v>
      </c>
      <c r="B251" s="12" t="s">
        <v>45</v>
      </c>
      <c r="C251" s="14">
        <v>3.2899999999999999E-2</v>
      </c>
    </row>
    <row r="252" spans="1:3" x14ac:dyDescent="0.25">
      <c r="A252" s="15" t="s">
        <v>278</v>
      </c>
      <c r="B252" s="10"/>
      <c r="C252" s="10"/>
    </row>
    <row r="253" spans="1:3" ht="36" x14ac:dyDescent="0.25">
      <c r="A253" s="11" t="s">
        <v>279</v>
      </c>
      <c r="B253" s="12" t="s">
        <v>1181</v>
      </c>
      <c r="C253" s="13" t="s">
        <v>1180</v>
      </c>
    </row>
    <row r="254" spans="1:3" ht="36" x14ac:dyDescent="0.25">
      <c r="A254" s="11" t="s">
        <v>280</v>
      </c>
      <c r="B254" s="12" t="s">
        <v>21</v>
      </c>
      <c r="C254" s="13">
        <f>-1.892</f>
        <v>-1.8919999999999999</v>
      </c>
    </row>
    <row r="255" spans="1:3" ht="36" x14ac:dyDescent="0.25">
      <c r="A255" s="11" t="s">
        <v>281</v>
      </c>
      <c r="B255" s="12" t="s">
        <v>23</v>
      </c>
      <c r="C255" s="13">
        <f>-25.071</f>
        <v>-25.071000000000002</v>
      </c>
    </row>
    <row r="256" spans="1:3" ht="36" x14ac:dyDescent="0.25">
      <c r="A256" s="11" t="s">
        <v>282</v>
      </c>
      <c r="B256" s="12" t="s">
        <v>145</v>
      </c>
      <c r="C256" s="14">
        <v>25.071000000000002</v>
      </c>
    </row>
    <row r="257" spans="1:3" ht="36" x14ac:dyDescent="0.25">
      <c r="A257" s="11" t="s">
        <v>283</v>
      </c>
      <c r="B257" s="12" t="s">
        <v>66</v>
      </c>
      <c r="C257" s="14">
        <v>9.9500000000000005E-2</v>
      </c>
    </row>
    <row r="258" spans="1:3" ht="36" x14ac:dyDescent="0.25">
      <c r="A258" s="11" t="s">
        <v>284</v>
      </c>
      <c r="B258" s="12" t="s">
        <v>31</v>
      </c>
      <c r="C258" s="14">
        <v>2.2090000000000001</v>
      </c>
    </row>
    <row r="259" spans="1:3" ht="36" x14ac:dyDescent="0.25">
      <c r="A259" s="11" t="s">
        <v>285</v>
      </c>
      <c r="B259" s="12" t="s">
        <v>41</v>
      </c>
      <c r="C259" s="14">
        <v>0.315</v>
      </c>
    </row>
    <row r="260" spans="1:3" x14ac:dyDescent="0.25">
      <c r="A260" s="15" t="s">
        <v>69</v>
      </c>
      <c r="B260" s="10"/>
      <c r="C260" s="10"/>
    </row>
    <row r="261" spans="1:3" ht="48" x14ac:dyDescent="0.25">
      <c r="A261" s="11" t="s">
        <v>286</v>
      </c>
      <c r="B261" s="12" t="s">
        <v>1147</v>
      </c>
      <c r="C261" s="14">
        <v>3.2</v>
      </c>
    </row>
    <row r="262" spans="1:3" x14ac:dyDescent="0.25">
      <c r="A262" s="9" t="s">
        <v>287</v>
      </c>
      <c r="B262" s="10"/>
      <c r="C262" s="10"/>
    </row>
    <row r="263" spans="1:3" x14ac:dyDescent="0.25">
      <c r="A263" s="15" t="s">
        <v>288</v>
      </c>
      <c r="B263" s="10"/>
      <c r="C263" s="10"/>
    </row>
    <row r="264" spans="1:3" ht="36" x14ac:dyDescent="0.25">
      <c r="A264" s="11" t="s">
        <v>289</v>
      </c>
      <c r="B264" s="12" t="s">
        <v>1182</v>
      </c>
      <c r="C264" s="13" t="s">
        <v>1183</v>
      </c>
    </row>
    <row r="265" spans="1:3" ht="48" x14ac:dyDescent="0.25">
      <c r="A265" s="11" t="s">
        <v>290</v>
      </c>
      <c r="B265" s="12" t="s">
        <v>291</v>
      </c>
      <c r="C265" s="14">
        <v>132</v>
      </c>
    </row>
    <row r="266" spans="1:3" ht="48" x14ac:dyDescent="0.25">
      <c r="A266" s="11" t="s">
        <v>292</v>
      </c>
      <c r="B266" s="12" t="s">
        <v>293</v>
      </c>
      <c r="C266" s="14">
        <v>41</v>
      </c>
    </row>
    <row r="267" spans="1:3" ht="48" x14ac:dyDescent="0.25">
      <c r="A267" s="11" t="s">
        <v>294</v>
      </c>
      <c r="B267" s="12" t="s">
        <v>295</v>
      </c>
      <c r="C267" s="14">
        <v>45</v>
      </c>
    </row>
    <row r="268" spans="1:3" ht="36" x14ac:dyDescent="0.25">
      <c r="A268" s="11" t="s">
        <v>296</v>
      </c>
      <c r="B268" s="12" t="s">
        <v>1184</v>
      </c>
      <c r="C268" s="13" t="s">
        <v>1185</v>
      </c>
    </row>
    <row r="269" spans="1:3" ht="48" x14ac:dyDescent="0.25">
      <c r="A269" s="11" t="s">
        <v>297</v>
      </c>
      <c r="B269" s="12" t="s">
        <v>298</v>
      </c>
      <c r="C269" s="14">
        <v>5.5019999999999998</v>
      </c>
    </row>
    <row r="270" spans="1:3" ht="36" x14ac:dyDescent="0.25">
      <c r="A270" s="11" t="s">
        <v>299</v>
      </c>
      <c r="B270" s="12" t="s">
        <v>1186</v>
      </c>
      <c r="C270" s="14">
        <v>1.65</v>
      </c>
    </row>
    <row r="271" spans="1:3" ht="36" x14ac:dyDescent="0.25">
      <c r="A271" s="11" t="s">
        <v>300</v>
      </c>
      <c r="B271" s="12" t="s">
        <v>1187</v>
      </c>
      <c r="C271" s="14">
        <v>1.65</v>
      </c>
    </row>
    <row r="272" spans="1:3" x14ac:dyDescent="0.25">
      <c r="A272" s="15" t="s">
        <v>301</v>
      </c>
      <c r="B272" s="10"/>
      <c r="C272" s="10"/>
    </row>
    <row r="273" spans="1:3" ht="36" x14ac:dyDescent="0.25">
      <c r="A273" s="11" t="s">
        <v>302</v>
      </c>
      <c r="B273" s="12" t="s">
        <v>1188</v>
      </c>
      <c r="C273" s="13" t="s">
        <v>1189</v>
      </c>
    </row>
    <row r="274" spans="1:3" ht="36" x14ac:dyDescent="0.25">
      <c r="A274" s="11" t="s">
        <v>303</v>
      </c>
      <c r="B274" s="12" t="s">
        <v>304</v>
      </c>
      <c r="C274" s="13">
        <f>-255.865</f>
        <v>-255.86500000000001</v>
      </c>
    </row>
    <row r="275" spans="1:3" ht="36" x14ac:dyDescent="0.25">
      <c r="A275" s="11" t="s">
        <v>305</v>
      </c>
      <c r="B275" s="12" t="s">
        <v>306</v>
      </c>
      <c r="C275" s="13">
        <f>-420.045</f>
        <v>-420.04500000000002</v>
      </c>
    </row>
    <row r="276" spans="1:3" ht="36" x14ac:dyDescent="0.25">
      <c r="A276" s="11" t="s">
        <v>307</v>
      </c>
      <c r="B276" s="12" t="s">
        <v>308</v>
      </c>
      <c r="C276" s="14">
        <v>255.86500000000001</v>
      </c>
    </row>
    <row r="277" spans="1:3" ht="36" x14ac:dyDescent="0.25">
      <c r="A277" s="11" t="s">
        <v>309</v>
      </c>
      <c r="B277" s="12" t="s">
        <v>310</v>
      </c>
      <c r="C277" s="14">
        <v>420.04500000000002</v>
      </c>
    </row>
    <row r="278" spans="1:3" ht="36" x14ac:dyDescent="0.25">
      <c r="A278" s="11" t="s">
        <v>311</v>
      </c>
      <c r="B278" s="12" t="s">
        <v>1190</v>
      </c>
      <c r="C278" s="13" t="s">
        <v>1191</v>
      </c>
    </row>
    <row r="279" spans="1:3" ht="24" x14ac:dyDescent="0.25">
      <c r="A279" s="11" t="s">
        <v>312</v>
      </c>
      <c r="B279" s="12" t="s">
        <v>313</v>
      </c>
      <c r="C279" s="13">
        <f>-3.997</f>
        <v>-3.9969999999999999</v>
      </c>
    </row>
    <row r="280" spans="1:3" ht="36" x14ac:dyDescent="0.25">
      <c r="A280" s="11" t="s">
        <v>314</v>
      </c>
      <c r="B280" s="12" t="s">
        <v>315</v>
      </c>
      <c r="C280" s="14">
        <v>3.9969999999999999</v>
      </c>
    </row>
    <row r="281" spans="1:3" ht="36" x14ac:dyDescent="0.25">
      <c r="A281" s="11" t="s">
        <v>316</v>
      </c>
      <c r="B281" s="12" t="s">
        <v>1192</v>
      </c>
      <c r="C281" s="13" t="s">
        <v>1193</v>
      </c>
    </row>
    <row r="282" spans="1:3" ht="36" x14ac:dyDescent="0.25">
      <c r="A282" s="11" t="s">
        <v>317</v>
      </c>
      <c r="B282" s="12" t="s">
        <v>304</v>
      </c>
      <c r="C282" s="13">
        <f>-6.457</f>
        <v>-6.4569999999999999</v>
      </c>
    </row>
    <row r="283" spans="1:3" ht="36" x14ac:dyDescent="0.25">
      <c r="A283" s="11" t="s">
        <v>318</v>
      </c>
      <c r="B283" s="12" t="s">
        <v>319</v>
      </c>
      <c r="C283" s="14">
        <v>6.4569999999999999</v>
      </c>
    </row>
    <row r="284" spans="1:3" ht="48" x14ac:dyDescent="0.25">
      <c r="A284" s="11" t="s">
        <v>320</v>
      </c>
      <c r="B284" s="12" t="s">
        <v>1194</v>
      </c>
      <c r="C284" s="13" t="s">
        <v>1195</v>
      </c>
    </row>
    <row r="285" spans="1:3" ht="24" x14ac:dyDescent="0.25">
      <c r="A285" s="11" t="s">
        <v>321</v>
      </c>
      <c r="B285" s="12" t="s">
        <v>322</v>
      </c>
      <c r="C285" s="13" t="s">
        <v>1196</v>
      </c>
    </row>
    <row r="286" spans="1:3" ht="24" x14ac:dyDescent="0.25">
      <c r="A286" s="11" t="s">
        <v>323</v>
      </c>
      <c r="B286" s="12" t="s">
        <v>324</v>
      </c>
      <c r="C286" s="13" t="s">
        <v>1197</v>
      </c>
    </row>
    <row r="287" spans="1:3" x14ac:dyDescent="0.25">
      <c r="A287" s="15" t="s">
        <v>325</v>
      </c>
      <c r="B287" s="10"/>
      <c r="C287" s="10"/>
    </row>
    <row r="288" spans="1:3" ht="36" x14ac:dyDescent="0.25">
      <c r="A288" s="11" t="s">
        <v>326</v>
      </c>
      <c r="B288" s="12" t="s">
        <v>1198</v>
      </c>
      <c r="C288" s="13" t="s">
        <v>1199</v>
      </c>
    </row>
    <row r="289" spans="1:3" ht="48" x14ac:dyDescent="0.25">
      <c r="A289" s="11" t="s">
        <v>327</v>
      </c>
      <c r="B289" s="12" t="s">
        <v>328</v>
      </c>
      <c r="C289" s="13">
        <f>-657.989</f>
        <v>-657.98900000000003</v>
      </c>
    </row>
    <row r="290" spans="1:3" ht="48" x14ac:dyDescent="0.25">
      <c r="A290" s="11" t="s">
        <v>329</v>
      </c>
      <c r="B290" s="12" t="s">
        <v>330</v>
      </c>
      <c r="C290" s="14">
        <v>657.98900000000003</v>
      </c>
    </row>
    <row r="291" spans="1:3" ht="48" x14ac:dyDescent="0.25">
      <c r="A291" s="11" t="s">
        <v>331</v>
      </c>
      <c r="B291" s="12" t="s">
        <v>1200</v>
      </c>
      <c r="C291" s="13" t="s">
        <v>1201</v>
      </c>
    </row>
    <row r="292" spans="1:3" ht="36" x14ac:dyDescent="0.25">
      <c r="A292" s="11" t="s">
        <v>332</v>
      </c>
      <c r="B292" s="12" t="s">
        <v>304</v>
      </c>
      <c r="C292" s="13">
        <f>-95.288</f>
        <v>-95.287999999999997</v>
      </c>
    </row>
    <row r="293" spans="1:3" ht="36" x14ac:dyDescent="0.25">
      <c r="A293" s="11" t="s">
        <v>333</v>
      </c>
      <c r="B293" s="12" t="s">
        <v>319</v>
      </c>
      <c r="C293" s="14">
        <v>95.287999999999997</v>
      </c>
    </row>
    <row r="294" spans="1:3" ht="48" x14ac:dyDescent="0.25">
      <c r="A294" s="11" t="s">
        <v>334</v>
      </c>
      <c r="B294" s="12" t="s">
        <v>1202</v>
      </c>
      <c r="C294" s="13" t="s">
        <v>1203</v>
      </c>
    </row>
    <row r="295" spans="1:3" ht="60" x14ac:dyDescent="0.25">
      <c r="A295" s="11" t="s">
        <v>335</v>
      </c>
      <c r="B295" s="12" t="s">
        <v>1204</v>
      </c>
      <c r="C295" s="13" t="s">
        <v>1205</v>
      </c>
    </row>
    <row r="296" spans="1:3" ht="24" x14ac:dyDescent="0.25">
      <c r="A296" s="11" t="s">
        <v>336</v>
      </c>
      <c r="B296" s="12" t="s">
        <v>337</v>
      </c>
      <c r="C296" s="13">
        <f>-314.609</f>
        <v>-314.60899999999998</v>
      </c>
    </row>
    <row r="297" spans="1:3" ht="24" x14ac:dyDescent="0.25">
      <c r="A297" s="11" t="s">
        <v>338</v>
      </c>
      <c r="B297" s="12" t="s">
        <v>339</v>
      </c>
      <c r="C297" s="13">
        <f>-232.872</f>
        <v>-232.87200000000001</v>
      </c>
    </row>
    <row r="298" spans="1:3" ht="24" x14ac:dyDescent="0.25">
      <c r="A298" s="11" t="s">
        <v>340</v>
      </c>
      <c r="B298" s="12" t="s">
        <v>341</v>
      </c>
      <c r="C298" s="14">
        <v>314.60899999999998</v>
      </c>
    </row>
    <row r="299" spans="1:3" ht="24" x14ac:dyDescent="0.25">
      <c r="A299" s="11" t="s">
        <v>342</v>
      </c>
      <c r="B299" s="12" t="s">
        <v>343</v>
      </c>
      <c r="C299" s="14">
        <v>232.87200000000001</v>
      </c>
    </row>
    <row r="300" spans="1:3" x14ac:dyDescent="0.25">
      <c r="A300" s="15" t="s">
        <v>344</v>
      </c>
      <c r="B300" s="10"/>
      <c r="C300" s="10"/>
    </row>
    <row r="301" spans="1:3" ht="48" x14ac:dyDescent="0.25">
      <c r="A301" s="11" t="s">
        <v>345</v>
      </c>
      <c r="B301" s="12" t="s">
        <v>1206</v>
      </c>
      <c r="C301" s="13" t="s">
        <v>1207</v>
      </c>
    </row>
    <row r="302" spans="1:3" ht="36" x14ac:dyDescent="0.25">
      <c r="A302" s="11" t="s">
        <v>346</v>
      </c>
      <c r="B302" s="12" t="s">
        <v>1208</v>
      </c>
      <c r="C302" s="13" t="s">
        <v>1207</v>
      </c>
    </row>
    <row r="303" spans="1:3" ht="24" x14ac:dyDescent="0.25">
      <c r="A303" s="11" t="s">
        <v>347</v>
      </c>
      <c r="B303" s="12" t="s">
        <v>322</v>
      </c>
      <c r="C303" s="13" t="s">
        <v>1209</v>
      </c>
    </row>
    <row r="304" spans="1:3" ht="24" x14ac:dyDescent="0.25">
      <c r="A304" s="11" t="s">
        <v>348</v>
      </c>
      <c r="B304" s="12" t="s">
        <v>324</v>
      </c>
      <c r="C304" s="13" t="s">
        <v>1210</v>
      </c>
    </row>
    <row r="305" spans="1:3" ht="36" x14ac:dyDescent="0.25">
      <c r="A305" s="11" t="s">
        <v>349</v>
      </c>
      <c r="B305" s="12" t="s">
        <v>1211</v>
      </c>
      <c r="C305" s="13" t="s">
        <v>1207</v>
      </c>
    </row>
    <row r="306" spans="1:3" ht="36" x14ac:dyDescent="0.25">
      <c r="A306" s="11" t="s">
        <v>350</v>
      </c>
      <c r="B306" s="12" t="s">
        <v>351</v>
      </c>
      <c r="C306" s="13">
        <f>-68.569</f>
        <v>-68.569000000000003</v>
      </c>
    </row>
    <row r="307" spans="1:3" ht="24" x14ac:dyDescent="0.25">
      <c r="A307" s="11" t="s">
        <v>352</v>
      </c>
      <c r="B307" s="12" t="s">
        <v>353</v>
      </c>
      <c r="C307" s="14">
        <v>68.569000000000003</v>
      </c>
    </row>
    <row r="308" spans="1:3" x14ac:dyDescent="0.25">
      <c r="A308" s="15" t="s">
        <v>354</v>
      </c>
      <c r="B308" s="10"/>
      <c r="C308" s="10"/>
    </row>
    <row r="309" spans="1:3" ht="36" x14ac:dyDescent="0.25">
      <c r="A309" s="11" t="s">
        <v>355</v>
      </c>
      <c r="B309" s="12" t="s">
        <v>1212</v>
      </c>
      <c r="C309" s="13" t="s">
        <v>1213</v>
      </c>
    </row>
    <row r="310" spans="1:3" ht="48" x14ac:dyDescent="0.25">
      <c r="A310" s="11" t="s">
        <v>356</v>
      </c>
      <c r="B310" s="12" t="s">
        <v>1214</v>
      </c>
      <c r="C310" s="13" t="s">
        <v>1215</v>
      </c>
    </row>
    <row r="311" spans="1:3" ht="36" x14ac:dyDescent="0.25">
      <c r="A311" s="11" t="s">
        <v>357</v>
      </c>
      <c r="B311" s="12" t="s">
        <v>358</v>
      </c>
      <c r="C311" s="13">
        <f>-20.885</f>
        <v>-20.885000000000002</v>
      </c>
    </row>
    <row r="312" spans="1:3" ht="36" x14ac:dyDescent="0.25">
      <c r="A312" s="11" t="s">
        <v>359</v>
      </c>
      <c r="B312" s="12" t="s">
        <v>1216</v>
      </c>
      <c r="C312" s="14">
        <v>20.885000000000002</v>
      </c>
    </row>
    <row r="313" spans="1:3" ht="36" x14ac:dyDescent="0.25">
      <c r="A313" s="11" t="s">
        <v>360</v>
      </c>
      <c r="B313" s="12" t="s">
        <v>1211</v>
      </c>
      <c r="C313" s="13">
        <v>2.1311</v>
      </c>
    </row>
    <row r="314" spans="1:3" ht="36" x14ac:dyDescent="0.25">
      <c r="A314" s="11" t="s">
        <v>361</v>
      </c>
      <c r="B314" s="12" t="s">
        <v>351</v>
      </c>
      <c r="C314" s="13">
        <f>-230.159</f>
        <v>-230.15899999999999</v>
      </c>
    </row>
    <row r="315" spans="1:3" ht="24" x14ac:dyDescent="0.25">
      <c r="A315" s="11" t="s">
        <v>362</v>
      </c>
      <c r="B315" s="12" t="s">
        <v>353</v>
      </c>
      <c r="C315" s="14">
        <v>230.15899999999999</v>
      </c>
    </row>
    <row r="316" spans="1:3" x14ac:dyDescent="0.25">
      <c r="A316" s="15" t="s">
        <v>363</v>
      </c>
      <c r="B316" s="10"/>
      <c r="C316" s="10"/>
    </row>
    <row r="317" spans="1:3" ht="48" x14ac:dyDescent="0.25">
      <c r="A317" s="11" t="s">
        <v>364</v>
      </c>
      <c r="B317" s="12" t="s">
        <v>1142</v>
      </c>
      <c r="C317" s="13" t="s">
        <v>1217</v>
      </c>
    </row>
    <row r="318" spans="1:3" ht="36" x14ac:dyDescent="0.25">
      <c r="A318" s="11" t="s">
        <v>365</v>
      </c>
      <c r="B318" s="12" t="s">
        <v>53</v>
      </c>
      <c r="C318" s="13">
        <f>-3297.56</f>
        <v>-3297.56</v>
      </c>
    </row>
    <row r="319" spans="1:3" ht="36" x14ac:dyDescent="0.25">
      <c r="A319" s="11" t="s">
        <v>366</v>
      </c>
      <c r="B319" s="12" t="s">
        <v>55</v>
      </c>
      <c r="C319" s="14">
        <v>3297.56</v>
      </c>
    </row>
    <row r="320" spans="1:3" ht="36" x14ac:dyDescent="0.25">
      <c r="A320" s="11" t="s">
        <v>367</v>
      </c>
      <c r="B320" s="12" t="s">
        <v>1218</v>
      </c>
      <c r="C320" s="13" t="s">
        <v>1217</v>
      </c>
    </row>
    <row r="321" spans="1:3" ht="48" x14ac:dyDescent="0.25">
      <c r="A321" s="11" t="s">
        <v>368</v>
      </c>
      <c r="B321" s="12" t="s">
        <v>1214</v>
      </c>
      <c r="C321" s="13" t="s">
        <v>1219</v>
      </c>
    </row>
    <row r="322" spans="1:3" ht="36" x14ac:dyDescent="0.25">
      <c r="A322" s="11" t="s">
        <v>369</v>
      </c>
      <c r="B322" s="12" t="s">
        <v>358</v>
      </c>
      <c r="C322" s="13">
        <f>-98.353</f>
        <v>-98.352999999999994</v>
      </c>
    </row>
    <row r="323" spans="1:3" ht="45.75" x14ac:dyDescent="0.25">
      <c r="A323" s="11" t="s">
        <v>370</v>
      </c>
      <c r="B323" s="12" t="s">
        <v>371</v>
      </c>
      <c r="C323" s="14">
        <v>98.352999999999994</v>
      </c>
    </row>
    <row r="324" spans="1:3" ht="36" x14ac:dyDescent="0.25">
      <c r="A324" s="11" t="s">
        <v>372</v>
      </c>
      <c r="B324" s="12" t="s">
        <v>1211</v>
      </c>
      <c r="C324" s="13" t="s">
        <v>1217</v>
      </c>
    </row>
    <row r="325" spans="1:3" x14ac:dyDescent="0.25">
      <c r="A325" s="15" t="s">
        <v>373</v>
      </c>
      <c r="B325" s="10"/>
      <c r="C325" s="10"/>
    </row>
    <row r="326" spans="1:3" ht="36" x14ac:dyDescent="0.25">
      <c r="A326" s="11" t="s">
        <v>374</v>
      </c>
      <c r="B326" s="12" t="s">
        <v>1220</v>
      </c>
      <c r="C326" s="13" t="s">
        <v>1221</v>
      </c>
    </row>
    <row r="327" spans="1:3" ht="36" x14ac:dyDescent="0.25">
      <c r="A327" s="11" t="s">
        <v>375</v>
      </c>
      <c r="B327" s="12" t="s">
        <v>1222</v>
      </c>
      <c r="C327" s="13" t="s">
        <v>1223</v>
      </c>
    </row>
    <row r="328" spans="1:3" x14ac:dyDescent="0.25">
      <c r="A328" s="9" t="s">
        <v>376</v>
      </c>
      <c r="B328" s="10"/>
      <c r="C328" s="10"/>
    </row>
    <row r="329" spans="1:3" x14ac:dyDescent="0.25">
      <c r="A329" s="15" t="s">
        <v>377</v>
      </c>
      <c r="B329" s="10"/>
      <c r="C329" s="10"/>
    </row>
    <row r="330" spans="1:3" ht="48" x14ac:dyDescent="0.25">
      <c r="A330" s="11" t="s">
        <v>378</v>
      </c>
      <c r="B330" s="12" t="s">
        <v>1224</v>
      </c>
      <c r="C330" s="13" t="s">
        <v>1225</v>
      </c>
    </row>
    <row r="331" spans="1:3" ht="36" x14ac:dyDescent="0.25">
      <c r="A331" s="11" t="s">
        <v>379</v>
      </c>
      <c r="B331" s="12" t="s">
        <v>358</v>
      </c>
      <c r="C331" s="13">
        <f>-155.071</f>
        <v>-155.071</v>
      </c>
    </row>
    <row r="332" spans="1:3" ht="36" x14ac:dyDescent="0.25">
      <c r="A332" s="11" t="s">
        <v>380</v>
      </c>
      <c r="B332" s="12" t="s">
        <v>1227</v>
      </c>
      <c r="C332" s="14">
        <v>155.071</v>
      </c>
    </row>
    <row r="333" spans="1:3" ht="36" x14ac:dyDescent="0.25">
      <c r="A333" s="11" t="s">
        <v>381</v>
      </c>
      <c r="B333" s="12" t="s">
        <v>1226</v>
      </c>
      <c r="C333" s="13" t="s">
        <v>1228</v>
      </c>
    </row>
    <row r="334" spans="1:3" ht="36" x14ac:dyDescent="0.25">
      <c r="A334" s="11" t="s">
        <v>382</v>
      </c>
      <c r="B334" s="12" t="s">
        <v>1229</v>
      </c>
      <c r="C334" s="13" t="s">
        <v>1228</v>
      </c>
    </row>
    <row r="335" spans="1:3" ht="24" x14ac:dyDescent="0.25">
      <c r="A335" s="11" t="s">
        <v>383</v>
      </c>
      <c r="B335" s="12" t="s">
        <v>384</v>
      </c>
      <c r="C335" s="13" t="s">
        <v>1231</v>
      </c>
    </row>
    <row r="336" spans="1:3" ht="24" x14ac:dyDescent="0.25">
      <c r="A336" s="11" t="s">
        <v>385</v>
      </c>
      <c r="B336" s="12" t="s">
        <v>1230</v>
      </c>
      <c r="C336" s="13" t="s">
        <v>1228</v>
      </c>
    </row>
    <row r="337" spans="1:3" ht="36" x14ac:dyDescent="0.25">
      <c r="A337" s="11" t="s">
        <v>386</v>
      </c>
      <c r="B337" s="12" t="s">
        <v>387</v>
      </c>
      <c r="C337" s="13">
        <f>-2215.3</f>
        <v>-2215.3000000000002</v>
      </c>
    </row>
    <row r="338" spans="1:3" ht="36" x14ac:dyDescent="0.25">
      <c r="A338" s="11" t="s">
        <v>388</v>
      </c>
      <c r="B338" s="12" t="s">
        <v>389</v>
      </c>
      <c r="C338" s="14">
        <v>2215.3000000000002</v>
      </c>
    </row>
    <row r="339" spans="1:3" x14ac:dyDescent="0.25">
      <c r="A339" s="15" t="s">
        <v>390</v>
      </c>
      <c r="B339" s="10"/>
      <c r="C339" s="10"/>
    </row>
    <row r="340" spans="1:3" ht="36" x14ac:dyDescent="0.25">
      <c r="A340" s="11" t="s">
        <v>391</v>
      </c>
      <c r="B340" s="12" t="s">
        <v>1232</v>
      </c>
      <c r="C340" s="13" t="s">
        <v>1233</v>
      </c>
    </row>
    <row r="341" spans="1:3" ht="36" x14ac:dyDescent="0.25">
      <c r="A341" s="11" t="s">
        <v>392</v>
      </c>
      <c r="B341" s="12" t="s">
        <v>358</v>
      </c>
      <c r="C341" s="13">
        <f>-9.529</f>
        <v>-9.5289999999999999</v>
      </c>
    </row>
    <row r="342" spans="1:3" ht="36" x14ac:dyDescent="0.25">
      <c r="A342" s="11" t="s">
        <v>393</v>
      </c>
      <c r="B342" s="12" t="s">
        <v>1227</v>
      </c>
      <c r="C342" s="14">
        <v>9.5289999999999999</v>
      </c>
    </row>
    <row r="343" spans="1:3" ht="36" x14ac:dyDescent="0.25">
      <c r="A343" s="11" t="s">
        <v>394</v>
      </c>
      <c r="B343" s="12" t="s">
        <v>1226</v>
      </c>
      <c r="C343" s="13" t="s">
        <v>1234</v>
      </c>
    </row>
    <row r="344" spans="1:3" ht="36" x14ac:dyDescent="0.25">
      <c r="A344" s="11" t="s">
        <v>395</v>
      </c>
      <c r="B344" s="12" t="s">
        <v>1229</v>
      </c>
      <c r="C344" s="13" t="s">
        <v>1234</v>
      </c>
    </row>
    <row r="345" spans="1:3" ht="24" x14ac:dyDescent="0.25">
      <c r="A345" s="11" t="s">
        <v>396</v>
      </c>
      <c r="B345" s="12" t="s">
        <v>1230</v>
      </c>
      <c r="C345" s="13" t="s">
        <v>1234</v>
      </c>
    </row>
    <row r="346" spans="1:3" ht="36" x14ac:dyDescent="0.25">
      <c r="A346" s="11" t="s">
        <v>397</v>
      </c>
      <c r="B346" s="12" t="s">
        <v>387</v>
      </c>
      <c r="C346" s="13">
        <f>-136.129</f>
        <v>-136.12899999999999</v>
      </c>
    </row>
    <row r="347" spans="1:3" ht="36" x14ac:dyDescent="0.25">
      <c r="A347" s="11" t="s">
        <v>398</v>
      </c>
      <c r="B347" s="12" t="s">
        <v>389</v>
      </c>
      <c r="C347" s="14">
        <v>136.12899999999999</v>
      </c>
    </row>
    <row r="348" spans="1:3" x14ac:dyDescent="0.25">
      <c r="A348" s="15" t="s">
        <v>399</v>
      </c>
      <c r="B348" s="10"/>
      <c r="C348" s="10"/>
    </row>
    <row r="349" spans="1:3" ht="36" x14ac:dyDescent="0.25">
      <c r="A349" s="11" t="s">
        <v>400</v>
      </c>
      <c r="B349" s="12" t="s">
        <v>1232</v>
      </c>
      <c r="C349" s="13" t="s">
        <v>1235</v>
      </c>
    </row>
    <row r="350" spans="1:3" ht="36" x14ac:dyDescent="0.25">
      <c r="A350" s="11" t="s">
        <v>401</v>
      </c>
      <c r="B350" s="12" t="s">
        <v>358</v>
      </c>
      <c r="C350" s="13">
        <f>-19.721</f>
        <v>-19.721</v>
      </c>
    </row>
    <row r="351" spans="1:3" ht="45.75" x14ac:dyDescent="0.25">
      <c r="A351" s="11" t="s">
        <v>402</v>
      </c>
      <c r="B351" s="12" t="s">
        <v>403</v>
      </c>
      <c r="C351" s="14">
        <v>19.721</v>
      </c>
    </row>
    <row r="352" spans="1:3" ht="24" x14ac:dyDescent="0.25">
      <c r="A352" s="11" t="s">
        <v>404</v>
      </c>
      <c r="B352" s="12" t="s">
        <v>1236</v>
      </c>
      <c r="C352" s="13" t="s">
        <v>1237</v>
      </c>
    </row>
    <row r="353" spans="1:3" ht="36" x14ac:dyDescent="0.25">
      <c r="A353" s="11" t="s">
        <v>405</v>
      </c>
      <c r="B353" s="12" t="s">
        <v>1229</v>
      </c>
      <c r="C353" s="13" t="s">
        <v>1237</v>
      </c>
    </row>
    <row r="354" spans="1:3" ht="24" x14ac:dyDescent="0.25">
      <c r="A354" s="11" t="s">
        <v>406</v>
      </c>
      <c r="B354" s="12" t="s">
        <v>384</v>
      </c>
      <c r="C354" s="13" t="s">
        <v>1238</v>
      </c>
    </row>
    <row r="355" spans="1:3" ht="24" x14ac:dyDescent="0.25">
      <c r="A355" s="11" t="s">
        <v>407</v>
      </c>
      <c r="B355" s="12" t="s">
        <v>1230</v>
      </c>
      <c r="C355" s="13" t="s">
        <v>1237</v>
      </c>
    </row>
    <row r="356" spans="1:3" ht="36" x14ac:dyDescent="0.25">
      <c r="A356" s="11" t="s">
        <v>408</v>
      </c>
      <c r="B356" s="12" t="s">
        <v>387</v>
      </c>
      <c r="C356" s="13">
        <f>-179.285</f>
        <v>-179.285</v>
      </c>
    </row>
    <row r="357" spans="1:3" ht="36" x14ac:dyDescent="0.25">
      <c r="A357" s="11" t="s">
        <v>409</v>
      </c>
      <c r="B357" s="12" t="s">
        <v>389</v>
      </c>
      <c r="C357" s="14">
        <v>179.285</v>
      </c>
    </row>
    <row r="358" spans="1:3" x14ac:dyDescent="0.25">
      <c r="A358" s="15" t="s">
        <v>410</v>
      </c>
      <c r="B358" s="10"/>
      <c r="C358" s="10"/>
    </row>
    <row r="359" spans="1:3" ht="36" x14ac:dyDescent="0.25">
      <c r="A359" s="11" t="s">
        <v>411</v>
      </c>
      <c r="B359" s="12" t="s">
        <v>1232</v>
      </c>
      <c r="C359" s="13" t="s">
        <v>1239</v>
      </c>
    </row>
    <row r="360" spans="1:3" ht="36" x14ac:dyDescent="0.25">
      <c r="A360" s="11" t="s">
        <v>412</v>
      </c>
      <c r="B360" s="12" t="s">
        <v>358</v>
      </c>
      <c r="C360" s="13">
        <f>-10.547</f>
        <v>-10.547000000000001</v>
      </c>
    </row>
    <row r="361" spans="1:3" ht="36" x14ac:dyDescent="0.25">
      <c r="A361" s="11" t="s">
        <v>413</v>
      </c>
      <c r="B361" s="12" t="s">
        <v>1227</v>
      </c>
      <c r="C361" s="14">
        <v>10.547000000000001</v>
      </c>
    </row>
    <row r="362" spans="1:3" ht="24" x14ac:dyDescent="0.25">
      <c r="A362" s="11" t="s">
        <v>414</v>
      </c>
      <c r="B362" s="12" t="s">
        <v>1240</v>
      </c>
      <c r="C362" s="13" t="s">
        <v>1241</v>
      </c>
    </row>
    <row r="363" spans="1:3" ht="36" x14ac:dyDescent="0.25">
      <c r="A363" s="11" t="s">
        <v>415</v>
      </c>
      <c r="B363" s="12" t="s">
        <v>1229</v>
      </c>
      <c r="C363" s="13" t="s">
        <v>1241</v>
      </c>
    </row>
    <row r="364" spans="1:3" ht="24" x14ac:dyDescent="0.25">
      <c r="A364" s="11" t="s">
        <v>416</v>
      </c>
      <c r="B364" s="12" t="s">
        <v>384</v>
      </c>
      <c r="C364" s="13" t="s">
        <v>1242</v>
      </c>
    </row>
    <row r="365" spans="1:3" ht="48" x14ac:dyDescent="0.25">
      <c r="A365" s="11" t="s">
        <v>417</v>
      </c>
      <c r="B365" s="12" t="s">
        <v>1243</v>
      </c>
      <c r="C365" s="13" t="s">
        <v>1241</v>
      </c>
    </row>
    <row r="366" spans="1:3" ht="36" x14ac:dyDescent="0.25">
      <c r="A366" s="11" t="s">
        <v>418</v>
      </c>
      <c r="B366" s="12" t="s">
        <v>53</v>
      </c>
      <c r="C366" s="13">
        <f>-171.355</f>
        <v>-171.35499999999999</v>
      </c>
    </row>
    <row r="367" spans="1:3" ht="24" x14ac:dyDescent="0.25">
      <c r="A367" s="11" t="s">
        <v>419</v>
      </c>
      <c r="B367" s="12" t="s">
        <v>420</v>
      </c>
      <c r="C367" s="14">
        <v>171.35499999999999</v>
      </c>
    </row>
    <row r="368" spans="1:3" ht="24" x14ac:dyDescent="0.25">
      <c r="A368" s="11" t="s">
        <v>421</v>
      </c>
      <c r="B368" s="12" t="s">
        <v>1230</v>
      </c>
      <c r="C368" s="13" t="s">
        <v>1241</v>
      </c>
    </row>
    <row r="369" spans="1:3" ht="36" x14ac:dyDescent="0.25">
      <c r="A369" s="11" t="s">
        <v>422</v>
      </c>
      <c r="B369" s="12" t="s">
        <v>387</v>
      </c>
      <c r="C369" s="13">
        <f>-150.674</f>
        <v>-150.67400000000001</v>
      </c>
    </row>
    <row r="370" spans="1:3" ht="36" x14ac:dyDescent="0.25">
      <c r="A370" s="11" t="s">
        <v>423</v>
      </c>
      <c r="B370" s="12" t="s">
        <v>389</v>
      </c>
      <c r="C370" s="14">
        <v>150.67400000000001</v>
      </c>
    </row>
    <row r="371" spans="1:3" x14ac:dyDescent="0.25">
      <c r="A371" s="15" t="s">
        <v>424</v>
      </c>
      <c r="B371" s="10"/>
      <c r="C371" s="10"/>
    </row>
    <row r="372" spans="1:3" ht="36" x14ac:dyDescent="0.25">
      <c r="A372" s="11" t="s">
        <v>425</v>
      </c>
      <c r="B372" s="12" t="s">
        <v>1232</v>
      </c>
      <c r="C372" s="13" t="s">
        <v>1244</v>
      </c>
    </row>
    <row r="373" spans="1:3" ht="36" x14ac:dyDescent="0.25">
      <c r="A373" s="11" t="s">
        <v>426</v>
      </c>
      <c r="B373" s="12" t="s">
        <v>358</v>
      </c>
      <c r="C373" s="13">
        <f>-44.63</f>
        <v>-44.63</v>
      </c>
    </row>
    <row r="374" spans="1:3" ht="24" x14ac:dyDescent="0.25">
      <c r="A374" s="11" t="s">
        <v>427</v>
      </c>
      <c r="B374" s="12" t="s">
        <v>1245</v>
      </c>
      <c r="C374" s="14">
        <v>44.63</v>
      </c>
    </row>
    <row r="375" spans="1:3" ht="24" x14ac:dyDescent="0.25">
      <c r="A375" s="11" t="s">
        <v>428</v>
      </c>
      <c r="B375" s="12" t="s">
        <v>1246</v>
      </c>
      <c r="C375" s="13" t="s">
        <v>1247</v>
      </c>
    </row>
    <row r="376" spans="1:3" ht="36" x14ac:dyDescent="0.25">
      <c r="A376" s="11" t="s">
        <v>429</v>
      </c>
      <c r="B376" s="12" t="s">
        <v>21</v>
      </c>
      <c r="C376" s="13">
        <f>-0.3125</f>
        <v>-0.3125</v>
      </c>
    </row>
    <row r="377" spans="1:3" ht="24" x14ac:dyDescent="0.25">
      <c r="A377" s="11" t="s">
        <v>430</v>
      </c>
      <c r="B377" s="12" t="s">
        <v>1249</v>
      </c>
      <c r="C377" s="13" t="s">
        <v>1248</v>
      </c>
    </row>
    <row r="378" spans="1:3" ht="24" x14ac:dyDescent="0.25">
      <c r="A378" s="11" t="s">
        <v>431</v>
      </c>
      <c r="B378" s="12" t="s">
        <v>1250</v>
      </c>
      <c r="C378" s="13" t="s">
        <v>1251</v>
      </c>
    </row>
    <row r="379" spans="1:3" ht="36" x14ac:dyDescent="0.25">
      <c r="A379" s="11" t="s">
        <v>432</v>
      </c>
      <c r="B379" s="12" t="s">
        <v>1229</v>
      </c>
      <c r="C379" s="13" t="s">
        <v>1251</v>
      </c>
    </row>
    <row r="380" spans="1:3" ht="24" x14ac:dyDescent="0.25">
      <c r="A380" s="11" t="s">
        <v>433</v>
      </c>
      <c r="B380" s="12" t="s">
        <v>1252</v>
      </c>
      <c r="C380" s="13" t="s">
        <v>1251</v>
      </c>
    </row>
    <row r="381" spans="1:3" ht="48" x14ac:dyDescent="0.25">
      <c r="A381" s="11" t="s">
        <v>434</v>
      </c>
      <c r="B381" s="12" t="s">
        <v>435</v>
      </c>
      <c r="C381" s="13">
        <f>-637.571</f>
        <v>-637.57100000000003</v>
      </c>
    </row>
    <row r="382" spans="1:3" ht="36" x14ac:dyDescent="0.25">
      <c r="A382" s="11" t="s">
        <v>436</v>
      </c>
      <c r="B382" s="12" t="s">
        <v>1253</v>
      </c>
      <c r="C382" s="14">
        <v>637.57100000000003</v>
      </c>
    </row>
    <row r="383" spans="1:3" x14ac:dyDescent="0.25">
      <c r="A383" s="15" t="s">
        <v>438</v>
      </c>
      <c r="B383" s="10"/>
      <c r="C383" s="10"/>
    </row>
    <row r="384" spans="1:3" ht="36" x14ac:dyDescent="0.25">
      <c r="A384" s="11" t="s">
        <v>439</v>
      </c>
      <c r="B384" s="12" t="s">
        <v>1232</v>
      </c>
      <c r="C384" s="13" t="s">
        <v>1254</v>
      </c>
    </row>
    <row r="385" spans="1:3" ht="36" x14ac:dyDescent="0.25">
      <c r="A385" s="11" t="s">
        <v>440</v>
      </c>
      <c r="B385" s="12" t="s">
        <v>358</v>
      </c>
      <c r="C385" s="13">
        <f>-11.951</f>
        <v>-11.951000000000001</v>
      </c>
    </row>
    <row r="386" spans="1:3" ht="24" x14ac:dyDescent="0.25">
      <c r="A386" s="11" t="s">
        <v>441</v>
      </c>
      <c r="B386" s="12" t="s">
        <v>1245</v>
      </c>
      <c r="C386" s="14">
        <v>11.951000000000001</v>
      </c>
    </row>
    <row r="387" spans="1:3" ht="24" x14ac:dyDescent="0.25">
      <c r="A387" s="11" t="s">
        <v>442</v>
      </c>
      <c r="B387" s="12" t="s">
        <v>1246</v>
      </c>
      <c r="C387" s="13" t="s">
        <v>1255</v>
      </c>
    </row>
    <row r="388" spans="1:3" ht="36" x14ac:dyDescent="0.25">
      <c r="A388" s="11" t="s">
        <v>443</v>
      </c>
      <c r="B388" s="12" t="s">
        <v>21</v>
      </c>
      <c r="C388" s="13">
        <f>-0.08369</f>
        <v>-8.3690000000000001E-2</v>
      </c>
    </row>
    <row r="389" spans="1:3" ht="36" x14ac:dyDescent="0.25">
      <c r="A389" s="11" t="s">
        <v>444</v>
      </c>
      <c r="B389" s="12" t="s">
        <v>1256</v>
      </c>
      <c r="C389" s="13" t="s">
        <v>1257</v>
      </c>
    </row>
    <row r="390" spans="1:3" ht="24" x14ac:dyDescent="0.25">
      <c r="A390" s="11" t="s">
        <v>445</v>
      </c>
      <c r="B390" s="12" t="s">
        <v>1250</v>
      </c>
      <c r="C390" s="13" t="s">
        <v>1258</v>
      </c>
    </row>
    <row r="391" spans="1:3" ht="36" x14ac:dyDescent="0.25">
      <c r="A391" s="11" t="s">
        <v>446</v>
      </c>
      <c r="B391" s="12" t="s">
        <v>1229</v>
      </c>
      <c r="C391" s="13" t="s">
        <v>1258</v>
      </c>
    </row>
    <row r="392" spans="1:3" ht="24" x14ac:dyDescent="0.25">
      <c r="A392" s="11" t="s">
        <v>447</v>
      </c>
      <c r="B392" s="12" t="s">
        <v>1259</v>
      </c>
      <c r="C392" s="13" t="s">
        <v>1258</v>
      </c>
    </row>
    <row r="393" spans="1:3" ht="48" x14ac:dyDescent="0.25">
      <c r="A393" s="11" t="s">
        <v>448</v>
      </c>
      <c r="B393" s="12" t="s">
        <v>449</v>
      </c>
      <c r="C393" s="13">
        <f>-171.565</f>
        <v>-171.565</v>
      </c>
    </row>
    <row r="394" spans="1:3" ht="48" x14ac:dyDescent="0.25">
      <c r="A394" s="11" t="s">
        <v>450</v>
      </c>
      <c r="B394" s="12" t="s">
        <v>451</v>
      </c>
      <c r="C394" s="14">
        <v>171.565</v>
      </c>
    </row>
    <row r="395" spans="1:3" x14ac:dyDescent="0.25">
      <c r="A395" s="15" t="s">
        <v>452</v>
      </c>
      <c r="B395" s="10"/>
      <c r="C395" s="10"/>
    </row>
    <row r="396" spans="1:3" ht="36" x14ac:dyDescent="0.25">
      <c r="A396" s="11" t="s">
        <v>453</v>
      </c>
      <c r="B396" s="12" t="s">
        <v>1232</v>
      </c>
      <c r="C396" s="13" t="s">
        <v>1260</v>
      </c>
    </row>
    <row r="397" spans="1:3" ht="36" x14ac:dyDescent="0.25">
      <c r="A397" s="11" t="s">
        <v>454</v>
      </c>
      <c r="B397" s="12" t="s">
        <v>358</v>
      </c>
      <c r="C397" s="14">
        <v>-7.5309999999999997</v>
      </c>
    </row>
    <row r="398" spans="1:3" ht="24" x14ac:dyDescent="0.25">
      <c r="A398" s="11" t="s">
        <v>455</v>
      </c>
      <c r="B398" s="12" t="s">
        <v>1261</v>
      </c>
      <c r="C398" s="14">
        <v>7.5309999999999997</v>
      </c>
    </row>
    <row r="399" spans="1:3" ht="36" x14ac:dyDescent="0.25">
      <c r="A399" s="11" t="s">
        <v>456</v>
      </c>
      <c r="B399" s="12" t="s">
        <v>1232</v>
      </c>
      <c r="C399" s="13" t="s">
        <v>1262</v>
      </c>
    </row>
    <row r="400" spans="1:3" ht="36" x14ac:dyDescent="0.25">
      <c r="A400" s="11" t="s">
        <v>457</v>
      </c>
      <c r="B400" s="12" t="s">
        <v>358</v>
      </c>
      <c r="C400" s="14">
        <v>-3.766</v>
      </c>
    </row>
    <row r="401" spans="1:3" ht="36" x14ac:dyDescent="0.25">
      <c r="A401" s="11" t="s">
        <v>458</v>
      </c>
      <c r="B401" s="12" t="s">
        <v>1264</v>
      </c>
      <c r="C401" s="13" t="s">
        <v>1263</v>
      </c>
    </row>
    <row r="402" spans="1:3" ht="24" x14ac:dyDescent="0.25">
      <c r="A402" s="11" t="s">
        <v>459</v>
      </c>
      <c r="B402" s="12" t="s">
        <v>1246</v>
      </c>
      <c r="C402" s="13" t="s">
        <v>1265</v>
      </c>
    </row>
    <row r="403" spans="1:3" ht="36" x14ac:dyDescent="0.25">
      <c r="A403" s="11" t="s">
        <v>460</v>
      </c>
      <c r="B403" s="12" t="s">
        <v>21</v>
      </c>
      <c r="C403" s="14">
        <v>-7.3800000000000004E-2</v>
      </c>
    </row>
    <row r="404" spans="1:3" ht="24" x14ac:dyDescent="0.25">
      <c r="A404" s="11" t="s">
        <v>461</v>
      </c>
      <c r="B404" s="12" t="s">
        <v>1249</v>
      </c>
      <c r="C404" s="13" t="s">
        <v>1266</v>
      </c>
    </row>
    <row r="405" spans="1:3" ht="24" x14ac:dyDescent="0.25">
      <c r="A405" s="11" t="s">
        <v>462</v>
      </c>
      <c r="B405" s="12" t="s">
        <v>1268</v>
      </c>
      <c r="C405" s="13" t="s">
        <v>1267</v>
      </c>
    </row>
    <row r="406" spans="1:3" ht="36" x14ac:dyDescent="0.25">
      <c r="A406" s="11" t="s">
        <v>463</v>
      </c>
      <c r="B406" s="12" t="s">
        <v>1229</v>
      </c>
      <c r="C406" s="13" t="s">
        <v>1267</v>
      </c>
    </row>
    <row r="407" spans="1:3" ht="24" x14ac:dyDescent="0.25">
      <c r="A407" s="11" t="s">
        <v>464</v>
      </c>
      <c r="B407" s="12" t="s">
        <v>1259</v>
      </c>
      <c r="C407" s="13" t="s">
        <v>1267</v>
      </c>
    </row>
    <row r="408" spans="1:3" ht="36" x14ac:dyDescent="0.25">
      <c r="A408" s="11" t="s">
        <v>465</v>
      </c>
      <c r="B408" s="12" t="s">
        <v>449</v>
      </c>
      <c r="C408" s="14">
        <v>-151.36199999999999</v>
      </c>
    </row>
    <row r="409" spans="1:3" ht="48" x14ac:dyDescent="0.25">
      <c r="A409" s="11" t="s">
        <v>466</v>
      </c>
      <c r="B409" s="12" t="s">
        <v>451</v>
      </c>
      <c r="C409" s="14">
        <v>151.36199999999999</v>
      </c>
    </row>
    <row r="410" spans="1:3" x14ac:dyDescent="0.25">
      <c r="A410" s="15" t="s">
        <v>467</v>
      </c>
      <c r="B410" s="10"/>
      <c r="C410" s="10"/>
    </row>
    <row r="411" spans="1:3" ht="24" x14ac:dyDescent="0.25">
      <c r="A411" s="11" t="s">
        <v>468</v>
      </c>
      <c r="B411" s="12" t="s">
        <v>1269</v>
      </c>
      <c r="C411" s="13" t="s">
        <v>1270</v>
      </c>
    </row>
    <row r="412" spans="1:3" ht="36" x14ac:dyDescent="0.25">
      <c r="A412" s="11" t="s">
        <v>469</v>
      </c>
      <c r="B412" s="12" t="s">
        <v>1229</v>
      </c>
      <c r="C412" s="13" t="s">
        <v>1270</v>
      </c>
    </row>
    <row r="413" spans="1:3" ht="36" x14ac:dyDescent="0.25">
      <c r="A413" s="11" t="s">
        <v>470</v>
      </c>
      <c r="B413" s="12" t="s">
        <v>1271</v>
      </c>
      <c r="C413" s="13" t="s">
        <v>1270</v>
      </c>
    </row>
    <row r="414" spans="1:3" ht="36" x14ac:dyDescent="0.25">
      <c r="A414" s="11" t="s">
        <v>471</v>
      </c>
      <c r="B414" s="12" t="s">
        <v>387</v>
      </c>
      <c r="C414" s="13">
        <f>-3.774</f>
        <v>-3.774</v>
      </c>
    </row>
    <row r="415" spans="1:3" ht="36" x14ac:dyDescent="0.25">
      <c r="A415" s="11" t="s">
        <v>472</v>
      </c>
      <c r="B415" s="12" t="s">
        <v>389</v>
      </c>
      <c r="C415" s="14">
        <v>3.774</v>
      </c>
    </row>
    <row r="416" spans="1:3" x14ac:dyDescent="0.25">
      <c r="A416" s="15" t="s">
        <v>473</v>
      </c>
      <c r="B416" s="10"/>
      <c r="C416" s="10"/>
    </row>
    <row r="417" spans="1:3" ht="36" x14ac:dyDescent="0.25">
      <c r="A417" s="11" t="s">
        <v>474</v>
      </c>
      <c r="B417" s="12" t="s">
        <v>1232</v>
      </c>
      <c r="C417" s="13" t="s">
        <v>1272</v>
      </c>
    </row>
    <row r="418" spans="1:3" ht="24" x14ac:dyDescent="0.25">
      <c r="A418" s="11" t="s">
        <v>475</v>
      </c>
      <c r="B418" s="12" t="s">
        <v>358</v>
      </c>
      <c r="C418" s="13">
        <f>-32.228</f>
        <v>-32.228000000000002</v>
      </c>
    </row>
    <row r="419" spans="1:3" ht="24" x14ac:dyDescent="0.25">
      <c r="A419" s="11" t="s">
        <v>476</v>
      </c>
      <c r="B419" s="12" t="s">
        <v>1261</v>
      </c>
      <c r="C419" s="14">
        <v>32.228000000000002</v>
      </c>
    </row>
    <row r="420" spans="1:3" ht="24" x14ac:dyDescent="0.25">
      <c r="A420" s="11" t="s">
        <v>477</v>
      </c>
      <c r="B420" s="12" t="s">
        <v>1273</v>
      </c>
      <c r="C420" s="13" t="s">
        <v>1274</v>
      </c>
    </row>
    <row r="421" spans="1:3" ht="36" x14ac:dyDescent="0.25">
      <c r="A421" s="11" t="s">
        <v>478</v>
      </c>
      <c r="B421" s="12" t="s">
        <v>1229</v>
      </c>
      <c r="C421" s="13" t="s">
        <v>1274</v>
      </c>
    </row>
    <row r="422" spans="1:3" ht="48" x14ac:dyDescent="0.25">
      <c r="A422" s="11" t="s">
        <v>479</v>
      </c>
      <c r="B422" s="12" t="s">
        <v>1243</v>
      </c>
      <c r="C422" s="13" t="s">
        <v>1274</v>
      </c>
    </row>
    <row r="423" spans="1:3" ht="36" x14ac:dyDescent="0.25">
      <c r="A423" s="11" t="s">
        <v>480</v>
      </c>
      <c r="B423" s="12" t="s">
        <v>53</v>
      </c>
      <c r="C423" s="13">
        <f>-523.589</f>
        <v>-523.58900000000006</v>
      </c>
    </row>
    <row r="424" spans="1:3" ht="24" x14ac:dyDescent="0.25">
      <c r="A424" s="11" t="s">
        <v>481</v>
      </c>
      <c r="B424" s="12" t="s">
        <v>420</v>
      </c>
      <c r="C424" s="14">
        <v>523.58900000000006</v>
      </c>
    </row>
    <row r="425" spans="1:3" ht="24" x14ac:dyDescent="0.25">
      <c r="A425" s="11" t="s">
        <v>482</v>
      </c>
      <c r="B425" s="12" t="s">
        <v>1275</v>
      </c>
      <c r="C425" s="13" t="s">
        <v>1274</v>
      </c>
    </row>
    <row r="426" spans="1:3" ht="36" x14ac:dyDescent="0.25">
      <c r="A426" s="11" t="s">
        <v>483</v>
      </c>
      <c r="B426" s="12" t="s">
        <v>484</v>
      </c>
      <c r="C426" s="13">
        <f>-9.208</f>
        <v>-9.2080000000000002</v>
      </c>
    </row>
    <row r="427" spans="1:3" ht="36" x14ac:dyDescent="0.25">
      <c r="A427" s="11" t="s">
        <v>485</v>
      </c>
      <c r="B427" s="12" t="s">
        <v>486</v>
      </c>
      <c r="C427" s="14">
        <v>9.2080000000000002</v>
      </c>
    </row>
    <row r="428" spans="1:3" ht="36" x14ac:dyDescent="0.25">
      <c r="A428" s="11" t="s">
        <v>487</v>
      </c>
      <c r="B428" s="12" t="s">
        <v>1276</v>
      </c>
      <c r="C428" s="13" t="s">
        <v>1274</v>
      </c>
    </row>
    <row r="429" spans="1:3" ht="36" x14ac:dyDescent="0.25">
      <c r="A429" s="11" t="s">
        <v>488</v>
      </c>
      <c r="B429" s="12" t="s">
        <v>484</v>
      </c>
      <c r="C429" s="13">
        <f>-12.891</f>
        <v>-12.891</v>
      </c>
    </row>
    <row r="430" spans="1:3" ht="36" x14ac:dyDescent="0.25">
      <c r="A430" s="11" t="s">
        <v>489</v>
      </c>
      <c r="B430" s="12" t="s">
        <v>486</v>
      </c>
      <c r="C430" s="14">
        <v>12.891</v>
      </c>
    </row>
    <row r="431" spans="1:3" ht="36" x14ac:dyDescent="0.25">
      <c r="A431" s="11" t="s">
        <v>490</v>
      </c>
      <c r="B431" s="12" t="s">
        <v>1277</v>
      </c>
      <c r="C431" s="13" t="s">
        <v>1274</v>
      </c>
    </row>
    <row r="432" spans="1:3" ht="36" x14ac:dyDescent="0.25">
      <c r="A432" s="11" t="s">
        <v>491</v>
      </c>
      <c r="B432" s="12" t="s">
        <v>1278</v>
      </c>
      <c r="C432" s="13" t="s">
        <v>1274</v>
      </c>
    </row>
    <row r="433" spans="1:3" x14ac:dyDescent="0.25">
      <c r="A433" s="15" t="s">
        <v>492</v>
      </c>
      <c r="B433" s="10"/>
      <c r="C433" s="10"/>
    </row>
    <row r="434" spans="1:3" ht="48" x14ac:dyDescent="0.25">
      <c r="A434" s="11" t="s">
        <v>493</v>
      </c>
      <c r="B434" s="12" t="s">
        <v>1279</v>
      </c>
      <c r="C434" s="13" t="s">
        <v>1280</v>
      </c>
    </row>
    <row r="435" spans="1:3" ht="48" x14ac:dyDescent="0.25">
      <c r="A435" s="11" t="s">
        <v>494</v>
      </c>
      <c r="B435" s="12" t="s">
        <v>495</v>
      </c>
      <c r="C435" s="13">
        <f>-36.916</f>
        <v>-36.915999999999997</v>
      </c>
    </row>
    <row r="436" spans="1:3" ht="36" x14ac:dyDescent="0.25">
      <c r="A436" s="11" t="s">
        <v>496</v>
      </c>
      <c r="B436" s="12" t="s">
        <v>497</v>
      </c>
      <c r="C436" s="13" t="s">
        <v>1281</v>
      </c>
    </row>
    <row r="437" spans="1:3" ht="24" x14ac:dyDescent="0.25">
      <c r="A437" s="11" t="s">
        <v>498</v>
      </c>
      <c r="B437" s="12" t="s">
        <v>1246</v>
      </c>
      <c r="C437" s="13" t="s">
        <v>1282</v>
      </c>
    </row>
    <row r="438" spans="1:3" ht="36" x14ac:dyDescent="0.25">
      <c r="A438" s="11" t="s">
        <v>499</v>
      </c>
      <c r="B438" s="12" t="s">
        <v>21</v>
      </c>
      <c r="C438" s="13">
        <f>-0.448</f>
        <v>-0.44800000000000001</v>
      </c>
    </row>
    <row r="439" spans="1:3" ht="24" x14ac:dyDescent="0.25">
      <c r="A439" s="11" t="s">
        <v>500</v>
      </c>
      <c r="B439" s="12" t="s">
        <v>1249</v>
      </c>
      <c r="C439" s="13" t="s">
        <v>1283</v>
      </c>
    </row>
    <row r="440" spans="1:3" ht="24" x14ac:dyDescent="0.25">
      <c r="A440" s="11" t="s">
        <v>501</v>
      </c>
      <c r="B440" s="12" t="s">
        <v>1284</v>
      </c>
      <c r="C440" s="13" t="s">
        <v>1280</v>
      </c>
    </row>
    <row r="441" spans="1:3" ht="36" x14ac:dyDescent="0.25">
      <c r="A441" s="11" t="s">
        <v>502</v>
      </c>
      <c r="B441" s="12" t="s">
        <v>484</v>
      </c>
      <c r="C441" s="13">
        <f>-18.279</f>
        <v>-18.279</v>
      </c>
    </row>
    <row r="442" spans="1:3" ht="36" x14ac:dyDescent="0.25">
      <c r="A442" s="11" t="s">
        <v>503</v>
      </c>
      <c r="B442" s="12" t="s">
        <v>486</v>
      </c>
      <c r="C442" s="14">
        <v>18.279</v>
      </c>
    </row>
    <row r="443" spans="1:3" ht="36" x14ac:dyDescent="0.25">
      <c r="A443" s="11" t="s">
        <v>504</v>
      </c>
      <c r="B443" s="12" t="s">
        <v>1276</v>
      </c>
      <c r="C443" s="13" t="s">
        <v>1280</v>
      </c>
    </row>
    <row r="444" spans="1:3" ht="36" x14ac:dyDescent="0.25">
      <c r="A444" s="11" t="s">
        <v>505</v>
      </c>
      <c r="B444" s="12" t="s">
        <v>484</v>
      </c>
      <c r="C444" s="13">
        <f>-9.139</f>
        <v>-9.1389999999999993</v>
      </c>
    </row>
    <row r="445" spans="1:3" ht="36" x14ac:dyDescent="0.25">
      <c r="A445" s="11" t="s">
        <v>506</v>
      </c>
      <c r="B445" s="12" t="s">
        <v>486</v>
      </c>
      <c r="C445" s="14">
        <v>9.1389999999999993</v>
      </c>
    </row>
    <row r="446" spans="1:3" ht="24" x14ac:dyDescent="0.25">
      <c r="A446" s="11" t="s">
        <v>507</v>
      </c>
      <c r="B446" s="12" t="s">
        <v>1285</v>
      </c>
      <c r="C446" s="13" t="s">
        <v>1280</v>
      </c>
    </row>
    <row r="447" spans="1:3" ht="36" x14ac:dyDescent="0.25">
      <c r="A447" s="11" t="s">
        <v>508</v>
      </c>
      <c r="B447" s="12" t="s">
        <v>1286</v>
      </c>
      <c r="C447" s="13" t="s">
        <v>1280</v>
      </c>
    </row>
    <row r="448" spans="1:3" ht="36" x14ac:dyDescent="0.25">
      <c r="A448" s="11" t="s">
        <v>509</v>
      </c>
      <c r="B448" s="12" t="s">
        <v>510</v>
      </c>
      <c r="C448" s="13">
        <f>-4.032</f>
        <v>-4.032</v>
      </c>
    </row>
    <row r="449" spans="1:3" ht="36" x14ac:dyDescent="0.25">
      <c r="A449" s="11" t="s">
        <v>511</v>
      </c>
      <c r="B449" s="12" t="s">
        <v>1287</v>
      </c>
      <c r="C449" s="13" t="s">
        <v>1280</v>
      </c>
    </row>
    <row r="450" spans="1:3" ht="36" x14ac:dyDescent="0.25">
      <c r="A450" s="11" t="s">
        <v>512</v>
      </c>
      <c r="B450" s="12" t="s">
        <v>510</v>
      </c>
      <c r="C450" s="13">
        <f>-16.128</f>
        <v>-16.128</v>
      </c>
    </row>
    <row r="451" spans="1:3" ht="24" x14ac:dyDescent="0.25">
      <c r="A451" s="11" t="s">
        <v>513</v>
      </c>
      <c r="B451" s="12" t="s">
        <v>1289</v>
      </c>
      <c r="C451" s="13" t="s">
        <v>1288</v>
      </c>
    </row>
    <row r="452" spans="1:3" ht="24" x14ac:dyDescent="0.25">
      <c r="A452" s="11" t="s">
        <v>514</v>
      </c>
      <c r="B452" s="12" t="s">
        <v>1252</v>
      </c>
      <c r="C452" s="13" t="s">
        <v>1280</v>
      </c>
    </row>
    <row r="453" spans="1:3" ht="48" x14ac:dyDescent="0.25">
      <c r="A453" s="11" t="s">
        <v>515</v>
      </c>
      <c r="B453" s="12" t="s">
        <v>435</v>
      </c>
      <c r="C453" s="13">
        <f>-913.93</f>
        <v>-913.93</v>
      </c>
    </row>
    <row r="454" spans="1:3" ht="36" x14ac:dyDescent="0.25">
      <c r="A454" s="11" t="s">
        <v>516</v>
      </c>
      <c r="B454" s="12" t="s">
        <v>1290</v>
      </c>
      <c r="C454" s="14">
        <v>913.93</v>
      </c>
    </row>
    <row r="455" spans="1:3" x14ac:dyDescent="0.25">
      <c r="A455" s="15" t="s">
        <v>517</v>
      </c>
      <c r="B455" s="10"/>
      <c r="C455" s="10"/>
    </row>
    <row r="456" spans="1:3" ht="24" x14ac:dyDescent="0.25">
      <c r="A456" s="11" t="s">
        <v>518</v>
      </c>
      <c r="B456" s="12" t="s">
        <v>1291</v>
      </c>
      <c r="C456" s="13" t="s">
        <v>1292</v>
      </c>
    </row>
    <row r="457" spans="1:3" ht="36" x14ac:dyDescent="0.25">
      <c r="A457" s="11" t="s">
        <v>519</v>
      </c>
      <c r="B457" s="12" t="s">
        <v>1229</v>
      </c>
      <c r="C457" s="13" t="s">
        <v>1292</v>
      </c>
    </row>
    <row r="458" spans="1:3" ht="24" x14ac:dyDescent="0.25">
      <c r="A458" s="11" t="s">
        <v>520</v>
      </c>
      <c r="B458" s="12" t="s">
        <v>384</v>
      </c>
      <c r="C458" s="13" t="s">
        <v>1293</v>
      </c>
    </row>
    <row r="459" spans="1:3" ht="48" x14ac:dyDescent="0.25">
      <c r="A459" s="11" t="s">
        <v>521</v>
      </c>
      <c r="B459" s="12" t="s">
        <v>1243</v>
      </c>
      <c r="C459" s="13" t="s">
        <v>1292</v>
      </c>
    </row>
    <row r="460" spans="1:3" ht="36" x14ac:dyDescent="0.25">
      <c r="A460" s="11" t="s">
        <v>522</v>
      </c>
      <c r="B460" s="12" t="s">
        <v>53</v>
      </c>
      <c r="C460" s="13">
        <f>-358.452</f>
        <v>-358.452</v>
      </c>
    </row>
    <row r="461" spans="1:3" ht="24" x14ac:dyDescent="0.25">
      <c r="A461" s="11" t="s">
        <v>523</v>
      </c>
      <c r="B461" s="12" t="s">
        <v>420</v>
      </c>
      <c r="C461" s="14">
        <v>358.452</v>
      </c>
    </row>
    <row r="462" spans="1:3" ht="36" x14ac:dyDescent="0.25">
      <c r="A462" s="11" t="s">
        <v>524</v>
      </c>
      <c r="B462" s="12" t="s">
        <v>1294</v>
      </c>
      <c r="C462" s="13" t="s">
        <v>1292</v>
      </c>
    </row>
    <row r="463" spans="1:3" ht="36" x14ac:dyDescent="0.25">
      <c r="A463" s="11" t="s">
        <v>525</v>
      </c>
      <c r="B463" s="12" t="s">
        <v>387</v>
      </c>
      <c r="C463" s="13">
        <f>-315.19</f>
        <v>-315.19</v>
      </c>
    </row>
    <row r="464" spans="1:3" ht="36" x14ac:dyDescent="0.25">
      <c r="A464" s="11" t="s">
        <v>526</v>
      </c>
      <c r="B464" s="12" t="s">
        <v>389</v>
      </c>
      <c r="C464" s="14">
        <v>315.19</v>
      </c>
    </row>
    <row r="465" spans="1:3" x14ac:dyDescent="0.25">
      <c r="A465" s="15" t="s">
        <v>527</v>
      </c>
      <c r="B465" s="10"/>
      <c r="C465" s="10"/>
    </row>
    <row r="466" spans="1:3" ht="36" x14ac:dyDescent="0.25">
      <c r="A466" s="11" t="s">
        <v>528</v>
      </c>
      <c r="B466" s="12" t="s">
        <v>1295</v>
      </c>
      <c r="C466" s="13" t="s">
        <v>1296</v>
      </c>
    </row>
    <row r="467" spans="1:3" ht="48" x14ac:dyDescent="0.25">
      <c r="A467" s="11" t="s">
        <v>529</v>
      </c>
      <c r="B467" s="12" t="s">
        <v>1297</v>
      </c>
      <c r="C467" s="13" t="s">
        <v>1296</v>
      </c>
    </row>
    <row r="468" spans="1:3" ht="24" x14ac:dyDescent="0.25">
      <c r="A468" s="11" t="s">
        <v>530</v>
      </c>
      <c r="B468" s="12" t="s">
        <v>384</v>
      </c>
      <c r="C468" s="13" t="s">
        <v>1298</v>
      </c>
    </row>
    <row r="469" spans="1:3" ht="36" x14ac:dyDescent="0.25">
      <c r="A469" s="11" t="s">
        <v>531</v>
      </c>
      <c r="B469" s="12" t="s">
        <v>1294</v>
      </c>
      <c r="C469" s="13" t="s">
        <v>1296</v>
      </c>
    </row>
    <row r="470" spans="1:3" ht="36" x14ac:dyDescent="0.25">
      <c r="A470" s="11" t="s">
        <v>532</v>
      </c>
      <c r="B470" s="12" t="s">
        <v>387</v>
      </c>
      <c r="C470" s="13">
        <f>-2562.65</f>
        <v>-2562.65</v>
      </c>
    </row>
    <row r="471" spans="1:3" ht="36" x14ac:dyDescent="0.25">
      <c r="A471" s="11" t="s">
        <v>533</v>
      </c>
      <c r="B471" s="12" t="s">
        <v>389</v>
      </c>
      <c r="C471" s="14">
        <v>2562.65</v>
      </c>
    </row>
    <row r="472" spans="1:3" x14ac:dyDescent="0.25">
      <c r="A472" s="15" t="s">
        <v>534</v>
      </c>
      <c r="B472" s="10"/>
      <c r="C472" s="10"/>
    </row>
    <row r="473" spans="1:3" ht="36" x14ac:dyDescent="0.25">
      <c r="A473" s="11" t="s">
        <v>535</v>
      </c>
      <c r="B473" s="12" t="s">
        <v>1299</v>
      </c>
      <c r="C473" s="13" t="s">
        <v>1300</v>
      </c>
    </row>
    <row r="474" spans="1:3" ht="48" x14ac:dyDescent="0.25">
      <c r="A474" s="11" t="s">
        <v>536</v>
      </c>
      <c r="B474" s="12" t="s">
        <v>1297</v>
      </c>
      <c r="C474" s="13" t="s">
        <v>1300</v>
      </c>
    </row>
    <row r="475" spans="1:3" ht="24" x14ac:dyDescent="0.25">
      <c r="A475" s="11" t="s">
        <v>537</v>
      </c>
      <c r="B475" s="12" t="s">
        <v>384</v>
      </c>
      <c r="C475" s="13" t="s">
        <v>1301</v>
      </c>
    </row>
    <row r="476" spans="1:3" ht="24" x14ac:dyDescent="0.25">
      <c r="A476" s="11" t="s">
        <v>538</v>
      </c>
      <c r="B476" s="12" t="s">
        <v>1230</v>
      </c>
      <c r="C476" s="13" t="s">
        <v>1300</v>
      </c>
    </row>
    <row r="477" spans="1:3" ht="36" x14ac:dyDescent="0.25">
      <c r="A477" s="11" t="s">
        <v>539</v>
      </c>
      <c r="B477" s="12" t="s">
        <v>387</v>
      </c>
      <c r="C477" s="13">
        <f>-469.139</f>
        <v>-469.13900000000001</v>
      </c>
    </row>
    <row r="478" spans="1:3" ht="36" x14ac:dyDescent="0.25">
      <c r="A478" s="11" t="s">
        <v>540</v>
      </c>
      <c r="B478" s="12" t="s">
        <v>389</v>
      </c>
      <c r="C478" s="14">
        <v>469.13900000000001</v>
      </c>
    </row>
    <row r="479" spans="1:3" x14ac:dyDescent="0.25">
      <c r="A479" s="15" t="s">
        <v>541</v>
      </c>
      <c r="B479" s="10"/>
      <c r="C479" s="10"/>
    </row>
    <row r="480" spans="1:3" ht="24" x14ac:dyDescent="0.25">
      <c r="A480" s="11" t="s">
        <v>542</v>
      </c>
      <c r="B480" s="12" t="s">
        <v>1302</v>
      </c>
      <c r="C480" s="13" t="s">
        <v>1303</v>
      </c>
    </row>
    <row r="481" spans="1:3" ht="48" x14ac:dyDescent="0.25">
      <c r="A481" s="11" t="s">
        <v>543</v>
      </c>
      <c r="B481" s="12" t="s">
        <v>1297</v>
      </c>
      <c r="C481" s="13" t="s">
        <v>1303</v>
      </c>
    </row>
    <row r="482" spans="1:3" ht="24" x14ac:dyDescent="0.25">
      <c r="A482" s="11" t="s">
        <v>544</v>
      </c>
      <c r="B482" s="12" t="s">
        <v>384</v>
      </c>
      <c r="C482" s="13" t="s">
        <v>1305</v>
      </c>
    </row>
    <row r="483" spans="1:3" ht="36" x14ac:dyDescent="0.25">
      <c r="A483" s="11" t="s">
        <v>545</v>
      </c>
      <c r="B483" s="12" t="s">
        <v>1304</v>
      </c>
      <c r="C483" s="13" t="s">
        <v>1303</v>
      </c>
    </row>
    <row r="484" spans="1:3" ht="48" x14ac:dyDescent="0.25">
      <c r="A484" s="11" t="s">
        <v>546</v>
      </c>
      <c r="B484" s="12" t="s">
        <v>435</v>
      </c>
      <c r="C484" s="13">
        <f>-1978.66</f>
        <v>-1978.66</v>
      </c>
    </row>
    <row r="485" spans="1:3" ht="48" x14ac:dyDescent="0.25">
      <c r="A485" s="11" t="s">
        <v>547</v>
      </c>
      <c r="B485" s="12" t="s">
        <v>1306</v>
      </c>
      <c r="C485" s="14">
        <v>1978.66</v>
      </c>
    </row>
    <row r="486" spans="1:3" x14ac:dyDescent="0.25">
      <c r="A486" s="15" t="s">
        <v>548</v>
      </c>
      <c r="B486" s="10"/>
      <c r="C486" s="10"/>
    </row>
    <row r="487" spans="1:3" ht="24" x14ac:dyDescent="0.25">
      <c r="A487" s="11" t="s">
        <v>549</v>
      </c>
      <c r="B487" s="12" t="s">
        <v>1307</v>
      </c>
      <c r="C487" s="13" t="s">
        <v>1308</v>
      </c>
    </row>
    <row r="488" spans="1:3" ht="48" x14ac:dyDescent="0.25">
      <c r="A488" s="11" t="s">
        <v>550</v>
      </c>
      <c r="B488" s="12" t="s">
        <v>1297</v>
      </c>
      <c r="C488" s="13" t="s">
        <v>1308</v>
      </c>
    </row>
    <row r="489" spans="1:3" ht="24" x14ac:dyDescent="0.25">
      <c r="A489" s="11" t="s">
        <v>551</v>
      </c>
      <c r="B489" s="12" t="s">
        <v>384</v>
      </c>
      <c r="C489" s="13" t="s">
        <v>1309</v>
      </c>
    </row>
    <row r="490" spans="1:3" ht="36" x14ac:dyDescent="0.25">
      <c r="A490" s="11" t="s">
        <v>552</v>
      </c>
      <c r="B490" s="12" t="s">
        <v>1310</v>
      </c>
      <c r="C490" s="13" t="s">
        <v>1308</v>
      </c>
    </row>
    <row r="491" spans="1:3" ht="48" x14ac:dyDescent="0.25">
      <c r="A491" s="11" t="s">
        <v>553</v>
      </c>
      <c r="B491" s="12" t="s">
        <v>449</v>
      </c>
      <c r="C491" s="13">
        <f>-37.474</f>
        <v>-37.473999999999997</v>
      </c>
    </row>
    <row r="492" spans="1:3" ht="48" x14ac:dyDescent="0.25">
      <c r="A492" s="11" t="s">
        <v>554</v>
      </c>
      <c r="B492" s="12" t="s">
        <v>451</v>
      </c>
      <c r="C492" s="14">
        <v>37.473999999999997</v>
      </c>
    </row>
    <row r="493" spans="1:3" x14ac:dyDescent="0.25">
      <c r="A493" s="15" t="s">
        <v>555</v>
      </c>
      <c r="B493" s="10"/>
      <c r="C493" s="10"/>
    </row>
    <row r="494" spans="1:3" ht="48" x14ac:dyDescent="0.25">
      <c r="A494" s="11" t="s">
        <v>556</v>
      </c>
      <c r="B494" s="12" t="s">
        <v>1243</v>
      </c>
      <c r="C494" s="13" t="s">
        <v>1311</v>
      </c>
    </row>
    <row r="495" spans="1:3" ht="36" x14ac:dyDescent="0.25">
      <c r="A495" s="11" t="s">
        <v>557</v>
      </c>
      <c r="B495" s="12" t="s">
        <v>53</v>
      </c>
      <c r="C495" s="13">
        <f>-846.626</f>
        <v>-846.62599999999998</v>
      </c>
    </row>
    <row r="496" spans="1:3" ht="24" x14ac:dyDescent="0.25">
      <c r="A496" s="11" t="s">
        <v>558</v>
      </c>
      <c r="B496" s="12" t="s">
        <v>420</v>
      </c>
      <c r="C496" s="14">
        <v>846.62599999999998</v>
      </c>
    </row>
    <row r="497" spans="1:3" ht="36" x14ac:dyDescent="0.25">
      <c r="A497" s="11" t="s">
        <v>559</v>
      </c>
      <c r="B497" s="12" t="s">
        <v>1312</v>
      </c>
      <c r="C497" s="13" t="s">
        <v>1311</v>
      </c>
    </row>
    <row r="498" spans="1:3" ht="36" x14ac:dyDescent="0.25">
      <c r="A498" s="11" t="s">
        <v>560</v>
      </c>
      <c r="B498" s="12" t="s">
        <v>561</v>
      </c>
      <c r="C498" s="13">
        <f>-22.333</f>
        <v>-22.332999999999998</v>
      </c>
    </row>
    <row r="499" spans="1:3" ht="36" x14ac:dyDescent="0.25">
      <c r="A499" s="11" t="s">
        <v>562</v>
      </c>
      <c r="B499" s="12" t="s">
        <v>486</v>
      </c>
      <c r="C499" s="14">
        <v>22.332999999999998</v>
      </c>
    </row>
    <row r="500" spans="1:3" ht="48" x14ac:dyDescent="0.25">
      <c r="A500" s="11" t="s">
        <v>563</v>
      </c>
      <c r="B500" s="12" t="s">
        <v>1313</v>
      </c>
      <c r="C500" s="13" t="s">
        <v>1311</v>
      </c>
    </row>
    <row r="501" spans="1:3" ht="36" x14ac:dyDescent="0.25">
      <c r="A501" s="11" t="s">
        <v>564</v>
      </c>
      <c r="B501" s="12" t="s">
        <v>561</v>
      </c>
      <c r="C501" s="13">
        <f>-14.889</f>
        <v>-14.888999999999999</v>
      </c>
    </row>
    <row r="502" spans="1:3" ht="36" x14ac:dyDescent="0.25">
      <c r="A502" s="11" t="s">
        <v>565</v>
      </c>
      <c r="B502" s="12" t="s">
        <v>486</v>
      </c>
      <c r="C502" s="14">
        <v>14.888999999999999</v>
      </c>
    </row>
    <row r="503" spans="1:3" ht="36" x14ac:dyDescent="0.25">
      <c r="A503" s="11" t="s">
        <v>566</v>
      </c>
      <c r="B503" s="12" t="s">
        <v>1277</v>
      </c>
      <c r="C503" s="13" t="s">
        <v>1311</v>
      </c>
    </row>
    <row r="504" spans="1:3" x14ac:dyDescent="0.25">
      <c r="A504" s="15" t="s">
        <v>567</v>
      </c>
      <c r="B504" s="10"/>
      <c r="C504" s="10"/>
    </row>
    <row r="505" spans="1:3" ht="36" x14ac:dyDescent="0.25">
      <c r="A505" s="11" t="s">
        <v>568</v>
      </c>
      <c r="B505" s="12" t="s">
        <v>1312</v>
      </c>
      <c r="C505" s="13" t="s">
        <v>1314</v>
      </c>
    </row>
    <row r="506" spans="1:3" ht="36" x14ac:dyDescent="0.25">
      <c r="A506" s="11" t="s">
        <v>569</v>
      </c>
      <c r="B506" s="12" t="s">
        <v>561</v>
      </c>
      <c r="C506" s="13">
        <f>-108.898</f>
        <v>-108.898</v>
      </c>
    </row>
    <row r="507" spans="1:3" ht="36" x14ac:dyDescent="0.25">
      <c r="A507" s="11" t="s">
        <v>570</v>
      </c>
      <c r="B507" s="12" t="s">
        <v>486</v>
      </c>
      <c r="C507" s="14">
        <v>108.898</v>
      </c>
    </row>
    <row r="508" spans="1:3" ht="48" x14ac:dyDescent="0.25">
      <c r="A508" s="11" t="s">
        <v>571</v>
      </c>
      <c r="B508" s="12" t="s">
        <v>1313</v>
      </c>
      <c r="C508" s="13" t="s">
        <v>1314</v>
      </c>
    </row>
    <row r="509" spans="1:3" ht="24" x14ac:dyDescent="0.25">
      <c r="A509" s="11" t="s">
        <v>572</v>
      </c>
      <c r="B509" s="12" t="s">
        <v>561</v>
      </c>
      <c r="C509" s="13">
        <v>-72.599000000000004</v>
      </c>
    </row>
    <row r="510" spans="1:3" ht="36" x14ac:dyDescent="0.25">
      <c r="A510" s="11" t="s">
        <v>573</v>
      </c>
      <c r="B510" s="12" t="s">
        <v>486</v>
      </c>
      <c r="C510" s="14">
        <v>72.599000000000004</v>
      </c>
    </row>
    <row r="511" spans="1:3" ht="36" x14ac:dyDescent="0.25">
      <c r="A511" s="11" t="s">
        <v>574</v>
      </c>
      <c r="B511" s="12" t="s">
        <v>1277</v>
      </c>
      <c r="C511" s="13" t="s">
        <v>1314</v>
      </c>
    </row>
    <row r="512" spans="1:3" ht="36" x14ac:dyDescent="0.25">
      <c r="A512" s="11" t="s">
        <v>575</v>
      </c>
      <c r="B512" s="12" t="s">
        <v>1315</v>
      </c>
      <c r="C512" s="13" t="s">
        <v>1314</v>
      </c>
    </row>
    <row r="513" spans="1:3" ht="36" x14ac:dyDescent="0.25">
      <c r="A513" s="11" t="s">
        <v>576</v>
      </c>
      <c r="B513" s="12" t="s">
        <v>1316</v>
      </c>
      <c r="C513" s="13" t="s">
        <v>1317</v>
      </c>
    </row>
    <row r="514" spans="1:3" x14ac:dyDescent="0.25">
      <c r="A514" s="15" t="s">
        <v>577</v>
      </c>
      <c r="B514" s="10"/>
      <c r="C514" s="10"/>
    </row>
    <row r="515" spans="1:3" ht="48" x14ac:dyDescent="0.25">
      <c r="A515" s="11" t="s">
        <v>578</v>
      </c>
      <c r="B515" s="12" t="s">
        <v>1279</v>
      </c>
      <c r="C515" s="13" t="s">
        <v>1318</v>
      </c>
    </row>
    <row r="516" spans="1:3" ht="48" x14ac:dyDescent="0.25">
      <c r="A516" s="11" t="s">
        <v>579</v>
      </c>
      <c r="B516" s="12" t="s">
        <v>495</v>
      </c>
      <c r="C516" s="13">
        <f>-2.989</f>
        <v>-2.9889999999999999</v>
      </c>
    </row>
    <row r="517" spans="1:3" ht="36" x14ac:dyDescent="0.25">
      <c r="A517" s="11" t="s">
        <v>580</v>
      </c>
      <c r="B517" s="12" t="s">
        <v>497</v>
      </c>
      <c r="C517" s="13" t="s">
        <v>1319</v>
      </c>
    </row>
    <row r="518" spans="1:3" ht="36" x14ac:dyDescent="0.25">
      <c r="A518" s="11" t="s">
        <v>581</v>
      </c>
      <c r="B518" s="12" t="s">
        <v>1295</v>
      </c>
      <c r="C518" s="13" t="s">
        <v>1318</v>
      </c>
    </row>
    <row r="519" spans="1:3" ht="48" x14ac:dyDescent="0.25">
      <c r="A519" s="11" t="s">
        <v>582</v>
      </c>
      <c r="B519" s="12" t="s">
        <v>1297</v>
      </c>
      <c r="C519" s="13" t="s">
        <v>1318</v>
      </c>
    </row>
    <row r="520" spans="1:3" ht="24" x14ac:dyDescent="0.25">
      <c r="A520" s="11" t="s">
        <v>583</v>
      </c>
      <c r="B520" s="12" t="s">
        <v>384</v>
      </c>
      <c r="C520" s="13" t="s">
        <v>1320</v>
      </c>
    </row>
    <row r="521" spans="1:3" ht="36" x14ac:dyDescent="0.25">
      <c r="A521" s="11" t="s">
        <v>584</v>
      </c>
      <c r="B521" s="12" t="s">
        <v>1304</v>
      </c>
      <c r="C521" s="13" t="s">
        <v>1318</v>
      </c>
    </row>
    <row r="522" spans="1:3" ht="48" x14ac:dyDescent="0.25">
      <c r="A522" s="11" t="s">
        <v>585</v>
      </c>
      <c r="B522" s="12" t="s">
        <v>435</v>
      </c>
      <c r="C522" s="13">
        <f>-74.001</f>
        <v>-74.001000000000005</v>
      </c>
    </row>
    <row r="523" spans="1:3" ht="69.75" x14ac:dyDescent="0.25">
      <c r="A523" s="11" t="s">
        <v>586</v>
      </c>
      <c r="B523" s="12" t="s">
        <v>437</v>
      </c>
      <c r="C523" s="14">
        <v>74.001000000000005</v>
      </c>
    </row>
    <row r="524" spans="1:3" x14ac:dyDescent="0.25">
      <c r="A524" s="15" t="s">
        <v>587</v>
      </c>
      <c r="B524" s="10"/>
      <c r="C524" s="10"/>
    </row>
    <row r="525" spans="1:3" ht="36" x14ac:dyDescent="0.25">
      <c r="A525" s="11" t="s">
        <v>588</v>
      </c>
      <c r="B525" s="12" t="s">
        <v>1294</v>
      </c>
      <c r="C525" s="13" t="s">
        <v>1321</v>
      </c>
    </row>
    <row r="526" spans="1:3" ht="36" x14ac:dyDescent="0.25">
      <c r="A526" s="11" t="s">
        <v>589</v>
      </c>
      <c r="B526" s="12" t="s">
        <v>387</v>
      </c>
      <c r="C526" s="13">
        <f>-133.589</f>
        <v>-133.589</v>
      </c>
    </row>
    <row r="527" spans="1:3" ht="36" x14ac:dyDescent="0.25">
      <c r="A527" s="11" t="s">
        <v>590</v>
      </c>
      <c r="B527" s="12" t="s">
        <v>389</v>
      </c>
      <c r="C527" s="14">
        <v>133.589</v>
      </c>
    </row>
    <row r="528" spans="1:3" x14ac:dyDescent="0.25">
      <c r="A528" s="15" t="s">
        <v>591</v>
      </c>
      <c r="B528" s="10"/>
      <c r="C528" s="10"/>
    </row>
    <row r="529" spans="1:3" ht="36" x14ac:dyDescent="0.25">
      <c r="A529" s="11" t="s">
        <v>592</v>
      </c>
      <c r="B529" s="12" t="s">
        <v>1322</v>
      </c>
      <c r="C529" s="14">
        <v>9.8000000000000007</v>
      </c>
    </row>
    <row r="530" spans="1:3" ht="36" x14ac:dyDescent="0.25">
      <c r="A530" s="11" t="s">
        <v>593</v>
      </c>
      <c r="B530" s="12" t="s">
        <v>1229</v>
      </c>
      <c r="C530" s="14">
        <v>-9.8000000000000007</v>
      </c>
    </row>
    <row r="531" spans="1:3" ht="24" x14ac:dyDescent="0.25">
      <c r="A531" s="11" t="s">
        <v>594</v>
      </c>
      <c r="B531" s="12" t="s">
        <v>384</v>
      </c>
      <c r="C531" s="13" t="s">
        <v>1323</v>
      </c>
    </row>
    <row r="532" spans="1:3" ht="36" x14ac:dyDescent="0.25">
      <c r="A532" s="11" t="s">
        <v>595</v>
      </c>
      <c r="B532" s="12" t="s">
        <v>1294</v>
      </c>
      <c r="C532" s="14">
        <v>9.8000000000000007</v>
      </c>
    </row>
    <row r="533" spans="1:3" ht="36" x14ac:dyDescent="0.25">
      <c r="A533" s="11" t="s">
        <v>596</v>
      </c>
      <c r="B533" s="12" t="s">
        <v>387</v>
      </c>
      <c r="C533" s="14">
        <v>-999.6</v>
      </c>
    </row>
    <row r="534" spans="1:3" ht="36" x14ac:dyDescent="0.25">
      <c r="A534" s="11" t="s">
        <v>597</v>
      </c>
      <c r="B534" s="12" t="s">
        <v>1324</v>
      </c>
      <c r="C534" s="14">
        <v>999.6</v>
      </c>
    </row>
    <row r="535" spans="1:3" x14ac:dyDescent="0.25">
      <c r="A535" s="15" t="s">
        <v>598</v>
      </c>
      <c r="B535" s="10"/>
      <c r="C535" s="10"/>
    </row>
    <row r="536" spans="1:3" ht="48" x14ac:dyDescent="0.25">
      <c r="A536" s="11" t="s">
        <v>599</v>
      </c>
      <c r="B536" s="12" t="s">
        <v>1214</v>
      </c>
      <c r="C536" s="13" t="s">
        <v>1325</v>
      </c>
    </row>
    <row r="537" spans="1:3" ht="36" x14ac:dyDescent="0.25">
      <c r="A537" s="11" t="s">
        <v>600</v>
      </c>
      <c r="B537" s="12" t="s">
        <v>358</v>
      </c>
      <c r="C537" s="13">
        <f>-1.529</f>
        <v>-1.5289999999999999</v>
      </c>
    </row>
    <row r="538" spans="1:3" ht="24" x14ac:dyDescent="0.25">
      <c r="A538" s="11" t="s">
        <v>601</v>
      </c>
      <c r="B538" s="12" t="s">
        <v>1326</v>
      </c>
      <c r="C538" s="14">
        <v>1.5289999999999999</v>
      </c>
    </row>
    <row r="539" spans="1:3" x14ac:dyDescent="0.25">
      <c r="A539" s="15" t="s">
        <v>602</v>
      </c>
      <c r="B539" s="10"/>
      <c r="C539" s="10"/>
    </row>
    <row r="540" spans="1:3" ht="36" x14ac:dyDescent="0.25">
      <c r="A540" s="11" t="s">
        <v>603</v>
      </c>
      <c r="B540" s="12" t="s">
        <v>1327</v>
      </c>
      <c r="C540" s="13" t="s">
        <v>1328</v>
      </c>
    </row>
    <row r="541" spans="1:3" ht="36" x14ac:dyDescent="0.25">
      <c r="A541" s="11" t="s">
        <v>604</v>
      </c>
      <c r="B541" s="12" t="s">
        <v>1329</v>
      </c>
      <c r="C541" s="13" t="s">
        <v>1330</v>
      </c>
    </row>
    <row r="542" spans="1:3" x14ac:dyDescent="0.25">
      <c r="A542" s="9" t="s">
        <v>605</v>
      </c>
      <c r="B542" s="10"/>
      <c r="C542" s="10"/>
    </row>
    <row r="543" spans="1:3" x14ac:dyDescent="0.25">
      <c r="A543" s="15" t="s">
        <v>606</v>
      </c>
      <c r="B543" s="10"/>
      <c r="C543" s="10"/>
    </row>
    <row r="544" spans="1:3" ht="36" x14ac:dyDescent="0.25">
      <c r="A544" s="11" t="s">
        <v>607</v>
      </c>
      <c r="B544" s="12" t="s">
        <v>1331</v>
      </c>
      <c r="C544" s="13" t="s">
        <v>1332</v>
      </c>
    </row>
    <row r="545" spans="1:3" ht="36" x14ac:dyDescent="0.25">
      <c r="A545" s="11" t="s">
        <v>608</v>
      </c>
      <c r="B545" s="12" t="s">
        <v>609</v>
      </c>
      <c r="C545" s="13">
        <f>-3124</f>
        <v>-3124</v>
      </c>
    </row>
    <row r="546" spans="1:3" ht="36" x14ac:dyDescent="0.25">
      <c r="A546" s="11" t="s">
        <v>610</v>
      </c>
      <c r="B546" s="12" t="s">
        <v>611</v>
      </c>
      <c r="C546" s="14">
        <v>3124</v>
      </c>
    </row>
    <row r="547" spans="1:3" ht="48" x14ac:dyDescent="0.25">
      <c r="A547" s="11" t="s">
        <v>612</v>
      </c>
      <c r="B547" s="12" t="s">
        <v>1333</v>
      </c>
      <c r="C547" s="14">
        <v>28.4</v>
      </c>
    </row>
    <row r="548" spans="1:3" ht="36" x14ac:dyDescent="0.25">
      <c r="A548" s="11" t="s">
        <v>613</v>
      </c>
      <c r="B548" s="12" t="s">
        <v>358</v>
      </c>
      <c r="C548" s="13">
        <f>-117.008</f>
        <v>-117.008</v>
      </c>
    </row>
    <row r="549" spans="1:3" ht="48" x14ac:dyDescent="0.25">
      <c r="A549" s="11" t="s">
        <v>614</v>
      </c>
      <c r="B549" s="12" t="s">
        <v>1334</v>
      </c>
      <c r="C549" s="14">
        <v>28.4</v>
      </c>
    </row>
    <row r="550" spans="1:3" ht="36" x14ac:dyDescent="0.25">
      <c r="A550" s="11" t="s">
        <v>615</v>
      </c>
      <c r="B550" s="12" t="s">
        <v>358</v>
      </c>
      <c r="C550" s="13">
        <f>-234.016</f>
        <v>-234.01599999999999</v>
      </c>
    </row>
    <row r="551" spans="1:3" ht="36" x14ac:dyDescent="0.25">
      <c r="A551" s="11" t="s">
        <v>616</v>
      </c>
      <c r="B551" s="12" t="s">
        <v>617</v>
      </c>
      <c r="C551" s="13" t="s">
        <v>1335</v>
      </c>
    </row>
    <row r="552" spans="1:3" ht="48" x14ac:dyDescent="0.25">
      <c r="A552" s="11" t="s">
        <v>618</v>
      </c>
      <c r="B552" s="12" t="s">
        <v>1337</v>
      </c>
      <c r="C552" s="13" t="s">
        <v>1336</v>
      </c>
    </row>
    <row r="553" spans="1:3" ht="48" x14ac:dyDescent="0.25">
      <c r="A553" s="11" t="s">
        <v>619</v>
      </c>
      <c r="B553" s="12" t="s">
        <v>1338</v>
      </c>
      <c r="C553" s="13" t="s">
        <v>1340</v>
      </c>
    </row>
    <row r="554" spans="1:3" ht="48" x14ac:dyDescent="0.25">
      <c r="A554" s="11" t="s">
        <v>620</v>
      </c>
      <c r="B554" s="12" t="s">
        <v>1339</v>
      </c>
      <c r="C554" s="14">
        <v>28.4</v>
      </c>
    </row>
    <row r="555" spans="1:3" ht="36" x14ac:dyDescent="0.25">
      <c r="A555" s="11" t="s">
        <v>621</v>
      </c>
      <c r="B555" s="12" t="s">
        <v>308</v>
      </c>
      <c r="C555" s="13">
        <f>-43.452</f>
        <v>-43.451999999999998</v>
      </c>
    </row>
    <row r="556" spans="1:3" ht="36" x14ac:dyDescent="0.25">
      <c r="A556" s="11" t="s">
        <v>622</v>
      </c>
      <c r="B556" s="12" t="s">
        <v>623</v>
      </c>
      <c r="C556" s="14">
        <v>43.451999999999998</v>
      </c>
    </row>
    <row r="557" spans="1:3" ht="48" x14ac:dyDescent="0.25">
      <c r="A557" s="11" t="s">
        <v>624</v>
      </c>
      <c r="B557" s="12" t="s">
        <v>1341</v>
      </c>
      <c r="C557" s="14">
        <v>28.4</v>
      </c>
    </row>
    <row r="558" spans="1:3" ht="36" x14ac:dyDescent="0.25">
      <c r="A558" s="11" t="s">
        <v>625</v>
      </c>
      <c r="B558" s="12" t="s">
        <v>308</v>
      </c>
      <c r="C558" s="13">
        <f>-101.388</f>
        <v>-101.38800000000001</v>
      </c>
    </row>
    <row r="559" spans="1:3" ht="36" x14ac:dyDescent="0.25">
      <c r="A559" s="11" t="s">
        <v>626</v>
      </c>
      <c r="B559" s="12" t="s">
        <v>623</v>
      </c>
      <c r="C559" s="14">
        <v>104.38800000000001</v>
      </c>
    </row>
    <row r="560" spans="1:3" ht="24" x14ac:dyDescent="0.25">
      <c r="A560" s="11" t="s">
        <v>627</v>
      </c>
      <c r="B560" s="12" t="s">
        <v>384</v>
      </c>
      <c r="C560" s="13" t="s">
        <v>1342</v>
      </c>
    </row>
    <row r="561" spans="1:3" ht="24" x14ac:dyDescent="0.25">
      <c r="A561" s="11" t="s">
        <v>628</v>
      </c>
      <c r="B561" s="12" t="s">
        <v>1343</v>
      </c>
      <c r="C561" s="14">
        <v>28.4</v>
      </c>
    </row>
    <row r="562" spans="1:3" ht="24" x14ac:dyDescent="0.25">
      <c r="A562" s="11" t="s">
        <v>629</v>
      </c>
      <c r="B562" s="12" t="s">
        <v>630</v>
      </c>
      <c r="C562" s="13">
        <f>-3237.6</f>
        <v>-3237.6</v>
      </c>
    </row>
    <row r="563" spans="1:3" ht="24" x14ac:dyDescent="0.25">
      <c r="A563" s="11" t="s">
        <v>631</v>
      </c>
      <c r="B563" s="12" t="s">
        <v>632</v>
      </c>
      <c r="C563" s="13">
        <f>-3294.4</f>
        <v>-3294.4</v>
      </c>
    </row>
    <row r="564" spans="1:3" ht="24" x14ac:dyDescent="0.25">
      <c r="A564" s="11" t="s">
        <v>633</v>
      </c>
      <c r="B564" s="12" t="s">
        <v>634</v>
      </c>
      <c r="C564" s="14">
        <v>3237.6</v>
      </c>
    </row>
    <row r="565" spans="1:3" ht="24" x14ac:dyDescent="0.25">
      <c r="A565" s="11" t="s">
        <v>635</v>
      </c>
      <c r="B565" s="12" t="s">
        <v>636</v>
      </c>
      <c r="C565" s="14">
        <v>3294.4</v>
      </c>
    </row>
    <row r="566" spans="1:3" x14ac:dyDescent="0.25">
      <c r="A566" s="15" t="s">
        <v>637</v>
      </c>
      <c r="B566" s="10"/>
      <c r="C566" s="10"/>
    </row>
    <row r="567" spans="1:3" ht="48" x14ac:dyDescent="0.25">
      <c r="A567" s="11" t="s">
        <v>638</v>
      </c>
      <c r="B567" s="12" t="s">
        <v>1345</v>
      </c>
      <c r="C567" s="13" t="s">
        <v>1344</v>
      </c>
    </row>
    <row r="568" spans="1:3" ht="48" x14ac:dyDescent="0.25">
      <c r="A568" s="11" t="s">
        <v>639</v>
      </c>
      <c r="B568" s="12" t="s">
        <v>1346</v>
      </c>
      <c r="C568" s="14">
        <v>3.75</v>
      </c>
    </row>
    <row r="569" spans="1:3" ht="48" x14ac:dyDescent="0.25">
      <c r="A569" s="11" t="s">
        <v>640</v>
      </c>
      <c r="B569" s="12" t="s">
        <v>1347</v>
      </c>
      <c r="C569" s="13" t="s">
        <v>1348</v>
      </c>
    </row>
    <row r="570" spans="1:3" ht="24" x14ac:dyDescent="0.25">
      <c r="A570" s="11" t="s">
        <v>641</v>
      </c>
      <c r="B570" s="12" t="s">
        <v>630</v>
      </c>
      <c r="C570" s="13">
        <f>-619.92</f>
        <v>-619.91999999999996</v>
      </c>
    </row>
    <row r="571" spans="1:3" ht="24" x14ac:dyDescent="0.25">
      <c r="A571" s="11" t="s">
        <v>642</v>
      </c>
      <c r="B571" s="12" t="s">
        <v>634</v>
      </c>
      <c r="C571" s="13" t="s">
        <v>1349</v>
      </c>
    </row>
    <row r="572" spans="1:3" ht="24" x14ac:dyDescent="0.25">
      <c r="A572" s="11" t="s">
        <v>643</v>
      </c>
      <c r="B572" s="12" t="s">
        <v>636</v>
      </c>
      <c r="C572" s="13" t="s">
        <v>1349</v>
      </c>
    </row>
    <row r="573" spans="1:3" ht="24" x14ac:dyDescent="0.25">
      <c r="A573" s="11" t="s">
        <v>644</v>
      </c>
      <c r="B573" s="12" t="s">
        <v>1351</v>
      </c>
      <c r="C573" s="13" t="s">
        <v>1350</v>
      </c>
    </row>
    <row r="574" spans="1:3" ht="36" x14ac:dyDescent="0.25">
      <c r="A574" s="11" t="s">
        <v>645</v>
      </c>
      <c r="B574" s="12" t="s">
        <v>646</v>
      </c>
      <c r="C574" s="14">
        <v>596.5</v>
      </c>
    </row>
    <row r="575" spans="1:3" x14ac:dyDescent="0.25">
      <c r="A575" s="15" t="s">
        <v>647</v>
      </c>
      <c r="B575" s="10"/>
      <c r="C575" s="10"/>
    </row>
    <row r="576" spans="1:3" ht="48" x14ac:dyDescent="0.25">
      <c r="A576" s="11" t="s">
        <v>648</v>
      </c>
      <c r="B576" s="12" t="s">
        <v>1345</v>
      </c>
      <c r="C576" s="14">
        <v>0.7</v>
      </c>
    </row>
    <row r="577" spans="1:3" ht="48" x14ac:dyDescent="0.25">
      <c r="A577" s="11" t="s">
        <v>649</v>
      </c>
      <c r="B577" s="12" t="s">
        <v>1346</v>
      </c>
      <c r="C577" s="14">
        <v>0.7</v>
      </c>
    </row>
    <row r="578" spans="1:3" ht="48" x14ac:dyDescent="0.25">
      <c r="A578" s="11" t="s">
        <v>650</v>
      </c>
      <c r="B578" s="12" t="s">
        <v>1352</v>
      </c>
      <c r="C578" s="13" t="s">
        <v>1353</v>
      </c>
    </row>
    <row r="579" spans="1:3" ht="48" x14ac:dyDescent="0.25">
      <c r="A579" s="11" t="s">
        <v>651</v>
      </c>
      <c r="B579" s="12" t="s">
        <v>1333</v>
      </c>
      <c r="C579" s="14">
        <v>0.4</v>
      </c>
    </row>
    <row r="580" spans="1:3" ht="24" x14ac:dyDescent="0.25">
      <c r="A580" s="11" t="s">
        <v>652</v>
      </c>
      <c r="B580" s="12" t="s">
        <v>358</v>
      </c>
      <c r="C580" s="13">
        <f>-1.648</f>
        <v>-1.6479999999999999</v>
      </c>
    </row>
    <row r="581" spans="1:3" ht="48" x14ac:dyDescent="0.25">
      <c r="A581" s="11" t="s">
        <v>653</v>
      </c>
      <c r="B581" s="12" t="s">
        <v>654</v>
      </c>
      <c r="C581" s="14">
        <v>1.6479999999999999</v>
      </c>
    </row>
    <row r="582" spans="1:3" ht="48" x14ac:dyDescent="0.25">
      <c r="A582" s="11" t="s">
        <v>655</v>
      </c>
      <c r="B582" s="12" t="s">
        <v>1354</v>
      </c>
      <c r="C582" s="13" t="s">
        <v>1355</v>
      </c>
    </row>
    <row r="583" spans="1:3" ht="24" x14ac:dyDescent="0.25">
      <c r="A583" s="11" t="s">
        <v>656</v>
      </c>
      <c r="B583" s="12" t="s">
        <v>630</v>
      </c>
      <c r="C583" s="13">
        <f>-215.46</f>
        <v>-215.46</v>
      </c>
    </row>
    <row r="584" spans="1:3" ht="24" x14ac:dyDescent="0.25">
      <c r="A584" s="11" t="s">
        <v>657</v>
      </c>
      <c r="B584" s="12" t="s">
        <v>634</v>
      </c>
      <c r="C584" s="13" t="s">
        <v>1356</v>
      </c>
    </row>
    <row r="585" spans="1:3" ht="24" x14ac:dyDescent="0.25">
      <c r="A585" s="11" t="s">
        <v>658</v>
      </c>
      <c r="B585" s="12" t="s">
        <v>636</v>
      </c>
      <c r="C585" s="13" t="s">
        <v>1356</v>
      </c>
    </row>
    <row r="586" spans="1:3" ht="36" x14ac:dyDescent="0.25">
      <c r="A586" s="11" t="s">
        <v>659</v>
      </c>
      <c r="B586" s="12" t="s">
        <v>1357</v>
      </c>
      <c r="C586" s="14">
        <v>1.1399999999999999</v>
      </c>
    </row>
    <row r="587" spans="1:3" ht="36" x14ac:dyDescent="0.25">
      <c r="A587" s="11" t="s">
        <v>660</v>
      </c>
      <c r="B587" s="12" t="s">
        <v>646</v>
      </c>
      <c r="C587" s="14">
        <v>114</v>
      </c>
    </row>
    <row r="588" spans="1:3" x14ac:dyDescent="0.25">
      <c r="A588" s="15" t="s">
        <v>661</v>
      </c>
      <c r="B588" s="10"/>
      <c r="C588" s="10"/>
    </row>
    <row r="589" spans="1:3" ht="48" x14ac:dyDescent="0.25">
      <c r="A589" s="11" t="s">
        <v>662</v>
      </c>
      <c r="B589" s="12" t="s">
        <v>1358</v>
      </c>
      <c r="C589" s="13" t="s">
        <v>1359</v>
      </c>
    </row>
    <row r="590" spans="1:3" ht="84" x14ac:dyDescent="0.25">
      <c r="A590" s="11" t="s">
        <v>663</v>
      </c>
      <c r="B590" s="12" t="s">
        <v>664</v>
      </c>
      <c r="C590" s="14">
        <v>680</v>
      </c>
    </row>
    <row r="591" spans="1:3" x14ac:dyDescent="0.25">
      <c r="A591" s="15" t="s">
        <v>665</v>
      </c>
      <c r="B591" s="10"/>
      <c r="C591" s="10"/>
    </row>
    <row r="592" spans="1:3" ht="36" x14ac:dyDescent="0.25">
      <c r="A592" s="11" t="s">
        <v>666</v>
      </c>
      <c r="B592" s="12" t="s">
        <v>1360</v>
      </c>
      <c r="C592" s="14">
        <v>153</v>
      </c>
    </row>
    <row r="593" spans="1:3" ht="24" x14ac:dyDescent="0.25">
      <c r="A593" s="11" t="s">
        <v>667</v>
      </c>
      <c r="B593" s="12" t="s">
        <v>668</v>
      </c>
      <c r="C593" s="13" t="s">
        <v>1364</v>
      </c>
    </row>
    <row r="594" spans="1:3" ht="36" x14ac:dyDescent="0.25">
      <c r="A594" s="11" t="s">
        <v>669</v>
      </c>
      <c r="B594" s="12" t="s">
        <v>670</v>
      </c>
      <c r="C594" s="14">
        <v>150</v>
      </c>
    </row>
    <row r="595" spans="1:3" ht="36" x14ac:dyDescent="0.25">
      <c r="A595" s="11" t="s">
        <v>671</v>
      </c>
      <c r="B595" s="12" t="s">
        <v>1361</v>
      </c>
      <c r="C595" s="14">
        <v>14</v>
      </c>
    </row>
    <row r="596" spans="1:3" ht="36" x14ac:dyDescent="0.25">
      <c r="A596" s="11" t="s">
        <v>672</v>
      </c>
      <c r="B596" s="12" t="s">
        <v>673</v>
      </c>
      <c r="C596" s="14">
        <v>14</v>
      </c>
    </row>
    <row r="597" spans="1:3" ht="36" x14ac:dyDescent="0.25">
      <c r="A597" s="11" t="s">
        <v>674</v>
      </c>
      <c r="B597" s="12" t="s">
        <v>1362</v>
      </c>
      <c r="C597" s="13" t="s">
        <v>1363</v>
      </c>
    </row>
    <row r="598" spans="1:3" ht="36" x14ac:dyDescent="0.25">
      <c r="A598" s="11" t="s">
        <v>675</v>
      </c>
      <c r="B598" s="12" t="s">
        <v>676</v>
      </c>
      <c r="C598" s="14">
        <v>36</v>
      </c>
    </row>
    <row r="599" spans="1:3" ht="36" x14ac:dyDescent="0.25">
      <c r="A599" s="11" t="s">
        <v>677</v>
      </c>
      <c r="B599" s="12" t="s">
        <v>678</v>
      </c>
      <c r="C599" s="14">
        <v>18</v>
      </c>
    </row>
    <row r="600" spans="1:3" ht="36" x14ac:dyDescent="0.25">
      <c r="A600" s="11" t="s">
        <v>679</v>
      </c>
      <c r="B600" s="12" t="s">
        <v>1365</v>
      </c>
      <c r="C600" s="14">
        <v>0.8</v>
      </c>
    </row>
    <row r="601" spans="1:3" ht="24" x14ac:dyDescent="0.25">
      <c r="A601" s="11" t="s">
        <v>680</v>
      </c>
      <c r="B601" s="12" t="s">
        <v>681</v>
      </c>
      <c r="C601" s="13" t="s">
        <v>1366</v>
      </c>
    </row>
    <row r="602" spans="1:3" ht="36" x14ac:dyDescent="0.25">
      <c r="A602" s="11" t="s">
        <v>682</v>
      </c>
      <c r="B602" s="12" t="s">
        <v>683</v>
      </c>
      <c r="C602" s="14">
        <v>6</v>
      </c>
    </row>
    <row r="603" spans="1:3" ht="36" x14ac:dyDescent="0.25">
      <c r="A603" s="11" t="s">
        <v>684</v>
      </c>
      <c r="B603" s="12" t="s">
        <v>685</v>
      </c>
      <c r="C603" s="14">
        <v>210</v>
      </c>
    </row>
    <row r="604" spans="1:3" ht="36" x14ac:dyDescent="0.25">
      <c r="A604" s="11" t="s">
        <v>686</v>
      </c>
      <c r="B604" s="12" t="s">
        <v>1368</v>
      </c>
      <c r="C604" s="13" t="s">
        <v>1367</v>
      </c>
    </row>
    <row r="605" spans="1:3" ht="84" x14ac:dyDescent="0.25">
      <c r="A605" s="11" t="s">
        <v>687</v>
      </c>
      <c r="B605" s="12" t="s">
        <v>688</v>
      </c>
      <c r="C605" s="13">
        <f>-0.48</f>
        <v>-0.48</v>
      </c>
    </row>
    <row r="606" spans="1:3" ht="36" x14ac:dyDescent="0.25">
      <c r="A606" s="11" t="s">
        <v>689</v>
      </c>
      <c r="B606" s="12" t="s">
        <v>690</v>
      </c>
      <c r="C606" s="13" t="s">
        <v>1369</v>
      </c>
    </row>
    <row r="607" spans="1:3" x14ac:dyDescent="0.25">
      <c r="A607" s="15" t="s">
        <v>691</v>
      </c>
      <c r="B607" s="10"/>
      <c r="C607" s="10"/>
    </row>
    <row r="608" spans="1:3" ht="36" x14ac:dyDescent="0.25">
      <c r="A608" s="11" t="s">
        <v>692</v>
      </c>
      <c r="B608" s="12" t="s">
        <v>1370</v>
      </c>
      <c r="C608" s="13" t="s">
        <v>1371</v>
      </c>
    </row>
    <row r="609" spans="1:3" ht="84" x14ac:dyDescent="0.25">
      <c r="A609" s="11" t="s">
        <v>693</v>
      </c>
      <c r="B609" s="12" t="s">
        <v>688</v>
      </c>
      <c r="C609" s="13">
        <f>-1.12716</f>
        <v>-1.1271599999999999</v>
      </c>
    </row>
    <row r="610" spans="1:3" ht="36" x14ac:dyDescent="0.25">
      <c r="A610" s="11" t="s">
        <v>694</v>
      </c>
      <c r="B610" s="12" t="s">
        <v>1372</v>
      </c>
      <c r="C610" s="13" t="s">
        <v>1373</v>
      </c>
    </row>
    <row r="611" spans="1:3" ht="48" x14ac:dyDescent="0.25">
      <c r="A611" s="11" t="s">
        <v>695</v>
      </c>
      <c r="B611" s="12" t="s">
        <v>1375</v>
      </c>
      <c r="C611" s="13" t="s">
        <v>1374</v>
      </c>
    </row>
    <row r="612" spans="1:3" ht="24" x14ac:dyDescent="0.25">
      <c r="A612" s="11" t="s">
        <v>696</v>
      </c>
      <c r="B612" s="12" t="s">
        <v>1376</v>
      </c>
      <c r="C612" s="14">
        <v>7</v>
      </c>
    </row>
    <row r="613" spans="1:3" x14ac:dyDescent="0.25">
      <c r="A613" s="9" t="s">
        <v>697</v>
      </c>
      <c r="B613" s="10"/>
      <c r="C613" s="10"/>
    </row>
    <row r="614" spans="1:3" x14ac:dyDescent="0.25">
      <c r="A614" s="15" t="s">
        <v>698</v>
      </c>
      <c r="B614" s="10"/>
      <c r="C614" s="10"/>
    </row>
    <row r="615" spans="1:3" ht="48" x14ac:dyDescent="0.25">
      <c r="A615" s="11" t="s">
        <v>699</v>
      </c>
      <c r="B615" s="12" t="s">
        <v>1377</v>
      </c>
      <c r="C615" s="13" t="s">
        <v>1378</v>
      </c>
    </row>
    <row r="616" spans="1:3" ht="60" x14ac:dyDescent="0.25">
      <c r="A616" s="11" t="s">
        <v>700</v>
      </c>
      <c r="B616" s="12" t="s">
        <v>701</v>
      </c>
      <c r="C616" s="13">
        <f>-45.36</f>
        <v>-45.36</v>
      </c>
    </row>
    <row r="617" spans="1:3" ht="36" x14ac:dyDescent="0.25">
      <c r="A617" s="11" t="s">
        <v>702</v>
      </c>
      <c r="B617" s="12" t="s">
        <v>1379</v>
      </c>
      <c r="C617" s="14">
        <v>45.36</v>
      </c>
    </row>
    <row r="618" spans="1:3" ht="60" x14ac:dyDescent="0.25">
      <c r="A618" s="11" t="s">
        <v>703</v>
      </c>
      <c r="B618" s="12" t="s">
        <v>1380</v>
      </c>
      <c r="C618" s="13" t="s">
        <v>1381</v>
      </c>
    </row>
    <row r="619" spans="1:3" ht="60" x14ac:dyDescent="0.25">
      <c r="A619" s="11" t="s">
        <v>704</v>
      </c>
      <c r="B619" s="12" t="s">
        <v>705</v>
      </c>
      <c r="C619" s="13">
        <f>-18.576</f>
        <v>-18.576000000000001</v>
      </c>
    </row>
    <row r="620" spans="1:3" ht="48" x14ac:dyDescent="0.25">
      <c r="A620" s="11" t="s">
        <v>706</v>
      </c>
      <c r="B620" s="12" t="s">
        <v>1384</v>
      </c>
      <c r="C620" s="14">
        <v>18.576000000000001</v>
      </c>
    </row>
    <row r="621" spans="1:3" ht="72" x14ac:dyDescent="0.25">
      <c r="A621" s="11" t="s">
        <v>707</v>
      </c>
      <c r="B621" s="12" t="s">
        <v>1383</v>
      </c>
      <c r="C621" s="13" t="s">
        <v>1382</v>
      </c>
    </row>
    <row r="622" spans="1:3" ht="48" x14ac:dyDescent="0.25">
      <c r="A622" s="11" t="s">
        <v>708</v>
      </c>
      <c r="B622" s="12" t="s">
        <v>1385</v>
      </c>
      <c r="C622" s="13" t="s">
        <v>1386</v>
      </c>
    </row>
    <row r="623" spans="1:3" ht="36" x14ac:dyDescent="0.25">
      <c r="A623" s="11" t="s">
        <v>709</v>
      </c>
      <c r="B623" s="12" t="s">
        <v>1388</v>
      </c>
      <c r="C623" s="13" t="s">
        <v>1387</v>
      </c>
    </row>
    <row r="624" spans="1:3" ht="48" x14ac:dyDescent="0.25">
      <c r="A624" s="11" t="s">
        <v>710</v>
      </c>
      <c r="B624" s="12" t="s">
        <v>711</v>
      </c>
      <c r="C624" s="13">
        <f>-2.88</f>
        <v>-2.88</v>
      </c>
    </row>
    <row r="625" spans="1:3" ht="60" x14ac:dyDescent="0.25">
      <c r="A625" s="11" t="s">
        <v>712</v>
      </c>
      <c r="B625" s="12" t="s">
        <v>1389</v>
      </c>
      <c r="C625" s="14">
        <v>2.88</v>
      </c>
    </row>
    <row r="626" spans="1:3" ht="48" x14ac:dyDescent="0.25">
      <c r="A626" s="11" t="s">
        <v>713</v>
      </c>
      <c r="B626" s="12" t="s">
        <v>1390</v>
      </c>
      <c r="C626" s="13" t="s">
        <v>1391</v>
      </c>
    </row>
    <row r="627" spans="1:3" ht="24" x14ac:dyDescent="0.25">
      <c r="A627" s="11" t="s">
        <v>714</v>
      </c>
      <c r="B627" s="12" t="s">
        <v>715</v>
      </c>
      <c r="C627" s="14">
        <v>552.6</v>
      </c>
    </row>
    <row r="628" spans="1:3" x14ac:dyDescent="0.25">
      <c r="A628" s="15" t="s">
        <v>716</v>
      </c>
      <c r="B628" s="10"/>
      <c r="C628" s="10"/>
    </row>
    <row r="629" spans="1:3" x14ac:dyDescent="0.25">
      <c r="A629" s="15" t="s">
        <v>717</v>
      </c>
      <c r="B629" s="10"/>
      <c r="C629" s="10"/>
    </row>
    <row r="630" spans="1:3" ht="48" x14ac:dyDescent="0.25">
      <c r="A630" s="11" t="s">
        <v>718</v>
      </c>
      <c r="B630" s="12" t="s">
        <v>1392</v>
      </c>
      <c r="C630" s="13" t="s">
        <v>1393</v>
      </c>
    </row>
    <row r="631" spans="1:3" ht="48" x14ac:dyDescent="0.25">
      <c r="A631" s="11" t="s">
        <v>719</v>
      </c>
      <c r="B631" s="12" t="s">
        <v>1395</v>
      </c>
      <c r="C631" s="13" t="s">
        <v>1394</v>
      </c>
    </row>
    <row r="632" spans="1:3" ht="36" x14ac:dyDescent="0.25">
      <c r="A632" s="11" t="s">
        <v>720</v>
      </c>
      <c r="B632" s="12" t="s">
        <v>1396</v>
      </c>
      <c r="C632" s="13" t="s">
        <v>1397</v>
      </c>
    </row>
    <row r="633" spans="1:3" ht="48" x14ac:dyDescent="0.25">
      <c r="A633" s="11" t="s">
        <v>721</v>
      </c>
      <c r="B633" s="12" t="s">
        <v>1398</v>
      </c>
      <c r="C633" s="14">
        <v>1</v>
      </c>
    </row>
    <row r="634" spans="1:3" ht="60" x14ac:dyDescent="0.25">
      <c r="A634" s="11" t="s">
        <v>722</v>
      </c>
      <c r="B634" s="12" t="s">
        <v>1399</v>
      </c>
      <c r="C634" s="14">
        <v>4</v>
      </c>
    </row>
    <row r="635" spans="1:3" x14ac:dyDescent="0.25">
      <c r="A635" s="15" t="s">
        <v>723</v>
      </c>
      <c r="B635" s="10"/>
      <c r="C635" s="10"/>
    </row>
    <row r="636" spans="1:3" ht="48" x14ac:dyDescent="0.25">
      <c r="A636" s="11" t="s">
        <v>724</v>
      </c>
      <c r="B636" s="12" t="s">
        <v>1400</v>
      </c>
      <c r="C636" s="13" t="s">
        <v>1401</v>
      </c>
    </row>
    <row r="637" spans="1:3" ht="36" x14ac:dyDescent="0.25">
      <c r="A637" s="11" t="s">
        <v>725</v>
      </c>
      <c r="B637" s="12" t="s">
        <v>1403</v>
      </c>
      <c r="C637" s="13" t="s">
        <v>1402</v>
      </c>
    </row>
    <row r="638" spans="1:3" ht="48" x14ac:dyDescent="0.25">
      <c r="A638" s="11" t="s">
        <v>726</v>
      </c>
      <c r="B638" s="12" t="s">
        <v>1404</v>
      </c>
      <c r="C638" s="13" t="s">
        <v>1405</v>
      </c>
    </row>
    <row r="639" spans="1:3" ht="24" x14ac:dyDescent="0.25">
      <c r="A639" s="11" t="s">
        <v>727</v>
      </c>
      <c r="B639" s="12" t="s">
        <v>715</v>
      </c>
      <c r="C639" s="14">
        <v>104.2</v>
      </c>
    </row>
    <row r="640" spans="1:3" x14ac:dyDescent="0.25">
      <c r="A640" s="15" t="s">
        <v>728</v>
      </c>
      <c r="B640" s="10"/>
      <c r="C640" s="10"/>
    </row>
    <row r="641" spans="1:3" x14ac:dyDescent="0.25">
      <c r="A641" s="15" t="s">
        <v>729</v>
      </c>
      <c r="B641" s="10"/>
      <c r="C641" s="10"/>
    </row>
    <row r="642" spans="1:3" ht="36" x14ac:dyDescent="0.25">
      <c r="A642" s="11" t="s">
        <v>730</v>
      </c>
      <c r="B642" s="12" t="s">
        <v>1396</v>
      </c>
      <c r="C642" s="14">
        <v>46.41</v>
      </c>
    </row>
    <row r="643" spans="1:3" ht="24" x14ac:dyDescent="0.25">
      <c r="A643" s="11" t="s">
        <v>731</v>
      </c>
      <c r="B643" s="12" t="s">
        <v>732</v>
      </c>
      <c r="C643" s="13" t="s">
        <v>1406</v>
      </c>
    </row>
    <row r="644" spans="1:3" ht="48" x14ac:dyDescent="0.25">
      <c r="A644" s="11" t="s">
        <v>733</v>
      </c>
      <c r="B644" s="12" t="s">
        <v>1407</v>
      </c>
      <c r="C644" s="14">
        <v>0.189</v>
      </c>
    </row>
    <row r="645" spans="1:3" ht="48" x14ac:dyDescent="0.25">
      <c r="A645" s="11" t="s">
        <v>734</v>
      </c>
      <c r="B645" s="12" t="s">
        <v>735</v>
      </c>
      <c r="C645" s="13">
        <f>-18.9</f>
        <v>-18.899999999999999</v>
      </c>
    </row>
    <row r="646" spans="1:3" ht="48" x14ac:dyDescent="0.25">
      <c r="A646" s="11" t="s">
        <v>736</v>
      </c>
      <c r="B646" s="12" t="s">
        <v>737</v>
      </c>
      <c r="C646" s="13" t="s">
        <v>1408</v>
      </c>
    </row>
    <row r="647" spans="1:3" ht="36" x14ac:dyDescent="0.25">
      <c r="A647" s="11" t="s">
        <v>738</v>
      </c>
      <c r="B647" s="12" t="s">
        <v>739</v>
      </c>
      <c r="C647" s="14">
        <v>6</v>
      </c>
    </row>
    <row r="648" spans="1:3" ht="36" x14ac:dyDescent="0.25">
      <c r="A648" s="11" t="s">
        <v>740</v>
      </c>
      <c r="B648" s="12" t="s">
        <v>741</v>
      </c>
      <c r="C648" s="14">
        <v>6</v>
      </c>
    </row>
    <row r="649" spans="1:3" x14ac:dyDescent="0.25">
      <c r="A649" s="15" t="s">
        <v>742</v>
      </c>
      <c r="B649" s="10"/>
      <c r="C649" s="10"/>
    </row>
    <row r="650" spans="1:3" ht="48" x14ac:dyDescent="0.25">
      <c r="A650" s="11" t="s">
        <v>743</v>
      </c>
      <c r="B650" s="12" t="s">
        <v>1407</v>
      </c>
      <c r="C650" s="13" t="s">
        <v>1409</v>
      </c>
    </row>
    <row r="651" spans="1:3" ht="48" x14ac:dyDescent="0.25">
      <c r="A651" s="11" t="s">
        <v>744</v>
      </c>
      <c r="B651" s="12" t="s">
        <v>735</v>
      </c>
      <c r="C651" s="13">
        <f>-56.7</f>
        <v>-56.7</v>
      </c>
    </row>
    <row r="652" spans="1:3" ht="36" x14ac:dyDescent="0.25">
      <c r="A652" s="11" t="s">
        <v>745</v>
      </c>
      <c r="B652" s="12" t="s">
        <v>746</v>
      </c>
      <c r="C652" s="13" t="s">
        <v>1410</v>
      </c>
    </row>
    <row r="653" spans="1:3" ht="36" x14ac:dyDescent="0.25">
      <c r="A653" s="11" t="s">
        <v>747</v>
      </c>
      <c r="B653" s="12" t="s">
        <v>739</v>
      </c>
      <c r="C653" s="14">
        <v>18</v>
      </c>
    </row>
    <row r="654" spans="1:3" ht="36" x14ac:dyDescent="0.25">
      <c r="A654" s="11" t="s">
        <v>748</v>
      </c>
      <c r="B654" s="12" t="s">
        <v>741</v>
      </c>
      <c r="C654" s="14">
        <v>18</v>
      </c>
    </row>
    <row r="655" spans="1:3" ht="36" x14ac:dyDescent="0.25">
      <c r="A655" s="11" t="s">
        <v>749</v>
      </c>
      <c r="B655" s="12" t="s">
        <v>1412</v>
      </c>
      <c r="C655" s="13" t="s">
        <v>1411</v>
      </c>
    </row>
    <row r="656" spans="1:3" ht="48" x14ac:dyDescent="0.25">
      <c r="A656" s="11" t="s">
        <v>750</v>
      </c>
      <c r="B656" s="12" t="s">
        <v>751</v>
      </c>
      <c r="C656" s="13">
        <f>-103.74</f>
        <v>-103.74</v>
      </c>
    </row>
    <row r="657" spans="1:3" ht="36" x14ac:dyDescent="0.25">
      <c r="A657" s="11" t="s">
        <v>752</v>
      </c>
      <c r="B657" s="12" t="s">
        <v>753</v>
      </c>
      <c r="C657" s="13" t="s">
        <v>1413</v>
      </c>
    </row>
    <row r="658" spans="1:3" ht="24" x14ac:dyDescent="0.25">
      <c r="A658" s="11" t="s">
        <v>754</v>
      </c>
      <c r="B658" s="12" t="s">
        <v>739</v>
      </c>
      <c r="C658" s="13" t="s">
        <v>1414</v>
      </c>
    </row>
    <row r="659" spans="1:3" ht="36" x14ac:dyDescent="0.25">
      <c r="A659" s="11" t="s">
        <v>755</v>
      </c>
      <c r="B659" s="12" t="s">
        <v>741</v>
      </c>
      <c r="C659" s="14">
        <v>38</v>
      </c>
    </row>
    <row r="660" spans="1:3" ht="48" x14ac:dyDescent="0.25">
      <c r="A660" s="11" t="s">
        <v>756</v>
      </c>
      <c r="B660" s="12" t="s">
        <v>1415</v>
      </c>
      <c r="C660" s="13" t="s">
        <v>1416</v>
      </c>
    </row>
    <row r="661" spans="1:3" ht="36" x14ac:dyDescent="0.25">
      <c r="A661" s="11" t="s">
        <v>757</v>
      </c>
      <c r="B661" s="12" t="s">
        <v>758</v>
      </c>
      <c r="C661" s="13">
        <f>-218.19</f>
        <v>-218.19</v>
      </c>
    </row>
    <row r="662" spans="1:3" ht="36" x14ac:dyDescent="0.25">
      <c r="A662" s="11" t="s">
        <v>759</v>
      </c>
      <c r="B662" s="12" t="s">
        <v>760</v>
      </c>
      <c r="C662" s="13" t="s">
        <v>1417</v>
      </c>
    </row>
    <row r="663" spans="1:3" ht="36" x14ac:dyDescent="0.25">
      <c r="A663" s="11" t="s">
        <v>761</v>
      </c>
      <c r="B663" s="12" t="s">
        <v>762</v>
      </c>
      <c r="C663" s="13" t="s">
        <v>1418</v>
      </c>
    </row>
    <row r="664" spans="1:3" ht="24" x14ac:dyDescent="0.25">
      <c r="A664" s="11" t="s">
        <v>763</v>
      </c>
      <c r="B664" s="12" t="s">
        <v>739</v>
      </c>
      <c r="C664" s="13" t="s">
        <v>1356</v>
      </c>
    </row>
    <row r="665" spans="1:3" ht="36" x14ac:dyDescent="0.25">
      <c r="A665" s="11" t="s">
        <v>764</v>
      </c>
      <c r="B665" s="12" t="s">
        <v>741</v>
      </c>
      <c r="C665" s="14">
        <v>115</v>
      </c>
    </row>
    <row r="666" spans="1:3" x14ac:dyDescent="0.25">
      <c r="A666" s="15" t="s">
        <v>765</v>
      </c>
      <c r="B666" s="10"/>
      <c r="C666" s="10"/>
    </row>
    <row r="667" spans="1:3" ht="24" x14ac:dyDescent="0.25">
      <c r="A667" s="11" t="s">
        <v>766</v>
      </c>
      <c r="B667" s="12" t="s">
        <v>1420</v>
      </c>
      <c r="C667" s="13" t="s">
        <v>1419</v>
      </c>
    </row>
    <row r="668" spans="1:3" ht="48" x14ac:dyDescent="0.25">
      <c r="A668" s="11" t="s">
        <v>767</v>
      </c>
      <c r="B668" s="12" t="s">
        <v>768</v>
      </c>
      <c r="C668" s="14">
        <v>22</v>
      </c>
    </row>
    <row r="669" spans="1:3" ht="48" x14ac:dyDescent="0.25">
      <c r="A669" s="11" t="s">
        <v>769</v>
      </c>
      <c r="B669" s="12" t="s">
        <v>770</v>
      </c>
      <c r="C669" s="13" t="s">
        <v>771</v>
      </c>
    </row>
    <row r="670" spans="1:3" ht="48" x14ac:dyDescent="0.25">
      <c r="A670" s="11" t="s">
        <v>772</v>
      </c>
      <c r="B670" s="12" t="s">
        <v>773</v>
      </c>
      <c r="C670" s="14">
        <v>4</v>
      </c>
    </row>
    <row r="671" spans="1:3" ht="24" x14ac:dyDescent="0.25">
      <c r="A671" s="11" t="s">
        <v>774</v>
      </c>
      <c r="B671" s="12" t="s">
        <v>1422</v>
      </c>
      <c r="C671" s="13" t="s">
        <v>1421</v>
      </c>
    </row>
    <row r="672" spans="1:3" ht="36" x14ac:dyDescent="0.25">
      <c r="A672" s="11" t="s">
        <v>775</v>
      </c>
      <c r="B672" s="12" t="s">
        <v>776</v>
      </c>
      <c r="C672" s="13" t="s">
        <v>1423</v>
      </c>
    </row>
    <row r="673" spans="1:3" ht="48" x14ac:dyDescent="0.25">
      <c r="A673" s="11" t="s">
        <v>777</v>
      </c>
      <c r="B673" s="12" t="s">
        <v>778</v>
      </c>
      <c r="C673" s="14">
        <v>1</v>
      </c>
    </row>
    <row r="674" spans="1:3" x14ac:dyDescent="0.25">
      <c r="A674" s="15" t="s">
        <v>779</v>
      </c>
      <c r="B674" s="10"/>
      <c r="C674" s="10"/>
    </row>
    <row r="675" spans="1:3" ht="36" x14ac:dyDescent="0.25">
      <c r="A675" s="11" t="s">
        <v>780</v>
      </c>
      <c r="B675" s="12" t="s">
        <v>1424</v>
      </c>
      <c r="C675" s="14">
        <v>3</v>
      </c>
    </row>
    <row r="676" spans="1:3" x14ac:dyDescent="0.25">
      <c r="A676" s="15" t="s">
        <v>781</v>
      </c>
      <c r="B676" s="10"/>
      <c r="C676" s="10"/>
    </row>
    <row r="677" spans="1:3" ht="36" x14ac:dyDescent="0.25">
      <c r="A677" s="11" t="s">
        <v>782</v>
      </c>
      <c r="B677" s="12" t="s">
        <v>1425</v>
      </c>
      <c r="C677" s="14">
        <v>58</v>
      </c>
    </row>
    <row r="678" spans="1:3" ht="36" x14ac:dyDescent="0.25">
      <c r="A678" s="11" t="s">
        <v>783</v>
      </c>
      <c r="B678" s="12" t="s">
        <v>784</v>
      </c>
      <c r="C678" s="14">
        <v>58</v>
      </c>
    </row>
    <row r="679" spans="1:3" x14ac:dyDescent="0.25">
      <c r="A679" s="9" t="s">
        <v>785</v>
      </c>
      <c r="B679" s="10"/>
      <c r="C679" s="10"/>
    </row>
    <row r="680" spans="1:3" x14ac:dyDescent="0.25">
      <c r="A680" s="15" t="s">
        <v>786</v>
      </c>
      <c r="B680" s="10"/>
      <c r="C680" s="10"/>
    </row>
    <row r="681" spans="1:3" ht="36" x14ac:dyDescent="0.25">
      <c r="A681" s="11" t="s">
        <v>787</v>
      </c>
      <c r="B681" s="12" t="s">
        <v>1427</v>
      </c>
      <c r="C681" s="13" t="s">
        <v>1426</v>
      </c>
    </row>
    <row r="682" spans="1:3" ht="36" x14ac:dyDescent="0.25">
      <c r="A682" s="11" t="s">
        <v>788</v>
      </c>
      <c r="B682" s="12" t="s">
        <v>21</v>
      </c>
      <c r="C682" s="14">
        <v>-1.472</v>
      </c>
    </row>
    <row r="683" spans="1:3" ht="36" x14ac:dyDescent="0.25">
      <c r="A683" s="11" t="s">
        <v>789</v>
      </c>
      <c r="B683" s="12" t="s">
        <v>23</v>
      </c>
      <c r="C683" s="14">
        <v>-11.773999999999999</v>
      </c>
    </row>
    <row r="684" spans="1:3" ht="48" x14ac:dyDescent="0.25">
      <c r="A684" s="11" t="s">
        <v>790</v>
      </c>
      <c r="B684" s="12" t="s">
        <v>1428</v>
      </c>
      <c r="C684" s="13" t="s">
        <v>1429</v>
      </c>
    </row>
    <row r="685" spans="1:3" ht="36" x14ac:dyDescent="0.25">
      <c r="A685" s="11" t="s">
        <v>791</v>
      </c>
      <c r="B685" s="12" t="s">
        <v>21</v>
      </c>
      <c r="C685" s="14">
        <v>-0.29899999999999999</v>
      </c>
    </row>
    <row r="686" spans="1:3" ht="36" x14ac:dyDescent="0.25">
      <c r="A686" s="11" t="s">
        <v>792</v>
      </c>
      <c r="B686" s="12" t="s">
        <v>23</v>
      </c>
      <c r="C686" s="14">
        <v>-3.9590000000000001</v>
      </c>
    </row>
    <row r="687" spans="1:3" ht="24" x14ac:dyDescent="0.25">
      <c r="A687" s="11" t="s">
        <v>793</v>
      </c>
      <c r="B687" s="12" t="s">
        <v>25</v>
      </c>
      <c r="C687" s="13" t="s">
        <v>1430</v>
      </c>
    </row>
    <row r="688" spans="1:3" ht="36" x14ac:dyDescent="0.25">
      <c r="A688" s="11" t="s">
        <v>794</v>
      </c>
      <c r="B688" s="12" t="s">
        <v>29</v>
      </c>
      <c r="C688" s="14">
        <v>0.21199999999999999</v>
      </c>
    </row>
    <row r="689" spans="1:3" x14ac:dyDescent="0.25">
      <c r="A689" s="15" t="s">
        <v>795</v>
      </c>
      <c r="B689" s="10"/>
      <c r="C689" s="10"/>
    </row>
    <row r="690" spans="1:3" ht="24" x14ac:dyDescent="0.25">
      <c r="A690" s="11" t="s">
        <v>796</v>
      </c>
      <c r="B690" s="12" t="s">
        <v>1432</v>
      </c>
      <c r="C690" s="13" t="s">
        <v>1431</v>
      </c>
    </row>
    <row r="691" spans="1:3" ht="36" x14ac:dyDescent="0.25">
      <c r="A691" s="11" t="s">
        <v>797</v>
      </c>
      <c r="B691" s="12" t="s">
        <v>21</v>
      </c>
      <c r="C691" s="14">
        <v>-1.8080000000000001</v>
      </c>
    </row>
    <row r="692" spans="1:3" ht="36" x14ac:dyDescent="0.25">
      <c r="A692" s="11" t="s">
        <v>798</v>
      </c>
      <c r="B692" s="12" t="s">
        <v>23</v>
      </c>
      <c r="C692" s="14">
        <v>-14.464</v>
      </c>
    </row>
    <row r="693" spans="1:3" ht="36" x14ac:dyDescent="0.25">
      <c r="A693" s="11" t="s">
        <v>799</v>
      </c>
      <c r="B693" s="12" t="s">
        <v>1433</v>
      </c>
      <c r="C693" s="13" t="s">
        <v>1434</v>
      </c>
    </row>
    <row r="694" spans="1:3" ht="36" x14ac:dyDescent="0.25">
      <c r="A694" s="11" t="s">
        <v>800</v>
      </c>
      <c r="B694" s="12" t="s">
        <v>21</v>
      </c>
      <c r="C694" s="14">
        <v>-0.36399999999999999</v>
      </c>
    </row>
    <row r="695" spans="1:3" ht="36" x14ac:dyDescent="0.25">
      <c r="A695" s="11" t="s">
        <v>801</v>
      </c>
      <c r="B695" s="12" t="s">
        <v>23</v>
      </c>
      <c r="C695" s="14">
        <v>-4.8209999999999997</v>
      </c>
    </row>
    <row r="696" spans="1:3" ht="24" x14ac:dyDescent="0.25">
      <c r="A696" s="11" t="s">
        <v>802</v>
      </c>
      <c r="B696" s="12" t="s">
        <v>25</v>
      </c>
      <c r="C696" s="13" t="s">
        <v>1435</v>
      </c>
    </row>
    <row r="697" spans="1:3" ht="36" x14ac:dyDescent="0.25">
      <c r="A697" s="11" t="s">
        <v>803</v>
      </c>
      <c r="B697" s="12" t="s">
        <v>31</v>
      </c>
      <c r="C697" s="14">
        <v>2.6520000000000001</v>
      </c>
    </row>
    <row r="698" spans="1:3" x14ac:dyDescent="0.25">
      <c r="A698" s="15" t="s">
        <v>804</v>
      </c>
      <c r="B698" s="10"/>
      <c r="C698" s="10"/>
    </row>
    <row r="699" spans="1:3" ht="24" x14ac:dyDescent="0.25">
      <c r="A699" s="11" t="s">
        <v>805</v>
      </c>
      <c r="B699" s="12" t="s">
        <v>1432</v>
      </c>
      <c r="C699" s="13" t="s">
        <v>1436</v>
      </c>
    </row>
    <row r="700" spans="1:3" ht="36" x14ac:dyDescent="0.25">
      <c r="A700" s="11" t="s">
        <v>806</v>
      </c>
      <c r="B700" s="12" t="s">
        <v>21</v>
      </c>
      <c r="C700" s="14">
        <v>-1.51</v>
      </c>
    </row>
    <row r="701" spans="1:3" ht="36" x14ac:dyDescent="0.25">
      <c r="A701" s="11" t="s">
        <v>807</v>
      </c>
      <c r="B701" s="12" t="s">
        <v>23</v>
      </c>
      <c r="C701" s="14">
        <v>-12.079000000000001</v>
      </c>
    </row>
    <row r="702" spans="1:3" ht="36" x14ac:dyDescent="0.25">
      <c r="A702" s="11" t="s">
        <v>808</v>
      </c>
      <c r="B702" s="12" t="s">
        <v>1433</v>
      </c>
      <c r="C702" s="13" t="s">
        <v>1437</v>
      </c>
    </row>
    <row r="703" spans="1:3" ht="36" x14ac:dyDescent="0.25">
      <c r="A703" s="11" t="s">
        <v>809</v>
      </c>
      <c r="B703" s="12" t="s">
        <v>21</v>
      </c>
      <c r="C703" s="14">
        <v>-0.27600000000000002</v>
      </c>
    </row>
    <row r="704" spans="1:3" ht="36" x14ac:dyDescent="0.25">
      <c r="A704" s="11" t="s">
        <v>810</v>
      </c>
      <c r="B704" s="12" t="s">
        <v>23</v>
      </c>
      <c r="C704" s="14">
        <v>-3.6539999999999999</v>
      </c>
    </row>
    <row r="705" spans="1:3" ht="24" x14ac:dyDescent="0.25">
      <c r="A705" s="11" t="s">
        <v>811</v>
      </c>
      <c r="B705" s="12" t="s">
        <v>25</v>
      </c>
      <c r="C705" s="13" t="s">
        <v>1430</v>
      </c>
    </row>
    <row r="706" spans="1:3" ht="36" x14ac:dyDescent="0.25">
      <c r="A706" s="11" t="s">
        <v>812</v>
      </c>
      <c r="B706" s="12" t="s">
        <v>29</v>
      </c>
      <c r="C706" s="14">
        <v>1.1499999999999999</v>
      </c>
    </row>
    <row r="707" spans="1:3" x14ac:dyDescent="0.25">
      <c r="A707" s="15" t="s">
        <v>813</v>
      </c>
      <c r="B707" s="10"/>
      <c r="C707" s="10"/>
    </row>
    <row r="708" spans="1:3" ht="24" x14ac:dyDescent="0.25">
      <c r="A708" s="11" t="s">
        <v>814</v>
      </c>
      <c r="B708" s="12" t="s">
        <v>1432</v>
      </c>
      <c r="C708" s="13">
        <v>0.375</v>
      </c>
    </row>
    <row r="709" spans="1:3" ht="36" x14ac:dyDescent="0.25">
      <c r="A709" s="11" t="s">
        <v>815</v>
      </c>
      <c r="B709" s="12" t="s">
        <v>21</v>
      </c>
      <c r="C709" s="14">
        <v>-4.7590000000000003</v>
      </c>
    </row>
    <row r="710" spans="1:3" ht="36" x14ac:dyDescent="0.25">
      <c r="A710" s="11" t="s">
        <v>816</v>
      </c>
      <c r="B710" s="12" t="s">
        <v>23</v>
      </c>
      <c r="C710" s="14">
        <v>-38.063000000000002</v>
      </c>
    </row>
    <row r="711" spans="1:3" ht="48" x14ac:dyDescent="0.25">
      <c r="A711" s="11" t="s">
        <v>817</v>
      </c>
      <c r="B711" s="12" t="s">
        <v>1428</v>
      </c>
      <c r="C711" s="13" t="s">
        <v>1438</v>
      </c>
    </row>
    <row r="712" spans="1:3" ht="36" x14ac:dyDescent="0.25">
      <c r="A712" s="11" t="s">
        <v>818</v>
      </c>
      <c r="B712" s="12" t="s">
        <v>21</v>
      </c>
      <c r="C712" s="14">
        <v>-0.95799999999999996</v>
      </c>
    </row>
    <row r="713" spans="1:3" ht="36" x14ac:dyDescent="0.25">
      <c r="A713" s="11" t="s">
        <v>819</v>
      </c>
      <c r="B713" s="12" t="s">
        <v>23</v>
      </c>
      <c r="C713" s="14">
        <v>-12.688000000000001</v>
      </c>
    </row>
    <row r="714" spans="1:3" ht="24" x14ac:dyDescent="0.25">
      <c r="A714" s="11" t="s">
        <v>820</v>
      </c>
      <c r="B714" s="12" t="s">
        <v>25</v>
      </c>
      <c r="C714" s="13" t="s">
        <v>1439</v>
      </c>
    </row>
    <row r="715" spans="1:3" ht="36" x14ac:dyDescent="0.25">
      <c r="A715" s="11" t="s">
        <v>821</v>
      </c>
      <c r="B715" s="12" t="s">
        <v>29</v>
      </c>
      <c r="C715" s="14">
        <v>3.6949999999999998</v>
      </c>
    </row>
    <row r="716" spans="1:3" x14ac:dyDescent="0.25">
      <c r="A716" s="15" t="s">
        <v>822</v>
      </c>
      <c r="B716" s="10"/>
      <c r="C716" s="10"/>
    </row>
    <row r="717" spans="1:3" ht="36" x14ac:dyDescent="0.25">
      <c r="A717" s="11" t="s">
        <v>823</v>
      </c>
      <c r="B717" s="12" t="s">
        <v>1427</v>
      </c>
      <c r="C717" s="13" t="s">
        <v>1440</v>
      </c>
    </row>
    <row r="718" spans="1:3" ht="36" x14ac:dyDescent="0.25">
      <c r="A718" s="11" t="s">
        <v>824</v>
      </c>
      <c r="B718" s="12" t="s">
        <v>21</v>
      </c>
      <c r="C718" s="14">
        <v>-2.2839999999999998</v>
      </c>
    </row>
    <row r="719" spans="1:3" ht="36" x14ac:dyDescent="0.25">
      <c r="A719" s="11" t="s">
        <v>825</v>
      </c>
      <c r="B719" s="12" t="s">
        <v>23</v>
      </c>
      <c r="C719" s="14">
        <v>-18.27</v>
      </c>
    </row>
    <row r="720" spans="1:3" ht="48" x14ac:dyDescent="0.25">
      <c r="A720" s="11" t="s">
        <v>826</v>
      </c>
      <c r="B720" s="12" t="s">
        <v>1428</v>
      </c>
      <c r="C720" s="13" t="s">
        <v>1150</v>
      </c>
    </row>
    <row r="721" spans="1:3" ht="36" x14ac:dyDescent="0.25">
      <c r="A721" s="11" t="s">
        <v>827</v>
      </c>
      <c r="B721" s="12" t="s">
        <v>21</v>
      </c>
      <c r="C721" s="14">
        <v>-0.46</v>
      </c>
    </row>
    <row r="722" spans="1:3" ht="36" x14ac:dyDescent="0.25">
      <c r="A722" s="11" t="s">
        <v>828</v>
      </c>
      <c r="B722" s="12" t="s">
        <v>23</v>
      </c>
      <c r="C722" s="14">
        <v>-6.09</v>
      </c>
    </row>
    <row r="723" spans="1:3" ht="24" x14ac:dyDescent="0.25">
      <c r="A723" s="11" t="s">
        <v>829</v>
      </c>
      <c r="B723" s="12" t="s">
        <v>25</v>
      </c>
      <c r="C723" s="13" t="s">
        <v>1441</v>
      </c>
    </row>
    <row r="724" spans="1:3" ht="36" x14ac:dyDescent="0.25">
      <c r="A724" s="11" t="s">
        <v>830</v>
      </c>
      <c r="B724" s="12" t="s">
        <v>29</v>
      </c>
      <c r="C724" s="14">
        <v>1.714</v>
      </c>
    </row>
    <row r="725" spans="1:3" ht="36" x14ac:dyDescent="0.25">
      <c r="A725" s="11" t="s">
        <v>831</v>
      </c>
      <c r="B725" s="12" t="s">
        <v>1153</v>
      </c>
      <c r="C725" s="14">
        <v>1.5900000000000001E-2</v>
      </c>
    </row>
    <row r="726" spans="1:3" ht="36" x14ac:dyDescent="0.25">
      <c r="A726" s="11" t="s">
        <v>832</v>
      </c>
      <c r="B726" s="12" t="s">
        <v>1152</v>
      </c>
      <c r="C726" s="14">
        <v>6.2199999999999998E-2</v>
      </c>
    </row>
    <row r="727" spans="1:3" ht="36" x14ac:dyDescent="0.25">
      <c r="A727" s="11" t="s">
        <v>833</v>
      </c>
      <c r="B727" s="12" t="s">
        <v>1442</v>
      </c>
      <c r="C727" s="14">
        <v>9.0999999999999998E-2</v>
      </c>
    </row>
    <row r="728" spans="1:3" x14ac:dyDescent="0.25">
      <c r="A728" s="15" t="s">
        <v>834</v>
      </c>
      <c r="B728" s="10"/>
      <c r="C728" s="10"/>
    </row>
    <row r="729" spans="1:3" ht="36" x14ac:dyDescent="0.25">
      <c r="A729" s="11" t="s">
        <v>835</v>
      </c>
      <c r="B729" s="12" t="s">
        <v>1427</v>
      </c>
      <c r="C729" s="13" t="s">
        <v>1443</v>
      </c>
    </row>
    <row r="730" spans="1:3" ht="36" x14ac:dyDescent="0.25">
      <c r="A730" s="11" t="s">
        <v>836</v>
      </c>
      <c r="B730" s="12" t="s">
        <v>21</v>
      </c>
      <c r="C730" s="14">
        <v>-1.5229999999999999</v>
      </c>
    </row>
    <row r="731" spans="1:3" ht="36" x14ac:dyDescent="0.25">
      <c r="A731" s="11" t="s">
        <v>837</v>
      </c>
      <c r="B731" s="12" t="s">
        <v>23</v>
      </c>
      <c r="C731" s="14">
        <v>-12.18</v>
      </c>
    </row>
    <row r="732" spans="1:3" ht="48" x14ac:dyDescent="0.25">
      <c r="A732" s="11" t="s">
        <v>838</v>
      </c>
      <c r="B732" s="12" t="s">
        <v>1428</v>
      </c>
      <c r="C732" s="13" t="s">
        <v>1159</v>
      </c>
    </row>
    <row r="733" spans="1:3" ht="36" x14ac:dyDescent="0.25">
      <c r="A733" s="11" t="s">
        <v>839</v>
      </c>
      <c r="B733" s="12" t="s">
        <v>21</v>
      </c>
      <c r="C733" s="14">
        <v>-0.30599999999999999</v>
      </c>
    </row>
    <row r="734" spans="1:3" ht="36" x14ac:dyDescent="0.25">
      <c r="A734" s="11" t="s">
        <v>840</v>
      </c>
      <c r="B734" s="12" t="s">
        <v>23</v>
      </c>
      <c r="C734" s="14">
        <v>-4.0599999999999996</v>
      </c>
    </row>
    <row r="735" spans="1:3" ht="24" x14ac:dyDescent="0.25">
      <c r="A735" s="11" t="s">
        <v>841</v>
      </c>
      <c r="B735" s="12" t="s">
        <v>25</v>
      </c>
      <c r="C735" s="13" t="s">
        <v>1444</v>
      </c>
    </row>
    <row r="736" spans="1:3" ht="36" x14ac:dyDescent="0.25">
      <c r="A736" s="11" t="s">
        <v>842</v>
      </c>
      <c r="B736" s="12" t="s">
        <v>29</v>
      </c>
      <c r="C736" s="14">
        <v>1.2569999999999999</v>
      </c>
    </row>
    <row r="737" spans="1:3" x14ac:dyDescent="0.25">
      <c r="A737" s="9" t="s">
        <v>843</v>
      </c>
      <c r="B737" s="10"/>
      <c r="C737" s="10"/>
    </row>
    <row r="738" spans="1:3" x14ac:dyDescent="0.25">
      <c r="A738" s="15" t="s">
        <v>844</v>
      </c>
      <c r="B738" s="10"/>
      <c r="C738" s="10"/>
    </row>
    <row r="739" spans="1:3" ht="24" x14ac:dyDescent="0.25">
      <c r="A739" s="11" t="s">
        <v>845</v>
      </c>
      <c r="B739" s="12" t="s">
        <v>1445</v>
      </c>
      <c r="C739" s="13" t="s">
        <v>1446</v>
      </c>
    </row>
    <row r="740" spans="1:3" ht="36" x14ac:dyDescent="0.25">
      <c r="A740" s="11" t="s">
        <v>846</v>
      </c>
      <c r="B740" s="12" t="s">
        <v>847</v>
      </c>
      <c r="C740" s="13">
        <f>-8.494</f>
        <v>-8.4939999999999998</v>
      </c>
    </row>
    <row r="741" spans="1:3" ht="36" x14ac:dyDescent="0.25">
      <c r="A741" s="11" t="s">
        <v>848</v>
      </c>
      <c r="B741" s="12" t="s">
        <v>1447</v>
      </c>
      <c r="C741" s="13" t="s">
        <v>1448</v>
      </c>
    </row>
    <row r="742" spans="1:3" ht="36" x14ac:dyDescent="0.25">
      <c r="A742" s="11" t="s">
        <v>849</v>
      </c>
      <c r="B742" s="12" t="s">
        <v>1450</v>
      </c>
      <c r="C742" s="14">
        <v>113.8</v>
      </c>
    </row>
    <row r="743" spans="1:3" ht="36" x14ac:dyDescent="0.25">
      <c r="A743" s="11" t="s">
        <v>850</v>
      </c>
      <c r="B743" s="12" t="s">
        <v>1451</v>
      </c>
      <c r="C743" s="13" t="s">
        <v>1449</v>
      </c>
    </row>
    <row r="744" spans="1:3" x14ac:dyDescent="0.25">
      <c r="A744" s="9" t="s">
        <v>851</v>
      </c>
      <c r="B744" s="10"/>
      <c r="C744" s="10"/>
    </row>
    <row r="745" spans="1:3" ht="48" x14ac:dyDescent="0.25">
      <c r="A745" s="11" t="s">
        <v>852</v>
      </c>
      <c r="B745" s="12" t="s">
        <v>1452</v>
      </c>
      <c r="C745" s="13" t="s">
        <v>1453</v>
      </c>
    </row>
    <row r="746" spans="1:3" ht="24" x14ac:dyDescent="0.25">
      <c r="A746" s="11" t="s">
        <v>853</v>
      </c>
      <c r="B746" s="12" t="s">
        <v>854</v>
      </c>
      <c r="C746" s="13" t="s">
        <v>1454</v>
      </c>
    </row>
    <row r="747" spans="1:3" ht="48" x14ac:dyDescent="0.25">
      <c r="A747" s="11" t="s">
        <v>855</v>
      </c>
      <c r="B747" s="12" t="s">
        <v>1455</v>
      </c>
      <c r="C747" s="14">
        <v>4930.3</v>
      </c>
    </row>
    <row r="748" spans="1:3" ht="60" x14ac:dyDescent="0.25">
      <c r="A748" s="11" t="s">
        <v>856</v>
      </c>
      <c r="B748" s="12" t="s">
        <v>1456</v>
      </c>
      <c r="C748" s="14">
        <v>613.83000000000004</v>
      </c>
    </row>
    <row r="749" spans="1:3" ht="60" x14ac:dyDescent="0.25">
      <c r="A749" s="11" t="s">
        <v>857</v>
      </c>
      <c r="B749" s="12" t="s">
        <v>1457</v>
      </c>
      <c r="C749" s="14">
        <v>54.45</v>
      </c>
    </row>
    <row r="750" spans="1:3" ht="48" x14ac:dyDescent="0.25">
      <c r="A750" s="11" t="s">
        <v>858</v>
      </c>
      <c r="B750" s="12" t="s">
        <v>1458</v>
      </c>
      <c r="C750" s="13" t="s">
        <v>1459</v>
      </c>
    </row>
    <row r="751" spans="1:3" x14ac:dyDescent="0.25">
      <c r="A751" s="15" t="s">
        <v>859</v>
      </c>
      <c r="B751" s="10"/>
      <c r="C751" s="10"/>
    </row>
    <row r="752" spans="1:3" ht="48" x14ac:dyDescent="0.25">
      <c r="A752" s="11" t="s">
        <v>860</v>
      </c>
      <c r="B752" s="12" t="s">
        <v>1461</v>
      </c>
      <c r="C752" s="13" t="s">
        <v>1460</v>
      </c>
    </row>
    <row r="753" spans="1:3" ht="48" x14ac:dyDescent="0.25">
      <c r="A753" s="11" t="s">
        <v>861</v>
      </c>
      <c r="B753" s="12" t="s">
        <v>862</v>
      </c>
      <c r="C753" s="13">
        <f>-651.09</f>
        <v>-651.09</v>
      </c>
    </row>
    <row r="754" spans="1:3" ht="24" x14ac:dyDescent="0.25">
      <c r="A754" s="11" t="s">
        <v>863</v>
      </c>
      <c r="B754" s="12" t="s">
        <v>864</v>
      </c>
      <c r="C754" s="13" t="s">
        <v>1462</v>
      </c>
    </row>
    <row r="755" spans="1:3" ht="48" x14ac:dyDescent="0.25">
      <c r="A755" s="11" t="s">
        <v>865</v>
      </c>
      <c r="B755" s="12" t="s">
        <v>866</v>
      </c>
      <c r="C755" s="14">
        <v>419.4</v>
      </c>
    </row>
    <row r="756" spans="1:3" x14ac:dyDescent="0.25">
      <c r="A756" s="9" t="s">
        <v>867</v>
      </c>
      <c r="B756" s="10"/>
      <c r="C756" s="10"/>
    </row>
    <row r="757" spans="1:3" x14ac:dyDescent="0.25">
      <c r="A757" s="15" t="s">
        <v>868</v>
      </c>
      <c r="B757" s="10"/>
      <c r="C757" s="10"/>
    </row>
    <row r="758" spans="1:3" x14ac:dyDescent="0.25">
      <c r="A758" s="15" t="s">
        <v>869</v>
      </c>
      <c r="B758" s="10"/>
      <c r="C758" s="10"/>
    </row>
    <row r="759" spans="1:3" ht="48" x14ac:dyDescent="0.25">
      <c r="A759" s="11" t="s">
        <v>870</v>
      </c>
      <c r="B759" s="12" t="s">
        <v>1464</v>
      </c>
      <c r="C759" s="13" t="s">
        <v>1463</v>
      </c>
    </row>
    <row r="760" spans="1:3" ht="24" x14ac:dyDescent="0.25">
      <c r="A760" s="11" t="s">
        <v>871</v>
      </c>
      <c r="B760" s="12" t="s">
        <v>353</v>
      </c>
      <c r="C760" s="13" t="s">
        <v>1465</v>
      </c>
    </row>
    <row r="761" spans="1:3" ht="24" x14ac:dyDescent="0.25">
      <c r="A761" s="11" t="s">
        <v>872</v>
      </c>
      <c r="B761" s="12" t="s">
        <v>873</v>
      </c>
      <c r="C761" s="13" t="s">
        <v>1466</v>
      </c>
    </row>
    <row r="762" spans="1:3" ht="48" x14ac:dyDescent="0.25">
      <c r="A762" s="11" t="s">
        <v>874</v>
      </c>
      <c r="B762" s="12" t="s">
        <v>1467</v>
      </c>
      <c r="C762" s="13" t="s">
        <v>1463</v>
      </c>
    </row>
    <row r="763" spans="1:3" ht="24" x14ac:dyDescent="0.25">
      <c r="A763" s="11" t="s">
        <v>875</v>
      </c>
      <c r="B763" s="12" t="s">
        <v>876</v>
      </c>
      <c r="C763" s="13">
        <f>-55.933</f>
        <v>-55.933</v>
      </c>
    </row>
    <row r="764" spans="1:3" ht="24" x14ac:dyDescent="0.25">
      <c r="A764" s="11" t="s">
        <v>877</v>
      </c>
      <c r="B764" s="12" t="s">
        <v>878</v>
      </c>
      <c r="C764" s="14">
        <v>5593.3</v>
      </c>
    </row>
    <row r="765" spans="1:3" ht="48" x14ac:dyDescent="0.25">
      <c r="A765" s="11" t="s">
        <v>879</v>
      </c>
      <c r="B765" s="12" t="s">
        <v>1468</v>
      </c>
      <c r="C765" s="13" t="s">
        <v>1463</v>
      </c>
    </row>
    <row r="766" spans="1:3" ht="24" x14ac:dyDescent="0.25">
      <c r="A766" s="11" t="s">
        <v>880</v>
      </c>
      <c r="B766" s="12" t="s">
        <v>881</v>
      </c>
      <c r="C766" s="13">
        <f>-1.485</f>
        <v>-1.4850000000000001</v>
      </c>
    </row>
    <row r="767" spans="1:3" ht="33.75" x14ac:dyDescent="0.25">
      <c r="A767" s="11" t="s">
        <v>882</v>
      </c>
      <c r="B767" s="12" t="s">
        <v>883</v>
      </c>
      <c r="C767" s="13" t="s">
        <v>1469</v>
      </c>
    </row>
    <row r="768" spans="1:3" x14ac:dyDescent="0.25">
      <c r="A768" s="15" t="s">
        <v>884</v>
      </c>
      <c r="B768" s="10"/>
      <c r="C768" s="10"/>
    </row>
    <row r="769" spans="1:3" ht="48" x14ac:dyDescent="0.25">
      <c r="A769" s="11" t="s">
        <v>885</v>
      </c>
      <c r="B769" s="12" t="s">
        <v>1464</v>
      </c>
      <c r="C769" s="13" t="s">
        <v>1470</v>
      </c>
    </row>
    <row r="770" spans="1:3" ht="24" x14ac:dyDescent="0.25">
      <c r="A770" s="11" t="s">
        <v>886</v>
      </c>
      <c r="B770" s="12" t="s">
        <v>353</v>
      </c>
      <c r="C770" s="13" t="s">
        <v>1471</v>
      </c>
    </row>
    <row r="771" spans="1:3" ht="24" x14ac:dyDescent="0.25">
      <c r="A771" s="11" t="s">
        <v>887</v>
      </c>
      <c r="B771" s="12" t="s">
        <v>873</v>
      </c>
      <c r="C771" s="13" t="s">
        <v>1472</v>
      </c>
    </row>
    <row r="772" spans="1:3" ht="36" x14ac:dyDescent="0.25">
      <c r="A772" s="11" t="s">
        <v>888</v>
      </c>
      <c r="B772" s="12" t="s">
        <v>1473</v>
      </c>
      <c r="C772" s="13" t="s">
        <v>1470</v>
      </c>
    </row>
    <row r="773" spans="1:3" ht="24" x14ac:dyDescent="0.25">
      <c r="A773" s="11" t="s">
        <v>889</v>
      </c>
      <c r="B773" s="12" t="s">
        <v>881</v>
      </c>
      <c r="C773" s="13">
        <f>-2.501</f>
        <v>-2.5009999999999999</v>
      </c>
    </row>
    <row r="774" spans="1:3" ht="24" x14ac:dyDescent="0.25">
      <c r="A774" s="11" t="s">
        <v>890</v>
      </c>
      <c r="B774" s="12" t="s">
        <v>1475</v>
      </c>
      <c r="C774" s="13" t="s">
        <v>1474</v>
      </c>
    </row>
    <row r="775" spans="1:3" x14ac:dyDescent="0.25">
      <c r="A775" s="15" t="s">
        <v>891</v>
      </c>
      <c r="B775" s="10"/>
      <c r="C775" s="10"/>
    </row>
    <row r="776" spans="1:3" ht="48" x14ac:dyDescent="0.25">
      <c r="A776" s="11" t="s">
        <v>892</v>
      </c>
      <c r="B776" s="12" t="s">
        <v>1464</v>
      </c>
      <c r="C776" s="13" t="s">
        <v>1476</v>
      </c>
    </row>
    <row r="777" spans="1:3" ht="24" x14ac:dyDescent="0.25">
      <c r="A777" s="11" t="s">
        <v>893</v>
      </c>
      <c r="B777" s="12" t="s">
        <v>353</v>
      </c>
      <c r="C777" s="13" t="s">
        <v>1477</v>
      </c>
    </row>
    <row r="778" spans="1:3" ht="24" x14ac:dyDescent="0.25">
      <c r="A778" s="11" t="s">
        <v>894</v>
      </c>
      <c r="B778" s="12" t="s">
        <v>873</v>
      </c>
      <c r="C778" s="13" t="s">
        <v>1478</v>
      </c>
    </row>
    <row r="779" spans="1:3" ht="48" x14ac:dyDescent="0.25">
      <c r="A779" s="11" t="s">
        <v>895</v>
      </c>
      <c r="B779" s="12" t="s">
        <v>1479</v>
      </c>
      <c r="C779" s="13" t="s">
        <v>1476</v>
      </c>
    </row>
    <row r="780" spans="1:3" ht="24" x14ac:dyDescent="0.25">
      <c r="A780" s="11" t="s">
        <v>896</v>
      </c>
      <c r="B780" s="12" t="s">
        <v>897</v>
      </c>
      <c r="C780" s="13">
        <f>-1.972</f>
        <v>-1.972</v>
      </c>
    </row>
    <row r="781" spans="1:3" ht="48" x14ac:dyDescent="0.25">
      <c r="A781" s="11" t="s">
        <v>898</v>
      </c>
      <c r="B781" s="12" t="s">
        <v>1480</v>
      </c>
      <c r="C781" s="13" t="s">
        <v>1481</v>
      </c>
    </row>
    <row r="782" spans="1:3" x14ac:dyDescent="0.25">
      <c r="A782" s="15" t="s">
        <v>899</v>
      </c>
      <c r="B782" s="10"/>
      <c r="C782" s="10"/>
    </row>
    <row r="783" spans="1:3" ht="60" x14ac:dyDescent="0.25">
      <c r="A783" s="11" t="s">
        <v>900</v>
      </c>
      <c r="B783" s="12" t="s">
        <v>1483</v>
      </c>
      <c r="C783" s="13" t="s">
        <v>1482</v>
      </c>
    </row>
    <row r="784" spans="1:3" ht="36" x14ac:dyDescent="0.25">
      <c r="A784" s="11" t="s">
        <v>901</v>
      </c>
      <c r="B784" s="12" t="s">
        <v>902</v>
      </c>
      <c r="C784" s="13">
        <f>-16.919</f>
        <v>-16.919</v>
      </c>
    </row>
    <row r="785" spans="1:3" ht="24" x14ac:dyDescent="0.25">
      <c r="A785" s="11" t="s">
        <v>903</v>
      </c>
      <c r="B785" s="12" t="s">
        <v>904</v>
      </c>
      <c r="C785" s="13" t="s">
        <v>1484</v>
      </c>
    </row>
    <row r="786" spans="1:3" x14ac:dyDescent="0.25">
      <c r="A786" s="15" t="s">
        <v>905</v>
      </c>
      <c r="B786" s="10"/>
      <c r="C786" s="10"/>
    </row>
    <row r="787" spans="1:3" ht="48" x14ac:dyDescent="0.25">
      <c r="A787" s="11" t="s">
        <v>906</v>
      </c>
      <c r="B787" s="12" t="s">
        <v>1485</v>
      </c>
      <c r="C787" s="13" t="s">
        <v>1486</v>
      </c>
    </row>
    <row r="788" spans="1:3" ht="48" x14ac:dyDescent="0.25">
      <c r="A788" s="11" t="s">
        <v>907</v>
      </c>
      <c r="B788" s="12" t="s">
        <v>1479</v>
      </c>
      <c r="C788" s="13" t="s">
        <v>1486</v>
      </c>
    </row>
    <row r="789" spans="1:3" x14ac:dyDescent="0.25">
      <c r="A789" s="15" t="s">
        <v>908</v>
      </c>
      <c r="B789" s="10"/>
      <c r="C789" s="10"/>
    </row>
    <row r="790" spans="1:3" ht="60" x14ac:dyDescent="0.25">
      <c r="A790" s="11" t="s">
        <v>909</v>
      </c>
      <c r="B790" s="12" t="s">
        <v>1487</v>
      </c>
      <c r="C790" s="13" t="s">
        <v>1488</v>
      </c>
    </row>
    <row r="791" spans="1:3" ht="24" x14ac:dyDescent="0.25">
      <c r="A791" s="11" t="s">
        <v>910</v>
      </c>
      <c r="B791" s="12" t="s">
        <v>911</v>
      </c>
      <c r="C791" s="13">
        <f>-542.71</f>
        <v>-542.71</v>
      </c>
    </row>
    <row r="792" spans="1:3" ht="24" x14ac:dyDescent="0.25">
      <c r="A792" s="11" t="s">
        <v>912</v>
      </c>
      <c r="B792" s="12" t="s">
        <v>913</v>
      </c>
      <c r="C792" s="13">
        <f>-4124.6</f>
        <v>-4124.6000000000004</v>
      </c>
    </row>
    <row r="793" spans="1:3" ht="24" x14ac:dyDescent="0.25">
      <c r="A793" s="11" t="s">
        <v>914</v>
      </c>
      <c r="B793" s="12" t="s">
        <v>915</v>
      </c>
      <c r="C793" s="13">
        <f>-271.355</f>
        <v>-271.35500000000002</v>
      </c>
    </row>
    <row r="794" spans="1:3" ht="24" x14ac:dyDescent="0.25">
      <c r="A794" s="11" t="s">
        <v>916</v>
      </c>
      <c r="B794" s="12" t="s">
        <v>917</v>
      </c>
      <c r="C794" s="13">
        <f>-1845.21</f>
        <v>-1845.21</v>
      </c>
    </row>
    <row r="795" spans="1:3" ht="36" x14ac:dyDescent="0.25">
      <c r="A795" s="11" t="s">
        <v>918</v>
      </c>
      <c r="B795" s="12" t="s">
        <v>919</v>
      </c>
      <c r="C795" s="13">
        <f>-6403.98</f>
        <v>-6403.98</v>
      </c>
    </row>
    <row r="796" spans="1:3" ht="36" x14ac:dyDescent="0.25">
      <c r="A796" s="11" t="s">
        <v>920</v>
      </c>
      <c r="B796" s="12" t="s">
        <v>921</v>
      </c>
      <c r="C796" s="13">
        <f>-4341.68</f>
        <v>-4341.68</v>
      </c>
    </row>
    <row r="797" spans="1:3" ht="48" x14ac:dyDescent="0.25">
      <c r="A797" s="11" t="s">
        <v>922</v>
      </c>
      <c r="B797" s="12" t="s">
        <v>923</v>
      </c>
      <c r="C797" s="13">
        <f>-6295.44</f>
        <v>-6295.44</v>
      </c>
    </row>
    <row r="798" spans="1:3" ht="24" x14ac:dyDescent="0.25">
      <c r="A798" s="11" t="s">
        <v>924</v>
      </c>
      <c r="B798" s="12" t="s">
        <v>925</v>
      </c>
      <c r="C798" s="13">
        <f>-6078.35</f>
        <v>-6078.35</v>
      </c>
    </row>
    <row r="799" spans="1:3" ht="48" x14ac:dyDescent="0.25">
      <c r="A799" s="11" t="s">
        <v>926</v>
      </c>
      <c r="B799" s="12" t="s">
        <v>1491</v>
      </c>
      <c r="C799" s="13" t="s">
        <v>1489</v>
      </c>
    </row>
    <row r="800" spans="1:3" ht="36" x14ac:dyDescent="0.25">
      <c r="A800" s="11" t="s">
        <v>927</v>
      </c>
      <c r="B800" s="12" t="s">
        <v>1492</v>
      </c>
      <c r="C800" s="13" t="s">
        <v>1490</v>
      </c>
    </row>
    <row r="801" spans="1:3" x14ac:dyDescent="0.25">
      <c r="A801" s="15" t="s">
        <v>928</v>
      </c>
      <c r="B801" s="10"/>
      <c r="C801" s="10"/>
    </row>
    <row r="802" spans="1:3" ht="60" x14ac:dyDescent="0.25">
      <c r="A802" s="11" t="s">
        <v>929</v>
      </c>
      <c r="B802" s="12" t="s">
        <v>1204</v>
      </c>
      <c r="C802" s="13" t="s">
        <v>1494</v>
      </c>
    </row>
    <row r="803" spans="1:3" x14ac:dyDescent="0.25">
      <c r="A803" s="15" t="s">
        <v>930</v>
      </c>
      <c r="B803" s="10"/>
      <c r="C803" s="10"/>
    </row>
    <row r="804" spans="1:3" ht="48" x14ac:dyDescent="0.25">
      <c r="A804" s="11" t="s">
        <v>931</v>
      </c>
      <c r="B804" s="12" t="s">
        <v>1468</v>
      </c>
      <c r="C804" s="13" t="s">
        <v>1493</v>
      </c>
    </row>
    <row r="805" spans="1:3" ht="24" x14ac:dyDescent="0.25">
      <c r="A805" s="11" t="s">
        <v>932</v>
      </c>
      <c r="B805" s="12" t="s">
        <v>881</v>
      </c>
      <c r="C805" s="13">
        <f>-0.122</f>
        <v>-0.122</v>
      </c>
    </row>
    <row r="806" spans="1:3" ht="36" x14ac:dyDescent="0.25">
      <c r="A806" s="11" t="s">
        <v>933</v>
      </c>
      <c r="B806" s="12" t="s">
        <v>1495</v>
      </c>
      <c r="C806" s="13" t="s">
        <v>1496</v>
      </c>
    </row>
    <row r="807" spans="1:3" x14ac:dyDescent="0.25">
      <c r="A807" s="15" t="s">
        <v>934</v>
      </c>
      <c r="B807" s="10"/>
      <c r="C807" s="10"/>
    </row>
    <row r="808" spans="1:3" ht="60" x14ac:dyDescent="0.25">
      <c r="A808" s="11" t="s">
        <v>935</v>
      </c>
      <c r="B808" s="12" t="s">
        <v>1497</v>
      </c>
      <c r="C808" s="13" t="s">
        <v>1498</v>
      </c>
    </row>
    <row r="809" spans="1:3" ht="36" x14ac:dyDescent="0.25">
      <c r="A809" s="11" t="s">
        <v>936</v>
      </c>
      <c r="B809" s="12" t="s">
        <v>937</v>
      </c>
      <c r="C809" s="13" t="s">
        <v>1499</v>
      </c>
    </row>
    <row r="810" spans="1:3" ht="36" x14ac:dyDescent="0.25">
      <c r="A810" s="11" t="s">
        <v>938</v>
      </c>
      <c r="B810" s="12" t="s">
        <v>1501</v>
      </c>
      <c r="C810" s="13" t="s">
        <v>1500</v>
      </c>
    </row>
    <row r="811" spans="1:3" ht="48" x14ac:dyDescent="0.25">
      <c r="A811" s="11" t="s">
        <v>939</v>
      </c>
      <c r="B811" s="12" t="s">
        <v>1502</v>
      </c>
      <c r="C811" s="13" t="s">
        <v>1503</v>
      </c>
    </row>
    <row r="812" spans="1:3" ht="36" x14ac:dyDescent="0.25">
      <c r="A812" s="11" t="s">
        <v>940</v>
      </c>
      <c r="B812" s="12" t="s">
        <v>53</v>
      </c>
      <c r="C812" s="13">
        <f>-17.168</f>
        <v>-17.167999999999999</v>
      </c>
    </row>
    <row r="813" spans="1:3" ht="24" x14ac:dyDescent="0.25">
      <c r="A813" s="11" t="s">
        <v>941</v>
      </c>
      <c r="B813" s="12" t="s">
        <v>420</v>
      </c>
      <c r="C813" s="14">
        <v>17.167999999999999</v>
      </c>
    </row>
    <row r="814" spans="1:3" x14ac:dyDescent="0.25">
      <c r="A814" s="15" t="s">
        <v>942</v>
      </c>
      <c r="B814" s="10"/>
      <c r="C814" s="10"/>
    </row>
    <row r="815" spans="1:3" ht="48" x14ac:dyDescent="0.25">
      <c r="A815" s="11" t="s">
        <v>943</v>
      </c>
      <c r="B815" s="12" t="s">
        <v>1504</v>
      </c>
      <c r="C815" s="13" t="s">
        <v>1505</v>
      </c>
    </row>
    <row r="816" spans="1:3" ht="36" x14ac:dyDescent="0.25">
      <c r="A816" s="11" t="s">
        <v>944</v>
      </c>
      <c r="B816" s="12" t="s">
        <v>945</v>
      </c>
      <c r="C816" s="13">
        <f>-0.678</f>
        <v>-0.67800000000000005</v>
      </c>
    </row>
    <row r="817" spans="1:3" ht="36" x14ac:dyDescent="0.25">
      <c r="A817" s="11" t="s">
        <v>946</v>
      </c>
      <c r="B817" s="12" t="s">
        <v>324</v>
      </c>
      <c r="C817" s="14">
        <v>0.67800000000000005</v>
      </c>
    </row>
    <row r="818" spans="1:3" ht="36" x14ac:dyDescent="0.25">
      <c r="A818" s="11" t="s">
        <v>947</v>
      </c>
      <c r="B818" s="12" t="s">
        <v>1506</v>
      </c>
      <c r="C818" s="13" t="s">
        <v>1507</v>
      </c>
    </row>
    <row r="819" spans="1:3" x14ac:dyDescent="0.25">
      <c r="A819" s="15" t="s">
        <v>948</v>
      </c>
      <c r="B819" s="10"/>
      <c r="C819" s="10"/>
    </row>
    <row r="820" spans="1:3" ht="48" x14ac:dyDescent="0.25">
      <c r="A820" s="11" t="s">
        <v>949</v>
      </c>
      <c r="B820" s="12" t="s">
        <v>1504</v>
      </c>
      <c r="C820" s="13" t="s">
        <v>1508</v>
      </c>
    </row>
    <row r="821" spans="1:3" ht="36" x14ac:dyDescent="0.25">
      <c r="A821" s="11" t="s">
        <v>950</v>
      </c>
      <c r="B821" s="12" t="s">
        <v>945</v>
      </c>
      <c r="C821" s="14">
        <v>-11.271000000000001</v>
      </c>
    </row>
    <row r="822" spans="1:3" ht="36" x14ac:dyDescent="0.25">
      <c r="A822" s="11" t="s">
        <v>951</v>
      </c>
      <c r="B822" s="12" t="s">
        <v>1501</v>
      </c>
      <c r="C822" s="14">
        <v>11.271000000000001</v>
      </c>
    </row>
    <row r="823" spans="1:3" ht="48" x14ac:dyDescent="0.25">
      <c r="A823" s="11" t="s">
        <v>952</v>
      </c>
      <c r="B823" s="12" t="s">
        <v>1509</v>
      </c>
      <c r="C823" s="13" t="s">
        <v>1510</v>
      </c>
    </row>
    <row r="824" spans="1:3" ht="36" x14ac:dyDescent="0.25">
      <c r="A824" s="11" t="s">
        <v>953</v>
      </c>
      <c r="B824" s="12" t="s">
        <v>954</v>
      </c>
      <c r="C824" s="13">
        <f>-8168.61</f>
        <v>-8168.61</v>
      </c>
    </row>
    <row r="825" spans="1:3" ht="36" x14ac:dyDescent="0.25">
      <c r="A825" s="11" t="s">
        <v>955</v>
      </c>
      <c r="B825" s="12" t="s">
        <v>1511</v>
      </c>
      <c r="C825" s="13" t="s">
        <v>1512</v>
      </c>
    </row>
    <row r="826" spans="1:3" ht="36" x14ac:dyDescent="0.25">
      <c r="A826" s="11" t="s">
        <v>956</v>
      </c>
      <c r="B826" s="12" t="s">
        <v>1514</v>
      </c>
      <c r="C826" s="13" t="s">
        <v>1513</v>
      </c>
    </row>
    <row r="827" spans="1:3" ht="36" x14ac:dyDescent="0.25">
      <c r="A827" s="11" t="s">
        <v>957</v>
      </c>
      <c r="B827" s="12" t="s">
        <v>1515</v>
      </c>
      <c r="C827" s="13" t="s">
        <v>1516</v>
      </c>
    </row>
    <row r="828" spans="1:3" ht="36" x14ac:dyDescent="0.25">
      <c r="A828" s="11" t="s">
        <v>958</v>
      </c>
      <c r="B828" s="12" t="s">
        <v>1518</v>
      </c>
      <c r="C828" s="13" t="s">
        <v>1517</v>
      </c>
    </row>
    <row r="829" spans="1:3" ht="36" x14ac:dyDescent="0.25">
      <c r="A829" s="11" t="s">
        <v>959</v>
      </c>
      <c r="B829" s="12" t="s">
        <v>1521</v>
      </c>
      <c r="C829" s="13" t="s">
        <v>1519</v>
      </c>
    </row>
    <row r="830" spans="1:3" x14ac:dyDescent="0.25">
      <c r="A830" s="15" t="s">
        <v>960</v>
      </c>
      <c r="B830" s="10"/>
      <c r="C830" s="10"/>
    </row>
    <row r="831" spans="1:3" ht="48" x14ac:dyDescent="0.25">
      <c r="A831" s="11" t="s">
        <v>961</v>
      </c>
      <c r="B831" s="12" t="s">
        <v>1504</v>
      </c>
      <c r="C831" s="13" t="s">
        <v>1520</v>
      </c>
    </row>
    <row r="832" spans="1:3" ht="36" x14ac:dyDescent="0.25">
      <c r="A832" s="11" t="s">
        <v>962</v>
      </c>
      <c r="B832" s="12" t="s">
        <v>945</v>
      </c>
      <c r="C832" s="13">
        <f>-39.577</f>
        <v>-39.576999999999998</v>
      </c>
    </row>
    <row r="833" spans="1:3" ht="36" x14ac:dyDescent="0.25">
      <c r="A833" s="11" t="s">
        <v>963</v>
      </c>
      <c r="B833" s="12" t="s">
        <v>324</v>
      </c>
      <c r="C833" s="14">
        <v>39.576999999999998</v>
      </c>
    </row>
    <row r="834" spans="1:3" ht="48" x14ac:dyDescent="0.25">
      <c r="A834" s="11" t="s">
        <v>964</v>
      </c>
      <c r="B834" s="12" t="s">
        <v>1523</v>
      </c>
      <c r="C834" s="13" t="s">
        <v>1522</v>
      </c>
    </row>
    <row r="835" spans="1:3" ht="48" x14ac:dyDescent="0.25">
      <c r="A835" s="11" t="s">
        <v>965</v>
      </c>
      <c r="B835" s="12" t="s">
        <v>1524</v>
      </c>
      <c r="C835" s="14">
        <v>258.67</v>
      </c>
    </row>
    <row r="836" spans="1:3" x14ac:dyDescent="0.25">
      <c r="A836" s="15" t="s">
        <v>966</v>
      </c>
      <c r="B836" s="10"/>
      <c r="C836" s="10"/>
    </row>
    <row r="837" spans="1:3" ht="48" x14ac:dyDescent="0.25">
      <c r="A837" s="11" t="s">
        <v>967</v>
      </c>
      <c r="B837" s="12" t="s">
        <v>1525</v>
      </c>
      <c r="C837" s="13" t="s">
        <v>1526</v>
      </c>
    </row>
    <row r="838" spans="1:3" ht="36" x14ac:dyDescent="0.25">
      <c r="A838" s="11" t="s">
        <v>968</v>
      </c>
      <c r="B838" s="12" t="s">
        <v>969</v>
      </c>
      <c r="C838" s="13">
        <f>-764.013</f>
        <v>-764.01300000000003</v>
      </c>
    </row>
    <row r="839" spans="1:3" ht="36" x14ac:dyDescent="0.25">
      <c r="A839" s="11" t="s">
        <v>970</v>
      </c>
      <c r="B839" s="12" t="s">
        <v>971</v>
      </c>
      <c r="C839" s="14">
        <v>764.024</v>
      </c>
    </row>
    <row r="840" spans="1:3" ht="48" x14ac:dyDescent="0.25">
      <c r="A840" s="11" t="s">
        <v>972</v>
      </c>
      <c r="B840" s="12" t="s">
        <v>1527</v>
      </c>
      <c r="C840" s="14">
        <v>6.883</v>
      </c>
    </row>
    <row r="841" spans="1:3" x14ac:dyDescent="0.25">
      <c r="A841" s="15" t="s">
        <v>973</v>
      </c>
      <c r="B841" s="10"/>
      <c r="C841" s="10"/>
    </row>
    <row r="842" spans="1:3" ht="36" x14ac:dyDescent="0.25">
      <c r="A842" s="11" t="s">
        <v>974</v>
      </c>
      <c r="B842" s="12" t="s">
        <v>1528</v>
      </c>
      <c r="C842" s="13" t="s">
        <v>1529</v>
      </c>
    </row>
    <row r="843" spans="1:3" ht="36" x14ac:dyDescent="0.25">
      <c r="A843" s="11" t="s">
        <v>975</v>
      </c>
      <c r="B843" s="12" t="s">
        <v>976</v>
      </c>
      <c r="C843" s="13" t="s">
        <v>1530</v>
      </c>
    </row>
    <row r="844" spans="1:3" x14ac:dyDescent="0.25">
      <c r="A844" s="15" t="s">
        <v>977</v>
      </c>
      <c r="B844" s="10"/>
      <c r="C844" s="10"/>
    </row>
    <row r="845" spans="1:3" ht="36" x14ac:dyDescent="0.25">
      <c r="A845" s="11" t="s">
        <v>978</v>
      </c>
      <c r="B845" s="12" t="s">
        <v>1506</v>
      </c>
      <c r="C845" s="13" t="s">
        <v>1531</v>
      </c>
    </row>
    <row r="846" spans="1:3" ht="48" x14ac:dyDescent="0.25">
      <c r="A846" s="11" t="s">
        <v>979</v>
      </c>
      <c r="B846" s="12" t="s">
        <v>1532</v>
      </c>
      <c r="C846" s="13" t="s">
        <v>1531</v>
      </c>
    </row>
    <row r="847" spans="1:3" ht="24" x14ac:dyDescent="0.25">
      <c r="A847" s="11" t="s">
        <v>980</v>
      </c>
      <c r="B847" s="12" t="s">
        <v>897</v>
      </c>
      <c r="C847" s="14">
        <v>-0.188</v>
      </c>
    </row>
    <row r="848" spans="1:3" ht="48" x14ac:dyDescent="0.25">
      <c r="A848" s="11" t="s">
        <v>981</v>
      </c>
      <c r="B848" s="12" t="s">
        <v>1480</v>
      </c>
      <c r="C848" s="14">
        <v>188</v>
      </c>
    </row>
    <row r="849" spans="1:3" x14ac:dyDescent="0.25">
      <c r="A849" s="15" t="s">
        <v>982</v>
      </c>
      <c r="B849" s="10"/>
      <c r="C849" s="10"/>
    </row>
    <row r="850" spans="1:3" ht="48" x14ac:dyDescent="0.25">
      <c r="A850" s="11" t="s">
        <v>983</v>
      </c>
      <c r="B850" s="12" t="s">
        <v>1525</v>
      </c>
      <c r="C850" s="14">
        <v>0.81</v>
      </c>
    </row>
    <row r="851" spans="1:3" ht="36" x14ac:dyDescent="0.25">
      <c r="A851" s="11" t="s">
        <v>984</v>
      </c>
      <c r="B851" s="12" t="s">
        <v>969</v>
      </c>
      <c r="C851" s="14">
        <v>-89.91</v>
      </c>
    </row>
    <row r="852" spans="1:3" ht="36" x14ac:dyDescent="0.25">
      <c r="A852" s="11" t="s">
        <v>985</v>
      </c>
      <c r="B852" s="12" t="s">
        <v>1533</v>
      </c>
      <c r="C852" s="14">
        <v>89.91</v>
      </c>
    </row>
    <row r="853" spans="1:3" ht="48" x14ac:dyDescent="0.25">
      <c r="A853" s="11" t="s">
        <v>986</v>
      </c>
      <c r="B853" s="12" t="s">
        <v>1527</v>
      </c>
      <c r="C853" s="14">
        <v>0.81</v>
      </c>
    </row>
    <row r="854" spans="1:3" ht="24" x14ac:dyDescent="0.25">
      <c r="A854" s="11" t="s">
        <v>987</v>
      </c>
      <c r="B854" s="12" t="s">
        <v>897</v>
      </c>
      <c r="C854" s="14">
        <v>-2.6700000000000002E-2</v>
      </c>
    </row>
    <row r="855" spans="1:3" ht="48" x14ac:dyDescent="0.25">
      <c r="A855" s="11" t="s">
        <v>988</v>
      </c>
      <c r="B855" s="12" t="s">
        <v>1480</v>
      </c>
      <c r="C855" s="13" t="s">
        <v>1534</v>
      </c>
    </row>
    <row r="856" spans="1:3" x14ac:dyDescent="0.25">
      <c r="A856" s="15" t="s">
        <v>989</v>
      </c>
      <c r="B856" s="10"/>
      <c r="C856" s="10"/>
    </row>
    <row r="857" spans="1:3" ht="48" x14ac:dyDescent="0.25">
      <c r="A857" s="11" t="s">
        <v>990</v>
      </c>
      <c r="B857" s="12" t="s">
        <v>1535</v>
      </c>
      <c r="C857" s="14">
        <v>1.2849999999999999</v>
      </c>
    </row>
    <row r="858" spans="1:3" ht="48" x14ac:dyDescent="0.25">
      <c r="A858" s="11" t="s">
        <v>991</v>
      </c>
      <c r="B858" s="12" t="s">
        <v>1532</v>
      </c>
      <c r="C858" s="14">
        <v>1.2849999999999999</v>
      </c>
    </row>
    <row r="859" spans="1:3" x14ac:dyDescent="0.25">
      <c r="A859" s="15" t="s">
        <v>992</v>
      </c>
      <c r="B859" s="10"/>
      <c r="C859" s="10"/>
    </row>
    <row r="860" spans="1:3" ht="48" x14ac:dyDescent="0.25">
      <c r="A860" s="11" t="s">
        <v>993</v>
      </c>
      <c r="B860" s="12" t="s">
        <v>1535</v>
      </c>
      <c r="C860" s="14">
        <v>7.5</v>
      </c>
    </row>
    <row r="861" spans="1:3" ht="48" x14ac:dyDescent="0.25">
      <c r="A861" s="11" t="s">
        <v>994</v>
      </c>
      <c r="B861" s="12" t="s">
        <v>1532</v>
      </c>
      <c r="C861" s="14">
        <v>7.5</v>
      </c>
    </row>
    <row r="862" spans="1:3" x14ac:dyDescent="0.25">
      <c r="A862" s="9" t="s">
        <v>995</v>
      </c>
      <c r="B862" s="10"/>
      <c r="C862" s="10"/>
    </row>
    <row r="863" spans="1:3" x14ac:dyDescent="0.25">
      <c r="A863" s="15" t="s">
        <v>996</v>
      </c>
      <c r="B863" s="10"/>
      <c r="C863" s="10"/>
    </row>
    <row r="864" spans="1:3" ht="36" x14ac:dyDescent="0.25">
      <c r="A864" s="11" t="s">
        <v>997</v>
      </c>
      <c r="B864" s="12" t="s">
        <v>1536</v>
      </c>
      <c r="C864" s="13" t="s">
        <v>1537</v>
      </c>
    </row>
    <row r="865" spans="1:3" ht="36" x14ac:dyDescent="0.25">
      <c r="A865" s="11" t="s">
        <v>998</v>
      </c>
      <c r="B865" s="12" t="s">
        <v>21</v>
      </c>
      <c r="C865" s="13">
        <f>-0.243</f>
        <v>-0.24299999999999999</v>
      </c>
    </row>
    <row r="866" spans="1:3" ht="36" x14ac:dyDescent="0.25">
      <c r="A866" s="11" t="s">
        <v>999</v>
      </c>
      <c r="B866" s="12" t="s">
        <v>1000</v>
      </c>
      <c r="C866" s="13" t="s">
        <v>1538</v>
      </c>
    </row>
    <row r="867" spans="1:3" ht="36" x14ac:dyDescent="0.25">
      <c r="A867" s="11" t="s">
        <v>1001</v>
      </c>
      <c r="B867" s="12" t="s">
        <v>1002</v>
      </c>
      <c r="C867" s="13" t="s">
        <v>1539</v>
      </c>
    </row>
    <row r="868" spans="1:3" ht="36" x14ac:dyDescent="0.25">
      <c r="A868" s="11" t="s">
        <v>1003</v>
      </c>
      <c r="B868" s="12" t="s">
        <v>1540</v>
      </c>
      <c r="C868" s="14">
        <v>2</v>
      </c>
    </row>
    <row r="869" spans="1:3" x14ac:dyDescent="0.25">
      <c r="A869" s="15" t="s">
        <v>1004</v>
      </c>
      <c r="B869" s="10"/>
      <c r="C869" s="10"/>
    </row>
    <row r="870" spans="1:3" ht="36" x14ac:dyDescent="0.25">
      <c r="A870" s="11" t="s">
        <v>1005</v>
      </c>
      <c r="B870" s="12" t="s">
        <v>1541</v>
      </c>
      <c r="C870" s="13" t="s">
        <v>1542</v>
      </c>
    </row>
    <row r="871" spans="1:3" ht="24" x14ac:dyDescent="0.25">
      <c r="A871" s="11" t="s">
        <v>1006</v>
      </c>
      <c r="B871" s="12" t="s">
        <v>1007</v>
      </c>
      <c r="C871" s="13" t="s">
        <v>1543</v>
      </c>
    </row>
    <row r="872" spans="1:3" ht="36" x14ac:dyDescent="0.25">
      <c r="A872" s="11" t="s">
        <v>1008</v>
      </c>
      <c r="B872" s="12" t="s">
        <v>1544</v>
      </c>
      <c r="C872" s="13" t="s">
        <v>1545</v>
      </c>
    </row>
    <row r="873" spans="1:3" ht="36" x14ac:dyDescent="0.25">
      <c r="A873" s="11" t="s">
        <v>1009</v>
      </c>
      <c r="B873" s="12" t="s">
        <v>1010</v>
      </c>
      <c r="C873" s="13">
        <f>-9.486</f>
        <v>-9.4860000000000007</v>
      </c>
    </row>
    <row r="874" spans="1:3" ht="36" x14ac:dyDescent="0.25">
      <c r="A874" s="11" t="s">
        <v>1011</v>
      </c>
      <c r="B874" s="12" t="s">
        <v>561</v>
      </c>
      <c r="C874" s="14">
        <v>9.4860000000000007</v>
      </c>
    </row>
    <row r="875" spans="1:3" ht="24" x14ac:dyDescent="0.25">
      <c r="A875" s="11" t="s">
        <v>1012</v>
      </c>
      <c r="B875" s="12" t="s">
        <v>1246</v>
      </c>
      <c r="C875" s="13" t="s">
        <v>1546</v>
      </c>
    </row>
    <row r="876" spans="1:3" ht="36" x14ac:dyDescent="0.25">
      <c r="A876" s="11" t="s">
        <v>1013</v>
      </c>
      <c r="B876" s="12" t="s">
        <v>21</v>
      </c>
      <c r="C876" s="14">
        <v>-4.65E-2</v>
      </c>
    </row>
    <row r="877" spans="1:3" ht="24" x14ac:dyDescent="0.25">
      <c r="A877" s="11" t="s">
        <v>1014</v>
      </c>
      <c r="B877" s="12" t="s">
        <v>1547</v>
      </c>
      <c r="C877" s="13" t="s">
        <v>1548</v>
      </c>
    </row>
    <row r="878" spans="1:3" x14ac:dyDescent="0.25">
      <c r="A878" s="15" t="s">
        <v>868</v>
      </c>
      <c r="B878" s="10"/>
      <c r="C878" s="10"/>
    </row>
    <row r="879" spans="1:3" ht="60" x14ac:dyDescent="0.25">
      <c r="A879" s="11" t="s">
        <v>1015</v>
      </c>
      <c r="B879" s="12" t="s">
        <v>1483</v>
      </c>
      <c r="C879" s="14">
        <v>0.19</v>
      </c>
    </row>
    <row r="880" spans="1:3" ht="48" x14ac:dyDescent="0.25">
      <c r="A880" s="11" t="s">
        <v>1016</v>
      </c>
      <c r="B880" s="12" t="s">
        <v>1017</v>
      </c>
      <c r="C880" s="14">
        <v>-19</v>
      </c>
    </row>
    <row r="881" spans="1:3" ht="36" x14ac:dyDescent="0.25">
      <c r="A881" s="11" t="s">
        <v>1018</v>
      </c>
      <c r="B881" s="12" t="s">
        <v>1019</v>
      </c>
      <c r="C881" s="14">
        <v>19</v>
      </c>
    </row>
    <row r="882" spans="1:3" x14ac:dyDescent="0.25">
      <c r="A882" s="9" t="s">
        <v>1020</v>
      </c>
      <c r="B882" s="10"/>
      <c r="C882" s="10"/>
    </row>
    <row r="883" spans="1:3" x14ac:dyDescent="0.25">
      <c r="A883" s="15" t="s">
        <v>1021</v>
      </c>
      <c r="B883" s="10"/>
      <c r="C883" s="10"/>
    </row>
    <row r="884" spans="1:3" ht="36" x14ac:dyDescent="0.25">
      <c r="A884" s="11" t="s">
        <v>1022</v>
      </c>
      <c r="B884" s="12" t="s">
        <v>1133</v>
      </c>
      <c r="C884" s="14">
        <v>0.1</v>
      </c>
    </row>
    <row r="885" spans="1:3" ht="36" x14ac:dyDescent="0.25">
      <c r="A885" s="11" t="s">
        <v>1023</v>
      </c>
      <c r="B885" s="12" t="s">
        <v>14</v>
      </c>
      <c r="C885" s="14">
        <v>-10.199999999999999</v>
      </c>
    </row>
    <row r="886" spans="1:3" ht="36" x14ac:dyDescent="0.25">
      <c r="A886" s="11" t="s">
        <v>1024</v>
      </c>
      <c r="B886" s="12" t="s">
        <v>16</v>
      </c>
      <c r="C886" s="14">
        <v>10.199999999999999</v>
      </c>
    </row>
    <row r="887" spans="1:3" ht="36" x14ac:dyDescent="0.25">
      <c r="A887" s="11" t="s">
        <v>1025</v>
      </c>
      <c r="B887" s="12" t="s">
        <v>18</v>
      </c>
      <c r="C887" s="14">
        <v>10.199999999999999</v>
      </c>
    </row>
    <row r="888" spans="1:3" ht="36" x14ac:dyDescent="0.25">
      <c r="A888" s="11" t="s">
        <v>1026</v>
      </c>
      <c r="B888" s="12" t="s">
        <v>1549</v>
      </c>
      <c r="C888" s="13" t="s">
        <v>1550</v>
      </c>
    </row>
    <row r="889" spans="1:3" ht="36" x14ac:dyDescent="0.25">
      <c r="A889" s="11" t="s">
        <v>1027</v>
      </c>
      <c r="B889" s="12" t="s">
        <v>21</v>
      </c>
      <c r="C889" s="14">
        <v>-0.34799999999999998</v>
      </c>
    </row>
    <row r="890" spans="1:3" ht="36" x14ac:dyDescent="0.25">
      <c r="A890" s="11" t="s">
        <v>1028</v>
      </c>
      <c r="B890" s="12" t="s">
        <v>1029</v>
      </c>
      <c r="C890" s="14">
        <v>4.3639999999999999</v>
      </c>
    </row>
    <row r="891" spans="1:3" ht="36" x14ac:dyDescent="0.25">
      <c r="A891" s="11" t="s">
        <v>1030</v>
      </c>
      <c r="B891" s="12" t="s">
        <v>1536</v>
      </c>
      <c r="C891" s="13" t="s">
        <v>1551</v>
      </c>
    </row>
    <row r="892" spans="1:3" ht="36" x14ac:dyDescent="0.25">
      <c r="A892" s="11" t="s">
        <v>1031</v>
      </c>
      <c r="B892" s="12" t="s">
        <v>21</v>
      </c>
      <c r="C892" s="14">
        <v>-0.33200000000000002</v>
      </c>
    </row>
    <row r="893" spans="1:3" ht="36" x14ac:dyDescent="0.25">
      <c r="A893" s="11" t="s">
        <v>1032</v>
      </c>
      <c r="B893" s="12" t="s">
        <v>1029</v>
      </c>
      <c r="C893" s="14">
        <v>2.4969999999999999</v>
      </c>
    </row>
    <row r="894" spans="1:3" ht="48" x14ac:dyDescent="0.25">
      <c r="A894" s="11" t="s">
        <v>1033</v>
      </c>
      <c r="B894" s="12" t="s">
        <v>1146</v>
      </c>
      <c r="C894" s="14">
        <v>0.2324</v>
      </c>
    </row>
    <row r="895" spans="1:3" ht="36" x14ac:dyDescent="0.25">
      <c r="A895" s="11" t="s">
        <v>1034</v>
      </c>
      <c r="B895" s="12" t="s">
        <v>21</v>
      </c>
      <c r="C895" s="14">
        <v>-2.3519999999999999</v>
      </c>
    </row>
    <row r="896" spans="1:3" ht="36" x14ac:dyDescent="0.25">
      <c r="A896" s="11" t="s">
        <v>1035</v>
      </c>
      <c r="B896" s="12" t="s">
        <v>1029</v>
      </c>
      <c r="C896" s="14">
        <v>23.588999999999999</v>
      </c>
    </row>
    <row r="897" spans="1:3" ht="36" x14ac:dyDescent="0.25">
      <c r="A897" s="11" t="s">
        <v>1036</v>
      </c>
      <c r="B897" s="12" t="s">
        <v>78</v>
      </c>
      <c r="C897" s="14">
        <v>5.2999999999999999E-2</v>
      </c>
    </row>
    <row r="898" spans="1:3" ht="36" x14ac:dyDescent="0.25">
      <c r="A898" s="11" t="s">
        <v>1037</v>
      </c>
      <c r="B898" s="12" t="s">
        <v>31</v>
      </c>
      <c r="C898" s="14">
        <v>2.6669999999999998</v>
      </c>
    </row>
    <row r="899" spans="1:3" ht="48" x14ac:dyDescent="0.25">
      <c r="A899" s="11" t="s">
        <v>1038</v>
      </c>
      <c r="B899" s="12" t="s">
        <v>1552</v>
      </c>
      <c r="C899" s="14">
        <v>1.36</v>
      </c>
    </row>
    <row r="900" spans="1:3" x14ac:dyDescent="0.25">
      <c r="A900" s="15" t="s">
        <v>1039</v>
      </c>
      <c r="B900" s="10"/>
      <c r="C900" s="10"/>
    </row>
    <row r="901" spans="1:3" ht="36" x14ac:dyDescent="0.25">
      <c r="A901" s="11" t="s">
        <v>1040</v>
      </c>
      <c r="B901" s="12" t="s">
        <v>1553</v>
      </c>
      <c r="C901" s="13" t="s">
        <v>1554</v>
      </c>
    </row>
    <row r="902" spans="1:3" ht="36" x14ac:dyDescent="0.25">
      <c r="A902" s="11" t="s">
        <v>1041</v>
      </c>
      <c r="B902" s="12" t="s">
        <v>1133</v>
      </c>
      <c r="C902" s="13" t="s">
        <v>1555</v>
      </c>
    </row>
    <row r="903" spans="1:3" ht="36" x14ac:dyDescent="0.25">
      <c r="A903" s="11" t="s">
        <v>1042</v>
      </c>
      <c r="B903" s="12" t="s">
        <v>14</v>
      </c>
      <c r="C903" s="13">
        <f>-1.53</f>
        <v>-1.53</v>
      </c>
    </row>
    <row r="904" spans="1:3" ht="36" x14ac:dyDescent="0.25">
      <c r="A904" s="11" t="s">
        <v>1043</v>
      </c>
      <c r="B904" s="12" t="s">
        <v>16</v>
      </c>
      <c r="C904" s="14">
        <v>1.53</v>
      </c>
    </row>
    <row r="905" spans="1:3" ht="36" x14ac:dyDescent="0.25">
      <c r="A905" s="11" t="s">
        <v>1044</v>
      </c>
      <c r="B905" s="12" t="s">
        <v>18</v>
      </c>
      <c r="C905" s="14">
        <v>1.53</v>
      </c>
    </row>
    <row r="906" spans="1:3" ht="36" x14ac:dyDescent="0.25">
      <c r="A906" s="11" t="s">
        <v>1045</v>
      </c>
      <c r="B906" s="12" t="s">
        <v>1549</v>
      </c>
      <c r="C906" s="13" t="s">
        <v>1556</v>
      </c>
    </row>
    <row r="907" spans="1:3" ht="36" x14ac:dyDescent="0.25">
      <c r="A907" s="11" t="s">
        <v>1046</v>
      </c>
      <c r="B907" s="12" t="s">
        <v>21</v>
      </c>
      <c r="C907" s="13">
        <f>-0.20574</f>
        <v>-0.20574000000000001</v>
      </c>
    </row>
    <row r="908" spans="1:3" ht="36" x14ac:dyDescent="0.25">
      <c r="A908" s="11" t="s">
        <v>1047</v>
      </c>
      <c r="B908" s="12" t="s">
        <v>1029</v>
      </c>
      <c r="C908" s="14">
        <v>2.5779999999999998</v>
      </c>
    </row>
    <row r="909" spans="1:3" ht="36" x14ac:dyDescent="0.25">
      <c r="A909" s="11" t="s">
        <v>1048</v>
      </c>
      <c r="B909" s="12" t="s">
        <v>1002</v>
      </c>
      <c r="C909" s="13" t="s">
        <v>1557</v>
      </c>
    </row>
    <row r="910" spans="1:3" ht="36" x14ac:dyDescent="0.25">
      <c r="A910" s="11" t="s">
        <v>1049</v>
      </c>
      <c r="B910" s="12" t="s">
        <v>1322</v>
      </c>
      <c r="C910" s="14">
        <v>0.14599999999999999</v>
      </c>
    </row>
    <row r="911" spans="1:3" ht="36" x14ac:dyDescent="0.25">
      <c r="A911" s="11" t="s">
        <v>1050</v>
      </c>
      <c r="B911" s="12" t="s">
        <v>1294</v>
      </c>
      <c r="C911" s="13" t="s">
        <v>1554</v>
      </c>
    </row>
    <row r="912" spans="1:3" ht="36" x14ac:dyDescent="0.25">
      <c r="A912" s="11" t="s">
        <v>1051</v>
      </c>
      <c r="B912" s="12" t="s">
        <v>387</v>
      </c>
      <c r="C912" s="13">
        <f>-14.892</f>
        <v>-14.891999999999999</v>
      </c>
    </row>
    <row r="913" spans="1:3" ht="48" x14ac:dyDescent="0.25">
      <c r="A913" s="11" t="s">
        <v>1052</v>
      </c>
      <c r="B913" s="12" t="s">
        <v>1053</v>
      </c>
      <c r="C913" s="14">
        <v>14.891999999999999</v>
      </c>
    </row>
    <row r="914" spans="1:3" x14ac:dyDescent="0.25">
      <c r="A914" s="15" t="s">
        <v>1054</v>
      </c>
      <c r="B914" s="10"/>
      <c r="C914" s="10"/>
    </row>
    <row r="915" spans="1:3" ht="36" x14ac:dyDescent="0.25">
      <c r="A915" s="11" t="s">
        <v>1055</v>
      </c>
      <c r="B915" s="12" t="s">
        <v>1553</v>
      </c>
      <c r="C915" s="13" t="s">
        <v>1558</v>
      </c>
    </row>
    <row r="916" spans="1:3" ht="36" x14ac:dyDescent="0.25">
      <c r="A916" s="11" t="s">
        <v>1056</v>
      </c>
      <c r="B916" s="12" t="s">
        <v>1133</v>
      </c>
      <c r="C916" s="13" t="s">
        <v>1559</v>
      </c>
    </row>
    <row r="917" spans="1:3" ht="36" x14ac:dyDescent="0.25">
      <c r="A917" s="11" t="s">
        <v>1057</v>
      </c>
      <c r="B917" s="12" t="s">
        <v>14</v>
      </c>
      <c r="C917" s="13">
        <f>-5.61</f>
        <v>-5.61</v>
      </c>
    </row>
    <row r="918" spans="1:3" ht="36" x14ac:dyDescent="0.25">
      <c r="A918" s="11" t="s">
        <v>1058</v>
      </c>
      <c r="B918" s="12" t="s">
        <v>16</v>
      </c>
      <c r="C918" s="14">
        <v>5.61</v>
      </c>
    </row>
    <row r="919" spans="1:3" ht="36" x14ac:dyDescent="0.25">
      <c r="A919" s="11" t="s">
        <v>1059</v>
      </c>
      <c r="B919" s="12" t="s">
        <v>18</v>
      </c>
      <c r="C919" s="14">
        <v>5.61</v>
      </c>
    </row>
    <row r="920" spans="1:3" ht="36" x14ac:dyDescent="0.25">
      <c r="A920" s="11" t="s">
        <v>1060</v>
      </c>
      <c r="B920" s="12" t="s">
        <v>1549</v>
      </c>
      <c r="C920" s="13" t="s">
        <v>1560</v>
      </c>
    </row>
    <row r="921" spans="1:3" ht="36" x14ac:dyDescent="0.25">
      <c r="A921" s="11" t="s">
        <v>1061</v>
      </c>
      <c r="B921" s="12" t="s">
        <v>21</v>
      </c>
      <c r="C921" s="13">
        <f>-0.2228</f>
        <v>-0.2228</v>
      </c>
    </row>
    <row r="922" spans="1:3" ht="36" x14ac:dyDescent="0.25">
      <c r="A922" s="11" t="s">
        <v>1062</v>
      </c>
      <c r="B922" s="12" t="s">
        <v>1029</v>
      </c>
      <c r="C922" s="14">
        <v>2.7890000000000001</v>
      </c>
    </row>
    <row r="923" spans="1:3" ht="36" x14ac:dyDescent="0.25">
      <c r="A923" s="11" t="s">
        <v>1063</v>
      </c>
      <c r="B923" s="12" t="s">
        <v>1561</v>
      </c>
      <c r="C923" s="13" t="s">
        <v>1562</v>
      </c>
    </row>
    <row r="924" spans="1:3" ht="36" x14ac:dyDescent="0.25">
      <c r="A924" s="11" t="s">
        <v>1064</v>
      </c>
      <c r="B924" s="12" t="s">
        <v>21</v>
      </c>
      <c r="C924" s="13">
        <f>-1.0881</f>
        <v>-1.0881000000000001</v>
      </c>
    </row>
    <row r="925" spans="1:3" ht="36" x14ac:dyDescent="0.25">
      <c r="A925" s="11" t="s">
        <v>1065</v>
      </c>
      <c r="B925" s="12" t="s">
        <v>1029</v>
      </c>
      <c r="C925" s="14">
        <v>8.1809999999999992</v>
      </c>
    </row>
    <row r="926" spans="1:3" ht="48" x14ac:dyDescent="0.25">
      <c r="A926" s="11" t="s">
        <v>1066</v>
      </c>
      <c r="B926" s="12" t="s">
        <v>1146</v>
      </c>
      <c r="C926" s="13" t="s">
        <v>1563</v>
      </c>
    </row>
    <row r="927" spans="1:3" ht="36" x14ac:dyDescent="0.25">
      <c r="A927" s="11" t="s">
        <v>1067</v>
      </c>
      <c r="B927" s="12" t="s">
        <v>21</v>
      </c>
      <c r="C927" s="13">
        <f>-1.52711</f>
        <v>-1.52711</v>
      </c>
    </row>
    <row r="928" spans="1:3" ht="36" x14ac:dyDescent="0.25">
      <c r="A928" s="11" t="s">
        <v>1068</v>
      </c>
      <c r="B928" s="12" t="s">
        <v>1029</v>
      </c>
      <c r="C928" s="14">
        <v>15.316000000000001</v>
      </c>
    </row>
    <row r="929" spans="1:3" ht="36" x14ac:dyDescent="0.25">
      <c r="A929" s="11" t="s">
        <v>1069</v>
      </c>
      <c r="B929" s="12" t="s">
        <v>1002</v>
      </c>
      <c r="C929" s="13" t="s">
        <v>1564</v>
      </c>
    </row>
    <row r="930" spans="1:3" ht="24" x14ac:dyDescent="0.25">
      <c r="A930" s="11" t="s">
        <v>1070</v>
      </c>
      <c r="B930" s="12" t="s">
        <v>66</v>
      </c>
      <c r="C930" s="13" t="s">
        <v>1565</v>
      </c>
    </row>
    <row r="931" spans="1:3" ht="36" x14ac:dyDescent="0.25">
      <c r="A931" s="11" t="s">
        <v>1071</v>
      </c>
      <c r="B931" s="12" t="s">
        <v>1322</v>
      </c>
      <c r="C931" s="13" t="s">
        <v>1558</v>
      </c>
    </row>
    <row r="932" spans="1:3" ht="36" x14ac:dyDescent="0.25">
      <c r="A932" s="11" t="s">
        <v>1072</v>
      </c>
      <c r="B932" s="12" t="s">
        <v>1294</v>
      </c>
      <c r="C932" s="13" t="s">
        <v>1558</v>
      </c>
    </row>
    <row r="933" spans="1:3" ht="36" x14ac:dyDescent="0.25">
      <c r="A933" s="11" t="s">
        <v>1073</v>
      </c>
      <c r="B933" s="12" t="s">
        <v>387</v>
      </c>
      <c r="C933" s="13">
        <f>-58.242</f>
        <v>-58.241999999999997</v>
      </c>
    </row>
    <row r="934" spans="1:3" ht="48" x14ac:dyDescent="0.25">
      <c r="A934" s="11" t="s">
        <v>1074</v>
      </c>
      <c r="B934" s="12" t="s">
        <v>1053</v>
      </c>
      <c r="C934" s="14">
        <v>58.241999999999997</v>
      </c>
    </row>
    <row r="935" spans="1:3" ht="48" x14ac:dyDescent="0.25">
      <c r="A935" s="11" t="s">
        <v>1075</v>
      </c>
      <c r="B935" s="12" t="s">
        <v>1345</v>
      </c>
      <c r="C935" s="14">
        <v>0.27400000000000002</v>
      </c>
    </row>
    <row r="936" spans="1:3" ht="48" x14ac:dyDescent="0.25">
      <c r="A936" s="11" t="s">
        <v>1076</v>
      </c>
      <c r="B936" s="12" t="s">
        <v>1461</v>
      </c>
      <c r="C936" s="13" t="s">
        <v>1566</v>
      </c>
    </row>
    <row r="937" spans="1:3" ht="48" x14ac:dyDescent="0.25">
      <c r="A937" s="11" t="s">
        <v>1077</v>
      </c>
      <c r="B937" s="12" t="s">
        <v>862</v>
      </c>
      <c r="C937" s="13">
        <f>-27.4</f>
        <v>-27.4</v>
      </c>
    </row>
    <row r="938" spans="1:3" ht="48" x14ac:dyDescent="0.25">
      <c r="A938" s="11" t="s">
        <v>1078</v>
      </c>
      <c r="B938" s="12" t="s">
        <v>1053</v>
      </c>
      <c r="C938" s="14">
        <v>27.4</v>
      </c>
    </row>
    <row r="939" spans="1:3" x14ac:dyDescent="0.25">
      <c r="A939" s="15" t="s">
        <v>1079</v>
      </c>
      <c r="B939" s="10"/>
      <c r="C939" s="10"/>
    </row>
    <row r="940" spans="1:3" ht="48" x14ac:dyDescent="0.25">
      <c r="A940" s="11" t="s">
        <v>1080</v>
      </c>
      <c r="B940" s="12" t="s">
        <v>1352</v>
      </c>
      <c r="C940" s="13" t="s">
        <v>1567</v>
      </c>
    </row>
    <row r="941" spans="1:3" ht="55.5" x14ac:dyDescent="0.25">
      <c r="A941" s="11" t="s">
        <v>1081</v>
      </c>
      <c r="B941" s="12" t="s">
        <v>1569</v>
      </c>
      <c r="C941" s="13" t="s">
        <v>1568</v>
      </c>
    </row>
    <row r="942" spans="1:3" ht="36" x14ac:dyDescent="0.25">
      <c r="A942" s="11" t="s">
        <v>1082</v>
      </c>
      <c r="B942" s="12" t="s">
        <v>358</v>
      </c>
      <c r="C942" s="13">
        <f>-0.464</f>
        <v>-0.46400000000000002</v>
      </c>
    </row>
    <row r="943" spans="1:3" ht="36" x14ac:dyDescent="0.25">
      <c r="A943" s="11" t="s">
        <v>1083</v>
      </c>
      <c r="B943" s="12" t="s">
        <v>1227</v>
      </c>
      <c r="C943" s="14">
        <v>0.46400000000000002</v>
      </c>
    </row>
    <row r="944" spans="1:3" ht="48" x14ac:dyDescent="0.25">
      <c r="A944" s="11" t="s">
        <v>1084</v>
      </c>
      <c r="B944" s="12" t="s">
        <v>1570</v>
      </c>
      <c r="C944" s="13" t="s">
        <v>1571</v>
      </c>
    </row>
    <row r="945" spans="1:3" ht="48" x14ac:dyDescent="0.25">
      <c r="A945" s="11" t="s">
        <v>1085</v>
      </c>
      <c r="B945" s="12" t="s">
        <v>1572</v>
      </c>
      <c r="C945" s="13" t="s">
        <v>1571</v>
      </c>
    </row>
    <row r="946" spans="1:3" ht="24" x14ac:dyDescent="0.25">
      <c r="A946" s="11" t="s">
        <v>1086</v>
      </c>
      <c r="B946" s="12" t="s">
        <v>384</v>
      </c>
      <c r="C946" s="13" t="s">
        <v>1573</v>
      </c>
    </row>
    <row r="947" spans="1:3" ht="48" x14ac:dyDescent="0.25">
      <c r="A947" s="11" t="s">
        <v>1087</v>
      </c>
      <c r="B947" s="12" t="s">
        <v>1574</v>
      </c>
      <c r="C947" s="13" t="s">
        <v>1575</v>
      </c>
    </row>
    <row r="948" spans="1:3" ht="36" x14ac:dyDescent="0.25">
      <c r="A948" s="11" t="s">
        <v>1088</v>
      </c>
      <c r="B948" s="12" t="s">
        <v>1089</v>
      </c>
      <c r="C948" s="13">
        <f>-13.608</f>
        <v>-13.608000000000001</v>
      </c>
    </row>
    <row r="949" spans="1:3" ht="24" x14ac:dyDescent="0.25">
      <c r="A949" s="11" t="s">
        <v>1090</v>
      </c>
      <c r="B949" s="12" t="s">
        <v>634</v>
      </c>
      <c r="C949" s="13" t="s">
        <v>1576</v>
      </c>
    </row>
    <row r="950" spans="1:3" ht="24" x14ac:dyDescent="0.25">
      <c r="A950" s="11" t="s">
        <v>1091</v>
      </c>
      <c r="B950" s="12" t="s">
        <v>636</v>
      </c>
      <c r="C950" s="13" t="s">
        <v>1576</v>
      </c>
    </row>
    <row r="951" spans="1:3" ht="36" x14ac:dyDescent="0.25">
      <c r="A951" s="11" t="s">
        <v>1092</v>
      </c>
      <c r="B951" s="12" t="s">
        <v>1357</v>
      </c>
      <c r="C951" s="13" t="s">
        <v>1577</v>
      </c>
    </row>
    <row r="952" spans="1:3" ht="36" x14ac:dyDescent="0.25">
      <c r="A952" s="11" t="s">
        <v>1093</v>
      </c>
      <c r="B952" s="12" t="s">
        <v>646</v>
      </c>
      <c r="C952" s="14">
        <v>25</v>
      </c>
    </row>
    <row r="953" spans="1:3" x14ac:dyDescent="0.25">
      <c r="A953" s="15" t="s">
        <v>1094</v>
      </c>
      <c r="B953" s="10"/>
      <c r="C953" s="10"/>
    </row>
    <row r="954" spans="1:3" ht="48" x14ac:dyDescent="0.25">
      <c r="A954" s="11" t="s">
        <v>1095</v>
      </c>
      <c r="B954" s="12" t="s">
        <v>1224</v>
      </c>
      <c r="C954" s="13" t="s">
        <v>1578</v>
      </c>
    </row>
    <row r="955" spans="1:3" ht="36" x14ac:dyDescent="0.25">
      <c r="A955" s="11" t="s">
        <v>1096</v>
      </c>
      <c r="B955" s="12" t="s">
        <v>358</v>
      </c>
      <c r="C955" s="13">
        <f>-0.7497</f>
        <v>-0.74970000000000003</v>
      </c>
    </row>
    <row r="956" spans="1:3" ht="36" x14ac:dyDescent="0.25">
      <c r="A956" s="11" t="s">
        <v>1097</v>
      </c>
      <c r="B956" s="12" t="s">
        <v>1227</v>
      </c>
      <c r="C956" s="14">
        <v>0.74970000000000003</v>
      </c>
    </row>
    <row r="957" spans="1:3" ht="48" x14ac:dyDescent="0.25">
      <c r="A957" s="11" t="s">
        <v>1098</v>
      </c>
      <c r="B957" s="12" t="s">
        <v>1570</v>
      </c>
      <c r="C957" s="13" t="s">
        <v>1579</v>
      </c>
    </row>
    <row r="958" spans="1:3" ht="48" x14ac:dyDescent="0.25">
      <c r="A958" s="11" t="s">
        <v>1099</v>
      </c>
      <c r="B958" s="12" t="s">
        <v>1572</v>
      </c>
      <c r="C958" s="14">
        <v>0.27</v>
      </c>
    </row>
    <row r="959" spans="1:3" ht="24" x14ac:dyDescent="0.25">
      <c r="A959" s="11" t="s">
        <v>1100</v>
      </c>
      <c r="B959" s="12" t="s">
        <v>384</v>
      </c>
      <c r="C959" s="13" t="s">
        <v>1580</v>
      </c>
    </row>
    <row r="960" spans="1:3" ht="48" x14ac:dyDescent="0.25">
      <c r="A960" s="11" t="s">
        <v>1101</v>
      </c>
      <c r="B960" s="12" t="s">
        <v>1574</v>
      </c>
      <c r="C960" s="13" t="s">
        <v>1581</v>
      </c>
    </row>
    <row r="961" spans="1:3" ht="36" x14ac:dyDescent="0.25">
      <c r="A961" s="11" t="s">
        <v>1102</v>
      </c>
      <c r="B961" s="12" t="s">
        <v>1089</v>
      </c>
      <c r="C961" s="13">
        <f>-34.02</f>
        <v>-34.020000000000003</v>
      </c>
    </row>
    <row r="962" spans="1:3" ht="24" x14ac:dyDescent="0.25">
      <c r="A962" s="11" t="s">
        <v>1103</v>
      </c>
      <c r="B962" s="12" t="s">
        <v>634</v>
      </c>
      <c r="C962" s="13" t="s">
        <v>1582</v>
      </c>
    </row>
    <row r="963" spans="1:3" ht="24" x14ac:dyDescent="0.25">
      <c r="A963" s="11" t="s">
        <v>1104</v>
      </c>
      <c r="B963" s="12" t="s">
        <v>636</v>
      </c>
      <c r="C963" s="13" t="s">
        <v>1582</v>
      </c>
    </row>
    <row r="964" spans="1:3" ht="36" x14ac:dyDescent="0.25">
      <c r="A964" s="11" t="s">
        <v>1105</v>
      </c>
      <c r="B964" s="12" t="s">
        <v>1357</v>
      </c>
      <c r="C964" s="13" t="s">
        <v>1583</v>
      </c>
    </row>
    <row r="965" spans="1:3" ht="36" x14ac:dyDescent="0.25">
      <c r="A965" s="11" t="s">
        <v>1106</v>
      </c>
      <c r="B965" s="12" t="s">
        <v>646</v>
      </c>
      <c r="C965" s="14">
        <v>45</v>
      </c>
    </row>
    <row r="966" spans="1:3" x14ac:dyDescent="0.25">
      <c r="A966" s="9" t="s">
        <v>1107</v>
      </c>
      <c r="B966" s="10"/>
      <c r="C966" s="10"/>
    </row>
    <row r="967" spans="1:3" ht="48" x14ac:dyDescent="0.25">
      <c r="A967" s="11" t="s">
        <v>1108</v>
      </c>
      <c r="B967" s="12" t="s">
        <v>1584</v>
      </c>
      <c r="C967" s="13" t="s">
        <v>1585</v>
      </c>
    </row>
    <row r="968" spans="1:3" ht="48" x14ac:dyDescent="0.25">
      <c r="A968" s="11" t="s">
        <v>1109</v>
      </c>
      <c r="B968" s="12" t="s">
        <v>1110</v>
      </c>
      <c r="C968" s="13">
        <f>-13.7874</f>
        <v>-13.7874</v>
      </c>
    </row>
    <row r="969" spans="1:3" ht="36" x14ac:dyDescent="0.25">
      <c r="A969" s="11" t="s">
        <v>1111</v>
      </c>
      <c r="B969" s="12" t="s">
        <v>1586</v>
      </c>
      <c r="C969" s="14">
        <v>13.815</v>
      </c>
    </row>
    <row r="970" spans="1:3" ht="48" x14ac:dyDescent="0.25">
      <c r="A970" s="11" t="s">
        <v>1112</v>
      </c>
      <c r="B970" s="12" t="s">
        <v>1587</v>
      </c>
      <c r="C970" s="14">
        <v>4</v>
      </c>
    </row>
    <row r="971" spans="1:3" ht="48" x14ac:dyDescent="0.25">
      <c r="A971" s="11" t="s">
        <v>1113</v>
      </c>
      <c r="B971" s="12" t="s">
        <v>1588</v>
      </c>
      <c r="C971" s="14">
        <v>17</v>
      </c>
    </row>
    <row r="972" spans="1:3" ht="36" x14ac:dyDescent="0.25">
      <c r="A972" s="11" t="s">
        <v>1114</v>
      </c>
      <c r="B972" s="12" t="s">
        <v>1589</v>
      </c>
      <c r="C972" s="14">
        <v>38</v>
      </c>
    </row>
    <row r="973" spans="1:3" ht="36" x14ac:dyDescent="0.25">
      <c r="A973" s="11" t="s">
        <v>1115</v>
      </c>
      <c r="B973" s="12" t="s">
        <v>1590</v>
      </c>
      <c r="C973" s="14">
        <v>0.4</v>
      </c>
    </row>
    <row r="974" spans="1:3" ht="36" x14ac:dyDescent="0.25">
      <c r="A974" s="11" t="s">
        <v>1116</v>
      </c>
      <c r="B974" s="12" t="s">
        <v>1117</v>
      </c>
      <c r="C974" s="13">
        <f>-4</f>
        <v>-4</v>
      </c>
    </row>
    <row r="975" spans="1:3" ht="48" x14ac:dyDescent="0.25">
      <c r="A975" s="11" t="s">
        <v>1118</v>
      </c>
      <c r="B975" s="12" t="s">
        <v>1591</v>
      </c>
      <c r="C975" s="14">
        <v>4</v>
      </c>
    </row>
    <row r="976" spans="1:3" ht="48" x14ac:dyDescent="0.25">
      <c r="A976" s="11" t="s">
        <v>1119</v>
      </c>
      <c r="B976" s="12" t="s">
        <v>1592</v>
      </c>
      <c r="C976" s="14">
        <v>4</v>
      </c>
    </row>
    <row r="977" spans="1:3" ht="48" x14ac:dyDescent="0.25">
      <c r="A977" s="11" t="s">
        <v>1120</v>
      </c>
      <c r="B977" s="12" t="s">
        <v>1593</v>
      </c>
      <c r="C977" s="14">
        <v>4</v>
      </c>
    </row>
  </sheetData>
  <mergeCells count="126">
    <mergeCell ref="A2:C2"/>
    <mergeCell ref="A883:C883"/>
    <mergeCell ref="A900:C900"/>
    <mergeCell ref="A914:C914"/>
    <mergeCell ref="A939:C939"/>
    <mergeCell ref="A953:C953"/>
    <mergeCell ref="A966:C966"/>
    <mergeCell ref="A859:C859"/>
    <mergeCell ref="A862:C862"/>
    <mergeCell ref="A863:C863"/>
    <mergeCell ref="A869:C869"/>
    <mergeCell ref="A878:C878"/>
    <mergeCell ref="A882:C882"/>
    <mergeCell ref="A830:C830"/>
    <mergeCell ref="A836:C836"/>
    <mergeCell ref="A841:C841"/>
    <mergeCell ref="A844:C844"/>
    <mergeCell ref="A849:C849"/>
    <mergeCell ref="A856:C856"/>
    <mergeCell ref="A789:C789"/>
    <mergeCell ref="A801:C801"/>
    <mergeCell ref="A803:C803"/>
    <mergeCell ref="A807:C807"/>
    <mergeCell ref="A814:C814"/>
    <mergeCell ref="A819:C819"/>
    <mergeCell ref="A757:C757"/>
    <mergeCell ref="A758:C758"/>
    <mergeCell ref="A768:C768"/>
    <mergeCell ref="A775:C775"/>
    <mergeCell ref="A782:C782"/>
    <mergeCell ref="A786:C786"/>
    <mergeCell ref="A728:C728"/>
    <mergeCell ref="A737:C737"/>
    <mergeCell ref="A738:C738"/>
    <mergeCell ref="A744:C744"/>
    <mergeCell ref="A751:C751"/>
    <mergeCell ref="A756:C756"/>
    <mergeCell ref="A679:C679"/>
    <mergeCell ref="A680:C680"/>
    <mergeCell ref="A689:C689"/>
    <mergeCell ref="A698:C698"/>
    <mergeCell ref="A707:C707"/>
    <mergeCell ref="A716:C716"/>
    <mergeCell ref="A640:C640"/>
    <mergeCell ref="A641:C641"/>
    <mergeCell ref="A649:C649"/>
    <mergeCell ref="A666:C666"/>
    <mergeCell ref="A674:C674"/>
    <mergeCell ref="A676:C676"/>
    <mergeCell ref="A607:C607"/>
    <mergeCell ref="A613:C613"/>
    <mergeCell ref="A614:C614"/>
    <mergeCell ref="A628:C628"/>
    <mergeCell ref="A629:C629"/>
    <mergeCell ref="A635:C635"/>
    <mergeCell ref="A542:C542"/>
    <mergeCell ref="A543:C543"/>
    <mergeCell ref="A566:C566"/>
    <mergeCell ref="A575:C575"/>
    <mergeCell ref="A588:C588"/>
    <mergeCell ref="A591:C591"/>
    <mergeCell ref="A504:C504"/>
    <mergeCell ref="A514:C514"/>
    <mergeCell ref="A524:C524"/>
    <mergeCell ref="A528:C528"/>
    <mergeCell ref="A535:C535"/>
    <mergeCell ref="A539:C539"/>
    <mergeCell ref="A455:C455"/>
    <mergeCell ref="A465:C465"/>
    <mergeCell ref="A472:C472"/>
    <mergeCell ref="A479:C479"/>
    <mergeCell ref="A486:C486"/>
    <mergeCell ref="A493:C493"/>
    <mergeCell ref="A371:C371"/>
    <mergeCell ref="A383:C383"/>
    <mergeCell ref="A395:C395"/>
    <mergeCell ref="A410:C410"/>
    <mergeCell ref="A416:C416"/>
    <mergeCell ref="A433:C433"/>
    <mergeCell ref="A325:C325"/>
    <mergeCell ref="A328:C328"/>
    <mergeCell ref="A329:C329"/>
    <mergeCell ref="A339:C339"/>
    <mergeCell ref="A348:C348"/>
    <mergeCell ref="A358:C358"/>
    <mergeCell ref="A263:C263"/>
    <mergeCell ref="A272:C272"/>
    <mergeCell ref="A287:C287"/>
    <mergeCell ref="A300:C300"/>
    <mergeCell ref="A308:C308"/>
    <mergeCell ref="A316:C316"/>
    <mergeCell ref="A204:C204"/>
    <mergeCell ref="A220:C220"/>
    <mergeCell ref="A236:C236"/>
    <mergeCell ref="A252:C252"/>
    <mergeCell ref="A260:C260"/>
    <mergeCell ref="A262:C262"/>
    <mergeCell ref="A155:C155"/>
    <mergeCell ref="A162:C162"/>
    <mergeCell ref="A173:C173"/>
    <mergeCell ref="A181:C181"/>
    <mergeCell ref="A188:C188"/>
    <mergeCell ref="A189:C189"/>
    <mergeCell ref="A109:C109"/>
    <mergeCell ref="A116:C116"/>
    <mergeCell ref="A120:C120"/>
    <mergeCell ref="A121:C121"/>
    <mergeCell ref="A132:C132"/>
    <mergeCell ref="A143:C143"/>
    <mergeCell ref="A63:C63"/>
    <mergeCell ref="A70:C70"/>
    <mergeCell ref="A77:C77"/>
    <mergeCell ref="A84:C84"/>
    <mergeCell ref="A92:C92"/>
    <mergeCell ref="A99:C99"/>
    <mergeCell ref="A41:C41"/>
    <mergeCell ref="A43:C43"/>
    <mergeCell ref="A44:C44"/>
    <mergeCell ref="A53:C53"/>
    <mergeCell ref="A55:C55"/>
    <mergeCell ref="A56:C56"/>
    <mergeCell ref="A8:C8"/>
    <mergeCell ref="A16:C16"/>
    <mergeCell ref="A4:A6"/>
    <mergeCell ref="B4:B6"/>
    <mergeCell ref="C4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2021-05-05T06:37:26Z</dcterms:modified>
</cp:coreProperties>
</file>