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ургалиев РГ\ОК проекты НПЦ ОХРАНЫ ПАМЯТНИКОВ\"/>
    </mc:Choice>
  </mc:AlternateContent>
  <bookViews>
    <workbookView xWindow="0" yWindow="0" windowWidth="24240" windowHeight="11880" activeTab="2"/>
  </bookViews>
  <sheets>
    <sheet name="Титул" sheetId="22" r:id="rId1"/>
    <sheet name="Введение" sheetId="24" r:id="rId2"/>
    <sheet name="ТР.затр." sheetId="18" r:id="rId3"/>
  </sheets>
  <definedNames>
    <definedName name="Print_Area" localSheetId="1">Введение!$A$1:$L$140</definedName>
    <definedName name="Print_Area" localSheetId="2">ТР.затр.!$A$1:$O$179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" i="24" l="1"/>
  <c r="C140" i="24"/>
  <c r="L162" i="18"/>
  <c r="N162" i="18" s="1"/>
  <c r="K162" i="18"/>
  <c r="H162" i="18"/>
  <c r="K38" i="18"/>
  <c r="M38" i="18" s="1"/>
  <c r="J38" i="18"/>
  <c r="I38" i="18"/>
  <c r="G38" i="18"/>
  <c r="O163" i="18" l="1"/>
  <c r="L170" i="18" s="1"/>
  <c r="D171" i="18" s="1"/>
  <c r="K173" i="18" s="1"/>
  <c r="O162" i="18"/>
  <c r="L169" i="18" s="1"/>
  <c r="N38" i="18"/>
  <c r="L48" i="18" s="1"/>
  <c r="D49" i="18" s="1"/>
  <c r="N39" i="18" l="1"/>
  <c r="L144" i="18" l="1"/>
  <c r="N144" i="18" s="1"/>
  <c r="H144" i="18"/>
  <c r="L125" i="18"/>
  <c r="N125" i="18" s="1"/>
  <c r="H125" i="18"/>
  <c r="L107" i="18"/>
  <c r="N107" i="18" s="1"/>
  <c r="K107" i="18"/>
  <c r="H107" i="18"/>
  <c r="L87" i="18"/>
  <c r="N87" i="18" s="1"/>
  <c r="K87" i="18"/>
  <c r="H87" i="18"/>
  <c r="L64" i="18"/>
  <c r="N64" i="18" s="1"/>
  <c r="K64" i="18"/>
  <c r="H64" i="18"/>
  <c r="O64" i="18" l="1"/>
  <c r="O65" i="18" s="1"/>
  <c r="K71" i="18" s="1"/>
  <c r="D72" i="18" s="1"/>
  <c r="O107" i="18"/>
  <c r="O108" i="18" s="1"/>
  <c r="K114" i="18" s="1"/>
  <c r="D115" i="18" s="1"/>
  <c r="O144" i="18"/>
  <c r="L151" i="18" s="1"/>
  <c r="O145" i="18"/>
  <c r="L152" i="18" s="1"/>
  <c r="D153" i="18" s="1"/>
  <c r="J155" i="18" s="1"/>
  <c r="O125" i="18"/>
  <c r="L132" i="18" s="1"/>
  <c r="O126" i="18"/>
  <c r="O87" i="18"/>
  <c r="O88" i="18" s="1"/>
  <c r="L94" i="18" s="1"/>
  <c r="D95" i="18" s="1"/>
  <c r="J118" i="18" l="1"/>
  <c r="L133" i="18"/>
  <c r="D134" i="18" s="1"/>
  <c r="K136" i="18" s="1"/>
  <c r="J18" i="18"/>
  <c r="I18" i="18"/>
  <c r="K18" i="18" l="1"/>
  <c r="M18" i="18" s="1"/>
  <c r="G18" i="18"/>
  <c r="N18" i="18" l="1"/>
  <c r="N19" i="18" s="1"/>
  <c r="K28" i="18" l="1"/>
  <c r="D29" i="18" s="1"/>
  <c r="J51" i="18" l="1"/>
  <c r="H176" i="18" s="1"/>
</calcChain>
</file>

<file path=xl/sharedStrings.xml><?xml version="1.0" encoding="utf-8"?>
<sst xmlns="http://schemas.openxmlformats.org/spreadsheetml/2006/main" count="412" uniqueCount="149">
  <si>
    <t>Итого:</t>
  </si>
  <si>
    <t>№ п/п</t>
  </si>
  <si>
    <t>Итого предварительные работы</t>
  </si>
  <si>
    <t>Предварительное изучение литературных и графических источников гр.6</t>
  </si>
  <si>
    <t>Предварительное натурное ознакомление с объектом гр.5</t>
  </si>
  <si>
    <t>Ознакомление с наличием проектной документации в организациях градостроительного профиля гр.4</t>
  </si>
  <si>
    <t>Ознакомление с заданием  гр.3</t>
  </si>
  <si>
    <t>Проектные работы т.3.4 строка 1 гр.4</t>
  </si>
  <si>
    <t>Наименвоание работ</t>
  </si>
  <si>
    <t xml:space="preserve">Разработка проекта зон охраны ОКН </t>
  </si>
  <si>
    <t xml:space="preserve">Стоимость человеко-дня - </t>
  </si>
  <si>
    <t>руб. (Письмо МК РФ №01-211/16-14 от 13.10.1998 г.)</t>
  </si>
  <si>
    <t xml:space="preserve">Индекс пересчета - </t>
  </si>
  <si>
    <t>руб. (Письмо МК РФ №107-01-39/10-КЧ от 20.12.2012 г.)</t>
  </si>
  <si>
    <t>Итого на разработку проектов зон охраны необходимо, не считая историко-культурной экспертизы:</t>
  </si>
  <si>
    <t>руб.</t>
  </si>
  <si>
    <t xml:space="preserve">с экспертизой: </t>
  </si>
  <si>
    <t xml:space="preserve">Стоимость государственной историко-культурной экспертизы - </t>
  </si>
  <si>
    <t>Список объектов культурного наследия с учетом группировки:</t>
  </si>
  <si>
    <t xml:space="preserve">ОКН - </t>
  </si>
  <si>
    <t>Группа 2:</t>
  </si>
  <si>
    <t>Дом жилой</t>
  </si>
  <si>
    <t>Бывш. винокуренный з-д купца Кобылкина</t>
  </si>
  <si>
    <t>г. Улан-Удэ, ул. Новокузнецкая, 1</t>
  </si>
  <si>
    <t>Жилой дом</t>
  </si>
  <si>
    <t>г. Улан-Удэ, ул. Оцимика, 12, литер Е</t>
  </si>
  <si>
    <t>г. Улан-Удэ, ул. Оцимика, 14, литер К</t>
  </si>
  <si>
    <t>г. Улан-Удэ, ул. Оцимика, 20</t>
  </si>
  <si>
    <t>Всего по группе:</t>
  </si>
  <si>
    <t>эвакогоспиталя № 1487</t>
  </si>
  <si>
    <t xml:space="preserve">Проектов – </t>
  </si>
  <si>
    <t>Группа 3:</t>
  </si>
  <si>
    <t>Сгруппированные проекты</t>
  </si>
  <si>
    <t>с.Оймур, ул.Лесная, 36</t>
  </si>
  <si>
    <t>с. Новый Заган</t>
  </si>
  <si>
    <t>с.Новый Заган, у здания школы</t>
  </si>
  <si>
    <t>с.Тарбагатай, ул. Ленина, 12</t>
  </si>
  <si>
    <t>с.Тарбагатай, ул.Ленина, 25</t>
  </si>
  <si>
    <t xml:space="preserve">Всего по группе: </t>
  </si>
  <si>
    <t>с.Оймур, ул.Октябрьская, 4</t>
  </si>
  <si>
    <t>Усадьба Калашниковой   -дом жилой  -ворота</t>
  </si>
  <si>
    <t>с. Новый Заган, ул.Ленина, 23</t>
  </si>
  <si>
    <t xml:space="preserve">Дома Д.А. Будникова и К.С. Леонова, из которых в ночь с 18 на 19 ноября 1919 г вышел в Мухоршибирь </t>
  </si>
  <si>
    <t xml:space="preserve">партизанский отряд под командованием И.Л. Ковалева (Карпова) для разоружения семеновской милиции  </t>
  </si>
  <si>
    <t>и взятия власти, что послужило сигналом к восстанию в Прибайкалье</t>
  </si>
  <si>
    <t xml:space="preserve">Братская могила 12-ти партизан, павших в борьбе с японскими интервентами и семеновскими карателями </t>
  </si>
  <si>
    <t>в январе 1920 г</t>
  </si>
  <si>
    <t xml:space="preserve">Здание бывшего волостного правления, где с 22 декабря 1919 г. по январь 1920 г. размещался штаб партизан </t>
  </si>
  <si>
    <t>Тарбагатайского фронта.</t>
  </si>
  <si>
    <t>Дом С.И. Чебунина, где с октября 1919 по1920 г. вела революционную работу большевистская организация</t>
  </si>
  <si>
    <t xml:space="preserve"> с.Тарбагатай </t>
  </si>
  <si>
    <t>ОКН –</t>
  </si>
  <si>
    <t>Группа 4:</t>
  </si>
  <si>
    <t>1.       </t>
  </si>
  <si>
    <t>2.       </t>
  </si>
  <si>
    <t xml:space="preserve">Проектов и ОКН - </t>
  </si>
  <si>
    <t>Здания</t>
  </si>
  <si>
    <t>Джидинский район, с.Петропавловка ул. Ленина (перевезен из с.Гэгэтуй)</t>
  </si>
  <si>
    <t>Дом с мезонином (Дом Эйдельмана)</t>
  </si>
  <si>
    <t>Кабанский район, с.Кабанск, ул.Ленина, 12</t>
  </si>
  <si>
    <t>Здание бывшей школы, где в 1882 г. учился первый бурятский революционер Цыремпил Ранжуров</t>
  </si>
  <si>
    <t>Кяхтинский район, с.Тамир</t>
  </si>
  <si>
    <t>Окинский район, м. Шарабатай</t>
  </si>
  <si>
    <t xml:space="preserve">Здание средней школы № 42, где в годы Великой Отечественной войны с августа 1941 по ноябрь1945 г. </t>
  </si>
  <si>
    <t>Дом из с.Гэгэтуй, - явочная квартира вождей монгольского народа Сухэ-Батора и Чойбалсана</t>
  </si>
  <si>
    <t xml:space="preserve">(в январе-феврале 1921 г.) откуда они осуществляли связь и руководство созданием народно-революционной </t>
  </si>
  <si>
    <t>армии приграничных районов Монголии</t>
  </si>
  <si>
    <t>Церкви</t>
  </si>
  <si>
    <t xml:space="preserve">Церковь Богородско-Казанская </t>
  </si>
  <si>
    <t>Кабанский район, с.Творогово</t>
  </si>
  <si>
    <t xml:space="preserve">Церковь Спасская </t>
  </si>
  <si>
    <t>Богоявленская церковь</t>
  </si>
  <si>
    <t xml:space="preserve">Всего по расчету: </t>
  </si>
  <si>
    <t xml:space="preserve">Проектов и ОКН – </t>
  </si>
  <si>
    <t xml:space="preserve">ОКН – </t>
  </si>
  <si>
    <t>г. Улан-Удэ, ул.Геологическая, 9</t>
  </si>
  <si>
    <t>г. Улан-Удэ, ул.Комсомольская, 3</t>
  </si>
  <si>
    <t>г. Улан-Удэ,  ул.Гражданская, 55</t>
  </si>
  <si>
    <t>г. Улан-Удэ, ул.Хахалова, 1</t>
  </si>
  <si>
    <t xml:space="preserve">Здание бывшей школы № 32, ныне межшкольный учебно-производственный комбинат Советского района, </t>
  </si>
  <si>
    <t xml:space="preserve">где в годы Великой Отечественной войны (с июня 1942 г. по декабрь 1945 г.) размещался лечебный корпус </t>
  </si>
  <si>
    <t xml:space="preserve">размещался эвакогоспиталь №943 и с ноября 1945 по сентябрь 1946г.- республиканский госпиталь  </t>
  </si>
  <si>
    <t>инвалидов Отечественной войны</t>
  </si>
  <si>
    <t xml:space="preserve">  эрдэмэй-үйлэдбэриин түб»</t>
  </si>
  <si>
    <t>Буряад Уласай бэеэ дааһан эмхи зургаан</t>
  </si>
  <si>
    <t>«Соел түүхын хүшөөнүүдые хамгаалха ба ашаглаха талаар</t>
  </si>
  <si>
    <t xml:space="preserve">Автономное учреждение Республики Бурятия  </t>
  </si>
  <si>
    <t xml:space="preserve">«Научно-производственный центр по охране и использованию  </t>
  </si>
  <si>
    <t xml:space="preserve">  памятников истории и культуры»  </t>
  </si>
  <si>
    <t>Заказчик:</t>
  </si>
  <si>
    <t>Комитет государственной охраны объектов культурного наследия</t>
  </si>
  <si>
    <t>Администрации Главы Республики Бурятия и</t>
  </si>
  <si>
    <t>Правительства Республики Бурятия</t>
  </si>
  <si>
    <t xml:space="preserve"> Трудозатраты на разработку проекта зон охраны для первой группы ОКН</t>
  </si>
  <si>
    <t>Историко-архивные и библиографические исследования табл.1,3, стр. 1, столб. 3</t>
  </si>
  <si>
    <t>Пояснительная записка  табл.1.15, стр. 1, столб. 3</t>
  </si>
  <si>
    <t>Составление текстовых материалов</t>
  </si>
  <si>
    <t>Итого составление текстовых материалов</t>
  </si>
  <si>
    <t xml:space="preserve">Итого трудозатраты </t>
  </si>
  <si>
    <t xml:space="preserve">Итого стоимость затрат на разработку проектов зон охраны ОКН первой группы составит: </t>
  </si>
  <si>
    <t>рублей</t>
  </si>
  <si>
    <t xml:space="preserve"> Трудозатраты на разработку проекта зон охраны для второй группы ОКН</t>
  </si>
  <si>
    <t>Предварительные работы таблица 3.2 строка 1</t>
  </si>
  <si>
    <t>Натурные исследования, разработка историко-архитектурного плана. таб .3.3, стр. 1, столб. 4</t>
  </si>
  <si>
    <t>Примечание:</t>
  </si>
  <si>
    <t>в столбце 10 - 58,06*4 (4 - количество ОКН)</t>
  </si>
  <si>
    <t>в столбце 11 - 4,61*4 (4 - количество ОКН)</t>
  </si>
  <si>
    <t>Количество печатных листов</t>
  </si>
  <si>
    <t>Кол-во ОКН</t>
  </si>
  <si>
    <t xml:space="preserve"> Трудозатраты на разработку проекта зон охраны для четвертой группы ОКН</t>
  </si>
  <si>
    <t>Итого трудозатраты на один ОКН</t>
  </si>
  <si>
    <t xml:space="preserve">Стоимость государственной историко-культурной экспертизы одного ПЗО - </t>
  </si>
  <si>
    <t>Итого на разработку проектов зон охраны необходимо, не считая историко-культурных экспертиз:</t>
  </si>
  <si>
    <t>Проектные работы т.3.4 строка 1 гр.5</t>
  </si>
  <si>
    <t>Итого на разработку проектов зон охраны одного ОКН необходимо, не считая историко-культурных экспертиз:</t>
  </si>
  <si>
    <t>Итого на разработку проектов зон охраны для шестой группы необходимо, не считая историко-культурных экспертиз:</t>
  </si>
  <si>
    <t xml:space="preserve">Всего  по расчету, стоимость затрат на разработку проектов зон охраны ОКН, расположенных в Республике Бурятия, </t>
  </si>
  <si>
    <t>для которых установлены защитные зоны, составит</t>
  </si>
  <si>
    <t xml:space="preserve">Расчет составил </t>
  </si>
  <si>
    <t>Урбанов А.А.</t>
  </si>
  <si>
    <t xml:space="preserve">Итого стоимость затрат на разработку проектов зон охраны ОКН второй группы составит: </t>
  </si>
  <si>
    <t xml:space="preserve">Итого стоимость затрат на разработку проектов зон охраны ОКН четвертой группы составит: </t>
  </si>
  <si>
    <t xml:space="preserve">Итого стоимость затрат на разработку проектов зон охраны ОКН пятой группы составит: </t>
  </si>
  <si>
    <r>
      <t>Прибайкальский район</t>
    </r>
    <r>
      <rPr>
        <b/>
        <i/>
        <sz val="12"/>
        <color theme="1"/>
        <rFont val="Times New Roman"/>
        <family val="1"/>
        <charset val="204"/>
      </rPr>
      <t xml:space="preserve">, </t>
    </r>
    <r>
      <rPr>
        <i/>
        <sz val="12"/>
        <color theme="1"/>
        <rFont val="Times New Roman"/>
        <family val="1"/>
        <charset val="204"/>
      </rPr>
      <t>с. Турунтаево</t>
    </r>
  </si>
  <si>
    <r>
      <t>Прибайкальский район</t>
    </r>
    <r>
      <rPr>
        <b/>
        <i/>
        <sz val="12"/>
        <color theme="1"/>
        <rFont val="Times New Roman"/>
        <family val="1"/>
        <charset val="204"/>
      </rPr>
      <t xml:space="preserve">, </t>
    </r>
    <r>
      <rPr>
        <i/>
        <sz val="12"/>
        <color theme="1"/>
        <rFont val="Times New Roman"/>
        <family val="1"/>
        <charset val="204"/>
      </rPr>
      <t>с. Ильинка</t>
    </r>
  </si>
  <si>
    <t>Здание средней школы № 20, где в годы Великой Отечественной войны (с начала 1943 г. по декабрь</t>
  </si>
  <si>
    <t>1945 г.) размещался эвакогоспиталь № 940</t>
  </si>
  <si>
    <t>Директор</t>
  </si>
  <si>
    <t>Лутидзе Р.Р</t>
  </si>
  <si>
    <t>Расчет стоимости затрат на разработку проектов зон охраны ОКН, расположенных в Республике Бурятия, для которых установлены защитные зоны, на 2021 год</t>
  </si>
  <si>
    <t xml:space="preserve">Улан-Удэ, 2021 г.  </t>
  </si>
  <si>
    <t>Улаан-Yдэ хото, 2021 он</t>
  </si>
  <si>
    <t xml:space="preserve"> Трудозатраты на разработку проекта зон охраны для третьей группы ОКН</t>
  </si>
  <si>
    <t>Дом из дацана</t>
  </si>
  <si>
    <t>Окинский район, с. Орлик, ул. Набережная, 4 а</t>
  </si>
  <si>
    <t>Окинский район, с. Орлик, ул. Набережная, 4</t>
  </si>
  <si>
    <t>в столбце 10 - 58,06*2 (2 - количество ОКН)</t>
  </si>
  <si>
    <t>в столбце 11 - 4,61*2 (2 - количество ОКН)</t>
  </si>
  <si>
    <t xml:space="preserve">Итого стоимость затрат на разработку проектов зон охраны ОКН третьей группы составит: </t>
  </si>
  <si>
    <t>Группа 1: Объединенные проекты</t>
  </si>
  <si>
    <t xml:space="preserve">Сметы составлены на основании методических рекомендаций по определению стоимости научно-проектных работ для реставрации недвижимых памятников истории и культуры, утвержденных Приказом Министерства культуры РФ от 29.12.1993 г., № 810 в качестве реставрационных норм и правил с обозначением РНиП 4.05.01-93.
Стоимость 1 чел/дня-540 руб. (Письмо МК РФ № 01-211/16-14 от 13.10. 1998 г.)
К=4,00 на основании письма Минкультуры России от 20 декабря 2011г. № 107-01-39/10-КЧ.
Всего смета составлена для 53 объектов культурного наследия регионального значения, которые для упрощения расчетов были сгруппированы в 4 группы:
Группа 1 - объекты культурного наследия, расположенные в непосредственной близости друг к другу, в целях одновременного обеспечения их сохранности планируется проектирование объединенной зоны охраны объектов культурного наследия. В данной группе 6 объектов культурного наследия, которые планируется объединить в 2 проекта зон охраны. Стоимость государственной историко-культурной экспертизы каждого подобного проекта составляет 300000 ( триста тысяч) рублей.
Группа 2 - объекты культурного наследия, расположенные в одном населенном пункте, но проектирование объединенных зон для них не целесообразно, в виду большой удаленности друг от друга. Данные объекты допустимо объединять в один проект с проведением в последующем одной государственной историко-культурной экспертизы. В данной группе 7 объектов культурного наследия, которые планируется объединить в 3 проекта зон охраны.  Стоимость государственной историко-культурной экспертизы каждого подобного проекта составляет 250000 (двести пятьдесят тысяч) рублей.
Группа 3 - объекты культурного наследия - здания. В данной группе 7 объектов культурного наследия, на каждый объект планируется отдельный проект зон охраны.  Стоимость государственной историко-культурной экспертизы каждого подобного проекта составляет 200000 (двести тысяч) рублей.
Группа 4 - объекты культурного наследия - церкви. В данной группе 4 объекта культурного наследия, на каждый объект планируется отдельный проект зон охраны. Стоимость государственной историко-культурной экспертизы каждого подобного проекта составляет 250000 (двести пятьдесят тысяч) рублей.
</t>
  </si>
  <si>
    <t xml:space="preserve"> Трудозатраты на разработку проекта зон охраны для пятой группы ОКН</t>
  </si>
  <si>
    <t>Группа 5: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</si>
  <si>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</si>
  <si>
    <t xml:space="preserve">Юрта Шарлая Машаева </t>
  </si>
  <si>
    <t>Группа 5 - объект культурного наследия – дома, стоящие вне застройки, отдельные захоронения, братские могилы. В данной группе из объектов данной группы в 2021 году планирется проектирование проекта зон охраны 1 объекта культурного наследия.  Стоимость государственной историко-культурной экспертизы  подобного проекта составляет 150000 (сто пятьдесят тысяч) рублей.</t>
  </si>
  <si>
    <t>Здание церкви</t>
  </si>
  <si>
    <t>Бичурский район, с. Верхний Мангиртуй, ул. Дружбы, 2.</t>
  </si>
  <si>
    <t>Часть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</si>
</sst>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руб.-419];[Red]&quot;-&quot;#,##0.00&quot; &quot;[$руб.-419]"/>
    <numFmt numFmtId="165" formatCode="#,##0.00\ &quot;₽&quot;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1"/>
      <charset val="204"/>
    </font>
    <font>
      <b/>
      <i/>
      <sz val="16"/>
      <color theme="1"/>
      <name val="Arial1"/>
      <charset val="204"/>
    </font>
    <font>
      <b/>
      <i/>
      <u/>
      <sz val="11"/>
      <color theme="1"/>
      <name val="Arial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4" fontId="7" fillId="0" borderId="0"/>
  </cellStyleXfs>
  <cellXfs count="81">
    <xf numFmtId="0" fontId="0" fillId="0" borderId="0" xfId="0"/>
    <xf numFmtId="0" fontId="1" fillId="0" borderId="0" xfId="0" applyFont="1"/>
    <xf numFmtId="0" fontId="0" fillId="0" borderId="1" xfId="0" applyBorder="1"/>
    <xf numFmtId="0" fontId="8" fillId="0" borderId="0" xfId="0" applyFont="1" applyBorder="1"/>
    <xf numFmtId="2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0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/>
    <xf numFmtId="0" fontId="15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7" fillId="0" borderId="0" xfId="0" applyFont="1"/>
    <xf numFmtId="0" fontId="21" fillId="0" borderId="0" xfId="0" applyFont="1"/>
    <xf numFmtId="0" fontId="21" fillId="0" borderId="1" xfId="0" applyFont="1" applyBorder="1"/>
    <xf numFmtId="0" fontId="17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2" fillId="0" borderId="0" xfId="0" applyFont="1"/>
    <xf numFmtId="0" fontId="13" fillId="0" borderId="0" xfId="0" applyFont="1"/>
    <xf numFmtId="0" fontId="10" fillId="0" borderId="5" xfId="0" applyFont="1" applyFill="1" applyBorder="1" applyAlignment="1">
      <alignment horizontal="center" vertical="center" wrapText="1"/>
    </xf>
    <xf numFmtId="0" fontId="19" fillId="0" borderId="0" xfId="0" applyFont="1"/>
    <xf numFmtId="0" fontId="24" fillId="0" borderId="0" xfId="0" applyFont="1"/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9" fillId="2" borderId="0" xfId="0" applyFont="1" applyFill="1" applyAlignment="1">
      <alignment vertical="center"/>
    </xf>
    <xf numFmtId="0" fontId="10" fillId="3" borderId="0" xfId="0" applyFont="1" applyFill="1"/>
    <xf numFmtId="0" fontId="26" fillId="0" borderId="0" xfId="0" applyFont="1"/>
    <xf numFmtId="0" fontId="21" fillId="0" borderId="0" xfId="0" applyFont="1" applyAlignment="1">
      <alignment horizontal="center"/>
    </xf>
    <xf numFmtId="0" fontId="17" fillId="0" borderId="0" xfId="0" applyFont="1" applyBorder="1"/>
    <xf numFmtId="0" fontId="10" fillId="0" borderId="0" xfId="0" applyFont="1" applyBorder="1"/>
    <xf numFmtId="0" fontId="8" fillId="0" borderId="0" xfId="0" applyFont="1"/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indent="5"/>
    </xf>
    <xf numFmtId="0" fontId="10" fillId="0" borderId="0" xfId="0" applyNumberFormat="1" applyFont="1" applyAlignment="1">
      <alignment wrapText="1"/>
    </xf>
    <xf numFmtId="165" fontId="17" fillId="0" borderId="0" xfId="0" applyNumberFormat="1" applyFont="1"/>
    <xf numFmtId="0" fontId="18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65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</cellXfs>
  <cellStyles count="10">
    <cellStyle name="Heading" xfId="6"/>
    <cellStyle name="Heading1" xfId="7"/>
    <cellStyle name="Result" xfId="8"/>
    <cellStyle name="Result2" xfId="9"/>
    <cellStyle name="Обычный" xfId="0" builtinId="0"/>
    <cellStyle name="Обычный 2" xfId="1"/>
    <cellStyle name="Обычный 2 2" xfId="2"/>
    <cellStyle name="Обычный 2 3" xfId="4"/>
    <cellStyle name="Обычный 3" xfId="3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581025</xdr:colOff>
      <xdr:row>0</xdr:row>
      <xdr:rowOff>57150</xdr:rowOff>
    </xdr:from>
    <xdr:to>
      <xdr:col>13</xdr:col>
      <xdr:colOff>200025</xdr:colOff>
      <xdr:row>3</xdr:row>
      <xdr:rowOff>184059</xdr:rowOff>
    </xdr:to>
    <xdr:pic>
      <xdr:nvPicPr>
        <xdr:cNvPr id="2" name="Рисунок 19" descr="C:\Users\Александр\AppData\Local\Microsoft\Windows\INetCache\Content.Word\deer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57150"/>
          <a:ext cx="933450" cy="69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552450</xdr:colOff>
      <xdr:row>32</xdr:row>
      <xdr:rowOff>57150</xdr:rowOff>
    </xdr:from>
    <xdr:to>
      <xdr:col>13</xdr:col>
      <xdr:colOff>171450</xdr:colOff>
      <xdr:row>35</xdr:row>
      <xdr:rowOff>184059</xdr:rowOff>
    </xdr:to>
    <xdr:pic>
      <xdr:nvPicPr>
        <xdr:cNvPr id="3" name="Рисунок 19" descr="C:\Users\Александр\AppData\Local\Microsoft\Windows\INetCache\Content.Word\deer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6248400"/>
          <a:ext cx="933450" cy="69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5"/>
  <sheetViews>
    <sheetView view="pageBreakPreview" topLeftCell="A52" zoomScale="115" zoomScaleNormal="100" zoomScaleSheetLayoutView="115" zoomScalePageLayoutView="40" workbookViewId="0">
      <selection activeCell="E30" sqref="E30"/>
    </sheetView>
  </sheetViews>
  <sheetFormatPr defaultRowHeight="15"/>
  <cols>
    <col min="1" max="1" width="9.140625" customWidth="1"/>
    <col min="6" max="6" width="15.7109375" customWidth="1"/>
    <col min="7" max="7" width="1" customWidth="1"/>
  </cols>
  <sheetData>
    <row r="1" spans="2:13">
      <c r="F1" s="19" t="s">
        <v>86</v>
      </c>
      <c r="H1" s="15" t="s">
        <v>84</v>
      </c>
    </row>
    <row r="2" spans="2:13">
      <c r="F2" s="20" t="s">
        <v>87</v>
      </c>
      <c r="H2" s="16" t="s">
        <v>85</v>
      </c>
    </row>
    <row r="3" spans="2:13">
      <c r="F3" s="21" t="s">
        <v>88</v>
      </c>
      <c r="H3" s="14" t="s">
        <v>83</v>
      </c>
    </row>
    <row r="4" spans="2:13">
      <c r="G4" s="18"/>
    </row>
    <row r="6" spans="2:13" ht="15.75" customHeight="1">
      <c r="I6" s="9"/>
    </row>
    <row r="7" spans="2:13" ht="15.75" customHeight="1">
      <c r="I7" s="9"/>
    </row>
    <row r="8" spans="2:13" ht="15.75" customHeight="1">
      <c r="I8" s="9"/>
    </row>
    <row r="9" spans="2:13" ht="15.75" customHeight="1">
      <c r="I9" s="9"/>
    </row>
    <row r="10" spans="2:13" ht="15.75" customHeight="1">
      <c r="B10" s="8"/>
      <c r="C10" s="8"/>
      <c r="D10" s="8"/>
      <c r="E10" s="8"/>
      <c r="F10" s="8"/>
      <c r="G10" s="8"/>
      <c r="H10" s="8"/>
      <c r="I10" s="8"/>
    </row>
    <row r="11" spans="2:13">
      <c r="B11" s="64" t="s">
        <v>129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2:13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2:13" ht="15" customHeight="1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2:13" ht="15" customHeight="1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2:13" ht="15" customHeight="1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2:13" ht="15" customHeight="1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2:8">
      <c r="B17" s="1"/>
      <c r="C17" s="1"/>
      <c r="D17" s="1"/>
      <c r="E17" s="1"/>
      <c r="F17" s="1"/>
    </row>
    <row r="24" spans="2:8" ht="15.75">
      <c r="C24" s="17" t="s">
        <v>89</v>
      </c>
    </row>
    <row r="25" spans="2:8" ht="15.75">
      <c r="C25" s="17" t="s">
        <v>90</v>
      </c>
    </row>
    <row r="26" spans="2:8" ht="15.75">
      <c r="C26" s="17" t="s">
        <v>91</v>
      </c>
    </row>
    <row r="27" spans="2:8" ht="15.75">
      <c r="C27" s="17" t="s">
        <v>92</v>
      </c>
    </row>
    <row r="32" spans="2:8" ht="15.75">
      <c r="F32" s="22" t="s">
        <v>130</v>
      </c>
      <c r="H32" s="13" t="s">
        <v>131</v>
      </c>
    </row>
    <row r="33" spans="2:13">
      <c r="F33" s="19" t="s">
        <v>86</v>
      </c>
      <c r="H33" s="15" t="s">
        <v>84</v>
      </c>
    </row>
    <row r="34" spans="2:13">
      <c r="F34" s="20" t="s">
        <v>87</v>
      </c>
      <c r="H34" s="16" t="s">
        <v>85</v>
      </c>
    </row>
    <row r="35" spans="2:13">
      <c r="F35" s="21" t="s">
        <v>88</v>
      </c>
      <c r="H35" s="14" t="s">
        <v>83</v>
      </c>
    </row>
    <row r="36" spans="2:13">
      <c r="G36" s="18"/>
    </row>
    <row r="38" spans="2:13">
      <c r="I38" s="9"/>
    </row>
    <row r="39" spans="2:13">
      <c r="I39" s="9"/>
    </row>
    <row r="40" spans="2:13">
      <c r="I40" s="9"/>
    </row>
    <row r="41" spans="2:13">
      <c r="I41" s="9"/>
    </row>
    <row r="42" spans="2:13">
      <c r="B42" s="8"/>
      <c r="C42" s="8"/>
      <c r="D42" s="8"/>
      <c r="E42" s="8"/>
      <c r="F42" s="8"/>
      <c r="G42" s="8"/>
      <c r="H42" s="8"/>
      <c r="I42" s="8"/>
    </row>
    <row r="43" spans="2:13" ht="15" customHeight="1">
      <c r="B43" s="64" t="s">
        <v>129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2:13" ht="1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2:13" ht="15" customHeight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2:13" ht="1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2:13" ht="1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2:13" ht="15" customHeight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2:11">
      <c r="B49" s="1"/>
      <c r="C49" s="1"/>
      <c r="D49" s="1"/>
      <c r="E49" s="1"/>
      <c r="F49" s="1"/>
    </row>
    <row r="57" spans="2:11" ht="15.75">
      <c r="C57" s="17" t="s">
        <v>127</v>
      </c>
      <c r="K57" s="17" t="s">
        <v>128</v>
      </c>
    </row>
    <row r="58" spans="2:11" ht="15.75">
      <c r="C58" s="17"/>
    </row>
    <row r="59" spans="2:11" ht="15.75">
      <c r="C59" s="17"/>
    </row>
    <row r="60" spans="2:11" ht="15.75">
      <c r="C60" s="17"/>
    </row>
    <row r="65" spans="6:8" ht="15.75">
      <c r="F65" s="22" t="s">
        <v>130</v>
      </c>
      <c r="H65" s="13" t="s">
        <v>131</v>
      </c>
    </row>
  </sheetData>
  <mergeCells count="2">
    <mergeCell ref="B43:M48"/>
    <mergeCell ref="B11:M16"/>
  </mergeCells>
  <pageMargins left="0.7" right="0.7" top="0.75" bottom="0.75" header="0.3" footer="0.3"/>
  <pageSetup paperSize="9" orientation="landscape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view="pageBreakPreview" topLeftCell="A112" zoomScaleNormal="70" zoomScaleSheetLayoutView="100" zoomScalePageLayoutView="70" workbookViewId="0">
      <selection activeCell="A129" sqref="A129"/>
    </sheetView>
  </sheetViews>
  <sheetFormatPr defaultRowHeight="15.75"/>
  <cols>
    <col min="1" max="16384" width="9.140625" style="7"/>
  </cols>
  <sheetData>
    <row r="1" spans="1:12" ht="15.75" customHeight="1">
      <c r="A1" s="66" t="s">
        <v>140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4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4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4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4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4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4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4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4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4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4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4" ht="78" customHeight="1">
      <c r="A27" s="65" t="s">
        <v>145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2"/>
      <c r="N27" s="62"/>
    </row>
    <row r="28" spans="1:14" ht="15.75" customHeight="1">
      <c r="A28" s="41" t="s">
        <v>18</v>
      </c>
      <c r="M28" s="47"/>
      <c r="N28" s="47"/>
    </row>
    <row r="29" spans="1:14" ht="15.75" customHeight="1">
      <c r="A29" s="41"/>
      <c r="M29" s="47"/>
      <c r="N29" s="47"/>
    </row>
    <row r="30" spans="1:14" ht="15.75" customHeight="1">
      <c r="A30" s="42" t="s">
        <v>139</v>
      </c>
      <c r="M30" s="47"/>
      <c r="N30" s="47"/>
    </row>
    <row r="31" spans="1:14">
      <c r="A31" s="10">
        <v>1</v>
      </c>
      <c r="M31" s="47"/>
      <c r="N31" s="47"/>
    </row>
    <row r="32" spans="1:14" ht="15.75" customHeight="1">
      <c r="A32" s="10" t="s">
        <v>22</v>
      </c>
      <c r="M32" s="47"/>
      <c r="N32" s="47"/>
    </row>
    <row r="33" spans="1:14" ht="15.75" customHeight="1">
      <c r="A33" s="23" t="s">
        <v>23</v>
      </c>
      <c r="M33" s="47"/>
      <c r="N33" s="47"/>
    </row>
    <row r="34" spans="1:14" ht="15.75" customHeight="1">
      <c r="A34" s="10" t="s">
        <v>24</v>
      </c>
      <c r="M34" s="47"/>
      <c r="N34" s="47"/>
    </row>
    <row r="35" spans="1:14" ht="15.75" customHeight="1">
      <c r="A35" s="23" t="s">
        <v>25</v>
      </c>
      <c r="M35" s="47"/>
      <c r="N35" s="47"/>
    </row>
    <row r="36" spans="1:14" ht="15.75" customHeight="1">
      <c r="A36" s="10" t="s">
        <v>21</v>
      </c>
      <c r="M36" s="47"/>
      <c r="N36" s="47"/>
    </row>
    <row r="37" spans="1:14" ht="15.75" customHeight="1">
      <c r="A37" s="23" t="s">
        <v>26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7"/>
      <c r="N37" s="47"/>
    </row>
    <row r="38" spans="1:14" ht="15.75" customHeight="1">
      <c r="A38" s="10" t="s">
        <v>79</v>
      </c>
      <c r="M38" s="47"/>
      <c r="N38" s="47"/>
    </row>
    <row r="39" spans="1:14" ht="15.75" customHeight="1">
      <c r="A39" s="10" t="s">
        <v>80</v>
      </c>
      <c r="M39" s="47"/>
      <c r="N39" s="47"/>
    </row>
    <row r="40" spans="1:14" ht="15.75" customHeight="1">
      <c r="A40" s="10" t="s">
        <v>29</v>
      </c>
      <c r="M40" s="47"/>
      <c r="N40" s="47"/>
    </row>
    <row r="41" spans="1:14" ht="15.75" customHeight="1">
      <c r="A41" s="23" t="s">
        <v>27</v>
      </c>
      <c r="M41" s="47"/>
      <c r="N41" s="47"/>
    </row>
    <row r="42" spans="1:14" ht="15.75" customHeight="1">
      <c r="A42" s="10">
        <v>2</v>
      </c>
      <c r="M42" s="47"/>
      <c r="N42" s="47"/>
    </row>
    <row r="43" spans="1:14" ht="15.75" customHeight="1">
      <c r="A43" s="10" t="s">
        <v>133</v>
      </c>
      <c r="M43" s="47"/>
      <c r="N43" s="47"/>
    </row>
    <row r="44" spans="1:14" ht="15.75" customHeight="1">
      <c r="A44" s="23" t="s">
        <v>134</v>
      </c>
      <c r="M44" s="47"/>
      <c r="N44" s="47"/>
    </row>
    <row r="45" spans="1:14" ht="15.75" customHeight="1">
      <c r="A45" s="10" t="s">
        <v>133</v>
      </c>
      <c r="M45" s="47"/>
      <c r="N45" s="47"/>
    </row>
    <row r="46" spans="1:14" ht="15.75" customHeight="1">
      <c r="A46" s="23" t="s">
        <v>135</v>
      </c>
      <c r="M46" s="47"/>
      <c r="N46" s="47"/>
    </row>
    <row r="47" spans="1:14">
      <c r="A47" s="10"/>
      <c r="M47" s="47"/>
      <c r="N47" s="47"/>
    </row>
    <row r="48" spans="1:14" ht="15.75" customHeight="1">
      <c r="A48" s="10" t="s">
        <v>28</v>
      </c>
      <c r="M48" s="47"/>
      <c r="N48" s="47"/>
    </row>
    <row r="49" spans="1:14" ht="15.75" customHeight="1">
      <c r="A49" s="10" t="s">
        <v>30</v>
      </c>
      <c r="C49" s="7">
        <v>2</v>
      </c>
      <c r="M49" s="47"/>
      <c r="N49" s="47"/>
    </row>
    <row r="50" spans="1:14">
      <c r="A50" s="10" t="s">
        <v>19</v>
      </c>
      <c r="C50" s="7">
        <v>6</v>
      </c>
      <c r="M50" s="47"/>
      <c r="N50" s="47"/>
    </row>
    <row r="51" spans="1:14" ht="18" customHeight="1">
      <c r="A51" s="10"/>
      <c r="M51" s="47"/>
      <c r="N51" s="47"/>
    </row>
    <row r="52" spans="1:14" ht="15.75" customHeight="1">
      <c r="A52" s="42" t="s">
        <v>20</v>
      </c>
    </row>
    <row r="53" spans="1:14" ht="15.75" customHeight="1">
      <c r="A53" s="10" t="s">
        <v>32</v>
      </c>
    </row>
    <row r="54" spans="1:14">
      <c r="A54" s="10">
        <v>1</v>
      </c>
    </row>
    <row r="55" spans="1:14">
      <c r="A55" s="10" t="s">
        <v>21</v>
      </c>
    </row>
    <row r="56" spans="1:14">
      <c r="A56" s="23" t="s">
        <v>33</v>
      </c>
    </row>
    <row r="57" spans="1:14">
      <c r="A57" s="10" t="s">
        <v>21</v>
      </c>
    </row>
    <row r="58" spans="1:14">
      <c r="A58" s="23" t="s">
        <v>39</v>
      </c>
    </row>
    <row r="59" spans="1:14">
      <c r="A59" s="10">
        <v>2</v>
      </c>
    </row>
    <row r="60" spans="1:14">
      <c r="A60" s="10" t="s">
        <v>42</v>
      </c>
    </row>
    <row r="61" spans="1:14">
      <c r="A61" s="10" t="s">
        <v>43</v>
      </c>
    </row>
    <row r="62" spans="1:14">
      <c r="A62" s="10" t="s">
        <v>44</v>
      </c>
    </row>
    <row r="63" spans="1:14">
      <c r="A63" s="23" t="s">
        <v>34</v>
      </c>
    </row>
    <row r="64" spans="1:14" s="40" customFormat="1">
      <c r="A64" s="10" t="s">
        <v>45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3">
      <c r="A65" s="10" t="s">
        <v>46</v>
      </c>
    </row>
    <row r="66" spans="1:3">
      <c r="A66" s="23" t="s">
        <v>35</v>
      </c>
    </row>
    <row r="67" spans="1:3">
      <c r="A67" s="10" t="s">
        <v>40</v>
      </c>
    </row>
    <row r="68" spans="1:3">
      <c r="A68" s="23" t="s">
        <v>41</v>
      </c>
    </row>
    <row r="69" spans="1:3">
      <c r="A69" s="10">
        <v>3</v>
      </c>
    </row>
    <row r="70" spans="1:3">
      <c r="A70" s="10" t="s">
        <v>47</v>
      </c>
    </row>
    <row r="71" spans="1:3">
      <c r="A71" s="10" t="s">
        <v>48</v>
      </c>
    </row>
    <row r="72" spans="1:3">
      <c r="A72" s="23" t="s">
        <v>36</v>
      </c>
    </row>
    <row r="73" spans="1:3">
      <c r="A73" s="10" t="s">
        <v>49</v>
      </c>
    </row>
    <row r="74" spans="1:3">
      <c r="A74" s="10" t="s">
        <v>50</v>
      </c>
    </row>
    <row r="75" spans="1:3">
      <c r="A75" s="23" t="s">
        <v>37</v>
      </c>
    </row>
    <row r="76" spans="1:3">
      <c r="A76" s="10"/>
    </row>
    <row r="77" spans="1:3">
      <c r="A77" s="10" t="s">
        <v>38</v>
      </c>
    </row>
    <row r="78" spans="1:3">
      <c r="A78" s="10" t="s">
        <v>30</v>
      </c>
      <c r="C78" s="10">
        <v>3</v>
      </c>
    </row>
    <row r="79" spans="1:3">
      <c r="A79" s="10" t="s">
        <v>51</v>
      </c>
      <c r="C79" s="10">
        <v>7</v>
      </c>
    </row>
    <row r="82" spans="1:14">
      <c r="A82" s="42" t="s">
        <v>31</v>
      </c>
    </row>
    <row r="83" spans="1:14">
      <c r="A83" s="10" t="s">
        <v>56</v>
      </c>
    </row>
    <row r="84" spans="1:14" s="53" customFormat="1">
      <c r="A84" s="50" t="s">
        <v>53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</row>
    <row r="85" spans="1:14" s="53" customFormat="1">
      <c r="A85" s="50" t="s">
        <v>125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</row>
    <row r="86" spans="1:14" s="53" customFormat="1">
      <c r="A86" s="50" t="s">
        <v>126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</row>
    <row r="87" spans="1:14" s="53" customFormat="1">
      <c r="A87" s="52" t="s">
        <v>75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</row>
    <row r="88" spans="1:14" s="53" customFormat="1">
      <c r="A88" s="50" t="s">
        <v>54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</row>
    <row r="89" spans="1:14" s="53" customFormat="1">
      <c r="A89" s="50" t="s">
        <v>63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</row>
    <row r="90" spans="1:14" s="53" customFormat="1">
      <c r="A90" s="50" t="s">
        <v>81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</row>
    <row r="91" spans="1:14" s="53" customFormat="1">
      <c r="A91" s="50" t="s">
        <v>82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</row>
    <row r="92" spans="1:14" s="53" customFormat="1">
      <c r="A92" s="52" t="s">
        <v>76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</row>
    <row r="93" spans="1:14" s="51" customFormat="1">
      <c r="A93" s="59">
        <v>3</v>
      </c>
    </row>
    <row r="94" spans="1:14" s="51" customFormat="1">
      <c r="A94" s="50" t="s">
        <v>21</v>
      </c>
    </row>
    <row r="95" spans="1:14" s="51" customFormat="1">
      <c r="A95" s="52" t="s">
        <v>77</v>
      </c>
    </row>
    <row r="96" spans="1:14" s="51" customFormat="1">
      <c r="A96" s="60">
        <v>4</v>
      </c>
    </row>
    <row r="97" spans="1:14" s="51" customFormat="1">
      <c r="A97" s="50" t="s">
        <v>24</v>
      </c>
    </row>
    <row r="98" spans="1:14" s="51" customFormat="1">
      <c r="A98" s="52" t="s">
        <v>78</v>
      </c>
    </row>
    <row r="99" spans="1:14" s="51" customFormat="1">
      <c r="A99" s="60">
        <v>5</v>
      </c>
    </row>
    <row r="100" spans="1:14" s="51" customFormat="1">
      <c r="A100" s="50" t="s">
        <v>64</v>
      </c>
    </row>
    <row r="101" spans="1:14" s="51" customFormat="1">
      <c r="A101" s="50" t="s">
        <v>65</v>
      </c>
    </row>
    <row r="102" spans="1:14" s="51" customFormat="1">
      <c r="A102" s="50" t="s">
        <v>66</v>
      </c>
    </row>
    <row r="103" spans="1:14" s="51" customFormat="1">
      <c r="A103" s="52" t="s">
        <v>57</v>
      </c>
    </row>
    <row r="104" spans="1:14" s="53" customFormat="1">
      <c r="A104" s="60">
        <v>6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</row>
    <row r="105" spans="1:14" s="53" customFormat="1">
      <c r="A105" s="50" t="s">
        <v>58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</row>
    <row r="106" spans="1:14" s="53" customFormat="1">
      <c r="A106" s="52" t="s">
        <v>59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</row>
    <row r="107" spans="1:14" s="53" customFormat="1">
      <c r="A107" s="60">
        <v>7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</row>
    <row r="108" spans="1:14" s="53" customFormat="1">
      <c r="A108" s="50" t="s">
        <v>60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1:14" s="53" customFormat="1">
      <c r="A109" s="52" t="s">
        <v>61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</row>
    <row r="111" spans="1:14">
      <c r="A111" s="10" t="s">
        <v>28</v>
      </c>
    </row>
    <row r="112" spans="1:14">
      <c r="A112" s="10" t="s">
        <v>55</v>
      </c>
      <c r="D112" s="10">
        <v>7</v>
      </c>
    </row>
    <row r="113" spans="1:12">
      <c r="D113" s="10"/>
    </row>
    <row r="114" spans="1:12">
      <c r="A114" s="42" t="s">
        <v>52</v>
      </c>
    </row>
    <row r="115" spans="1:12">
      <c r="A115" s="10" t="s">
        <v>67</v>
      </c>
    </row>
    <row r="116" spans="1:12" s="51" customFormat="1">
      <c r="A116" s="50" t="s">
        <v>53</v>
      </c>
    </row>
    <row r="117" spans="1:12">
      <c r="A117" s="10" t="s">
        <v>68</v>
      </c>
    </row>
    <row r="118" spans="1:12">
      <c r="A118" s="23" t="s">
        <v>69</v>
      </c>
    </row>
    <row r="119" spans="1:12">
      <c r="A119" s="10">
        <v>2</v>
      </c>
    </row>
    <row r="120" spans="1:12">
      <c r="A120" s="10" t="s">
        <v>70</v>
      </c>
    </row>
    <row r="121" spans="1:12">
      <c r="A121" s="23" t="s">
        <v>123</v>
      </c>
    </row>
    <row r="122" spans="1:12">
      <c r="A122" s="10">
        <v>3</v>
      </c>
    </row>
    <row r="123" spans="1:12">
      <c r="A123" s="10" t="s">
        <v>71</v>
      </c>
    </row>
    <row r="124" spans="1:12">
      <c r="A124" s="23" t="s">
        <v>124</v>
      </c>
    </row>
    <row r="125" spans="1:12">
      <c r="A125" s="10">
        <v>4</v>
      </c>
    </row>
    <row r="126" spans="1:12">
      <c r="A126" s="43" t="s">
        <v>146</v>
      </c>
      <c r="B126" s="46"/>
      <c r="C126" s="46"/>
      <c r="D126" s="46"/>
      <c r="E126" s="46"/>
      <c r="F126" s="44"/>
      <c r="G126" s="44"/>
      <c r="H126" s="44"/>
      <c r="I126" s="44"/>
      <c r="J126" s="44"/>
      <c r="K126" s="44"/>
      <c r="L126" s="44"/>
    </row>
    <row r="127" spans="1:12">
      <c r="A127" s="45" t="s">
        <v>147</v>
      </c>
      <c r="B127" s="46"/>
      <c r="C127" s="46"/>
      <c r="D127" s="46"/>
      <c r="E127" s="46"/>
      <c r="F127" s="44"/>
      <c r="G127" s="44"/>
      <c r="H127" s="44"/>
      <c r="I127" s="44"/>
      <c r="J127" s="44"/>
      <c r="K127" s="44"/>
      <c r="L127" s="44"/>
    </row>
    <row r="128" spans="1:12">
      <c r="A128" s="43" t="s">
        <v>38</v>
      </c>
      <c r="B128" s="46"/>
      <c r="C128" s="46"/>
      <c r="D128" s="46"/>
      <c r="E128" s="46"/>
      <c r="F128" s="44"/>
      <c r="G128" s="44"/>
      <c r="H128" s="44"/>
      <c r="I128" s="44"/>
      <c r="J128" s="44"/>
      <c r="K128" s="44"/>
      <c r="L128" s="44"/>
    </row>
    <row r="129" spans="1:12">
      <c r="A129" s="10" t="s">
        <v>73</v>
      </c>
      <c r="D129" s="10">
        <v>4</v>
      </c>
      <c r="F129" s="44"/>
      <c r="G129" s="44"/>
      <c r="H129" s="44"/>
      <c r="I129" s="44"/>
      <c r="J129" s="44"/>
      <c r="K129" s="44"/>
      <c r="L129" s="44"/>
    </row>
    <row r="130" spans="1:12">
      <c r="A130" s="45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>
      <c r="A131" s="42" t="s">
        <v>142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>
      <c r="A132" s="61" t="s">
        <v>143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>
      <c r="A133" s="43" t="s">
        <v>144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>
      <c r="A134" s="45" t="s">
        <v>62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>
      <c r="A135" s="43" t="s">
        <v>38</v>
      </c>
      <c r="B135" s="46"/>
      <c r="C135" s="46"/>
      <c r="D135" s="46"/>
      <c r="E135" s="46"/>
    </row>
    <row r="136" spans="1:12">
      <c r="A136" s="10" t="s">
        <v>73</v>
      </c>
      <c r="D136" s="10">
        <v>1</v>
      </c>
    </row>
    <row r="137" spans="1:12">
      <c r="A137" s="10"/>
    </row>
    <row r="138" spans="1:12">
      <c r="A138" s="42" t="s">
        <v>72</v>
      </c>
      <c r="B138" s="29"/>
      <c r="C138" s="29"/>
    </row>
    <row r="139" spans="1:12">
      <c r="A139" s="42" t="s">
        <v>30</v>
      </c>
      <c r="B139" s="29"/>
      <c r="C139" s="42">
        <f>D136+D112+C78+C49+D129</f>
        <v>17</v>
      </c>
    </row>
    <row r="140" spans="1:12">
      <c r="A140" s="42" t="s">
        <v>74</v>
      </c>
      <c r="B140" s="29"/>
      <c r="C140" s="42">
        <f>D136+D112+C79+C50+D129</f>
        <v>25</v>
      </c>
    </row>
    <row r="142" spans="1:12" s="40" customForma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76" spans="1:12" s="44" customForma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s="44" customForma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s="44" customForma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s="44" customForma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s="44" customForma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s="44" customForma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s="44" customForma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s="44" customForma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s="44" customForma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</sheetData>
  <mergeCells count="2">
    <mergeCell ref="A27:L27"/>
    <mergeCell ref="A1:L26"/>
  </mergeCells>
  <pageMargins left="0.7" right="0.7" top="0.75" bottom="0.75" header="0.3" footer="0.3"/>
  <pageSetup paperSize="9" orientation="landscape" r:id="rId1"/>
  <rowBreaks count="2" manualBreakCount="2">
    <brk id="87" max="11" man="1"/>
    <brk id="11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tabSelected="1" view="pageBreakPreview" zoomScale="80" zoomScaleNormal="100" zoomScaleSheetLayoutView="80" workbookViewId="0">
      <selection activeCell="K2" sqref="K2"/>
    </sheetView>
  </sheetViews>
  <sheetFormatPr defaultRowHeight="15"/>
  <cols>
    <col min="1" max="1" width="4.85546875" customWidth="1"/>
    <col min="2" max="2" width="20" customWidth="1"/>
    <col min="3" max="3" width="6.42578125" customWidth="1"/>
    <col min="4" max="4" width="12.42578125" customWidth="1"/>
    <col min="5" max="5" width="12.85546875" customWidth="1"/>
    <col min="6" max="6" width="10.140625" customWidth="1"/>
    <col min="7" max="7" width="9.28515625" bestFit="1" customWidth="1"/>
    <col min="8" max="8" width="11.28515625" customWidth="1"/>
    <col min="9" max="9" width="14" bestFit="1" customWidth="1"/>
    <col min="10" max="10" width="15.5703125" customWidth="1"/>
    <col min="11" max="11" width="20.5703125" customWidth="1"/>
    <col min="12" max="12" width="10.42578125" customWidth="1"/>
    <col min="13" max="13" width="9.28515625" bestFit="1" customWidth="1"/>
    <col min="14" max="14" width="9.85546875" customWidth="1"/>
    <col min="15" max="15" width="9.140625" customWidth="1"/>
    <col min="16" max="16" width="10.140625" customWidth="1"/>
    <col min="17" max="17" width="25" customWidth="1"/>
    <col min="18" max="18" width="10.7109375" customWidth="1"/>
  </cols>
  <sheetData>
    <row r="1" spans="1:17">
      <c r="A1" s="3"/>
      <c r="B1" s="6"/>
      <c r="C1" s="5"/>
      <c r="D1" s="5"/>
      <c r="E1" s="5"/>
      <c r="F1" s="5"/>
      <c r="G1" s="5"/>
      <c r="H1" s="5"/>
      <c r="I1" s="5"/>
      <c r="J1" s="5"/>
      <c r="K1" s="80" t="s">
        <v>148</v>
      </c>
      <c r="L1" s="80"/>
      <c r="M1" s="80"/>
      <c r="N1" s="80"/>
      <c r="O1" s="80"/>
      <c r="P1" s="4"/>
      <c r="Q1" s="3"/>
    </row>
    <row r="2" spans="1:17" ht="15.75">
      <c r="C2" s="29" t="s">
        <v>93</v>
      </c>
      <c r="D2" s="1"/>
      <c r="E2" s="1"/>
      <c r="F2" s="1"/>
      <c r="G2" s="1"/>
      <c r="H2" s="1"/>
    </row>
    <row r="3" spans="1:17" ht="15.75">
      <c r="C3" s="29"/>
      <c r="D3" s="1"/>
      <c r="E3" s="1"/>
      <c r="F3" s="1"/>
      <c r="G3" s="1"/>
      <c r="H3" s="1"/>
    </row>
    <row r="4" spans="1:17" s="30" customFormat="1" ht="18.75">
      <c r="A4" s="12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/>
      <c r="O4"/>
    </row>
    <row r="5" spans="1:17" ht="15.75">
      <c r="A5" s="10" t="s">
        <v>22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7" ht="15.75">
      <c r="A6" s="23" t="s">
        <v>23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7" ht="15.75">
      <c r="A7" s="10" t="s">
        <v>24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7" ht="15.75">
      <c r="A8" s="23" t="s">
        <v>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7" ht="15.75">
      <c r="A9" s="10" t="s">
        <v>21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7" ht="15.75">
      <c r="A10" s="23" t="s">
        <v>26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7" ht="15.75">
      <c r="A11" s="10" t="s">
        <v>79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7" ht="15.75">
      <c r="A12" s="10" t="s">
        <v>80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7" ht="15.75">
      <c r="A13" s="10" t="s">
        <v>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7" ht="15.75">
      <c r="A14" s="23" t="s">
        <v>27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7">
      <c r="A15" s="67" t="s">
        <v>1</v>
      </c>
      <c r="B15" s="68" t="s">
        <v>8</v>
      </c>
      <c r="C15" s="70" t="s">
        <v>102</v>
      </c>
      <c r="D15" s="71"/>
      <c r="E15" s="71"/>
      <c r="F15" s="71"/>
      <c r="G15" s="72"/>
      <c r="H15" s="73" t="s">
        <v>103</v>
      </c>
      <c r="I15" s="73" t="s">
        <v>94</v>
      </c>
      <c r="J15" s="73" t="s">
        <v>7</v>
      </c>
      <c r="K15" s="75" t="s">
        <v>96</v>
      </c>
      <c r="L15" s="76"/>
      <c r="M15" s="77"/>
      <c r="N15" s="73" t="s">
        <v>98</v>
      </c>
    </row>
    <row r="16" spans="1:17" ht="90">
      <c r="A16" s="67"/>
      <c r="B16" s="69"/>
      <c r="C16" s="27" t="s">
        <v>6</v>
      </c>
      <c r="D16" s="27" t="s">
        <v>5</v>
      </c>
      <c r="E16" s="27" t="s">
        <v>4</v>
      </c>
      <c r="F16" s="27" t="s">
        <v>3</v>
      </c>
      <c r="G16" s="27" t="s">
        <v>2</v>
      </c>
      <c r="H16" s="74"/>
      <c r="I16" s="74"/>
      <c r="J16" s="74"/>
      <c r="K16" s="28" t="s">
        <v>95</v>
      </c>
      <c r="L16" s="28" t="s">
        <v>107</v>
      </c>
      <c r="M16" s="28" t="s">
        <v>97</v>
      </c>
      <c r="N16" s="74"/>
    </row>
    <row r="17" spans="1:15" ht="15.75">
      <c r="A17" s="34">
        <v>1</v>
      </c>
      <c r="B17" s="35">
        <v>2</v>
      </c>
      <c r="C17" s="34">
        <v>4</v>
      </c>
      <c r="D17" s="34">
        <v>5</v>
      </c>
      <c r="E17" s="34">
        <v>6</v>
      </c>
      <c r="F17" s="34">
        <v>7</v>
      </c>
      <c r="G17" s="34">
        <v>8</v>
      </c>
      <c r="H17" s="36">
        <v>9</v>
      </c>
      <c r="I17" s="36">
        <v>10</v>
      </c>
      <c r="J17" s="36">
        <v>11</v>
      </c>
      <c r="K17" s="36">
        <v>12</v>
      </c>
      <c r="L17" s="36">
        <v>13</v>
      </c>
      <c r="M17" s="36">
        <v>14</v>
      </c>
      <c r="N17" s="36">
        <v>15</v>
      </c>
    </row>
    <row r="18" spans="1:15" ht="31.5">
      <c r="A18" s="25">
        <v>1</v>
      </c>
      <c r="B18" s="24" t="s">
        <v>9</v>
      </c>
      <c r="C18" s="25">
        <v>0.89</v>
      </c>
      <c r="D18" s="25">
        <v>0.89</v>
      </c>
      <c r="E18" s="25">
        <v>3.99</v>
      </c>
      <c r="F18" s="25">
        <v>1.77</v>
      </c>
      <c r="G18" s="25">
        <f>SUM(C18:F18)</f>
        <v>7.5400000000000009</v>
      </c>
      <c r="H18" s="25">
        <v>15.96</v>
      </c>
      <c r="I18" s="25">
        <f>58.06*4</f>
        <v>232.24</v>
      </c>
      <c r="J18" s="25">
        <f>4.61*4</f>
        <v>18.440000000000001</v>
      </c>
      <c r="K18" s="26">
        <f>26.44</f>
        <v>26.44</v>
      </c>
      <c r="L18" s="25">
        <v>4</v>
      </c>
      <c r="M18" s="7">
        <f>K18*L18</f>
        <v>105.76</v>
      </c>
      <c r="N18" s="25">
        <f>G18+I18+J18+M18+H18</f>
        <v>379.94</v>
      </c>
    </row>
    <row r="19" spans="1:15" ht="15.75">
      <c r="A19" s="31"/>
      <c r="B19" s="32" t="s"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>N18</f>
        <v>379.94</v>
      </c>
    </row>
    <row r="20" spans="1:15" ht="15.75">
      <c r="A20" s="10" t="s">
        <v>104</v>
      </c>
    </row>
    <row r="21" spans="1:15" ht="15.75">
      <c r="A21" s="10" t="s">
        <v>105</v>
      </c>
    </row>
    <row r="22" spans="1:15" ht="15.75">
      <c r="A22" s="10" t="s">
        <v>106</v>
      </c>
    </row>
    <row r="24" spans="1:15" ht="15.75">
      <c r="A24" s="30"/>
      <c r="B24" s="7" t="s">
        <v>10</v>
      </c>
      <c r="C24" s="7"/>
      <c r="D24" s="7"/>
      <c r="E24" s="7">
        <v>520</v>
      </c>
      <c r="F24" s="7" t="s">
        <v>11</v>
      </c>
      <c r="G24" s="7"/>
      <c r="H24" s="7"/>
      <c r="I24" s="7"/>
      <c r="J24" s="7"/>
      <c r="K24" s="7"/>
      <c r="L24" s="7"/>
      <c r="M24" s="7"/>
      <c r="N24" s="7"/>
    </row>
    <row r="25" spans="1:15" ht="15.75">
      <c r="A25" s="30"/>
      <c r="B25" s="7" t="s">
        <v>12</v>
      </c>
      <c r="C25" s="7"/>
      <c r="D25" s="7"/>
      <c r="E25" s="7">
        <v>4</v>
      </c>
      <c r="F25" s="7" t="s">
        <v>13</v>
      </c>
      <c r="G25" s="7"/>
      <c r="H25" s="7"/>
      <c r="I25" s="7"/>
      <c r="J25" s="7"/>
      <c r="K25" s="7"/>
      <c r="L25" s="7"/>
      <c r="M25" s="7"/>
      <c r="N25" s="7"/>
    </row>
    <row r="26" spans="1:15" ht="15.75">
      <c r="A26" s="30"/>
      <c r="B26" s="7" t="s">
        <v>17</v>
      </c>
      <c r="C26" s="7"/>
      <c r="D26" s="7"/>
      <c r="E26" s="7"/>
      <c r="F26" s="7"/>
      <c r="G26" s="7"/>
      <c r="H26" s="7">
        <v>300000</v>
      </c>
      <c r="I26" s="7" t="s">
        <v>15</v>
      </c>
      <c r="K26" s="7"/>
      <c r="L26" s="7"/>
      <c r="M26" s="7"/>
      <c r="N26" s="7"/>
    </row>
    <row r="27" spans="1:15" ht="15.75">
      <c r="A27" s="3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5" ht="15.75">
      <c r="A28" s="30"/>
      <c r="B28" s="7" t="s">
        <v>14</v>
      </c>
      <c r="C28" s="7"/>
      <c r="D28" s="7"/>
      <c r="E28" s="7"/>
      <c r="F28" s="7"/>
      <c r="G28" s="7"/>
      <c r="H28" s="7"/>
      <c r="I28" s="7"/>
      <c r="J28" s="7"/>
      <c r="K28" s="7">
        <f>E24*E25*N19</f>
        <v>790275.2</v>
      </c>
      <c r="L28" s="7" t="s">
        <v>15</v>
      </c>
      <c r="N28" s="30"/>
    </row>
    <row r="29" spans="1:15" ht="15.75">
      <c r="A29" s="30"/>
      <c r="B29" s="7" t="s">
        <v>16</v>
      </c>
      <c r="D29" s="7">
        <f>H26+K28</f>
        <v>1090275.2</v>
      </c>
      <c r="E29" s="7" t="s">
        <v>15</v>
      </c>
      <c r="F29" s="7"/>
      <c r="G29" s="7"/>
      <c r="H29" s="7"/>
      <c r="I29" s="7"/>
      <c r="J29" s="7"/>
      <c r="K29" s="7"/>
      <c r="L29" s="7"/>
      <c r="M29" s="7"/>
      <c r="N29" s="7"/>
    </row>
    <row r="30" spans="1:15" s="30" customFormat="1" ht="18.75">
      <c r="A30" s="12">
        <v>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/>
      <c r="O30"/>
    </row>
    <row r="31" spans="1:15" s="30" customFormat="1" ht="18.75">
      <c r="A31" s="10" t="s">
        <v>133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/>
      <c r="O31"/>
    </row>
    <row r="32" spans="1:15" s="54" customFormat="1" ht="21.75" customHeight="1">
      <c r="A32" s="23" t="s">
        <v>134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/>
      <c r="O32"/>
    </row>
    <row r="33" spans="1:16" s="54" customFormat="1" ht="25.5" customHeight="1">
      <c r="A33" s="10" t="s">
        <v>133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/>
      <c r="O33"/>
    </row>
    <row r="34" spans="1:16" s="18" customFormat="1" ht="24" customHeight="1">
      <c r="A34" s="23" t="s">
        <v>135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/>
      <c r="O34"/>
    </row>
    <row r="35" spans="1:16" s="30" customFormat="1" ht="55.5" customHeight="1">
      <c r="A35" s="67" t="s">
        <v>1</v>
      </c>
      <c r="B35" s="68" t="s">
        <v>8</v>
      </c>
      <c r="C35" s="70" t="s">
        <v>102</v>
      </c>
      <c r="D35" s="71"/>
      <c r="E35" s="71"/>
      <c r="F35" s="71"/>
      <c r="G35" s="72"/>
      <c r="H35" s="73" t="s">
        <v>103</v>
      </c>
      <c r="I35" s="73" t="s">
        <v>94</v>
      </c>
      <c r="J35" s="73" t="s">
        <v>7</v>
      </c>
      <c r="K35" s="75" t="s">
        <v>96</v>
      </c>
      <c r="L35" s="76"/>
      <c r="M35" s="77"/>
      <c r="N35" s="73" t="s">
        <v>98</v>
      </c>
      <c r="O35"/>
      <c r="P35" s="55"/>
    </row>
    <row r="36" spans="1:16" s="30" customFormat="1" ht="25.5" customHeight="1">
      <c r="A36" s="67"/>
      <c r="B36" s="69"/>
      <c r="C36" s="48" t="s">
        <v>6</v>
      </c>
      <c r="D36" s="48" t="s">
        <v>5</v>
      </c>
      <c r="E36" s="48" t="s">
        <v>4</v>
      </c>
      <c r="F36" s="48" t="s">
        <v>3</v>
      </c>
      <c r="G36" s="48" t="s">
        <v>2</v>
      </c>
      <c r="H36" s="74"/>
      <c r="I36" s="74"/>
      <c r="J36" s="74"/>
      <c r="K36" s="49" t="s">
        <v>95</v>
      </c>
      <c r="L36" s="49" t="s">
        <v>107</v>
      </c>
      <c r="M36" s="49" t="s">
        <v>97</v>
      </c>
      <c r="N36" s="74"/>
      <c r="O36"/>
    </row>
    <row r="37" spans="1:16" s="18" customFormat="1" ht="37.5" customHeight="1">
      <c r="A37" s="34">
        <v>1</v>
      </c>
      <c r="B37" s="35">
        <v>2</v>
      </c>
      <c r="C37" s="34">
        <v>4</v>
      </c>
      <c r="D37" s="34">
        <v>5</v>
      </c>
      <c r="E37" s="34">
        <v>6</v>
      </c>
      <c r="F37" s="34">
        <v>7</v>
      </c>
      <c r="G37" s="34">
        <v>8</v>
      </c>
      <c r="H37" s="36">
        <v>9</v>
      </c>
      <c r="I37" s="36">
        <v>10</v>
      </c>
      <c r="J37" s="36">
        <v>11</v>
      </c>
      <c r="K37" s="36">
        <v>12</v>
      </c>
      <c r="L37" s="36">
        <v>13</v>
      </c>
      <c r="M37" s="36">
        <v>14</v>
      </c>
      <c r="N37" s="36">
        <v>15</v>
      </c>
      <c r="O37"/>
    </row>
    <row r="38" spans="1:16" s="30" customFormat="1" ht="31.5">
      <c r="A38" s="25">
        <v>1</v>
      </c>
      <c r="B38" s="24" t="s">
        <v>9</v>
      </c>
      <c r="C38" s="25">
        <v>0.89</v>
      </c>
      <c r="D38" s="25">
        <v>0.89</v>
      </c>
      <c r="E38" s="25">
        <v>3.99</v>
      </c>
      <c r="F38" s="25">
        <v>1.77</v>
      </c>
      <c r="G38" s="25">
        <f>SUM(C38:F38)</f>
        <v>7.5400000000000009</v>
      </c>
      <c r="H38" s="25">
        <v>15.96</v>
      </c>
      <c r="I38" s="25">
        <f>58.06*2</f>
        <v>116.12</v>
      </c>
      <c r="J38" s="25">
        <f>4.61*2</f>
        <v>9.2200000000000006</v>
      </c>
      <c r="K38" s="26">
        <f>26.44</f>
        <v>26.44</v>
      </c>
      <c r="L38" s="25">
        <v>2</v>
      </c>
      <c r="M38" s="7">
        <f>K38*L38</f>
        <v>52.88</v>
      </c>
      <c r="N38" s="25">
        <f>G38+I38+J38+M38+H38</f>
        <v>201.72000000000003</v>
      </c>
      <c r="O38"/>
      <c r="P38" s="7"/>
    </row>
    <row r="39" spans="1:16" s="30" customFormat="1" ht="15.75">
      <c r="A39" s="31"/>
      <c r="B39" s="32" t="s">
        <v>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>
        <f>N38</f>
        <v>201.72000000000003</v>
      </c>
      <c r="O39"/>
      <c r="P39" s="7"/>
    </row>
    <row r="40" spans="1:16" s="30" customFormat="1" ht="17.25" customHeight="1">
      <c r="A40" s="10" t="s">
        <v>104</v>
      </c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/>
      <c r="P40" s="7"/>
    </row>
    <row r="41" spans="1:16" s="30" customFormat="1" ht="17.25" customHeight="1">
      <c r="A41" s="10" t="s">
        <v>136</v>
      </c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/>
      <c r="P41" s="7"/>
    </row>
    <row r="42" spans="1:16" s="30" customFormat="1" ht="15.75">
      <c r="A42" s="10" t="s">
        <v>137</v>
      </c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/>
      <c r="P42" s="7"/>
    </row>
    <row r="43" spans="1:16" s="30" customFormat="1" ht="15.75">
      <c r="O43"/>
      <c r="P43" s="7"/>
    </row>
    <row r="44" spans="1:16" s="18" customFormat="1" ht="20.25" customHeight="1">
      <c r="A44" s="30"/>
      <c r="B44" s="7" t="s">
        <v>10</v>
      </c>
      <c r="C44" s="7"/>
      <c r="D44" s="7"/>
      <c r="E44" s="7">
        <v>520</v>
      </c>
      <c r="F44" s="7" t="s">
        <v>11</v>
      </c>
      <c r="G44" s="7"/>
      <c r="H44" s="7"/>
      <c r="I44" s="7"/>
      <c r="J44" s="7"/>
      <c r="K44" s="7"/>
      <c r="L44" s="7"/>
      <c r="M44" s="7"/>
      <c r="N44" s="7"/>
      <c r="O44"/>
      <c r="P44" s="58"/>
    </row>
    <row r="45" spans="1:16" s="7" customFormat="1" ht="21.75" customHeight="1">
      <c r="A45" s="30"/>
      <c r="B45" s="7" t="s">
        <v>12</v>
      </c>
      <c r="E45" s="7">
        <v>4</v>
      </c>
      <c r="F45" s="7" t="s">
        <v>13</v>
      </c>
      <c r="O45"/>
    </row>
    <row r="46" spans="1:16" s="7" customFormat="1" ht="17.25" customHeight="1">
      <c r="A46" s="30"/>
      <c r="B46" s="7" t="s">
        <v>17</v>
      </c>
      <c r="I46" s="7">
        <v>300000</v>
      </c>
      <c r="J46" s="7" t="s">
        <v>15</v>
      </c>
      <c r="O46"/>
    </row>
    <row r="47" spans="1:16" s="7" customFormat="1" ht="29.25" customHeight="1">
      <c r="A47" s="30"/>
      <c r="O47"/>
    </row>
    <row r="48" spans="1:16" s="54" customFormat="1" ht="17.25" customHeight="1">
      <c r="A48" s="30"/>
      <c r="B48" s="7" t="s">
        <v>14</v>
      </c>
      <c r="C48" s="7"/>
      <c r="D48" s="7"/>
      <c r="E48" s="7"/>
      <c r="F48" s="7"/>
      <c r="G48" s="7"/>
      <c r="H48" s="7"/>
      <c r="I48" s="7"/>
      <c r="J48" s="7"/>
      <c r="K48" s="7"/>
      <c r="L48" s="7">
        <f>E44*E45*N38</f>
        <v>419577.60000000003</v>
      </c>
      <c r="M48" s="7" t="s">
        <v>15</v>
      </c>
      <c r="N48" s="30"/>
      <c r="O48"/>
    </row>
    <row r="49" spans="1:15" s="54" customFormat="1" ht="18.75" customHeight="1">
      <c r="A49" s="30"/>
      <c r="B49" s="7" t="s">
        <v>16</v>
      </c>
      <c r="C49"/>
      <c r="D49" s="7">
        <f>I46+L48</f>
        <v>719577.60000000009</v>
      </c>
      <c r="E49" s="7" t="s">
        <v>15</v>
      </c>
      <c r="F49" s="7"/>
      <c r="G49" s="7"/>
      <c r="H49" s="7"/>
      <c r="I49" s="7"/>
      <c r="J49" s="7"/>
      <c r="K49" s="7"/>
      <c r="L49" s="7"/>
      <c r="M49" s="7"/>
      <c r="N49" s="7"/>
      <c r="O49"/>
    </row>
    <row r="51" spans="1:15" ht="15.75">
      <c r="B51" s="29" t="s">
        <v>99</v>
      </c>
      <c r="C51" s="38"/>
      <c r="D51" s="38"/>
      <c r="E51" s="38"/>
      <c r="F51" s="38"/>
      <c r="G51" s="38"/>
      <c r="H51" s="38"/>
      <c r="I51" s="38"/>
      <c r="J51" s="29">
        <f>D29+D49</f>
        <v>1809852.8</v>
      </c>
      <c r="K51" s="29" t="s">
        <v>100</v>
      </c>
    </row>
    <row r="52" spans="1:15" ht="15.75">
      <c r="B52" s="29"/>
      <c r="C52" s="38"/>
      <c r="D52" s="38"/>
      <c r="E52" s="38"/>
      <c r="F52" s="38"/>
      <c r="G52" s="38"/>
      <c r="H52" s="38"/>
      <c r="I52" s="38"/>
      <c r="J52" s="29"/>
      <c r="K52" s="29"/>
    </row>
    <row r="54" spans="1:15" ht="15.75">
      <c r="C54" s="29" t="s">
        <v>101</v>
      </c>
    </row>
    <row r="56" spans="1:15" ht="15.75">
      <c r="A56" s="10">
        <v>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5" ht="15.75">
      <c r="A57" s="10" t="s">
        <v>21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5" ht="15.75">
      <c r="A58" s="23" t="s">
        <v>33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5" ht="15.75">
      <c r="A59" s="10" t="s">
        <v>21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5" ht="15.75">
      <c r="A60" s="23" t="s">
        <v>39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5">
      <c r="A61" s="67" t="s">
        <v>1</v>
      </c>
      <c r="B61" s="68" t="s">
        <v>8</v>
      </c>
      <c r="C61" s="68" t="s">
        <v>108</v>
      </c>
      <c r="D61" s="70" t="s">
        <v>102</v>
      </c>
      <c r="E61" s="71"/>
      <c r="F61" s="71"/>
      <c r="G61" s="71"/>
      <c r="H61" s="72"/>
      <c r="I61" s="73" t="s">
        <v>103</v>
      </c>
      <c r="J61" s="73" t="s">
        <v>94</v>
      </c>
      <c r="K61" s="73" t="s">
        <v>7</v>
      </c>
      <c r="L61" s="75" t="s">
        <v>96</v>
      </c>
      <c r="M61" s="76"/>
      <c r="N61" s="77"/>
      <c r="O61" s="73" t="s">
        <v>98</v>
      </c>
    </row>
    <row r="62" spans="1:15" ht="101.25">
      <c r="A62" s="67"/>
      <c r="B62" s="69"/>
      <c r="C62" s="69"/>
      <c r="D62" s="27" t="s">
        <v>6</v>
      </c>
      <c r="E62" s="27" t="s">
        <v>5</v>
      </c>
      <c r="F62" s="27" t="s">
        <v>4</v>
      </c>
      <c r="G62" s="27" t="s">
        <v>3</v>
      </c>
      <c r="H62" s="27" t="s">
        <v>2</v>
      </c>
      <c r="I62" s="74"/>
      <c r="J62" s="74"/>
      <c r="K62" s="74"/>
      <c r="L62" s="28" t="s">
        <v>95</v>
      </c>
      <c r="M62" s="28" t="s">
        <v>107</v>
      </c>
      <c r="N62" s="28" t="s">
        <v>97</v>
      </c>
      <c r="O62" s="74"/>
    </row>
    <row r="63" spans="1:15" ht="15.75">
      <c r="A63" s="34">
        <v>1</v>
      </c>
      <c r="B63" s="35">
        <v>2</v>
      </c>
      <c r="C63" s="34">
        <v>4</v>
      </c>
      <c r="D63" s="34">
        <v>5</v>
      </c>
      <c r="E63" s="34">
        <v>6</v>
      </c>
      <c r="F63" s="34">
        <v>7</v>
      </c>
      <c r="G63" s="34">
        <v>8</v>
      </c>
      <c r="H63" s="36">
        <v>9</v>
      </c>
      <c r="I63" s="36">
        <v>10</v>
      </c>
      <c r="J63" s="36">
        <v>11</v>
      </c>
      <c r="K63" s="36">
        <v>12</v>
      </c>
      <c r="L63" s="36">
        <v>13</v>
      </c>
      <c r="M63" s="36">
        <v>14</v>
      </c>
      <c r="N63" s="36">
        <v>15</v>
      </c>
      <c r="O63" s="39">
        <v>16</v>
      </c>
    </row>
    <row r="64" spans="1:15" ht="31.5">
      <c r="A64" s="25">
        <v>1</v>
      </c>
      <c r="B64" s="24" t="s">
        <v>9</v>
      </c>
      <c r="C64" s="25">
        <v>2</v>
      </c>
      <c r="D64" s="25">
        <v>0.89</v>
      </c>
      <c r="E64" s="25">
        <v>0.89</v>
      </c>
      <c r="F64" s="25">
        <v>3.99</v>
      </c>
      <c r="G64" s="25">
        <v>1.77</v>
      </c>
      <c r="H64" s="25">
        <f>SUM(D64:G64)</f>
        <v>7.5400000000000009</v>
      </c>
      <c r="I64" s="25">
        <v>15.96</v>
      </c>
      <c r="J64" s="25">
        <v>17.13</v>
      </c>
      <c r="K64" s="25">
        <f>4.61</f>
        <v>4.6100000000000003</v>
      </c>
      <c r="L64" s="26">
        <f>26.44</f>
        <v>26.44</v>
      </c>
      <c r="M64" s="25">
        <v>2</v>
      </c>
      <c r="N64" s="7">
        <f>L64*M64</f>
        <v>52.88</v>
      </c>
      <c r="O64" s="25">
        <f>H64+J64+(K64+N64+I64)*C64</f>
        <v>171.57</v>
      </c>
    </row>
    <row r="65" spans="1:15" ht="15.75">
      <c r="A65" s="31"/>
      <c r="B65" s="32" t="s">
        <v>0</v>
      </c>
      <c r="C65" s="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>
        <f>O64</f>
        <v>171.57</v>
      </c>
    </row>
    <row r="67" spans="1:15" ht="33.75" customHeight="1">
      <c r="A67" s="30"/>
      <c r="B67" s="7" t="s">
        <v>10</v>
      </c>
      <c r="C67" s="7"/>
      <c r="D67" s="7">
        <v>520</v>
      </c>
      <c r="E67" s="7" t="s">
        <v>11</v>
      </c>
      <c r="F67" s="7"/>
      <c r="G67" s="7"/>
      <c r="H67" s="7"/>
      <c r="I67" s="7"/>
      <c r="K67" s="7"/>
      <c r="L67" s="7"/>
      <c r="M67" s="7"/>
      <c r="N67" s="7"/>
    </row>
    <row r="68" spans="1:15" ht="15.75">
      <c r="A68" s="30"/>
      <c r="B68" s="7" t="s">
        <v>12</v>
      </c>
      <c r="C68" s="7"/>
      <c r="D68" s="7">
        <v>4</v>
      </c>
      <c r="E68" s="7" t="s">
        <v>13</v>
      </c>
      <c r="F68" s="7"/>
      <c r="G68" s="7"/>
      <c r="H68" s="7"/>
      <c r="I68" s="7"/>
      <c r="K68" s="7"/>
      <c r="L68" s="7"/>
      <c r="M68" s="7"/>
      <c r="N68" s="7"/>
    </row>
    <row r="69" spans="1:15" ht="15.75">
      <c r="A69" s="30"/>
      <c r="B69" s="7" t="s">
        <v>17</v>
      </c>
      <c r="C69" s="7"/>
      <c r="D69" s="7"/>
      <c r="E69" s="7"/>
      <c r="F69" s="7"/>
      <c r="G69" s="7"/>
      <c r="H69" s="7">
        <v>250000</v>
      </c>
      <c r="I69" s="7" t="s">
        <v>15</v>
      </c>
      <c r="K69" s="7"/>
      <c r="L69" s="7"/>
      <c r="M69" s="7"/>
      <c r="N69" s="7"/>
    </row>
    <row r="70" spans="1:15" ht="15.75">
      <c r="A70" s="3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5" ht="15.75">
      <c r="A71" s="30"/>
      <c r="B71" s="7" t="s">
        <v>14</v>
      </c>
      <c r="C71" s="7"/>
      <c r="D71" s="7"/>
      <c r="E71" s="7"/>
      <c r="F71" s="7"/>
      <c r="G71" s="7"/>
      <c r="H71" s="7"/>
      <c r="I71" s="7"/>
      <c r="J71" s="7"/>
      <c r="K71" s="7">
        <f>D67*D68*O65</f>
        <v>356865.6</v>
      </c>
      <c r="L71" s="7" t="s">
        <v>15</v>
      </c>
      <c r="N71" s="30"/>
    </row>
    <row r="72" spans="1:15" ht="15.75">
      <c r="A72" s="30"/>
      <c r="B72" s="7" t="s">
        <v>16</v>
      </c>
      <c r="D72" s="7">
        <f>H69+K71</f>
        <v>606865.6</v>
      </c>
      <c r="E72" s="7" t="s">
        <v>15</v>
      </c>
      <c r="F72" s="7"/>
      <c r="G72" s="7"/>
      <c r="H72" s="7"/>
      <c r="I72" s="7"/>
      <c r="J72" s="7"/>
      <c r="K72" s="7"/>
      <c r="L72" s="7"/>
      <c r="M72" s="7"/>
      <c r="N72" s="7"/>
    </row>
    <row r="74" spans="1:15" ht="15.75">
      <c r="A74" s="10">
        <v>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5" ht="15.75">
      <c r="A75" s="10" t="s">
        <v>42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5" ht="15.75">
      <c r="A76" s="10" t="s">
        <v>43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5" ht="15.75">
      <c r="A77" s="10" t="s">
        <v>44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5" ht="15.75">
      <c r="A78" s="23" t="s">
        <v>34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5" ht="15.75">
      <c r="A79" s="10" t="s">
        <v>45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5" ht="15.75">
      <c r="A80" s="10" t="s">
        <v>46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5" ht="15.75">
      <c r="A81" s="23" t="s">
        <v>35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5" ht="15.75">
      <c r="A82" s="10" t="s">
        <v>40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5" ht="15.75">
      <c r="A83" s="23" t="s">
        <v>41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5">
      <c r="A84" s="67" t="s">
        <v>1</v>
      </c>
      <c r="B84" s="68" t="s">
        <v>8</v>
      </c>
      <c r="C84" s="68" t="s">
        <v>108</v>
      </c>
      <c r="D84" s="70" t="s">
        <v>102</v>
      </c>
      <c r="E84" s="71"/>
      <c r="F84" s="71"/>
      <c r="G84" s="71"/>
      <c r="H84" s="72"/>
      <c r="I84" s="73" t="s">
        <v>103</v>
      </c>
      <c r="J84" s="73" t="s">
        <v>94</v>
      </c>
      <c r="K84" s="73" t="s">
        <v>7</v>
      </c>
      <c r="L84" s="75" t="s">
        <v>96</v>
      </c>
      <c r="M84" s="76"/>
      <c r="N84" s="77"/>
      <c r="O84" s="73" t="s">
        <v>98</v>
      </c>
    </row>
    <row r="85" spans="1:15" ht="101.25">
      <c r="A85" s="67"/>
      <c r="B85" s="69"/>
      <c r="C85" s="69"/>
      <c r="D85" s="27" t="s">
        <v>6</v>
      </c>
      <c r="E85" s="27" t="s">
        <v>5</v>
      </c>
      <c r="F85" s="27" t="s">
        <v>4</v>
      </c>
      <c r="G85" s="27" t="s">
        <v>3</v>
      </c>
      <c r="H85" s="27" t="s">
        <v>2</v>
      </c>
      <c r="I85" s="74"/>
      <c r="J85" s="74"/>
      <c r="K85" s="74"/>
      <c r="L85" s="28" t="s">
        <v>95</v>
      </c>
      <c r="M85" s="28" t="s">
        <v>107</v>
      </c>
      <c r="N85" s="28" t="s">
        <v>97</v>
      </c>
      <c r="O85" s="74"/>
    </row>
    <row r="86" spans="1:15" ht="15.75">
      <c r="A86" s="34">
        <v>1</v>
      </c>
      <c r="B86" s="35">
        <v>2</v>
      </c>
      <c r="C86" s="34">
        <v>4</v>
      </c>
      <c r="D86" s="34">
        <v>5</v>
      </c>
      <c r="E86" s="34">
        <v>6</v>
      </c>
      <c r="F86" s="34">
        <v>7</v>
      </c>
      <c r="G86" s="34">
        <v>8</v>
      </c>
      <c r="H86" s="36">
        <v>9</v>
      </c>
      <c r="I86" s="36">
        <v>10</v>
      </c>
      <c r="J86" s="36">
        <v>11</v>
      </c>
      <c r="K86" s="36">
        <v>12</v>
      </c>
      <c r="L86" s="36">
        <v>13</v>
      </c>
      <c r="M86" s="36">
        <v>14</v>
      </c>
      <c r="N86" s="36">
        <v>15</v>
      </c>
      <c r="O86" s="39">
        <v>16</v>
      </c>
    </row>
    <row r="87" spans="1:15" ht="31.5">
      <c r="A87" s="25">
        <v>1</v>
      </c>
      <c r="B87" s="24" t="s">
        <v>9</v>
      </c>
      <c r="C87" s="25">
        <v>3</v>
      </c>
      <c r="D87" s="25">
        <v>0.89</v>
      </c>
      <c r="E87" s="25">
        <v>0.89</v>
      </c>
      <c r="F87" s="25">
        <v>3.99</v>
      </c>
      <c r="G87" s="25">
        <v>1.77</v>
      </c>
      <c r="H87" s="25">
        <f>SUM(D87:G87)</f>
        <v>7.5400000000000009</v>
      </c>
      <c r="I87" s="25">
        <v>15.96</v>
      </c>
      <c r="J87" s="25">
        <v>17.13</v>
      </c>
      <c r="K87" s="25">
        <f>4.61</f>
        <v>4.6100000000000003</v>
      </c>
      <c r="L87" s="26">
        <f>26.44</f>
        <v>26.44</v>
      </c>
      <c r="M87" s="25">
        <v>2</v>
      </c>
      <c r="N87" s="7">
        <f>L87*M87</f>
        <v>52.88</v>
      </c>
      <c r="O87" s="25">
        <f>H87+J87+(K87+N87+I87)*C87</f>
        <v>245.02000000000004</v>
      </c>
    </row>
    <row r="88" spans="1:15" ht="15.75">
      <c r="A88" s="31"/>
      <c r="B88" s="32" t="s">
        <v>0</v>
      </c>
      <c r="C88" s="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>
        <f>O87</f>
        <v>245.02000000000004</v>
      </c>
    </row>
    <row r="90" spans="1:15" ht="15.75">
      <c r="A90" s="30"/>
      <c r="B90" s="7" t="s">
        <v>10</v>
      </c>
      <c r="C90" s="7"/>
      <c r="D90" s="7"/>
      <c r="E90" s="7">
        <v>520</v>
      </c>
      <c r="F90" s="7" t="s">
        <v>11</v>
      </c>
      <c r="G90" s="7"/>
      <c r="H90" s="7"/>
      <c r="I90" s="7"/>
      <c r="J90" s="7"/>
      <c r="K90" s="7"/>
      <c r="L90" s="7"/>
      <c r="M90" s="7"/>
      <c r="N90" s="7"/>
    </row>
    <row r="91" spans="1:15" ht="15.75">
      <c r="A91" s="30"/>
      <c r="B91" s="7" t="s">
        <v>12</v>
      </c>
      <c r="C91" s="7"/>
      <c r="D91" s="7"/>
      <c r="E91" s="7">
        <v>4</v>
      </c>
      <c r="F91" s="7" t="s">
        <v>13</v>
      </c>
      <c r="G91" s="7"/>
      <c r="H91" s="7"/>
      <c r="I91" s="7"/>
      <c r="J91" s="7"/>
      <c r="K91" s="7"/>
      <c r="L91" s="7"/>
      <c r="M91" s="7"/>
      <c r="N91" s="7"/>
    </row>
    <row r="92" spans="1:15" ht="15.75">
      <c r="A92" s="30"/>
      <c r="B92" s="7" t="s">
        <v>17</v>
      </c>
      <c r="C92" s="7"/>
      <c r="D92" s="7"/>
      <c r="E92" s="7"/>
      <c r="F92" s="7"/>
      <c r="G92" s="7"/>
      <c r="H92" s="7"/>
      <c r="I92" s="7">
        <v>250000</v>
      </c>
      <c r="J92" s="7" t="s">
        <v>15</v>
      </c>
      <c r="K92" s="7"/>
      <c r="L92" s="7"/>
      <c r="M92" s="7"/>
      <c r="N92" s="7"/>
    </row>
    <row r="93" spans="1:15" ht="15.75">
      <c r="A93" s="3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5" ht="15.75">
      <c r="A94" s="30"/>
      <c r="B94" s="7" t="s">
        <v>14</v>
      </c>
      <c r="C94" s="7"/>
      <c r="D94" s="7"/>
      <c r="E94" s="7"/>
      <c r="F94" s="7"/>
      <c r="G94" s="7"/>
      <c r="H94" s="7"/>
      <c r="I94" s="7"/>
      <c r="J94" s="7"/>
      <c r="K94" s="7"/>
      <c r="L94" s="7">
        <f>E90*E91*O88</f>
        <v>509641.60000000009</v>
      </c>
      <c r="M94" s="7" t="s">
        <v>15</v>
      </c>
      <c r="N94" s="30"/>
    </row>
    <row r="95" spans="1:15" ht="15.75">
      <c r="A95" s="30"/>
      <c r="B95" s="7" t="s">
        <v>16</v>
      </c>
      <c r="D95" s="7">
        <f>I92+L94</f>
        <v>759641.60000000009</v>
      </c>
      <c r="E95" s="7" t="s">
        <v>15</v>
      </c>
      <c r="F95" s="7"/>
      <c r="G95" s="7"/>
      <c r="H95" s="7"/>
      <c r="I95" s="7"/>
      <c r="J95" s="7"/>
      <c r="K95" s="7"/>
      <c r="L95" s="7"/>
      <c r="M95" s="7"/>
      <c r="N95" s="7"/>
    </row>
    <row r="97" spans="1:15" ht="15.75">
      <c r="A97" s="10">
        <v>3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5" ht="15.75">
      <c r="A98" s="10" t="s">
        <v>47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5" ht="15.75">
      <c r="A99" s="10" t="s">
        <v>48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5" ht="15.75">
      <c r="A100" s="23" t="s">
        <v>36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5" ht="15.75">
      <c r="A101" s="10" t="s">
        <v>49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5" ht="15.75">
      <c r="A102" s="10" t="s">
        <v>50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5" ht="15.75">
      <c r="A103" s="23" t="s">
        <v>37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5">
      <c r="A104" s="67" t="s">
        <v>1</v>
      </c>
      <c r="B104" s="68" t="s">
        <v>8</v>
      </c>
      <c r="C104" s="68" t="s">
        <v>108</v>
      </c>
      <c r="D104" s="70" t="s">
        <v>102</v>
      </c>
      <c r="E104" s="71"/>
      <c r="F104" s="71"/>
      <c r="G104" s="71"/>
      <c r="H104" s="72"/>
      <c r="I104" s="73" t="s">
        <v>103</v>
      </c>
      <c r="J104" s="73" t="s">
        <v>94</v>
      </c>
      <c r="K104" s="73" t="s">
        <v>7</v>
      </c>
      <c r="L104" s="75" t="s">
        <v>96</v>
      </c>
      <c r="M104" s="76"/>
      <c r="N104" s="77"/>
      <c r="O104" s="73" t="s">
        <v>98</v>
      </c>
    </row>
    <row r="105" spans="1:15" ht="101.25">
      <c r="A105" s="67"/>
      <c r="B105" s="69"/>
      <c r="C105" s="69"/>
      <c r="D105" s="27" t="s">
        <v>6</v>
      </c>
      <c r="E105" s="27" t="s">
        <v>5</v>
      </c>
      <c r="F105" s="27" t="s">
        <v>4</v>
      </c>
      <c r="G105" s="27" t="s">
        <v>3</v>
      </c>
      <c r="H105" s="27" t="s">
        <v>2</v>
      </c>
      <c r="I105" s="74"/>
      <c r="J105" s="74"/>
      <c r="K105" s="74"/>
      <c r="L105" s="28" t="s">
        <v>95</v>
      </c>
      <c r="M105" s="28" t="s">
        <v>107</v>
      </c>
      <c r="N105" s="28" t="s">
        <v>97</v>
      </c>
      <c r="O105" s="74"/>
    </row>
    <row r="106" spans="1:15" ht="15.75">
      <c r="A106" s="34">
        <v>1</v>
      </c>
      <c r="B106" s="35">
        <v>2</v>
      </c>
      <c r="C106" s="34">
        <v>4</v>
      </c>
      <c r="D106" s="34">
        <v>5</v>
      </c>
      <c r="E106" s="34">
        <v>6</v>
      </c>
      <c r="F106" s="34">
        <v>7</v>
      </c>
      <c r="G106" s="34">
        <v>8</v>
      </c>
      <c r="H106" s="36">
        <v>9</v>
      </c>
      <c r="I106" s="36">
        <v>10</v>
      </c>
      <c r="J106" s="36">
        <v>11</v>
      </c>
      <c r="K106" s="36">
        <v>12</v>
      </c>
      <c r="L106" s="36">
        <v>13</v>
      </c>
      <c r="M106" s="36">
        <v>14</v>
      </c>
      <c r="N106" s="36">
        <v>15</v>
      </c>
      <c r="O106" s="39">
        <v>16</v>
      </c>
    </row>
    <row r="107" spans="1:15" ht="31.5">
      <c r="A107" s="25">
        <v>1</v>
      </c>
      <c r="B107" s="24" t="s">
        <v>9</v>
      </c>
      <c r="C107" s="25">
        <v>2</v>
      </c>
      <c r="D107" s="25">
        <v>0.89</v>
      </c>
      <c r="E107" s="25">
        <v>0.89</v>
      </c>
      <c r="F107" s="25">
        <v>3.99</v>
      </c>
      <c r="G107" s="25">
        <v>1.77</v>
      </c>
      <c r="H107" s="25">
        <f>SUM(D107:G107)</f>
        <v>7.5400000000000009</v>
      </c>
      <c r="I107" s="25">
        <v>15.96</v>
      </c>
      <c r="J107" s="25">
        <v>17.13</v>
      </c>
      <c r="K107" s="25">
        <f>4.61</f>
        <v>4.6100000000000003</v>
      </c>
      <c r="L107" s="26">
        <f>26.44</f>
        <v>26.44</v>
      </c>
      <c r="M107" s="25">
        <v>2</v>
      </c>
      <c r="N107" s="7">
        <f>L107*M107</f>
        <v>52.88</v>
      </c>
      <c r="O107" s="25">
        <f>H107+J107+(K107+N107+I107)*C107</f>
        <v>171.57</v>
      </c>
    </row>
    <row r="108" spans="1:15" ht="15.75">
      <c r="A108" s="31"/>
      <c r="B108" s="32" t="s">
        <v>0</v>
      </c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>
        <f>O107</f>
        <v>171.57</v>
      </c>
    </row>
    <row r="110" spans="1:15" ht="15.75">
      <c r="A110" s="30"/>
      <c r="B110" s="7" t="s">
        <v>10</v>
      </c>
      <c r="C110" s="7"/>
      <c r="D110" s="7">
        <v>520</v>
      </c>
      <c r="E110" s="7" t="s">
        <v>11</v>
      </c>
      <c r="F110" s="7"/>
      <c r="G110" s="7"/>
      <c r="H110" s="7"/>
      <c r="J110" s="7"/>
      <c r="K110" s="7"/>
      <c r="L110" s="7"/>
      <c r="M110" s="7"/>
      <c r="N110" s="7"/>
    </row>
    <row r="111" spans="1:15" ht="15.75">
      <c r="A111" s="30"/>
      <c r="B111" s="7" t="s">
        <v>12</v>
      </c>
      <c r="C111" s="7"/>
      <c r="D111" s="7">
        <v>4</v>
      </c>
      <c r="E111" s="7" t="s">
        <v>13</v>
      </c>
      <c r="F111" s="7"/>
      <c r="G111" s="7"/>
      <c r="H111" s="7"/>
      <c r="J111" s="7"/>
      <c r="K111" s="7"/>
      <c r="L111" s="7"/>
      <c r="M111" s="7"/>
      <c r="N111" s="7"/>
    </row>
    <row r="112" spans="1:15" ht="15.75">
      <c r="A112" s="30"/>
      <c r="B112" s="7" t="s">
        <v>17</v>
      </c>
      <c r="C112" s="7"/>
      <c r="D112" s="7"/>
      <c r="E112" s="7"/>
      <c r="F112" s="7"/>
      <c r="G112" s="7"/>
      <c r="H112" s="7">
        <v>250000</v>
      </c>
      <c r="I112" s="7" t="s">
        <v>15</v>
      </c>
      <c r="K112" s="7"/>
      <c r="L112" s="7"/>
      <c r="M112" s="7"/>
      <c r="N112" s="7"/>
    </row>
    <row r="113" spans="1:15" ht="15.75">
      <c r="A113" s="3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5" ht="15.75">
      <c r="A114" s="30"/>
      <c r="B114" s="7" t="s">
        <v>14</v>
      </c>
      <c r="C114" s="7"/>
      <c r="D114" s="7"/>
      <c r="E114" s="7"/>
      <c r="F114" s="7"/>
      <c r="G114" s="7"/>
      <c r="H114" s="7"/>
      <c r="I114" s="7"/>
      <c r="J114" s="7"/>
      <c r="K114" s="7">
        <f>D110*D111*O108</f>
        <v>356865.6</v>
      </c>
      <c r="L114" s="7" t="s">
        <v>15</v>
      </c>
      <c r="N114" s="30"/>
    </row>
    <row r="115" spans="1:15" ht="15.75">
      <c r="A115" s="30"/>
      <c r="B115" s="7" t="s">
        <v>16</v>
      </c>
      <c r="D115" s="7">
        <f>H112+K114</f>
        <v>606865.6</v>
      </c>
      <c r="E115" s="7" t="s">
        <v>15</v>
      </c>
      <c r="F115" s="7"/>
      <c r="G115" s="7"/>
      <c r="H115" s="7"/>
      <c r="I115" s="7"/>
      <c r="J115" s="7"/>
      <c r="K115" s="7"/>
      <c r="L115" s="7"/>
      <c r="M115" s="7"/>
      <c r="N115" s="7"/>
    </row>
    <row r="118" spans="1:15" ht="15.75">
      <c r="B118" s="29" t="s">
        <v>120</v>
      </c>
      <c r="C118" s="38"/>
      <c r="D118" s="38"/>
      <c r="E118" s="38"/>
      <c r="F118" s="38"/>
      <c r="G118" s="38"/>
      <c r="H118" s="38"/>
      <c r="I118" s="38"/>
      <c r="J118" s="63">
        <f>D115+D95+D72</f>
        <v>1973372.8000000003</v>
      </c>
      <c r="K118" s="29" t="s">
        <v>100</v>
      </c>
    </row>
    <row r="120" spans="1:15" ht="15.75">
      <c r="C120" s="29" t="s">
        <v>132</v>
      </c>
    </row>
    <row r="122" spans="1:15">
      <c r="A122" s="67" t="s">
        <v>1</v>
      </c>
      <c r="B122" s="68" t="s">
        <v>8</v>
      </c>
      <c r="C122" s="68" t="s">
        <v>108</v>
      </c>
      <c r="D122" s="70" t="s">
        <v>102</v>
      </c>
      <c r="E122" s="71"/>
      <c r="F122" s="71"/>
      <c r="G122" s="71"/>
      <c r="H122" s="72"/>
      <c r="I122" s="73" t="s">
        <v>103</v>
      </c>
      <c r="J122" s="73" t="s">
        <v>94</v>
      </c>
      <c r="K122" s="73" t="s">
        <v>113</v>
      </c>
      <c r="L122" s="75" t="s">
        <v>96</v>
      </c>
      <c r="M122" s="76"/>
      <c r="N122" s="77"/>
      <c r="O122" s="73" t="s">
        <v>110</v>
      </c>
    </row>
    <row r="123" spans="1:15" ht="101.25">
      <c r="A123" s="67"/>
      <c r="B123" s="69"/>
      <c r="C123" s="69"/>
      <c r="D123" s="27" t="s">
        <v>6</v>
      </c>
      <c r="E123" s="27" t="s">
        <v>5</v>
      </c>
      <c r="F123" s="27" t="s">
        <v>4</v>
      </c>
      <c r="G123" s="27" t="s">
        <v>3</v>
      </c>
      <c r="H123" s="27" t="s">
        <v>2</v>
      </c>
      <c r="I123" s="74"/>
      <c r="J123" s="74"/>
      <c r="K123" s="74"/>
      <c r="L123" s="28" t="s">
        <v>95</v>
      </c>
      <c r="M123" s="28" t="s">
        <v>107</v>
      </c>
      <c r="N123" s="28" t="s">
        <v>97</v>
      </c>
      <c r="O123" s="74"/>
    </row>
    <row r="124" spans="1:15" ht="15.75">
      <c r="A124" s="34">
        <v>1</v>
      </c>
      <c r="B124" s="35">
        <v>2</v>
      </c>
      <c r="C124" s="34">
        <v>4</v>
      </c>
      <c r="D124" s="34">
        <v>5</v>
      </c>
      <c r="E124" s="34">
        <v>6</v>
      </c>
      <c r="F124" s="34">
        <v>7</v>
      </c>
      <c r="G124" s="34">
        <v>8</v>
      </c>
      <c r="H124" s="36">
        <v>9</v>
      </c>
      <c r="I124" s="36">
        <v>10</v>
      </c>
      <c r="J124" s="36">
        <v>11</v>
      </c>
      <c r="K124" s="36">
        <v>12</v>
      </c>
      <c r="L124" s="36">
        <v>13</v>
      </c>
      <c r="M124" s="36">
        <v>14</v>
      </c>
      <c r="N124" s="36">
        <v>15</v>
      </c>
      <c r="O124" s="39">
        <v>16</v>
      </c>
    </row>
    <row r="125" spans="1:15" ht="31.5">
      <c r="A125" s="25">
        <v>1</v>
      </c>
      <c r="B125" s="24" t="s">
        <v>9</v>
      </c>
      <c r="C125" s="25">
        <v>7</v>
      </c>
      <c r="D125" s="25">
        <v>0.89</v>
      </c>
      <c r="E125" s="25">
        <v>0.89</v>
      </c>
      <c r="F125" s="25">
        <v>3.99</v>
      </c>
      <c r="G125" s="25">
        <v>1.77</v>
      </c>
      <c r="H125" s="25">
        <f>SUM(D125:G125)</f>
        <v>7.5400000000000009</v>
      </c>
      <c r="I125" s="25">
        <v>15.96</v>
      </c>
      <c r="J125" s="25">
        <v>58.06</v>
      </c>
      <c r="K125" s="25">
        <v>7.45</v>
      </c>
      <c r="L125" s="26">
        <f>26.44</f>
        <v>26.44</v>
      </c>
      <c r="M125" s="25">
        <v>2</v>
      </c>
      <c r="N125" s="7">
        <f>L125*M125</f>
        <v>52.88</v>
      </c>
      <c r="O125" s="25">
        <f>(H125+J125+K125+N125+I125)</f>
        <v>141.89000000000001</v>
      </c>
    </row>
    <row r="126" spans="1:15" ht="15.75">
      <c r="A126" s="31"/>
      <c r="B126" s="32" t="s">
        <v>0</v>
      </c>
      <c r="C126" s="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>
        <f>(H125+J125+K125+N125+I125)*C125</f>
        <v>993.23000000000013</v>
      </c>
    </row>
    <row r="128" spans="1:15" ht="15.75">
      <c r="A128" s="30"/>
      <c r="B128" s="7" t="s">
        <v>10</v>
      </c>
      <c r="C128" s="7"/>
      <c r="D128" s="7">
        <v>520</v>
      </c>
      <c r="E128" s="7" t="s">
        <v>11</v>
      </c>
      <c r="F128" s="7"/>
      <c r="G128" s="7"/>
      <c r="H128" s="7"/>
      <c r="I128" s="7"/>
      <c r="K128" s="7"/>
      <c r="L128" s="7"/>
      <c r="M128" s="7"/>
      <c r="N128" s="7"/>
    </row>
    <row r="129" spans="1:15" ht="15.75">
      <c r="A129" s="30"/>
      <c r="B129" s="7" t="s">
        <v>12</v>
      </c>
      <c r="C129" s="7"/>
      <c r="D129" s="7">
        <v>4</v>
      </c>
      <c r="E129" s="7" t="s">
        <v>13</v>
      </c>
      <c r="F129" s="7"/>
      <c r="G129" s="7"/>
      <c r="H129" s="7"/>
      <c r="I129" s="7"/>
      <c r="K129" s="7"/>
      <c r="L129" s="7"/>
      <c r="M129" s="7"/>
      <c r="N129" s="7"/>
    </row>
    <row r="130" spans="1:15" ht="15.75">
      <c r="A130" s="30"/>
      <c r="B130" s="7" t="s">
        <v>111</v>
      </c>
      <c r="C130" s="7"/>
      <c r="D130" s="7"/>
      <c r="E130" s="7"/>
      <c r="F130" s="7"/>
      <c r="G130" s="7"/>
      <c r="H130" s="7"/>
      <c r="I130" s="7">
        <v>200000</v>
      </c>
      <c r="J130" s="7" t="s">
        <v>15</v>
      </c>
      <c r="K130" s="7"/>
      <c r="L130" s="7"/>
      <c r="M130" s="7"/>
      <c r="N130" s="7"/>
    </row>
    <row r="131" spans="1:15" ht="15.75">
      <c r="A131" s="3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5" ht="15.75">
      <c r="A132" s="30"/>
      <c r="B132" s="7" t="s">
        <v>114</v>
      </c>
      <c r="C132" s="7"/>
      <c r="D132" s="7"/>
      <c r="E132" s="7"/>
      <c r="F132" s="7"/>
      <c r="G132" s="7"/>
      <c r="H132" s="7"/>
      <c r="I132" s="7"/>
      <c r="J132" s="7"/>
      <c r="K132" s="7"/>
      <c r="L132" s="7">
        <f>O125*D128*D129</f>
        <v>295131.2</v>
      </c>
      <c r="M132" s="7" t="s">
        <v>15</v>
      </c>
      <c r="N132" s="7"/>
    </row>
    <row r="133" spans="1:15" ht="15.75">
      <c r="A133" s="30"/>
      <c r="B133" s="7" t="s">
        <v>112</v>
      </c>
      <c r="C133" s="7"/>
      <c r="D133" s="7"/>
      <c r="E133" s="7"/>
      <c r="F133" s="7"/>
      <c r="G133" s="7"/>
      <c r="H133" s="7"/>
      <c r="I133" s="7"/>
      <c r="J133" s="7"/>
      <c r="K133" s="7"/>
      <c r="L133" s="7">
        <f>D128*D129*O126</f>
        <v>2065918.4000000004</v>
      </c>
      <c r="M133" s="7" t="s">
        <v>15</v>
      </c>
      <c r="N133" s="30"/>
    </row>
    <row r="134" spans="1:15" ht="15.75">
      <c r="A134" s="30"/>
      <c r="B134" s="7" t="s">
        <v>16</v>
      </c>
      <c r="D134" s="7">
        <f>I130*C125+L133</f>
        <v>3465918.4000000004</v>
      </c>
      <c r="E134" s="7" t="s">
        <v>15</v>
      </c>
      <c r="F134" s="7"/>
      <c r="G134" s="7"/>
      <c r="H134" s="7"/>
      <c r="I134" s="7"/>
      <c r="J134" s="7"/>
      <c r="K134" s="7"/>
      <c r="L134" s="7"/>
      <c r="M134" s="7"/>
      <c r="N134" s="7"/>
    </row>
    <row r="136" spans="1:15" ht="15.75">
      <c r="B136" s="29" t="s">
        <v>138</v>
      </c>
      <c r="K136" s="29">
        <f>D134</f>
        <v>3465918.4000000004</v>
      </c>
      <c r="L136" s="29" t="s">
        <v>100</v>
      </c>
    </row>
    <row r="139" spans="1:15" ht="15.75">
      <c r="C139" s="29" t="s">
        <v>109</v>
      </c>
    </row>
    <row r="141" spans="1:15">
      <c r="A141" s="67" t="s">
        <v>1</v>
      </c>
      <c r="B141" s="68" t="s">
        <v>8</v>
      </c>
      <c r="C141" s="68" t="s">
        <v>108</v>
      </c>
      <c r="D141" s="70" t="s">
        <v>102</v>
      </c>
      <c r="E141" s="71"/>
      <c r="F141" s="71"/>
      <c r="G141" s="71"/>
      <c r="H141" s="72"/>
      <c r="I141" s="73" t="s">
        <v>103</v>
      </c>
      <c r="J141" s="73" t="s">
        <v>94</v>
      </c>
      <c r="K141" s="73" t="s">
        <v>113</v>
      </c>
      <c r="L141" s="75" t="s">
        <v>96</v>
      </c>
      <c r="M141" s="76"/>
      <c r="N141" s="77"/>
      <c r="O141" s="73" t="s">
        <v>110</v>
      </c>
    </row>
    <row r="142" spans="1:15" ht="101.25">
      <c r="A142" s="67"/>
      <c r="B142" s="69"/>
      <c r="C142" s="69"/>
      <c r="D142" s="27" t="s">
        <v>6</v>
      </c>
      <c r="E142" s="27" t="s">
        <v>5</v>
      </c>
      <c r="F142" s="27" t="s">
        <v>4</v>
      </c>
      <c r="G142" s="27" t="s">
        <v>3</v>
      </c>
      <c r="H142" s="27" t="s">
        <v>2</v>
      </c>
      <c r="I142" s="74"/>
      <c r="J142" s="74"/>
      <c r="K142" s="74"/>
      <c r="L142" s="28" t="s">
        <v>95</v>
      </c>
      <c r="M142" s="28" t="s">
        <v>107</v>
      </c>
      <c r="N142" s="28" t="s">
        <v>97</v>
      </c>
      <c r="O142" s="74"/>
    </row>
    <row r="143" spans="1:15" ht="15.75">
      <c r="A143" s="34">
        <v>1</v>
      </c>
      <c r="B143" s="35">
        <v>2</v>
      </c>
      <c r="C143" s="34">
        <v>4</v>
      </c>
      <c r="D143" s="34">
        <v>5</v>
      </c>
      <c r="E143" s="34">
        <v>6</v>
      </c>
      <c r="F143" s="34">
        <v>7</v>
      </c>
      <c r="G143" s="34">
        <v>8</v>
      </c>
      <c r="H143" s="36">
        <v>9</v>
      </c>
      <c r="I143" s="36">
        <v>10</v>
      </c>
      <c r="J143" s="36">
        <v>11</v>
      </c>
      <c r="K143" s="36">
        <v>12</v>
      </c>
      <c r="L143" s="36">
        <v>13</v>
      </c>
      <c r="M143" s="36">
        <v>14</v>
      </c>
      <c r="N143" s="36">
        <v>15</v>
      </c>
      <c r="O143" s="39">
        <v>16</v>
      </c>
    </row>
    <row r="144" spans="1:15" ht="31.5">
      <c r="A144" s="25">
        <v>1</v>
      </c>
      <c r="B144" s="24" t="s">
        <v>9</v>
      </c>
      <c r="C144" s="25">
        <v>4</v>
      </c>
      <c r="D144" s="25">
        <v>0.89</v>
      </c>
      <c r="E144" s="25">
        <v>0.89</v>
      </c>
      <c r="F144" s="25">
        <v>3.99</v>
      </c>
      <c r="G144" s="25">
        <v>1.77</v>
      </c>
      <c r="H144" s="25">
        <f>SUM(D144:G144)</f>
        <v>7.5400000000000009</v>
      </c>
      <c r="I144" s="25">
        <v>15.96</v>
      </c>
      <c r="J144" s="25">
        <v>58.06</v>
      </c>
      <c r="K144" s="25">
        <v>7.45</v>
      </c>
      <c r="L144" s="26">
        <f>26.44</f>
        <v>26.44</v>
      </c>
      <c r="M144" s="25">
        <v>3</v>
      </c>
      <c r="N144" s="7">
        <f>L144*M144</f>
        <v>79.320000000000007</v>
      </c>
      <c r="O144" s="25">
        <f>(H144+J144+K144+N144+I144)</f>
        <v>168.33</v>
      </c>
    </row>
    <row r="145" spans="1:15" ht="15.75">
      <c r="A145" s="31"/>
      <c r="B145" s="32" t="s">
        <v>0</v>
      </c>
      <c r="C145" s="2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>
        <f>(H144+J144+K144+N144+I144)*C144</f>
        <v>673.32</v>
      </c>
    </row>
    <row r="147" spans="1:15" ht="15.75">
      <c r="A147" s="30"/>
      <c r="B147" s="7" t="s">
        <v>10</v>
      </c>
      <c r="C147" s="7"/>
      <c r="D147" s="7">
        <v>520</v>
      </c>
      <c r="E147" s="7" t="s">
        <v>11</v>
      </c>
      <c r="F147" s="7"/>
      <c r="G147" s="7"/>
      <c r="H147" s="7"/>
      <c r="J147" s="7"/>
      <c r="K147" s="7"/>
      <c r="L147" s="7"/>
      <c r="M147" s="7"/>
      <c r="N147" s="7"/>
    </row>
    <row r="148" spans="1:15" ht="15.75">
      <c r="A148" s="30"/>
      <c r="B148" s="7" t="s">
        <v>12</v>
      </c>
      <c r="C148" s="7"/>
      <c r="D148" s="7">
        <v>4</v>
      </c>
      <c r="E148" s="7" t="s">
        <v>13</v>
      </c>
      <c r="F148" s="7"/>
      <c r="G148" s="7"/>
      <c r="H148" s="7"/>
      <c r="J148" s="7"/>
      <c r="K148" s="7"/>
      <c r="L148" s="7"/>
      <c r="M148" s="7"/>
      <c r="N148" s="7"/>
    </row>
    <row r="149" spans="1:15" ht="15.75">
      <c r="A149" s="30"/>
      <c r="B149" s="7" t="s">
        <v>111</v>
      </c>
      <c r="C149" s="7"/>
      <c r="D149" s="7"/>
      <c r="E149" s="7"/>
      <c r="F149" s="7"/>
      <c r="G149" s="7"/>
      <c r="H149" s="7"/>
      <c r="I149" s="7">
        <v>250000</v>
      </c>
      <c r="J149" s="7" t="s">
        <v>15</v>
      </c>
      <c r="K149" s="7"/>
      <c r="L149" s="7"/>
      <c r="M149" s="7"/>
      <c r="N149" s="7"/>
    </row>
    <row r="150" spans="1:15" ht="15.75">
      <c r="A150" s="30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5" ht="15.75">
      <c r="A151" s="30"/>
      <c r="B151" s="7" t="s">
        <v>114</v>
      </c>
      <c r="C151" s="7"/>
      <c r="D151" s="7"/>
      <c r="E151" s="7"/>
      <c r="F151" s="7"/>
      <c r="G151" s="7"/>
      <c r="H151" s="7"/>
      <c r="I151" s="7"/>
      <c r="J151" s="7"/>
      <c r="K151" s="7"/>
      <c r="L151" s="7">
        <f>O144*D147*D148</f>
        <v>350126.4</v>
      </c>
      <c r="M151" s="7" t="s">
        <v>15</v>
      </c>
      <c r="N151" s="7"/>
    </row>
    <row r="152" spans="1:15" ht="15.75">
      <c r="A152" s="30"/>
      <c r="B152" s="7" t="s">
        <v>115</v>
      </c>
      <c r="C152" s="7"/>
      <c r="D152" s="7"/>
      <c r="E152" s="7"/>
      <c r="F152" s="7"/>
      <c r="G152" s="7"/>
      <c r="H152" s="7"/>
      <c r="I152" s="7"/>
      <c r="J152" s="7"/>
      <c r="K152" s="7"/>
      <c r="L152" s="7">
        <f>D147*D148*O145</f>
        <v>1400505.6</v>
      </c>
      <c r="M152" s="7" t="s">
        <v>15</v>
      </c>
      <c r="N152" s="30"/>
    </row>
    <row r="153" spans="1:15" ht="15.75">
      <c r="A153" s="30"/>
      <c r="B153" s="7" t="s">
        <v>16</v>
      </c>
      <c r="D153" s="7">
        <f>I149*C144+L152</f>
        <v>2400505.6</v>
      </c>
      <c r="E153" s="7" t="s">
        <v>15</v>
      </c>
      <c r="F153" s="7"/>
      <c r="G153" s="7"/>
      <c r="H153" s="7"/>
      <c r="I153" s="7"/>
      <c r="J153" s="7"/>
      <c r="K153" s="7"/>
      <c r="L153" s="7"/>
      <c r="M153" s="7"/>
      <c r="N153" s="7"/>
    </row>
    <row r="155" spans="1:15" ht="15.75">
      <c r="B155" s="29" t="s">
        <v>121</v>
      </c>
      <c r="J155" s="29">
        <f>D153</f>
        <v>2400505.6</v>
      </c>
      <c r="K155" s="29" t="s">
        <v>100</v>
      </c>
    </row>
    <row r="156" spans="1:15" ht="15.75">
      <c r="B156" s="29"/>
      <c r="J156" s="29"/>
      <c r="K156" s="29"/>
    </row>
    <row r="157" spans="1:15" ht="15.75">
      <c r="C157" s="29" t="s">
        <v>141</v>
      </c>
    </row>
    <row r="159" spans="1:15">
      <c r="A159" s="67" t="s">
        <v>1</v>
      </c>
      <c r="B159" s="68" t="s">
        <v>8</v>
      </c>
      <c r="C159" s="68" t="s">
        <v>108</v>
      </c>
      <c r="D159" s="70" t="s">
        <v>102</v>
      </c>
      <c r="E159" s="71"/>
      <c r="F159" s="71"/>
      <c r="G159" s="71"/>
      <c r="H159" s="72"/>
      <c r="I159" s="73" t="s">
        <v>103</v>
      </c>
      <c r="J159" s="73" t="s">
        <v>94</v>
      </c>
      <c r="K159" s="73" t="s">
        <v>7</v>
      </c>
      <c r="L159" s="75" t="s">
        <v>96</v>
      </c>
      <c r="M159" s="76"/>
      <c r="N159" s="77"/>
      <c r="O159" s="73" t="s">
        <v>110</v>
      </c>
    </row>
    <row r="160" spans="1:15" ht="101.25">
      <c r="A160" s="67"/>
      <c r="B160" s="69"/>
      <c r="C160" s="69"/>
      <c r="D160" s="48" t="s">
        <v>6</v>
      </c>
      <c r="E160" s="48" t="s">
        <v>5</v>
      </c>
      <c r="F160" s="48" t="s">
        <v>4</v>
      </c>
      <c r="G160" s="48" t="s">
        <v>3</v>
      </c>
      <c r="H160" s="48" t="s">
        <v>2</v>
      </c>
      <c r="I160" s="74"/>
      <c r="J160" s="74"/>
      <c r="K160" s="74"/>
      <c r="L160" s="49" t="s">
        <v>95</v>
      </c>
      <c r="M160" s="49" t="s">
        <v>107</v>
      </c>
      <c r="N160" s="49" t="s">
        <v>97</v>
      </c>
      <c r="O160" s="74"/>
    </row>
    <row r="161" spans="1:15" ht="15.75">
      <c r="A161" s="34">
        <v>1</v>
      </c>
      <c r="B161" s="35">
        <v>2</v>
      </c>
      <c r="C161" s="34">
        <v>4</v>
      </c>
      <c r="D161" s="34">
        <v>5</v>
      </c>
      <c r="E161" s="34">
        <v>6</v>
      </c>
      <c r="F161" s="34">
        <v>7</v>
      </c>
      <c r="G161" s="34">
        <v>8</v>
      </c>
      <c r="H161" s="36">
        <v>9</v>
      </c>
      <c r="I161" s="36">
        <v>10</v>
      </c>
      <c r="J161" s="36">
        <v>11</v>
      </c>
      <c r="K161" s="36">
        <v>12</v>
      </c>
      <c r="L161" s="36">
        <v>13</v>
      </c>
      <c r="M161" s="36">
        <v>14</v>
      </c>
      <c r="N161" s="36">
        <v>15</v>
      </c>
      <c r="O161" s="39">
        <v>16</v>
      </c>
    </row>
    <row r="162" spans="1:15" ht="31.5">
      <c r="A162" s="25">
        <v>1</v>
      </c>
      <c r="B162" s="24" t="s">
        <v>9</v>
      </c>
      <c r="C162" s="25">
        <v>1</v>
      </c>
      <c r="D162" s="25">
        <v>0.89</v>
      </c>
      <c r="E162" s="25">
        <v>0.89</v>
      </c>
      <c r="F162" s="25">
        <v>3.99</v>
      </c>
      <c r="G162" s="25">
        <v>1.77</v>
      </c>
      <c r="H162" s="25">
        <f>SUM(D162:G162)</f>
        <v>7.5400000000000009</v>
      </c>
      <c r="I162" s="25">
        <v>15.96</v>
      </c>
      <c r="J162" s="25">
        <v>17.13</v>
      </c>
      <c r="K162" s="25">
        <f>4.61</f>
        <v>4.6100000000000003</v>
      </c>
      <c r="L162" s="26">
        <f>26.44</f>
        <v>26.44</v>
      </c>
      <c r="M162" s="25">
        <v>2</v>
      </c>
      <c r="N162" s="7">
        <f>L162*M162</f>
        <v>52.88</v>
      </c>
      <c r="O162" s="25">
        <f>(H162+J162+K162+N162+I162)</f>
        <v>98.12</v>
      </c>
    </row>
    <row r="163" spans="1:15" ht="15.75">
      <c r="A163" s="31"/>
      <c r="B163" s="32" t="s">
        <v>0</v>
      </c>
      <c r="C163" s="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>
        <f>(H162+J162+K162+N162+I162)*C162</f>
        <v>98.12</v>
      </c>
    </row>
    <row r="165" spans="1:15" ht="15.75">
      <c r="A165" s="30"/>
      <c r="B165" s="7" t="s">
        <v>10</v>
      </c>
      <c r="C165" s="7"/>
      <c r="D165" s="7"/>
      <c r="E165" s="7">
        <v>520</v>
      </c>
      <c r="F165" s="7" t="s">
        <v>11</v>
      </c>
      <c r="G165" s="7"/>
      <c r="H165" s="7"/>
      <c r="I165" s="7"/>
      <c r="J165" s="7"/>
      <c r="K165" s="7"/>
      <c r="L165" s="7"/>
      <c r="M165" s="7"/>
      <c r="N165" s="7"/>
    </row>
    <row r="166" spans="1:15" ht="15.75">
      <c r="A166" s="30"/>
      <c r="B166" s="7" t="s">
        <v>12</v>
      </c>
      <c r="C166" s="7"/>
      <c r="D166" s="7"/>
      <c r="E166" s="7">
        <v>4</v>
      </c>
      <c r="F166" s="7" t="s">
        <v>13</v>
      </c>
      <c r="G166" s="7"/>
      <c r="H166" s="7"/>
      <c r="I166" s="7"/>
      <c r="J166" s="7"/>
      <c r="K166" s="7"/>
      <c r="L166" s="7"/>
      <c r="M166" s="7"/>
      <c r="N166" s="7"/>
    </row>
    <row r="167" spans="1:15" ht="15.75">
      <c r="A167" s="30"/>
      <c r="B167" s="7" t="s">
        <v>111</v>
      </c>
      <c r="C167" s="7"/>
      <c r="D167" s="7"/>
      <c r="E167" s="7"/>
      <c r="F167" s="7"/>
      <c r="G167" s="7"/>
      <c r="H167" s="7"/>
      <c r="I167" s="7">
        <v>150000</v>
      </c>
      <c r="J167" s="7" t="s">
        <v>15</v>
      </c>
      <c r="K167" s="7"/>
      <c r="L167" s="7"/>
      <c r="M167" s="7"/>
      <c r="N167" s="7"/>
    </row>
    <row r="168" spans="1:15" ht="15.75">
      <c r="A168" s="30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5" ht="15.75">
      <c r="A169" s="30"/>
      <c r="B169" s="7" t="s">
        <v>114</v>
      </c>
      <c r="C169" s="7"/>
      <c r="D169" s="7"/>
      <c r="E169" s="7"/>
      <c r="F169" s="7"/>
      <c r="G169" s="7"/>
      <c r="H169" s="7"/>
      <c r="I169" s="7"/>
      <c r="J169" s="7"/>
      <c r="K169" s="7"/>
      <c r="L169" s="7">
        <f>O162*E165*E166</f>
        <v>204089.60000000001</v>
      </c>
      <c r="M169" s="7" t="s">
        <v>15</v>
      </c>
      <c r="N169" s="7"/>
    </row>
    <row r="170" spans="1:15" ht="15.75">
      <c r="A170" s="30"/>
      <c r="B170" s="7" t="s">
        <v>112</v>
      </c>
      <c r="C170" s="7"/>
      <c r="D170" s="7"/>
      <c r="E170" s="7"/>
      <c r="F170" s="7"/>
      <c r="G170" s="7"/>
      <c r="H170" s="7"/>
      <c r="I170" s="7"/>
      <c r="J170" s="7"/>
      <c r="K170" s="7"/>
      <c r="L170" s="7">
        <f>E165*E166*O163</f>
        <v>204089.60000000001</v>
      </c>
      <c r="M170" s="7" t="s">
        <v>15</v>
      </c>
      <c r="N170" s="30"/>
    </row>
    <row r="171" spans="1:15" ht="15.75">
      <c r="A171" s="30"/>
      <c r="B171" s="7" t="s">
        <v>16</v>
      </c>
      <c r="D171" s="7">
        <f>I167*C162+L170</f>
        <v>354089.6</v>
      </c>
      <c r="E171" s="7" t="s">
        <v>15</v>
      </c>
      <c r="F171" s="7"/>
      <c r="G171" s="7"/>
      <c r="H171" s="7"/>
      <c r="I171" s="7"/>
      <c r="J171" s="7"/>
      <c r="K171" s="7"/>
      <c r="L171" s="7"/>
      <c r="M171" s="7"/>
      <c r="N171" s="7"/>
    </row>
    <row r="173" spans="1:15" ht="15.75">
      <c r="B173" s="29" t="s">
        <v>122</v>
      </c>
      <c r="K173" s="29">
        <f>D171</f>
        <v>354089.6</v>
      </c>
      <c r="L173" s="29" t="s">
        <v>100</v>
      </c>
    </row>
    <row r="175" spans="1:15" ht="15.75">
      <c r="B175" s="29" t="s">
        <v>116</v>
      </c>
    </row>
    <row r="176" spans="1:15" ht="18.75">
      <c r="B176" s="29" t="s">
        <v>117</v>
      </c>
      <c r="H176" s="78">
        <f>J155+K136+J118+J51+K173</f>
        <v>10003739.200000001</v>
      </c>
      <c r="I176" s="78"/>
      <c r="J176" s="79" t="s">
        <v>100</v>
      </c>
      <c r="K176" s="79"/>
    </row>
    <row r="179" spans="2:10" ht="15.75">
      <c r="B179" s="29" t="s">
        <v>118</v>
      </c>
      <c r="C179" s="29"/>
      <c r="D179" s="29"/>
      <c r="E179" s="29"/>
      <c r="F179" s="29"/>
      <c r="G179" s="29"/>
      <c r="H179" s="29"/>
      <c r="I179" s="29" t="s">
        <v>119</v>
      </c>
      <c r="J179" s="29"/>
    </row>
    <row r="208" ht="15" customHeight="1"/>
  </sheetData>
  <mergeCells count="73">
    <mergeCell ref="K1:O1"/>
    <mergeCell ref="A35:A36"/>
    <mergeCell ref="B35:B36"/>
    <mergeCell ref="C35:G35"/>
    <mergeCell ref="H35:H36"/>
    <mergeCell ref="I35:I36"/>
    <mergeCell ref="J35:J36"/>
    <mergeCell ref="K35:M35"/>
    <mergeCell ref="N35:N36"/>
    <mergeCell ref="A159:A160"/>
    <mergeCell ref="B159:B160"/>
    <mergeCell ref="C159:C160"/>
    <mergeCell ref="D159:H159"/>
    <mergeCell ref="I159:I160"/>
    <mergeCell ref="J159:J160"/>
    <mergeCell ref="K159:K160"/>
    <mergeCell ref="L159:N159"/>
    <mergeCell ref="A104:A105"/>
    <mergeCell ref="B104:B105"/>
    <mergeCell ref="C104:C105"/>
    <mergeCell ref="D104:H104"/>
    <mergeCell ref="I104:I105"/>
    <mergeCell ref="J15:J16"/>
    <mergeCell ref="K15:M15"/>
    <mergeCell ref="N15:N16"/>
    <mergeCell ref="A61:A62"/>
    <mergeCell ref="B61:B62"/>
    <mergeCell ref="C61:C62"/>
    <mergeCell ref="D61:H61"/>
    <mergeCell ref="I61:I62"/>
    <mergeCell ref="J61:J62"/>
    <mergeCell ref="K61:K62"/>
    <mergeCell ref="L61:N61"/>
    <mergeCell ref="A15:A16"/>
    <mergeCell ref="B15:B16"/>
    <mergeCell ref="C15:G15"/>
    <mergeCell ref="H15:H16"/>
    <mergeCell ref="I15:I16"/>
    <mergeCell ref="O61:O62"/>
    <mergeCell ref="A84:A85"/>
    <mergeCell ref="B84:B85"/>
    <mergeCell ref="C84:C85"/>
    <mergeCell ref="D84:H84"/>
    <mergeCell ref="I84:I85"/>
    <mergeCell ref="J84:J85"/>
    <mergeCell ref="K84:K85"/>
    <mergeCell ref="L84:N84"/>
    <mergeCell ref="O84:O85"/>
    <mergeCell ref="J104:J105"/>
    <mergeCell ref="K104:K105"/>
    <mergeCell ref="L104:N104"/>
    <mergeCell ref="O104:O105"/>
    <mergeCell ref="H176:I176"/>
    <mergeCell ref="J176:K176"/>
    <mergeCell ref="J122:J123"/>
    <mergeCell ref="K122:K123"/>
    <mergeCell ref="L122:N122"/>
    <mergeCell ref="O122:O123"/>
    <mergeCell ref="J141:J142"/>
    <mergeCell ref="K141:K142"/>
    <mergeCell ref="L141:N141"/>
    <mergeCell ref="O141:O142"/>
    <mergeCell ref="O159:O160"/>
    <mergeCell ref="A141:A142"/>
    <mergeCell ref="B141:B142"/>
    <mergeCell ref="C141:C142"/>
    <mergeCell ref="D141:H141"/>
    <mergeCell ref="I141:I142"/>
    <mergeCell ref="A122:A123"/>
    <mergeCell ref="B122:B123"/>
    <mergeCell ref="C122:C123"/>
    <mergeCell ref="D122:H122"/>
    <mergeCell ref="I122:I12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rowBreaks count="5" manualBreakCount="5">
    <brk id="29" max="16383" man="1"/>
    <brk id="53" max="14" man="1"/>
    <brk id="73" max="14" man="1"/>
    <brk id="96" max="14" man="1"/>
    <brk id="1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Введение</vt:lpstr>
      <vt:lpstr>ТР.затр.</vt:lpstr>
      <vt:lpstr>Введение!Print_Area</vt:lpstr>
      <vt:lpstr>ТР.затр.!Print_Area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Нургалиев</cp:lastModifiedBy>
  <cp:lastPrinted>2021-03-12T02:10:52Z</cp:lastPrinted>
  <dcterms:created xsi:type="dcterms:W3CDTF">2017-11-30T07:59:35Z</dcterms:created>
  <dcterms:modified xsi:type="dcterms:W3CDTF">2021-06-04T08:59:43Z</dcterms:modified>
</cp:coreProperties>
</file>