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1" activeTab="0"/>
  </bookViews>
  <sheets>
    <sheet name="Расчет цены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<sst xmlns="http://schemas.openxmlformats.org/spreadsheetml/2006/main" count="46" uniqueCount="38">
  <si>
    <t>Приложение №2</t>
  </si>
  <si>
    <t xml:space="preserve">Обоснование начальной (максимальной) цены контракта (НМЦК) 
</t>
  </si>
  <si>
    <t>Код ОКДП 2</t>
  </si>
  <si>
    <t>№</t>
  </si>
  <si>
    <t>Наименование предмета контракта</t>
  </si>
  <si>
    <t>Ед. изм</t>
  </si>
  <si>
    <t>Кол-во</t>
  </si>
  <si>
    <t>Коммерческие предложения (руб. за еденицу)</t>
  </si>
  <si>
    <t>Однородность совокупности значений выявленных цен, используемых в расчете НМЦК</t>
  </si>
  <si>
    <t>НМЦК определяемая методом сопоставимых рыночных цен (анализа рынка)*</t>
  </si>
  <si>
    <t>ОМС</t>
  </si>
  <si>
    <t>Р\с ЖК</t>
  </si>
  <si>
    <t>плат. Услуги п№ 1</t>
  </si>
  <si>
    <t>плат. Услуги п№ 2</t>
  </si>
  <si>
    <t xml:space="preserve">Средняя арифметическая цена за единицу     &lt;ц&gt; </t>
  </si>
  <si>
    <t>Среднее квадратичное отклонение</t>
  </si>
  <si>
    <t>ИТОГО:</t>
  </si>
  <si>
    <t>В результате проведенного расчета НМЦК контракта составила:</t>
  </si>
  <si>
    <t>рублей</t>
  </si>
  <si>
    <t xml:space="preserve">* согласно Приказа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
</t>
  </si>
  <si>
    <r>
      <t xml:space="preserve">Используемый метод определения НМЦК с обоснованием:  </t>
    </r>
    <r>
      <rPr>
        <b/>
        <u val="single"/>
        <sz val="12"/>
        <color indexed="8"/>
        <rFont val="Times New Roman"/>
        <family val="1"/>
      </rPr>
      <t>метод сопоставимых рыночных цен (анализ рынка) согласно ч.6 ст.22 Федерального закона от 05.04.2013  №44-ФЗ является приоритетным</t>
    </r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</si>
  <si>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</si>
  <si>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t>Расчет НМЦК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</si>
  <si>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тел. 8 (39161) 2-03-26</t>
  </si>
  <si>
    <t>Килограмм</t>
  </si>
  <si>
    <t xml:space="preserve">Предложение №1                </t>
  </si>
  <si>
    <t xml:space="preserve">Предложение №2                 </t>
  </si>
  <si>
    <t xml:space="preserve">Предложение №3                </t>
  </si>
  <si>
    <t>Ответственное лицо: экономист Охримович Дарья Валерьевна</t>
  </si>
  <si>
    <t>Зеленый горошек, 400 гр, ж/б.</t>
  </si>
  <si>
    <t>Кукуруза консервированная, 400 гр, ж/б.</t>
  </si>
  <si>
    <t xml:space="preserve">Томаты консервированные,0,680 гр, ст./б. </t>
  </si>
  <si>
    <t>Огурцы консервированные 0,680 гр, ст./б.</t>
  </si>
  <si>
    <t>Паста томатная, 1 кг, ст/банка.</t>
  </si>
  <si>
    <t xml:space="preserve">Повидло фруктовое, 870 гр. </t>
  </si>
  <si>
    <t xml:space="preserve">Фасоль консервированная, 400 гр.,ж/б     </t>
  </si>
  <si>
    <t>Лечо консервированное, 680 гр. ст/б.</t>
  </si>
  <si>
    <t>Джем фруктово-ягодный, 430 гр.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</si>
</sst>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00000"/>
    <numFmt numFmtId="175" formatCode="_-* #,##0.00_р_._-;\-* #,##0.00_р_._-;_-* \-??_р_._-;_-@_-"/>
    <numFmt numFmtId="176" formatCode="0.0000"/>
    <numFmt numFmtId="177" formatCode="dd/mm/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0000\ _₽_-;\-* #,##0.00000\ _₽_-;_-* &quot;-&quot;?????\ _₽_-;_-@_-"/>
    <numFmt numFmtId="183" formatCode="0.000000"/>
    <numFmt numFmtId="184" formatCode="#,##0.00000000"/>
    <numFmt numFmtId="185" formatCode="_-* #,##0.000000\ _₽_-;\-* #,##0.000000\ _₽_-;_-* &quot;-&quot;??????\ _₽_-;_-@_-"/>
    <numFmt numFmtId="186" formatCode="_-* #,##0.00000000\ _₽_-;\-* #,##0.00000000\ _₽_-;_-* &quot;-&quot;????????\ _₽_-;_-@_-"/>
    <numFmt numFmtId="187" formatCode="_-* #,##0.0000000\ _₽_-;\-* #,##0.0000000\ _₽_-;_-* &quot;-&quot;????????\ _₽_-;_-@_-"/>
    <numFmt numFmtId="188" formatCode="_-* #,##0.000000\ _₽_-;\-* #,##0.000000\ _₽_-;_-* &quot;-&quot;????????\ _₽_-;_-@_-"/>
    <numFmt numFmtId="189" formatCode="_-* #,##0.00000\ _₽_-;\-* #,##0.00000\ _₽_-;_-* &quot;-&quot;????????\ _₽_-;_-@_-"/>
    <numFmt numFmtId="190" formatCode="_-* #,##0.0000\ _₽_-;\-* #,##0.0000\ _₽_-;_-* &quot;-&quot;????????\ _₽_-;_-@_-"/>
    <numFmt numFmtId="191" formatCode="_-* #,##0.000\ _₽_-;\-* #,##0.000\ _₽_-;_-* &quot;-&quot;????????\ _₽_-;_-@_-"/>
    <numFmt numFmtId="192" formatCode="_-* #,##0.00\ _₽_-;\-* #,##0.00\ _₽_-;_-* &quot;-&quot;????????\ _₽_-;_-@_-"/>
    <numFmt numFmtId="193" formatCode="0.0000000"/>
    <numFmt numFmtId="194" formatCode="0.00000"/>
    <numFmt numFmtId="195" formatCode="0.000"/>
    <numFmt numFmtId="196" formatCode="0.0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0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5" fontId="0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vertical="top"/>
    </xf>
    <xf numFmtId="0" fontId="52" fillId="33" borderId="0" xfId="0" applyFont="1" applyFill="1" applyAlignment="1">
      <alignment horizontal="left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 vertical="top"/>
    </xf>
    <xf numFmtId="175" fontId="50" fillId="33" borderId="0" xfId="60" applyFont="1" applyFill="1" applyAlignment="1">
      <alignment horizontal="center" vertical="top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left" vertical="top"/>
    </xf>
    <xf numFmtId="0" fontId="52" fillId="33" borderId="0" xfId="0" applyFont="1" applyFill="1" applyAlignment="1">
      <alignment horizontal="center" vertical="top"/>
    </xf>
    <xf numFmtId="0" fontId="52" fillId="33" borderId="0" xfId="0" applyFont="1" applyFill="1" applyAlignment="1" applyProtection="1">
      <alignment horizontal="center" vertical="top" wrapText="1"/>
      <protection locked="0"/>
    </xf>
    <xf numFmtId="176" fontId="52" fillId="33" borderId="0" xfId="0" applyNumberFormat="1" applyFont="1" applyFill="1" applyAlignment="1" applyProtection="1">
      <alignment horizontal="center" vertical="top"/>
      <protection locked="0"/>
    </xf>
    <xf numFmtId="0" fontId="52" fillId="33" borderId="0" xfId="0" applyFont="1" applyFill="1" applyAlignment="1" applyProtection="1">
      <alignment horizontal="center" vertical="top"/>
      <protection locked="0"/>
    </xf>
    <xf numFmtId="0" fontId="53" fillId="3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43" fontId="51" fillId="33" borderId="0" xfId="0" applyNumberFormat="1" applyFont="1" applyFill="1" applyAlignment="1">
      <alignment/>
    </xf>
    <xf numFmtId="4" fontId="50" fillId="33" borderId="15" xfId="0" applyNumberFormat="1" applyFont="1" applyFill="1" applyBorder="1" applyAlignment="1">
      <alignment horizontal="center" vertical="center" wrapText="1"/>
    </xf>
    <xf numFmtId="4" fontId="50" fillId="33" borderId="15" xfId="6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top"/>
    </xf>
    <xf numFmtId="0" fontId="54" fillId="33" borderId="0" xfId="0" applyFont="1" applyFill="1" applyAlignment="1">
      <alignment horizontal="center" vertical="top"/>
    </xf>
    <xf numFmtId="0" fontId="5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2" fontId="52" fillId="33" borderId="15" xfId="0" applyNumberFormat="1" applyFont="1" applyFill="1" applyBorder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 wrapText="1"/>
    </xf>
    <xf numFmtId="2" fontId="52" fillId="33" borderId="0" xfId="0" applyNumberFormat="1" applyFont="1" applyFill="1" applyAlignment="1">
      <alignment horizontal="center" vertical="center" wrapText="1"/>
    </xf>
    <xf numFmtId="2" fontId="52" fillId="33" borderId="0" xfId="0" applyNumberFormat="1" applyFont="1" applyFill="1" applyBorder="1" applyAlignment="1">
      <alignment horizontal="center" vertical="center" wrapText="1"/>
    </xf>
    <xf numFmtId="2" fontId="52" fillId="33" borderId="0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 wrapText="1"/>
    </xf>
    <xf numFmtId="4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175" fontId="4" fillId="0" borderId="15" xfId="60" applyFont="1" applyFill="1" applyBorder="1" applyAlignment="1">
      <alignment horizontal="center" vertical="center" wrapText="1"/>
    </xf>
    <xf numFmtId="2" fontId="52" fillId="0" borderId="15" xfId="0" applyNumberFormat="1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vertical="center" wrapText="1"/>
    </xf>
    <xf numFmtId="192" fontId="3" fillId="33" borderId="15" xfId="6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vertical="center" wrapText="1"/>
    </xf>
    <xf numFmtId="2" fontId="52" fillId="33" borderId="14" xfId="0" applyNumberFormat="1" applyFont="1" applyFill="1" applyBorder="1" applyAlignment="1">
      <alignment horizontal="center" vertical="center"/>
    </xf>
    <xf numFmtId="4" fontId="50" fillId="33" borderId="14" xfId="0" applyNumberFormat="1" applyFont="1" applyFill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92" fontId="3" fillId="0" borderId="14" xfId="6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192" fontId="3" fillId="0" borderId="15" xfId="60" applyNumberFormat="1" applyFont="1" applyFill="1" applyBorder="1" applyAlignment="1">
      <alignment horizontal="center" vertical="center" wrapText="1"/>
    </xf>
    <xf numFmtId="2" fontId="52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top" wrapText="1"/>
    </xf>
    <xf numFmtId="0" fontId="54" fillId="33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52" fillId="34" borderId="15" xfId="0" applyNumberFormat="1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2" fontId="7" fillId="35" borderId="15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vertical="center" wrapText="1"/>
    </xf>
    <xf numFmtId="0" fontId="55" fillId="35" borderId="25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4</xdr:row>
      <xdr:rowOff>952500</xdr:rowOff>
    </xdr:from>
    <xdr:to>
      <xdr:col>16</xdr:col>
      <xdr:colOff>85725</xdr:colOff>
      <xdr:row>4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3343275"/>
          <a:ext cx="1857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4</xdr:row>
      <xdr:rowOff>914400</xdr:rowOff>
    </xdr:from>
    <xdr:to>
      <xdr:col>14</xdr:col>
      <xdr:colOff>1028700</xdr:colOff>
      <xdr:row>4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3305175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4</xdr:row>
      <xdr:rowOff>1600200</xdr:rowOff>
    </xdr:from>
    <xdr:to>
      <xdr:col>16</xdr:col>
      <xdr:colOff>1590675</xdr:colOff>
      <xdr:row>4</xdr:row>
      <xdr:rowOff>1943100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54100" y="3990975"/>
          <a:ext cx="1571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266700</xdr:colOff>
      <xdr:row>4</xdr:row>
      <xdr:rowOff>1400175</xdr:rowOff>
    </xdr:from>
    <xdr:to>
      <xdr:col>16</xdr:col>
      <xdr:colOff>504825</xdr:colOff>
      <xdr:row>4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001750" y="37909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view="pageBreakPreview" zoomScale="75" zoomScaleNormal="75" zoomScaleSheetLayoutView="75" zoomScalePageLayoutView="0" workbookViewId="0" topLeftCell="A4">
      <selection activeCell="F15" sqref="F15"/>
    </sheetView>
  </sheetViews>
  <sheetFormatPr defaultColWidth="9.140625" defaultRowHeight="15"/>
  <cols>
    <col min="1" max="1" width="18.28125" style="18" customWidth="1"/>
    <col min="2" max="2" width="4.00390625" style="18" customWidth="1"/>
    <col min="3" max="3" width="38.8515625" style="19" customWidth="1"/>
    <col min="4" max="4" width="6.57421875" style="19" customWidth="1"/>
    <col min="5" max="5" width="12.00390625" style="20" customWidth="1"/>
    <col min="6" max="6" width="10.28125" style="20" customWidth="1"/>
    <col min="7" max="10" width="0" style="20" hidden="1" customWidth="1"/>
    <col min="11" max="11" width="17.28125" style="20" customWidth="1"/>
    <col min="12" max="13" width="17.140625" style="20" customWidth="1"/>
    <col min="14" max="14" width="21.421875" style="20" customWidth="1"/>
    <col min="15" max="15" width="16.140625" style="20" customWidth="1"/>
    <col min="16" max="16" width="26.8515625" style="20" customWidth="1"/>
    <col min="17" max="17" width="53.8515625" style="20" customWidth="1"/>
    <col min="18" max="18" width="0.42578125" style="1" customWidth="1"/>
    <col min="19" max="16384" width="9.140625" style="1" customWidth="1"/>
  </cols>
  <sheetData>
    <row r="1" spans="11:17" ht="38.25" customHeight="1">
      <c r="K1" s="86"/>
      <c r="L1" s="86"/>
      <c r="M1" s="86"/>
      <c r="P1" s="87" t="s">
        <v>0</v>
      </c>
      <c r="Q1" s="87"/>
    </row>
    <row r="2" spans="2:17" ht="39" customHeight="1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2:17" ht="39" customHeight="1">
      <c r="B3" s="89" t="s">
        <v>20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72" customHeight="1">
      <c r="A4" s="77" t="s">
        <v>2</v>
      </c>
      <c r="B4" s="79" t="s">
        <v>3</v>
      </c>
      <c r="C4" s="80" t="s">
        <v>4</v>
      </c>
      <c r="D4" s="81"/>
      <c r="E4" s="71" t="s">
        <v>5</v>
      </c>
      <c r="F4" s="71" t="s">
        <v>6</v>
      </c>
      <c r="G4" s="21"/>
      <c r="H4" s="21"/>
      <c r="I4" s="21"/>
      <c r="J4" s="21"/>
      <c r="K4" s="72" t="s">
        <v>7</v>
      </c>
      <c r="L4" s="73"/>
      <c r="M4" s="74"/>
      <c r="N4" s="75" t="s">
        <v>8</v>
      </c>
      <c r="O4" s="76"/>
      <c r="P4" s="76"/>
      <c r="Q4" s="31" t="s">
        <v>9</v>
      </c>
    </row>
    <row r="5" spans="1:17" s="3" customFormat="1" ht="153" customHeight="1">
      <c r="A5" s="78"/>
      <c r="B5" s="71"/>
      <c r="C5" s="82"/>
      <c r="D5" s="83"/>
      <c r="E5" s="71"/>
      <c r="F5" s="71"/>
      <c r="G5" s="2" t="s">
        <v>10</v>
      </c>
      <c r="H5" s="2" t="s">
        <v>11</v>
      </c>
      <c r="I5" s="2" t="s">
        <v>12</v>
      </c>
      <c r="J5" s="2" t="s">
        <v>13</v>
      </c>
      <c r="K5" s="50" t="s">
        <v>25</v>
      </c>
      <c r="L5" s="50" t="s">
        <v>26</v>
      </c>
      <c r="M5" s="50" t="s">
        <v>27</v>
      </c>
      <c r="N5" s="22" t="s">
        <v>14</v>
      </c>
      <c r="O5" s="24" t="s">
        <v>15</v>
      </c>
      <c r="P5" s="24" t="s">
        <v>21</v>
      </c>
      <c r="Q5" s="23" t="s">
        <v>22</v>
      </c>
    </row>
    <row r="6" spans="1:18" s="3" customFormat="1" ht="31.5" customHeight="1">
      <c r="A6" s="32"/>
      <c r="B6" s="34">
        <v>1</v>
      </c>
      <c r="C6" s="94" t="s">
        <v>29</v>
      </c>
      <c r="D6" s="94"/>
      <c r="E6" s="30" t="s">
        <v>24</v>
      </c>
      <c r="F6" s="90">
        <v>450</v>
      </c>
      <c r="G6" s="36"/>
      <c r="H6" s="36"/>
      <c r="I6" s="36"/>
      <c r="J6" s="36"/>
      <c r="K6" s="51">
        <v>102</v>
      </c>
      <c r="L6" s="51">
        <v>105</v>
      </c>
      <c r="M6" s="51">
        <v>137</v>
      </c>
      <c r="N6" s="54">
        <f>ROUND(AVERAGE(K6:M6),2)</f>
        <v>114.67</v>
      </c>
      <c r="O6" s="37">
        <f>STDEV(K6:M6)</f>
        <v>19.399312702601918</v>
      </c>
      <c r="P6" s="37">
        <f>O6/N6*100</f>
        <v>16.91751347571459</v>
      </c>
      <c r="Q6" s="26">
        <f>N6*F6</f>
        <v>51601.5</v>
      </c>
      <c r="R6" s="25"/>
    </row>
    <row r="7" spans="1:18" s="3" customFormat="1" ht="33" customHeight="1">
      <c r="A7" s="32"/>
      <c r="B7" s="35">
        <v>2</v>
      </c>
      <c r="C7" s="94" t="s">
        <v>30</v>
      </c>
      <c r="D7" s="94"/>
      <c r="E7" s="30" t="s">
        <v>24</v>
      </c>
      <c r="F7" s="91">
        <v>60</v>
      </c>
      <c r="G7" s="36"/>
      <c r="H7" s="36"/>
      <c r="I7" s="36"/>
      <c r="J7" s="36"/>
      <c r="K7" s="52">
        <v>115</v>
      </c>
      <c r="L7" s="53">
        <v>118</v>
      </c>
      <c r="M7" s="52">
        <v>135</v>
      </c>
      <c r="N7" s="54">
        <f>ROUND(AVERAGE(K7:M7),2)</f>
        <v>122.67</v>
      </c>
      <c r="O7" s="37">
        <f>STDEV(K7:M7)</f>
        <v>10.785793124908958</v>
      </c>
      <c r="P7" s="37">
        <f>O7/N7*100</f>
        <v>8.792527207066893</v>
      </c>
      <c r="Q7" s="26">
        <f>N7*F7</f>
        <v>7360.2</v>
      </c>
      <c r="R7" s="25"/>
    </row>
    <row r="8" spans="1:18" s="49" customFormat="1" ht="33" customHeight="1">
      <c r="A8" s="42"/>
      <c r="B8" s="43">
        <v>3</v>
      </c>
      <c r="C8" s="95" t="s">
        <v>31</v>
      </c>
      <c r="D8" s="95"/>
      <c r="E8" s="44" t="s">
        <v>24</v>
      </c>
      <c r="F8" s="92">
        <v>870</v>
      </c>
      <c r="G8" s="45"/>
      <c r="H8" s="45"/>
      <c r="I8" s="45"/>
      <c r="J8" s="45"/>
      <c r="K8" s="53">
        <v>140</v>
      </c>
      <c r="L8" s="53">
        <v>145</v>
      </c>
      <c r="M8" s="53">
        <v>113.2</v>
      </c>
      <c r="N8" s="54">
        <f>ROUND(AVERAGE(K8:M8),2)</f>
        <v>132.73</v>
      </c>
      <c r="O8" s="46">
        <f>STDEV(K8:M8)</f>
        <v>17.100097465609192</v>
      </c>
      <c r="P8" s="46">
        <f>O8/N8*100</f>
        <v>12.88337035004083</v>
      </c>
      <c r="Q8" s="47">
        <f>N8*F8</f>
        <v>115475.09999999999</v>
      </c>
      <c r="R8" s="48"/>
    </row>
    <row r="9" spans="1:18" s="3" customFormat="1" ht="39" customHeight="1">
      <c r="A9" s="32"/>
      <c r="B9" s="34">
        <v>4</v>
      </c>
      <c r="C9" s="94" t="s">
        <v>32</v>
      </c>
      <c r="D9" s="94"/>
      <c r="E9" s="30" t="s">
        <v>24</v>
      </c>
      <c r="F9" s="91">
        <v>950</v>
      </c>
      <c r="G9" s="36"/>
      <c r="H9" s="36"/>
      <c r="I9" s="36"/>
      <c r="J9" s="36"/>
      <c r="K9" s="52">
        <v>110</v>
      </c>
      <c r="L9" s="53">
        <v>115</v>
      </c>
      <c r="M9" s="52">
        <v>128</v>
      </c>
      <c r="N9" s="54">
        <f>ROUND(AVERAGE(K9:M9),2)</f>
        <v>117.67</v>
      </c>
      <c r="O9" s="37">
        <f>STDEV(K9:M9)</f>
        <v>9.29157324317757</v>
      </c>
      <c r="P9" s="37">
        <f>O9/N9*100</f>
        <v>7.896297478692589</v>
      </c>
      <c r="Q9" s="26">
        <f>N9*F9</f>
        <v>111786.5</v>
      </c>
      <c r="R9" s="25"/>
    </row>
    <row r="10" spans="1:18" s="3" customFormat="1" ht="39" customHeight="1">
      <c r="A10" s="32"/>
      <c r="B10" s="60">
        <v>5</v>
      </c>
      <c r="C10" s="96" t="s">
        <v>33</v>
      </c>
      <c r="D10" s="96"/>
      <c r="E10" s="61" t="s">
        <v>24</v>
      </c>
      <c r="F10" s="93">
        <v>100</v>
      </c>
      <c r="G10" s="62"/>
      <c r="H10" s="62"/>
      <c r="I10" s="62"/>
      <c r="J10" s="62"/>
      <c r="K10" s="55">
        <v>140</v>
      </c>
      <c r="L10" s="56">
        <v>145</v>
      </c>
      <c r="M10" s="55">
        <v>149</v>
      </c>
      <c r="N10" s="63">
        <f>ROUND(AVERAGE(K10:M10),2)</f>
        <v>144.67</v>
      </c>
      <c r="O10" s="64">
        <f>STDEV(K10:M10)</f>
        <v>4.509249752822894</v>
      </c>
      <c r="P10" s="57">
        <f>O10/N10*100</f>
        <v>3.1169210982393687</v>
      </c>
      <c r="Q10" s="58">
        <f>N10*F10</f>
        <v>14466.999999999998</v>
      </c>
      <c r="R10" s="25"/>
    </row>
    <row r="11" spans="1:18" s="3" customFormat="1" ht="39" customHeight="1">
      <c r="A11" s="59"/>
      <c r="B11" s="65">
        <v>6</v>
      </c>
      <c r="C11" s="94" t="s">
        <v>34</v>
      </c>
      <c r="D11" s="94"/>
      <c r="E11" s="66" t="s">
        <v>24</v>
      </c>
      <c r="F11" s="91">
        <v>200</v>
      </c>
      <c r="G11" s="67"/>
      <c r="H11" s="67"/>
      <c r="I11" s="67"/>
      <c r="J11" s="67"/>
      <c r="K11" s="52">
        <v>145</v>
      </c>
      <c r="L11" s="53">
        <v>148</v>
      </c>
      <c r="M11" s="52">
        <v>145.7</v>
      </c>
      <c r="N11" s="68">
        <f>ROUND(AVERAGE(K11:M11),2)</f>
        <v>146.23</v>
      </c>
      <c r="O11" s="69">
        <f>STDEV(K11:M11)</f>
        <v>1.569500982265809</v>
      </c>
      <c r="P11" s="37">
        <f>O11/N11*100</f>
        <v>1.073309842211454</v>
      </c>
      <c r="Q11" s="26">
        <f>N11*F11</f>
        <v>29245.999999999996</v>
      </c>
      <c r="R11" s="25"/>
    </row>
    <row r="12" spans="1:18" s="3" customFormat="1" ht="39" customHeight="1">
      <c r="A12" s="59"/>
      <c r="B12" s="70">
        <v>7</v>
      </c>
      <c r="C12" s="97" t="s">
        <v>35</v>
      </c>
      <c r="D12" s="98"/>
      <c r="E12" s="66" t="s">
        <v>24</v>
      </c>
      <c r="F12" s="91">
        <v>100</v>
      </c>
      <c r="G12" s="67"/>
      <c r="H12" s="67"/>
      <c r="I12" s="67"/>
      <c r="J12" s="67"/>
      <c r="K12" s="52">
        <v>100</v>
      </c>
      <c r="L12" s="53">
        <v>102</v>
      </c>
      <c r="M12" s="52">
        <v>117</v>
      </c>
      <c r="N12" s="68">
        <f>ROUND(AVERAGE(K12:M12),2)</f>
        <v>106.33</v>
      </c>
      <c r="O12" s="69">
        <f>STDEV(K12:M12)</f>
        <v>9.29157324317757</v>
      </c>
      <c r="P12" s="37">
        <f>O12/N12*100</f>
        <v>8.73843058701925</v>
      </c>
      <c r="Q12" s="26">
        <f>N12*F12</f>
        <v>10633</v>
      </c>
      <c r="R12" s="25"/>
    </row>
    <row r="13" spans="1:18" s="3" customFormat="1" ht="39" customHeight="1">
      <c r="A13" s="59"/>
      <c r="B13" s="70">
        <v>8</v>
      </c>
      <c r="C13" s="97" t="s">
        <v>36</v>
      </c>
      <c r="D13" s="98"/>
      <c r="E13" s="66" t="s">
        <v>24</v>
      </c>
      <c r="F13" s="91">
        <v>180</v>
      </c>
      <c r="G13" s="67"/>
      <c r="H13" s="67"/>
      <c r="I13" s="67"/>
      <c r="J13" s="67"/>
      <c r="K13" s="52">
        <v>115</v>
      </c>
      <c r="L13" s="53">
        <v>115</v>
      </c>
      <c r="M13" s="52">
        <v>130.2</v>
      </c>
      <c r="N13" s="68">
        <f>ROUND(AVERAGE(K13:M13),2)</f>
        <v>120.07</v>
      </c>
      <c r="O13" s="69">
        <f>STDEV(K13:M13)</f>
        <v>8.775724091682305</v>
      </c>
      <c r="P13" s="37">
        <f>O13/N13*100</f>
        <v>7.308839919782048</v>
      </c>
      <c r="Q13" s="26">
        <f>N13*F13</f>
        <v>21612.6</v>
      </c>
      <c r="R13" s="25"/>
    </row>
    <row r="14" spans="1:18" s="3" customFormat="1" ht="39" customHeight="1">
      <c r="A14" s="33"/>
      <c r="B14" s="70">
        <v>9</v>
      </c>
      <c r="C14" s="97" t="s">
        <v>37</v>
      </c>
      <c r="D14" s="98"/>
      <c r="E14" s="66" t="s">
        <v>24</v>
      </c>
      <c r="F14" s="91">
        <v>170</v>
      </c>
      <c r="G14" s="67"/>
      <c r="H14" s="67"/>
      <c r="I14" s="67"/>
      <c r="J14" s="67"/>
      <c r="K14" s="52">
        <v>145</v>
      </c>
      <c r="L14" s="53">
        <v>148</v>
      </c>
      <c r="M14" s="52">
        <v>209.2</v>
      </c>
      <c r="N14" s="68">
        <f>ROUND(AVERAGE(K14:M14),2)</f>
        <v>167.4</v>
      </c>
      <c r="O14" s="69">
        <f>STDEV(K14:M14)</f>
        <v>36.23092601631917</v>
      </c>
      <c r="P14" s="37">
        <f>O14/N14*100</f>
        <v>21.643324979880028</v>
      </c>
      <c r="Q14" s="26">
        <f>N14*F14</f>
        <v>28458</v>
      </c>
      <c r="R14" s="25"/>
    </row>
    <row r="15" spans="1:17" s="7" customFormat="1" ht="31.5" customHeight="1">
      <c r="A15" s="4"/>
      <c r="B15" s="6"/>
      <c r="C15" s="5"/>
      <c r="D15" s="5"/>
      <c r="E15" s="11"/>
      <c r="F15" s="38"/>
      <c r="G15" s="38"/>
      <c r="H15" s="38"/>
      <c r="I15" s="38"/>
      <c r="J15" s="38"/>
      <c r="K15" s="39"/>
      <c r="L15" s="39"/>
      <c r="M15" s="40"/>
      <c r="N15" s="40"/>
      <c r="O15" s="41"/>
      <c r="P15" s="37" t="s">
        <v>16</v>
      </c>
      <c r="Q15" s="27">
        <f>SUM(Q6:R14)</f>
        <v>390639.89999999997</v>
      </c>
    </row>
    <row r="16" spans="1:17" s="10" customFormat="1" ht="30.75" customHeight="1">
      <c r="A16" s="4"/>
      <c r="B16" s="12" t="s">
        <v>17</v>
      </c>
      <c r="C16" s="12"/>
      <c r="D16" s="12"/>
      <c r="E16" s="8"/>
      <c r="F16" s="8"/>
      <c r="G16" s="8"/>
      <c r="H16" s="8"/>
      <c r="I16" s="8"/>
      <c r="J16" s="8"/>
      <c r="K16" s="8"/>
      <c r="L16" s="8"/>
      <c r="M16" s="8"/>
      <c r="N16" s="9">
        <f>Q15</f>
        <v>390639.89999999997</v>
      </c>
      <c r="O16" s="8" t="s">
        <v>18</v>
      </c>
      <c r="P16" s="8"/>
      <c r="Q16" s="8"/>
    </row>
    <row r="17" spans="1:17" s="3" customFormat="1" ht="45" customHeight="1">
      <c r="A17" s="4"/>
      <c r="B17" s="84" t="s">
        <v>19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s="3" customFormat="1" ht="15.75" customHeight="1">
      <c r="A18" s="28" t="s">
        <v>28</v>
      </c>
      <c r="B18" s="28"/>
      <c r="C18" s="28"/>
      <c r="D18" s="28"/>
      <c r="E18" s="2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17" customFormat="1" ht="18.75" customHeight="1">
      <c r="A19" s="28"/>
      <c r="B19" s="85" t="s">
        <v>23</v>
      </c>
      <c r="C19" s="85"/>
      <c r="D19" s="85"/>
      <c r="E19" s="85"/>
      <c r="F19" s="13"/>
      <c r="G19" s="13"/>
      <c r="H19" s="13"/>
      <c r="I19" s="13"/>
      <c r="J19" s="13"/>
      <c r="K19" s="14"/>
      <c r="L19" s="14"/>
      <c r="M19" s="15"/>
      <c r="N19" s="16"/>
      <c r="O19" s="16"/>
      <c r="P19" s="16"/>
      <c r="Q19" s="16"/>
    </row>
  </sheetData>
  <sheetProtection selectLockedCells="1" selectUnlockedCells="1"/>
  <mergeCells count="22">
    <mergeCell ref="B17:Q17"/>
    <mergeCell ref="B19:E19"/>
    <mergeCell ref="K1:M1"/>
    <mergeCell ref="P1:Q1"/>
    <mergeCell ref="B2:Q2"/>
    <mergeCell ref="B3:Q3"/>
    <mergeCell ref="C6:D6"/>
    <mergeCell ref="C7:D7"/>
    <mergeCell ref="A4:A5"/>
    <mergeCell ref="B4:B5"/>
    <mergeCell ref="E4:E5"/>
    <mergeCell ref="C4:D5"/>
    <mergeCell ref="C10:D10"/>
    <mergeCell ref="C11:D11"/>
    <mergeCell ref="C12:D12"/>
    <mergeCell ref="C13:D13"/>
    <mergeCell ref="C14:D14"/>
    <mergeCell ref="F4:F5"/>
    <mergeCell ref="K4:M4"/>
    <mergeCell ref="N4:P4"/>
    <mergeCell ref="C8:D8"/>
    <mergeCell ref="C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2020-11-22T08:11:13Z</cp:lastPrinted>
  <dcterms:created xsi:type="dcterms:W3CDTF">2019-12-03T08:49:40Z</dcterms:created>
  <dcterms:modified xsi:type="dcterms:W3CDTF">2021-09-21T04:36:01Z</dcterms:modified>
  <cp:category/>
  <cp:version/>
  <cp:contentType/>
  <cp:contentStatus/>
</cp:coreProperties>
</file>