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2120" windowHeight="8715" activeTab="0"/>
  </bookViews>
  <sheets>
    <sheet name="Расчет цены" sheetId="1" r:id="rId1"/>
  </sheets>
  <definedNames>
    <definedName name="_xlnm.Print_Area" localSheetId="0">'Расчет цены'!#REF!</definedName>
  </definedNames>
  <calcPr fullCalcOnLoad="1"/>
</workbook>
</file>

<file path=xl/sharedStrings.xml><?xml version="1.0" encoding="utf-8"?>
<sst xmlns="http://schemas.openxmlformats.org/spreadsheetml/2006/main" count="38" uniqueCount="33">
  <si>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</si>
  <si>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</si>
  <si>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</si>
  <si>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</si>
  <si>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</si>
  <si>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</si>
  <si>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</si>
  <si>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</si>
  <si>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</si>
  <si>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Оценка однородности совокупности значений выявленных цен, используемых в расчете Н(М)ЦК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</si>
  <si>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</si>
  <si>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</rPr>
      <t>ц</t>
    </r>
    <r>
      <rPr>
        <b/>
        <sz val="10"/>
        <color indexed="8"/>
        <rFont val="Times New Roman"/>
        <family val="1"/>
      </rPr>
      <t xml:space="preserve">&gt; </t>
    </r>
  </si>
  <si>
    <t>ИТОГО:</t>
  </si>
  <si>
    <t>Н(М)ЦК,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</si>
  <si>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При определении Н(М)ЦК контракта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 (Метод сопоставимых рыночных цен (анализ рынка)).Коэффициент вариации не превышает 33 %, совокупность значения считается однородной.</t>
    </r>
  </si>
  <si>
    <t>Обоснование начальной (максимальной) цены договора</t>
  </si>
  <si>
    <t>кг</t>
  </si>
  <si>
    <t>Расчет Н(М)ЦК выполнен с примененим табличного редактора Excel</t>
  </si>
  <si>
    <t>Наименование заказчика</t>
  </si>
  <si>
    <t>Наименование предмета договора</t>
  </si>
  <si>
    <t>Н(М)ЦКдоговора с учетом округления цены за единицу (руб.)</t>
  </si>
  <si>
    <t>В результате проведенного расчета Н(М)ЦК договора составила:</t>
  </si>
  <si>
    <t>Приложение № 3 к документации об аукционе</t>
  </si>
  <si>
    <t>Свекла столовая</t>
  </si>
  <si>
    <t xml:space="preserve"> Капуста белокочанная </t>
  </si>
  <si>
    <t xml:space="preserve">морковь столовая </t>
  </si>
  <si>
    <t xml:space="preserve">Расчет Н(М)ЦК произвел: </t>
  </si>
  <si>
    <t>Поставщик №1, Ответ на запрос ценовой информации №7, от 20.03.2017г. б/н</t>
  </si>
  <si>
    <t>Поставщик №2, Ответ на запрос ценовой информации №8, от 20.03.2017г. б/н</t>
  </si>
  <si>
    <t>Поставщик №3, Ответ на запрос ценовой информации №9, от 20.03.2017г. б/н</t>
  </si>
  <si>
    <t>МБДОУ ДС№444</t>
  </si>
  <si>
    <t>картофель</t>
  </si>
  <si>
    <t>Дата 29.11.2021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</si>
</sst>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0"/>
    <numFmt numFmtId="183" formatCode="0.00000"/>
    <numFmt numFmtId="184" formatCode="0.000"/>
    <numFmt numFmtId="185" formatCode="0.000000"/>
    <numFmt numFmtId="186" formatCode="0.0000000"/>
    <numFmt numFmtId="187" formatCode="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182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83" fontId="3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 applyProtection="1">
      <alignment horizontal="right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/>
    </xf>
    <xf numFmtId="18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4" fontId="9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1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184" fontId="3" fillId="0" borderId="15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5</xdr:row>
      <xdr:rowOff>952500</xdr:rowOff>
    </xdr:from>
    <xdr:to>
      <xdr:col>11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2343150"/>
          <a:ext cx="933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923925</xdr:rowOff>
    </xdr:from>
    <xdr:to>
      <xdr:col>9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23145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5</xdr:row>
      <xdr:rowOff>1600200</xdr:rowOff>
    </xdr:from>
    <xdr:to>
      <xdr:col>11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0" y="29908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5</xdr:row>
      <xdr:rowOff>1400175</xdr:rowOff>
    </xdr:from>
    <xdr:to>
      <xdr:col>11</xdr:col>
      <xdr:colOff>419100</xdr:colOff>
      <xdr:row>5</xdr:row>
      <xdr:rowOff>1638300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39400" y="27908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5" zoomScaleNormal="85" zoomScalePageLayoutView="0" workbookViewId="0" topLeftCell="A1">
      <selection activeCell="I19" sqref="I19"/>
    </sheetView>
  </sheetViews>
  <sheetFormatPr defaultColWidth="9.140625" defaultRowHeight="15"/>
  <cols>
    <col min="1" max="1" width="4.421875" style="1" customWidth="1"/>
    <col min="2" max="2" width="17.57421875" style="1" customWidth="1"/>
    <col min="3" max="3" width="24.00390625" style="1" customWidth="1"/>
    <col min="4" max="4" width="6.00390625" style="1" customWidth="1"/>
    <col min="5" max="5" width="7.421875" style="1" customWidth="1"/>
    <col min="6" max="8" width="16.28125" style="1" customWidth="1"/>
    <col min="9" max="9" width="14.57421875" style="1" customWidth="1"/>
    <col min="10" max="10" width="15.421875" style="1" customWidth="1"/>
    <col min="11" max="11" width="14.28125" style="1" customWidth="1"/>
    <col min="12" max="12" width="22.7109375" style="1" customWidth="1"/>
    <col min="13" max="13" width="9.140625" style="1" customWidth="1"/>
    <col min="14" max="14" width="11.00390625" style="1" customWidth="1"/>
    <col min="15" max="15" width="14.421875" style="1" customWidth="1"/>
    <col min="16" max="16" width="6.57421875" style="1" customWidth="1"/>
    <col min="17" max="17" width="11.57421875" style="1" customWidth="1"/>
    <col min="18" max="18" width="8.7109375" style="1" customWidth="1"/>
    <col min="19" max="16384" width="9.140625" style="1" customWidth="1"/>
  </cols>
  <sheetData>
    <row r="1" spans="1:15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70" t="s">
        <v>22</v>
      </c>
      <c r="M1" s="70"/>
      <c r="N1" s="70"/>
      <c r="O1" s="70"/>
    </row>
    <row r="2" spans="1:15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25"/>
      <c r="N2" s="25"/>
      <c r="O2" s="25"/>
    </row>
    <row r="3" spans="1:15" ht="18.75">
      <c r="A3" s="71" t="s">
        <v>15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8.75">
      <c r="A4" s="32"/>
      <c r="B4" s="33"/>
      <c r="C4" s="32"/>
      <c r="D4" s="33"/>
      <c r="E4" s="33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40.5" customHeight="1">
      <c r="A5" s="66" t="s">
        <v>0</v>
      </c>
      <c r="B5" s="67" t="s">
        <v>18</v>
      </c>
      <c r="C5" s="66" t="s">
        <v>19</v>
      </c>
      <c r="D5" s="67" t="s">
        <v>1</v>
      </c>
      <c r="E5" s="67" t="s">
        <v>2</v>
      </c>
      <c r="F5" s="81" t="s">
        <v>3</v>
      </c>
      <c r="G5" s="82"/>
      <c r="H5" s="83"/>
      <c r="I5" s="69" t="s">
        <v>9</v>
      </c>
      <c r="J5" s="69"/>
      <c r="K5" s="69"/>
      <c r="L5" s="74" t="s">
        <v>13</v>
      </c>
      <c r="M5" s="74"/>
      <c r="N5" s="74"/>
      <c r="O5" s="74"/>
    </row>
    <row r="6" spans="1:27" ht="166.5" customHeight="1">
      <c r="A6" s="66"/>
      <c r="B6" s="68"/>
      <c r="C6" s="67"/>
      <c r="D6" s="68"/>
      <c r="E6" s="68"/>
      <c r="F6" s="49" t="s">
        <v>27</v>
      </c>
      <c r="G6" s="49" t="s">
        <v>28</v>
      </c>
      <c r="H6" s="49" t="s">
        <v>29</v>
      </c>
      <c r="I6" s="50" t="s">
        <v>11</v>
      </c>
      <c r="J6" s="50" t="s">
        <v>4</v>
      </c>
      <c r="K6" s="51" t="s">
        <v>5</v>
      </c>
      <c r="L6" s="52" t="s">
        <v>10</v>
      </c>
      <c r="M6" s="50" t="s">
        <v>6</v>
      </c>
      <c r="N6" s="50" t="s">
        <v>7</v>
      </c>
      <c r="O6" s="50" t="s">
        <v>20</v>
      </c>
      <c r="P6" s="63"/>
      <c r="Q6" s="64"/>
      <c r="R6" s="64"/>
      <c r="S6" s="64"/>
      <c r="T6" s="64"/>
      <c r="U6" s="64"/>
      <c r="V6" s="64"/>
      <c r="W6" s="64"/>
      <c r="X6" s="64"/>
      <c r="Y6" s="64"/>
      <c r="Z6" s="64"/>
      <c r="AA6" s="65"/>
    </row>
    <row r="7" spans="1:15" s="62" customFormat="1" ht="52.5" customHeight="1">
      <c r="A7" s="21">
        <v>1</v>
      </c>
      <c r="B7" s="75" t="s">
        <v>30</v>
      </c>
      <c r="C7" s="46" t="s">
        <v>31</v>
      </c>
      <c r="D7" s="19" t="s">
        <v>16</v>
      </c>
      <c r="E7" s="30">
        <v>3800</v>
      </c>
      <c r="F7" s="27">
        <v>95</v>
      </c>
      <c r="G7" s="31">
        <v>99</v>
      </c>
      <c r="H7" s="27">
        <v>101</v>
      </c>
      <c r="I7" s="3">
        <f>AVERAGE(F7:H7)</f>
        <v>98.33333333333333</v>
      </c>
      <c r="J7" s="26">
        <f>STDEV(F7:H7)</f>
        <v>3.055050463303893</v>
      </c>
      <c r="K7" s="27">
        <f>J7/I7*100</f>
        <v>3.106830979631078</v>
      </c>
      <c r="L7" s="2">
        <f>((E7/3)*(SUM(F7:H7)))</f>
        <v>373666.6666666667</v>
      </c>
      <c r="M7" s="16">
        <f>L7/E7</f>
        <v>98.33333333333334</v>
      </c>
      <c r="N7" s="2">
        <v>5.92</v>
      </c>
      <c r="O7" s="15">
        <f>E7*I7</f>
        <v>373666.6666666666</v>
      </c>
    </row>
    <row r="8" spans="1:15" ht="32.25" customHeight="1" hidden="1">
      <c r="A8" s="53">
        <v>2</v>
      </c>
      <c r="B8" s="75"/>
      <c r="C8" s="54" t="s">
        <v>24</v>
      </c>
      <c r="D8" s="55" t="s">
        <v>16</v>
      </c>
      <c r="E8" s="56">
        <v>220</v>
      </c>
      <c r="F8" s="57">
        <v>17.5</v>
      </c>
      <c r="G8" s="57">
        <v>17.3</v>
      </c>
      <c r="H8" s="57">
        <v>17.4</v>
      </c>
      <c r="I8" s="3">
        <f>AVERAGE(F8:H8)</f>
        <v>17.4</v>
      </c>
      <c r="J8" s="58">
        <f>STDEV(F8:H8)</f>
        <v>0.09999999999999964</v>
      </c>
      <c r="K8" s="59">
        <f>J8/I8*100</f>
        <v>0.5747126436781589</v>
      </c>
      <c r="L8" s="60">
        <f>((E8/3)*(SUM(F8:H8)))</f>
        <v>3827.9999999999995</v>
      </c>
      <c r="M8" s="61">
        <f>L8/E8</f>
        <v>17.4</v>
      </c>
      <c r="N8" s="60">
        <f>ROUNDDOWN(M8,2)</f>
        <v>17.4</v>
      </c>
      <c r="O8" s="15">
        <f>E8*I8</f>
        <v>3827.9999999999995</v>
      </c>
    </row>
    <row r="9" spans="1:15" ht="32.25" customHeight="1" hidden="1">
      <c r="A9" s="20">
        <v>3</v>
      </c>
      <c r="B9" s="75"/>
      <c r="C9" s="46" t="s">
        <v>23</v>
      </c>
      <c r="D9" s="19" t="s">
        <v>16</v>
      </c>
      <c r="E9" s="30">
        <v>220</v>
      </c>
      <c r="F9" s="31">
        <v>15.2</v>
      </c>
      <c r="G9" s="31">
        <v>14.8</v>
      </c>
      <c r="H9" s="31">
        <v>14.9</v>
      </c>
      <c r="I9" s="3">
        <f>AVERAGE(F9:H9)</f>
        <v>14.966666666666667</v>
      </c>
      <c r="J9" s="26">
        <f>STDEV(F9:H9)</f>
        <v>0.20816659994661255</v>
      </c>
      <c r="K9" s="27">
        <f>J9/I9*100</f>
        <v>1.3908681510909524</v>
      </c>
      <c r="L9" s="2">
        <f>((E9/3)*(SUM(F9:H9)))</f>
        <v>3292.6666666666665</v>
      </c>
      <c r="M9" s="16">
        <f>L9/E9</f>
        <v>14.966666666666667</v>
      </c>
      <c r="N9" s="2">
        <f>ROUNDDOWN(M9,2)</f>
        <v>14.96</v>
      </c>
      <c r="O9" s="15">
        <f>E9*I9</f>
        <v>3292.6666666666665</v>
      </c>
    </row>
    <row r="10" spans="1:15" ht="32.25" customHeight="1" hidden="1">
      <c r="A10" s="20">
        <v>4</v>
      </c>
      <c r="B10" s="75"/>
      <c r="C10" s="46" t="s">
        <v>25</v>
      </c>
      <c r="D10" s="19" t="s">
        <v>16</v>
      </c>
      <c r="E10" s="30">
        <v>240</v>
      </c>
      <c r="F10" s="31">
        <v>18.1</v>
      </c>
      <c r="G10" s="31">
        <v>17.8</v>
      </c>
      <c r="H10" s="31">
        <v>17.9</v>
      </c>
      <c r="I10" s="3">
        <f>AVERAGE(F10:H10)</f>
        <v>17.933333333333334</v>
      </c>
      <c r="J10" s="26">
        <f>STDEV(F10:H10)</f>
        <v>0.15275252316519528</v>
      </c>
      <c r="K10" s="27">
        <f>J10/I10*100</f>
        <v>0.851779868950903</v>
      </c>
      <c r="L10" s="2">
        <f>((E10/3)*(SUM(F10:H10)))</f>
        <v>4304</v>
      </c>
      <c r="M10" s="16">
        <f>L10/E10</f>
        <v>17.933333333333334</v>
      </c>
      <c r="N10" s="2">
        <f>ROUNDDOWN(M10,2)</f>
        <v>17.93</v>
      </c>
      <c r="O10" s="15">
        <f>E10*I10</f>
        <v>4304</v>
      </c>
    </row>
    <row r="11" spans="1:17" ht="24.75" customHeight="1">
      <c r="A11" s="21">
        <v>2</v>
      </c>
      <c r="B11" s="75"/>
      <c r="C11" s="47" t="s">
        <v>25</v>
      </c>
      <c r="D11" s="19" t="s">
        <v>16</v>
      </c>
      <c r="E11" s="30">
        <v>1600</v>
      </c>
      <c r="F11" s="31">
        <v>77</v>
      </c>
      <c r="G11" s="31">
        <v>80</v>
      </c>
      <c r="H11" s="31">
        <v>84</v>
      </c>
      <c r="I11" s="3">
        <f>AVERAGE(F11:H11)</f>
        <v>80.33333333333333</v>
      </c>
      <c r="J11" s="26">
        <f>STDEV(F11:H11)</f>
        <v>3.511884584284246</v>
      </c>
      <c r="K11" s="27">
        <f>J11/I11*100</f>
        <v>4.371640561349684</v>
      </c>
      <c r="L11" s="2">
        <f>((E11/3)*(SUM(F11:H11)))</f>
        <v>128533.33333333334</v>
      </c>
      <c r="M11" s="16">
        <f>L11/E11</f>
        <v>80.33333333333334</v>
      </c>
      <c r="N11" s="2">
        <f>ROUNDDOWN(M11,2)</f>
        <v>80.33</v>
      </c>
      <c r="O11" s="15">
        <f>E11*I11</f>
        <v>128533.33333333333</v>
      </c>
      <c r="Q11" s="34"/>
    </row>
    <row r="12" spans="1:15" ht="27.75" customHeight="1">
      <c r="A12" s="22"/>
      <c r="B12" s="22"/>
      <c r="C12" s="28"/>
      <c r="D12" s="10"/>
      <c r="E12" s="23"/>
      <c r="F12" s="11"/>
      <c r="G12" s="11"/>
      <c r="H12" s="11"/>
      <c r="I12" s="12"/>
      <c r="J12" s="29"/>
      <c r="K12" s="29"/>
      <c r="L12" s="76" t="s">
        <v>12</v>
      </c>
      <c r="M12" s="76"/>
      <c r="N12" s="77"/>
      <c r="O12" s="15">
        <f>O7+O11</f>
        <v>502199.99999999994</v>
      </c>
    </row>
    <row r="13" spans="1:15" ht="27.75" customHeight="1">
      <c r="A13" s="78" t="s">
        <v>21</v>
      </c>
      <c r="B13" s="78"/>
      <c r="C13" s="78"/>
      <c r="D13" s="78"/>
      <c r="E13" s="78"/>
      <c r="F13" s="78"/>
      <c r="G13" s="78"/>
      <c r="H13" s="78"/>
      <c r="I13" s="17">
        <f>O12</f>
        <v>502199.99999999994</v>
      </c>
      <c r="J13" s="14" t="s">
        <v>8</v>
      </c>
      <c r="K13" s="14"/>
      <c r="L13" s="14"/>
      <c r="M13" s="14"/>
      <c r="N13" s="14"/>
      <c r="O13" s="13"/>
    </row>
    <row r="14" spans="1:15" ht="27.75" customHeight="1">
      <c r="A14" s="79" t="s">
        <v>14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spans="1:15" ht="12.75">
      <c r="A15" s="80" t="s">
        <v>17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1:15" s="40" customFormat="1" ht="15.75">
      <c r="A16" s="35" t="s">
        <v>26</v>
      </c>
      <c r="B16" s="35"/>
      <c r="C16" s="36"/>
      <c r="D16" s="37"/>
      <c r="E16" s="37"/>
      <c r="F16" s="37"/>
      <c r="G16" s="37"/>
      <c r="H16" s="38"/>
      <c r="I16" s="39"/>
      <c r="J16" s="37"/>
      <c r="K16" s="37"/>
      <c r="L16" s="37"/>
      <c r="M16" s="38"/>
      <c r="N16" s="38"/>
      <c r="O16" s="38"/>
    </row>
    <row r="17" spans="1:15" s="40" customFormat="1" ht="15.75">
      <c r="A17" s="35" t="s">
        <v>32</v>
      </c>
      <c r="B17" s="48"/>
      <c r="C17" s="36"/>
      <c r="D17" s="37"/>
      <c r="E17" s="37"/>
      <c r="F17" s="41"/>
      <c r="G17" s="8"/>
      <c r="H17" s="72"/>
      <c r="I17" s="73"/>
      <c r="J17" s="73"/>
      <c r="K17" s="73"/>
      <c r="L17" s="42"/>
      <c r="M17" s="18"/>
      <c r="N17" s="43"/>
      <c r="O17" s="4"/>
    </row>
    <row r="18" spans="1:15" s="40" customFormat="1" ht="15.75">
      <c r="A18" s="44"/>
      <c r="B18" s="44"/>
      <c r="C18" s="44"/>
      <c r="D18" s="44"/>
      <c r="E18" s="37"/>
      <c r="F18" s="41"/>
      <c r="G18" s="8"/>
      <c r="H18" s="4"/>
      <c r="I18" s="45"/>
      <c r="J18" s="45"/>
      <c r="K18" s="45"/>
      <c r="L18" s="45"/>
      <c r="M18" s="18"/>
      <c r="N18" s="43"/>
      <c r="O18" s="4"/>
    </row>
    <row r="19" spans="1:15" ht="15.75">
      <c r="A19" s="5"/>
      <c r="B19" s="5"/>
      <c r="C19" s="5"/>
      <c r="D19" s="5"/>
      <c r="E19" s="6"/>
      <c r="F19" s="7"/>
      <c r="G19" s="8"/>
      <c r="H19" s="4"/>
      <c r="I19" s="9"/>
      <c r="J19" s="9">
        <f>98.33*3800</f>
        <v>373654</v>
      </c>
      <c r="K19" s="9"/>
      <c r="L19" s="9"/>
      <c r="M19" s="4"/>
      <c r="N19" s="4"/>
      <c r="O19" s="4"/>
    </row>
    <row r="21" ht="12.75">
      <c r="K21" s="34">
        <f>O7+O11</f>
        <v>502199.99999999994</v>
      </c>
    </row>
  </sheetData>
  <sheetProtection/>
  <mergeCells count="16">
    <mergeCell ref="L1:O1"/>
    <mergeCell ref="A3:O3"/>
    <mergeCell ref="H17:K17"/>
    <mergeCell ref="L5:O5"/>
    <mergeCell ref="B7:B11"/>
    <mergeCell ref="L12:N12"/>
    <mergeCell ref="A13:H13"/>
    <mergeCell ref="A14:O14"/>
    <mergeCell ref="A15:O15"/>
    <mergeCell ref="F5:H5"/>
    <mergeCell ref="C5:C6"/>
    <mergeCell ref="D5:D6"/>
    <mergeCell ref="E5:E6"/>
    <mergeCell ref="I5:K5"/>
    <mergeCell ref="A5:A6"/>
    <mergeCell ref="B5:B6"/>
  </mergeCells>
  <printOptions/>
  <pageMargins left="0.51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Камалова Ирина Гизаровна</dc:creator>
  <cp:keywords/>
  <dc:description/>
  <cp:lastModifiedBy>Пользователь</cp:lastModifiedBy>
  <cp:lastPrinted>2016-01-26T08:02:23Z</cp:lastPrinted>
  <dcterms:created xsi:type="dcterms:W3CDTF">2014-01-15T18:15:09Z</dcterms:created>
  <dcterms:modified xsi:type="dcterms:W3CDTF">2021-12-02T08:15:43Z</dcterms:modified>
  <cp:category/>
  <cp:version/>
  <cp:contentType/>
  <cp:contentStatus/>
</cp:coreProperties>
</file>