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195" activeTab="0"/>
  </bookViews>
  <sheets>
    <sheet name="Приложение" sheetId="1" r:id="rId1"/>
  </sheets>
  <definedNames>
    <definedName name="_xlnm.Print_Area" localSheetId="0">'Приложение'!$A$1:$Q$29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<sst xmlns="http://schemas.openxmlformats.org/spreadsheetml/2006/main" count="31" uniqueCount="31">
  <si>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</si>
  <si>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Количество</t>
  </si>
  <si>
    <t>Стоимость единицы (тыс. руб.)</t>
  </si>
  <si>
    <t>Единица измерения</t>
  </si>
  <si>
    <t>Наименование товара, работ, услуг</t>
  </si>
  <si>
    <t>Объем</t>
  </si>
  <si>
    <t>Средн. арифм.</t>
  </si>
  <si>
    <t>Округл. знач.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</si>
  <si>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</si>
  <si>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</si>
  <si>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</si>
  <si>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</si>
  <si>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</si>
  <si>
    <t>КОНТРОЛЬНАЯ ГРАФА                       Сумма согласно ФЭО (тыс. руб.)</t>
  </si>
  <si>
    <t>количество</t>
  </si>
  <si>
    <t>ИТОГО</t>
  </si>
  <si>
    <t>(наименование учреждения)</t>
  </si>
  <si>
    <t>Государственное автономное учреждение Ямало-Ненецкого автономного округа "Культурно-деловой центр"</t>
  </si>
  <si>
    <t xml:space="preserve">тел: </t>
  </si>
  <si>
    <t xml:space="preserve">                                                                  (подпись)                          (ФИО)                  </t>
  </si>
  <si>
    <t>ОБОСНОВАНИЕ НАЧАЛЬНОЙ (МАКСИМАЛЬНОЙ) ЦЕНЫ ДОГОВОРА</t>
  </si>
  <si>
    <t xml:space="preserve">В результате проведения анализа рынка начальная (максимальная) цена договора составляет: </t>
  </si>
  <si>
    <t>Начальная (максимальная) цена контракта определена методом сопоставимых рыночных цен (анализа рынка)</t>
  </si>
  <si>
    <t>условная единица</t>
  </si>
  <si>
    <t>Источник №3  Коммерческое предложение от 05.07.2021 г. б/н</t>
  </si>
  <si>
    <t>Приложение № 3 к извещениею о проведении запроса котировок</t>
  </si>
  <si>
    <t>Источник №2 Коммерческое предложение от 14.06.2022 г. № б/н</t>
  </si>
  <si>
    <t>Источник №1 Коммерческое предложение от 18.06.2022 б/н</t>
  </si>
  <si>
    <t>Исполнитель: Гадельшина Г.З.</t>
  </si>
  <si>
    <t>Оказание услуг по перевозке декораций и реквизита</t>
  </si>
  <si>
    <r>
      <t xml:space="preserve">Руководитель                    _____________        </t>
    </r>
    <r>
      <rPr>
        <u val="single"/>
        <sz val="12"/>
        <rFont val="PT Astra Serif"/>
        <family val="1"/>
      </rPr>
      <t xml:space="preserve"> Д.М. Козлов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</si>
</sst>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;[Red]\-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#,##0.0000"/>
    <numFmt numFmtId="187" formatCode="[$-FC19]d\ mmmm\ yyyy\ &quot;г.&quot;"/>
    <numFmt numFmtId="188" formatCode="#,##0.00&quot;₽&quot;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0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b/>
      <u val="single"/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0"/>
      <color indexed="8"/>
      <name val="PT Astra Serif"/>
      <family val="1"/>
    </font>
    <font>
      <u val="single"/>
      <sz val="12"/>
      <name val="PT Astra Serif"/>
      <family val="1"/>
    </font>
    <font>
      <i/>
      <sz val="10"/>
      <name val="PT Astra Serif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180" fontId="3" fillId="0" borderId="11" xfId="52" applyNumberFormat="1" applyFont="1" applyBorder="1" applyAlignment="1">
      <alignment horizontal="center" vertical="center"/>
      <protection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3" fillId="33" borderId="11" xfId="52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/>
    </xf>
    <xf numFmtId="186" fontId="3" fillId="0" borderId="0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180" fontId="3" fillId="0" borderId="11" xfId="52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Normal="80" zoomScaleSheetLayoutView="100" zoomScalePageLayoutView="0" workbookViewId="0" topLeftCell="A1">
      <selection activeCell="H13" sqref="H13"/>
    </sheetView>
  </sheetViews>
  <sheetFormatPr defaultColWidth="9.33203125" defaultRowHeight="11.25"/>
  <cols>
    <col min="1" max="1" width="6.66015625" style="3" customWidth="1"/>
    <col min="2" max="2" width="33.33203125" style="4" customWidth="1"/>
    <col min="3" max="3" width="15.5" style="49" customWidth="1"/>
    <col min="4" max="4" width="17.33203125" style="49" customWidth="1"/>
    <col min="5" max="5" width="20.33203125" style="49" customWidth="1"/>
    <col min="6" max="6" width="20.33203125" style="50" customWidth="1"/>
    <col min="7" max="7" width="20.33203125" style="49" customWidth="1"/>
    <col min="8" max="8" width="18.83203125" style="49" bestFit="1" customWidth="1"/>
    <col min="9" max="9" width="18.33203125" style="49" bestFit="1" customWidth="1"/>
    <col min="10" max="12" width="15" style="49" customWidth="1"/>
    <col min="13" max="13" width="22.66015625" style="50" customWidth="1"/>
    <col min="14" max="14" width="20.16015625" style="49" bestFit="1" customWidth="1"/>
    <col min="15" max="15" width="15" style="49" hidden="1" customWidth="1"/>
    <col min="16" max="17" width="18.66015625" style="49" hidden="1" customWidth="1"/>
    <col min="18" max="18" width="9.33203125" style="6" customWidth="1"/>
    <col min="19" max="19" width="27.16015625" style="6" customWidth="1"/>
    <col min="20" max="16384" width="9.33203125" style="6" customWidth="1"/>
  </cols>
  <sheetData>
    <row r="1" spans="3:17" ht="15.75">
      <c r="C1" s="4"/>
      <c r="D1" s="4"/>
      <c r="E1" s="4"/>
      <c r="F1" s="5"/>
      <c r="G1" s="4"/>
      <c r="H1" s="4"/>
      <c r="I1" s="4"/>
      <c r="J1" s="73" t="s">
        <v>25</v>
      </c>
      <c r="K1" s="73"/>
      <c r="L1" s="73"/>
      <c r="M1" s="73"/>
      <c r="N1" s="73"/>
      <c r="O1" s="69"/>
      <c r="P1" s="69"/>
      <c r="Q1" s="69"/>
    </row>
    <row r="2" spans="3:17" ht="12.75">
      <c r="C2" s="4"/>
      <c r="D2" s="4"/>
      <c r="E2" s="4"/>
      <c r="F2" s="5"/>
      <c r="G2" s="4"/>
      <c r="H2" s="4"/>
      <c r="I2" s="4"/>
      <c r="J2" s="4"/>
      <c r="K2" s="4"/>
      <c r="L2" s="4"/>
      <c r="M2" s="5"/>
      <c r="N2" s="4"/>
      <c r="O2" s="4"/>
      <c r="P2" s="4"/>
      <c r="Q2" s="4"/>
    </row>
    <row r="3" spans="3:17" ht="12.75">
      <c r="C3" s="4"/>
      <c r="D3" s="4"/>
      <c r="E3" s="4"/>
      <c r="F3" s="5"/>
      <c r="G3" s="4"/>
      <c r="H3" s="4"/>
      <c r="I3" s="4"/>
      <c r="J3" s="4"/>
      <c r="K3" s="4"/>
      <c r="L3" s="4"/>
      <c r="M3" s="5"/>
      <c r="N3" s="4"/>
      <c r="O3" s="4"/>
      <c r="P3" s="4"/>
      <c r="Q3" s="4"/>
    </row>
    <row r="4" spans="1:17" s="7" customFormat="1" ht="15.75">
      <c r="A4" s="62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2"/>
      <c r="P4" s="2"/>
      <c r="Q4" s="2"/>
    </row>
    <row r="5" spans="1:17" s="7" customFormat="1" ht="15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2"/>
      <c r="P5" s="2"/>
      <c r="Q5" s="2"/>
    </row>
    <row r="6" spans="1:17" s="7" customFormat="1" ht="15.75">
      <c r="A6" s="65" t="s">
        <v>16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"/>
      <c r="P6" s="2"/>
      <c r="Q6" s="2"/>
    </row>
    <row r="7" spans="1:17" s="7" customFormat="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</row>
    <row r="8" spans="1:17" s="7" customFormat="1" ht="36" customHeight="1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8"/>
      <c r="P8" s="8"/>
      <c r="Q8" s="8"/>
    </row>
    <row r="9" spans="1:17" s="7" customFormat="1" ht="12.75">
      <c r="A9" s="8"/>
      <c r="B9" s="8"/>
      <c r="C9" s="9"/>
      <c r="D9" s="9"/>
      <c r="E9" s="8"/>
      <c r="F9" s="8"/>
      <c r="G9" s="8"/>
      <c r="H9" s="8"/>
      <c r="I9" s="8"/>
      <c r="J9" s="8"/>
      <c r="K9" s="8"/>
      <c r="L9" s="9"/>
      <c r="M9" s="9"/>
      <c r="N9" s="8"/>
      <c r="O9" s="8"/>
      <c r="P9" s="8"/>
      <c r="Q9" s="8"/>
    </row>
    <row r="10" spans="1:17" s="12" customFormat="1" ht="36" customHeight="1">
      <c r="A10" s="56" t="s">
        <v>0</v>
      </c>
      <c r="B10" s="56" t="s">
        <v>4</v>
      </c>
      <c r="C10" s="70" t="s">
        <v>5</v>
      </c>
      <c r="D10" s="71"/>
      <c r="E10" s="53" t="s">
        <v>27</v>
      </c>
      <c r="F10" s="56" t="s">
        <v>26</v>
      </c>
      <c r="G10" s="56" t="s">
        <v>24</v>
      </c>
      <c r="H10" s="53" t="s">
        <v>6</v>
      </c>
      <c r="I10" s="53" t="s">
        <v>7</v>
      </c>
      <c r="J10" s="53" t="s">
        <v>8</v>
      </c>
      <c r="K10" s="56" t="s">
        <v>9</v>
      </c>
      <c r="L10" s="68" t="s">
        <v>10</v>
      </c>
      <c r="M10" s="68" t="s">
        <v>11</v>
      </c>
      <c r="N10" s="66" t="s">
        <v>12</v>
      </c>
      <c r="O10" s="56" t="s">
        <v>14</v>
      </c>
      <c r="P10" s="53" t="s">
        <v>2</v>
      </c>
      <c r="Q10" s="72" t="s">
        <v>13</v>
      </c>
    </row>
    <row r="11" spans="1:17" s="12" customFormat="1" ht="94.5" customHeight="1">
      <c r="A11" s="57"/>
      <c r="B11" s="57"/>
      <c r="C11" s="13" t="s">
        <v>3</v>
      </c>
      <c r="D11" s="14" t="s">
        <v>1</v>
      </c>
      <c r="E11" s="54"/>
      <c r="F11" s="57"/>
      <c r="G11" s="57"/>
      <c r="H11" s="54"/>
      <c r="I11" s="54"/>
      <c r="J11" s="54"/>
      <c r="K11" s="57"/>
      <c r="L11" s="68"/>
      <c r="M11" s="68"/>
      <c r="N11" s="67"/>
      <c r="O11" s="57"/>
      <c r="P11" s="54"/>
      <c r="Q11" s="72"/>
    </row>
    <row r="12" spans="1:17" s="15" customFormat="1" ht="15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10</v>
      </c>
      <c r="I12" s="14">
        <v>11</v>
      </c>
      <c r="J12" s="14">
        <v>12</v>
      </c>
      <c r="K12" s="14">
        <v>13</v>
      </c>
      <c r="L12" s="14">
        <v>14</v>
      </c>
      <c r="M12" s="14">
        <v>15</v>
      </c>
      <c r="N12" s="14">
        <v>16</v>
      </c>
      <c r="O12" s="14">
        <v>6</v>
      </c>
      <c r="P12" s="14">
        <v>7</v>
      </c>
      <c r="Q12" s="11">
        <v>8</v>
      </c>
    </row>
    <row r="13" spans="1:19" s="26" customFormat="1" ht="47.25">
      <c r="A13" s="14">
        <v>1</v>
      </c>
      <c r="B13" s="16" t="s">
        <v>29</v>
      </c>
      <c r="C13" s="52" t="s">
        <v>23</v>
      </c>
      <c r="D13" s="18">
        <v>1</v>
      </c>
      <c r="E13" s="19">
        <v>630000</v>
      </c>
      <c r="F13" s="19">
        <v>650000</v>
      </c>
      <c r="G13" s="19">
        <v>550000</v>
      </c>
      <c r="H13" s="19">
        <f>AVERAGE(E13:G13)</f>
        <v>610000</v>
      </c>
      <c r="I13" s="18">
        <f>H13</f>
        <v>610000</v>
      </c>
      <c r="J13" s="20">
        <f>COUNT(E13:G13)</f>
        <v>3</v>
      </c>
      <c r="K13" s="21">
        <f>STDEV(E13:G13)</f>
        <v>52915.02622129181</v>
      </c>
      <c r="L13" s="18">
        <f>K13/H13*100</f>
        <v>8.674594462506855</v>
      </c>
      <c r="M13" s="10" t="str">
        <f>IF(L13&lt;33,"ОДНОРОДНЫЕ","НЕОДНОРОДНЫЕ")</f>
        <v>ОДНОРОДНЫЕ</v>
      </c>
      <c r="N13" s="22">
        <f>I13</f>
        <v>610000</v>
      </c>
      <c r="O13" s="23">
        <v>1</v>
      </c>
      <c r="P13" s="24">
        <v>44700</v>
      </c>
      <c r="Q13" s="25">
        <f>O13*P13</f>
        <v>44700</v>
      </c>
      <c r="S13" s="27"/>
    </row>
    <row r="14" spans="1:19" s="26" customFormat="1" ht="15.75" hidden="1">
      <c r="A14" s="14">
        <v>2</v>
      </c>
      <c r="B14" s="16"/>
      <c r="C14" s="17"/>
      <c r="D14" s="18"/>
      <c r="E14" s="19"/>
      <c r="F14" s="19"/>
      <c r="G14" s="19"/>
      <c r="H14" s="19" t="e">
        <f>AVERAGE(E14,F14,G14,#REF!,#REF!)</f>
        <v>#REF!</v>
      </c>
      <c r="I14" s="18" t="e">
        <f>H14</f>
        <v>#REF!</v>
      </c>
      <c r="J14" s="20">
        <f>COUNT(E14:G14)</f>
        <v>0</v>
      </c>
      <c r="K14" s="21" t="e">
        <f>STDEV(E14:G14)</f>
        <v>#DIV/0!</v>
      </c>
      <c r="L14" s="18" t="e">
        <f>K14/H14*100</f>
        <v>#DIV/0!</v>
      </c>
      <c r="M14" s="10" t="e">
        <f>IF(L14&lt;33,"ОДНОРОДНЫЕ","НЕОДНОРОДНЫЕ")</f>
        <v>#DIV/0!</v>
      </c>
      <c r="N14" s="22" t="e">
        <f>I14</f>
        <v>#REF!</v>
      </c>
      <c r="O14" s="23"/>
      <c r="P14" s="28"/>
      <c r="Q14" s="25"/>
      <c r="S14" s="27"/>
    </row>
    <row r="15" spans="1:19" s="26" customFormat="1" ht="15.75" hidden="1">
      <c r="A15" s="14">
        <v>3</v>
      </c>
      <c r="B15" s="16"/>
      <c r="C15" s="17"/>
      <c r="D15" s="18"/>
      <c r="E15" s="19"/>
      <c r="F15" s="19"/>
      <c r="G15" s="19"/>
      <c r="H15" s="19" t="e">
        <f>AVERAGE(E15,F15,G15,#REF!,#REF!)</f>
        <v>#REF!</v>
      </c>
      <c r="I15" s="18" t="e">
        <f>H15</f>
        <v>#REF!</v>
      </c>
      <c r="J15" s="20">
        <f>COUNT(E15:G15)</f>
        <v>0</v>
      </c>
      <c r="K15" s="21" t="e">
        <f>STDEV(E15:G15)</f>
        <v>#DIV/0!</v>
      </c>
      <c r="L15" s="18" t="e">
        <f>K15/H15*100</f>
        <v>#DIV/0!</v>
      </c>
      <c r="M15" s="10" t="e">
        <f>IF(L15&lt;33,"ОДНОРОДНЫЕ","НЕОДНОРОДНЫЕ")</f>
        <v>#DIV/0!</v>
      </c>
      <c r="N15" s="22" t="e">
        <f>I15</f>
        <v>#REF!</v>
      </c>
      <c r="O15" s="23"/>
      <c r="P15" s="28"/>
      <c r="Q15" s="25"/>
      <c r="S15" s="27"/>
    </row>
    <row r="16" spans="1:19" s="26" customFormat="1" ht="15.75" hidden="1">
      <c r="A16" s="14">
        <v>4</v>
      </c>
      <c r="B16" s="16"/>
      <c r="C16" s="17"/>
      <c r="D16" s="18"/>
      <c r="E16" s="19"/>
      <c r="F16" s="19"/>
      <c r="G16" s="19"/>
      <c r="H16" s="19" t="e">
        <f>AVERAGE(E16,F16,G16,#REF!,#REF!)</f>
        <v>#REF!</v>
      </c>
      <c r="I16" s="18" t="e">
        <f>H16</f>
        <v>#REF!</v>
      </c>
      <c r="J16" s="20">
        <f>COUNT(E16:G16)</f>
        <v>0</v>
      </c>
      <c r="K16" s="21" t="e">
        <f>STDEV(E16:G16)</f>
        <v>#DIV/0!</v>
      </c>
      <c r="L16" s="18" t="e">
        <f>K16/H16*100</f>
        <v>#DIV/0!</v>
      </c>
      <c r="M16" s="10" t="e">
        <f>IF(L16&lt;33,"ОДНОРОДНЫЕ","НЕОДНОРОДНЫЕ")</f>
        <v>#DIV/0!</v>
      </c>
      <c r="N16" s="22" t="e">
        <f>I16</f>
        <v>#REF!</v>
      </c>
      <c r="O16" s="23"/>
      <c r="P16" s="28"/>
      <c r="Q16" s="25"/>
      <c r="S16" s="27"/>
    </row>
    <row r="17" spans="1:19" s="12" customFormat="1" ht="15.75">
      <c r="A17" s="29"/>
      <c r="B17" s="29" t="s">
        <v>15</v>
      </c>
      <c r="C17" s="29"/>
      <c r="D17" s="30">
        <f>SUM(D13:D16)</f>
        <v>1</v>
      </c>
      <c r="E17" s="30">
        <f>SUM(E13:E16)</f>
        <v>630000</v>
      </c>
      <c r="F17" s="30">
        <f>SUM(F13:F16)</f>
        <v>650000</v>
      </c>
      <c r="G17" s="30">
        <f>SUM(G13:G16)</f>
        <v>550000</v>
      </c>
      <c r="H17" s="31">
        <f>H13</f>
        <v>610000</v>
      </c>
      <c r="I17" s="32">
        <f>H17</f>
        <v>610000</v>
      </c>
      <c r="J17" s="30"/>
      <c r="K17" s="30"/>
      <c r="L17" s="30"/>
      <c r="M17" s="30"/>
      <c r="N17" s="33">
        <f>I17</f>
        <v>610000</v>
      </c>
      <c r="O17" s="30"/>
      <c r="P17" s="34"/>
      <c r="Q17" s="30">
        <f>SUM(Q13:Q13)</f>
        <v>44700</v>
      </c>
      <c r="S17" s="27"/>
    </row>
    <row r="18" spans="1:17" s="7" customFormat="1" ht="12.75">
      <c r="A18" s="35"/>
      <c r="B18" s="35"/>
      <c r="C18" s="35"/>
      <c r="D18" s="35"/>
      <c r="E18" s="36"/>
      <c r="F18" s="36"/>
      <c r="G18" s="37"/>
      <c r="H18" s="37"/>
      <c r="I18" s="37"/>
      <c r="J18" s="35"/>
      <c r="K18" s="35"/>
      <c r="L18" s="35"/>
      <c r="M18" s="35"/>
      <c r="N18" s="35"/>
      <c r="O18" s="35"/>
      <c r="P18" s="35"/>
      <c r="Q18" s="38"/>
    </row>
    <row r="19" spans="1:17" s="7" customFormat="1" ht="12.75">
      <c r="A19" s="35"/>
      <c r="B19" s="35"/>
      <c r="C19" s="35"/>
      <c r="D19" s="35"/>
      <c r="E19" s="36"/>
      <c r="F19" s="36"/>
      <c r="G19" s="37"/>
      <c r="H19" s="37"/>
      <c r="I19" s="37"/>
      <c r="J19" s="35"/>
      <c r="K19" s="35"/>
      <c r="L19" s="35"/>
      <c r="M19" s="35"/>
      <c r="N19" s="35"/>
      <c r="O19" s="35"/>
      <c r="P19" s="35"/>
      <c r="Q19" s="38"/>
    </row>
    <row r="20" spans="1:17" s="41" customFormat="1" ht="15.75">
      <c r="A20" s="39"/>
      <c r="B20" s="61" t="s">
        <v>21</v>
      </c>
      <c r="C20" s="61"/>
      <c r="D20" s="61"/>
      <c r="E20" s="61"/>
      <c r="F20" s="61"/>
      <c r="G20" s="61"/>
      <c r="H20" s="55">
        <f>N17</f>
        <v>610000</v>
      </c>
      <c r="I20" s="55"/>
      <c r="J20" s="40"/>
      <c r="K20" s="40"/>
      <c r="L20" s="40"/>
      <c r="M20" s="40"/>
      <c r="N20" s="40"/>
      <c r="O20" s="40"/>
      <c r="P20" s="40"/>
      <c r="Q20" s="40"/>
    </row>
    <row r="21" spans="1:2" s="12" customFormat="1" ht="15.75">
      <c r="A21" s="42"/>
      <c r="B21" s="43"/>
    </row>
    <row r="22" spans="1:17" s="12" customFormat="1" ht="15.75">
      <c r="A22" s="42"/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4"/>
      <c r="Q22" s="42"/>
    </row>
    <row r="23" spans="2:10" s="42" customFormat="1" ht="12.75" customHeight="1">
      <c r="B23" s="59" t="s">
        <v>30</v>
      </c>
      <c r="C23" s="59"/>
      <c r="D23" s="59"/>
      <c r="E23" s="59"/>
      <c r="F23" s="59"/>
      <c r="G23" s="12"/>
      <c r="H23" s="12"/>
      <c r="I23" s="12"/>
      <c r="J23" s="12"/>
    </row>
    <row r="24" spans="2:10" s="45" customFormat="1" ht="12.75" customHeight="1">
      <c r="B24" s="60" t="s">
        <v>19</v>
      </c>
      <c r="C24" s="60"/>
      <c r="D24" s="60"/>
      <c r="E24" s="60"/>
      <c r="F24" s="60"/>
      <c r="G24" s="7"/>
      <c r="H24" s="7"/>
      <c r="I24" s="7"/>
      <c r="J24" s="7"/>
    </row>
    <row r="25" spans="3:10" s="45" customFormat="1" ht="12.75">
      <c r="C25" s="46"/>
      <c r="D25" s="46"/>
      <c r="E25" s="7"/>
      <c r="F25" s="7"/>
      <c r="G25" s="7"/>
      <c r="H25" s="7"/>
      <c r="I25" s="7"/>
      <c r="J25" s="7"/>
    </row>
    <row r="26" spans="3:10" s="45" customFormat="1" ht="12.75">
      <c r="C26" s="46"/>
      <c r="D26" s="46"/>
      <c r="E26" s="7"/>
      <c r="F26" s="7"/>
      <c r="G26" s="7"/>
      <c r="H26" s="7"/>
      <c r="I26" s="7"/>
      <c r="J26" s="7"/>
    </row>
    <row r="27" spans="2:10" s="45" customFormat="1" ht="12.75">
      <c r="B27" s="58" t="s">
        <v>28</v>
      </c>
      <c r="C27" s="58"/>
      <c r="D27" s="58"/>
      <c r="E27" s="7"/>
      <c r="F27" s="7"/>
      <c r="G27" s="7"/>
      <c r="H27" s="7"/>
      <c r="I27" s="7"/>
      <c r="J27" s="7"/>
    </row>
    <row r="28" spans="2:4" s="45" customFormat="1" ht="12.75">
      <c r="B28" s="47" t="s">
        <v>18</v>
      </c>
      <c r="C28" s="47"/>
      <c r="D28" s="48"/>
    </row>
    <row r="30" spans="5:7" ht="12.75">
      <c r="E30" s="51"/>
      <c r="F30" s="51"/>
      <c r="G30" s="51">
        <v>10468260</v>
      </c>
    </row>
    <row r="31" spans="5:8" ht="12.75">
      <c r="E31" s="51"/>
      <c r="G31" s="51">
        <f>G17-G30</f>
        <v>-9918260</v>
      </c>
      <c r="H31" s="51">
        <v>10263000</v>
      </c>
    </row>
    <row r="32" ht="12.75">
      <c r="H32" s="51">
        <f>H31-H20</f>
        <v>9653000</v>
      </c>
    </row>
    <row r="33" ht="12.75">
      <c r="H33" s="51"/>
    </row>
    <row r="38" ht="12.75">
      <c r="F38" s="51"/>
    </row>
  </sheetData>
  <sheetProtection/>
  <mergeCells count="27">
    <mergeCell ref="O1:Q1"/>
    <mergeCell ref="C10:D10"/>
    <mergeCell ref="B10:B11"/>
    <mergeCell ref="O10:O11"/>
    <mergeCell ref="P10:P11"/>
    <mergeCell ref="Q10:Q11"/>
    <mergeCell ref="K10:K11"/>
    <mergeCell ref="L10:L11"/>
    <mergeCell ref="J1:N1"/>
    <mergeCell ref="J10:J11"/>
    <mergeCell ref="A10:A11"/>
    <mergeCell ref="F10:F11"/>
    <mergeCell ref="A4:N4"/>
    <mergeCell ref="A8:N8"/>
    <mergeCell ref="A5:N5"/>
    <mergeCell ref="A6:N6"/>
    <mergeCell ref="H10:H11"/>
    <mergeCell ref="E10:E11"/>
    <mergeCell ref="N10:N11"/>
    <mergeCell ref="M10:M11"/>
    <mergeCell ref="I10:I11"/>
    <mergeCell ref="H20:I20"/>
    <mergeCell ref="G10:G11"/>
    <mergeCell ref="B27:D27"/>
    <mergeCell ref="B23:F23"/>
    <mergeCell ref="B24:F24"/>
    <mergeCell ref="B20:G20"/>
  </mergeCells>
  <conditionalFormatting sqref="M13:M16">
    <cfRule type="containsText" priority="16" dxfId="6" operator="containsText" text="НЕ">
      <formula>NOT(ISERROR(SEARCH("НЕ",M13)))</formula>
    </cfRule>
    <cfRule type="containsText" priority="17" dxfId="7" operator="containsText" text="ОДНОРОДНЫЕ">
      <formula>NOT(ISERROR(SEARCH("ОДНОРОДНЫЕ",M13)))</formula>
    </cfRule>
    <cfRule type="containsText" priority="18" dxfId="6" operator="containsText" text="НЕОДНОРОДНЫЕ">
      <formula>NOT(ISERROR(SEARCH("НЕОДНОРОДНЫЕ",M13)))</formula>
    </cfRule>
  </conditionalFormatting>
  <conditionalFormatting sqref="M13:M16">
    <cfRule type="containsText" priority="13" dxfId="6" operator="containsText" text="НЕОДНОРОДНЫЕ">
      <formula>NOT(ISERROR(SEARCH("НЕОДНОРОДНЫЕ",M13)))</formula>
    </cfRule>
    <cfRule type="containsText" priority="14" dxfId="7" operator="containsText" text="ОДНОРОДНЫЕ">
      <formula>NOT(ISERROR(SEARCH("ОДНОРОДНЫЕ",M13)))</formula>
    </cfRule>
    <cfRule type="containsText" priority="15" dxfId="6" operator="containsText" text="НЕОДНОРОДНЫЕ">
      <formula>NOT(ISERROR(SEARCH("НЕОДНОРОДНЫЕ",M13)))</formula>
    </cfRule>
  </conditionalFormatting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600" verticalDpi="600" orientation="landscape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ARM5</cp:lastModifiedBy>
  <cp:lastPrinted>2021-08-30T09:05:22Z</cp:lastPrinted>
  <dcterms:created xsi:type="dcterms:W3CDTF">2010-02-24T09:47:07Z</dcterms:created>
  <dcterms:modified xsi:type="dcterms:W3CDTF">2022-08-23T11:23:16Z</dcterms:modified>
  <cp:category/>
  <cp:version/>
  <cp:contentType/>
  <cp:contentStatus/>
</cp:coreProperties>
</file>