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1" i="1" l="1"/>
  <c r="O7" i="1"/>
  <c r="O8" i="1"/>
  <c r="O9" i="1"/>
  <c r="O10" i="1"/>
  <c r="N7" i="1"/>
  <c r="N8" i="1"/>
  <c r="N9" i="1"/>
  <c r="N10" i="1"/>
  <c r="M7" i="1"/>
  <c r="M8" i="1"/>
  <c r="M9" i="1"/>
  <c r="M10" i="1"/>
  <c r="L7" i="1"/>
  <c r="L8" i="1"/>
  <c r="L9" i="1"/>
  <c r="L10" i="1"/>
  <c r="K7" i="1"/>
  <c r="K8" i="1"/>
  <c r="K9" i="1"/>
  <c r="K10" i="1"/>
  <c r="J7" i="1"/>
  <c r="J8" i="1"/>
  <c r="J9" i="1"/>
  <c r="J10" i="1"/>
  <c r="I8" i="1"/>
  <c r="I9" i="1"/>
  <c r="I10" i="1"/>
  <c r="I7" i="1"/>
  <c r="L6" i="1"/>
  <c r="M6" i="1" s="1"/>
  <c r="N6" i="1" s="1"/>
  <c r="O6" i="1" s="1"/>
  <c r="I6" i="1"/>
  <c r="J6" i="1" s="1"/>
  <c r="K6" i="1" s="1"/>
</calcChain>
</file>

<file path=xl/sharedStrings.xml><?xml version="1.0" encoding="utf-8"?>
<sst xmlns="http://schemas.openxmlformats.org/spreadsheetml/2006/main" count="50" uniqueCount="42">
  <si>
    <t xml:space="preserve">* Определение НМЦК произведено Заказчиком в соответствии с Приказом Минэкономразвития России от 02.10.2013 №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
 </t>
  </si>
  <si>
    <t>** В соответствии с п. 3.20.1 Методических рекомендаций, утвержденных Приказом Минэкономразвития России от 02.10.2013 № 567 расчет произведен с помощью стандартных функций табличного редактора EXCEL.</t>
  </si>
  <si>
    <t>Заказчик подтверждает, что:</t>
  </si>
  <si>
    <t>1. При расчете НМЦК на поставку товара использована информация в отношении показателей и стоимости не менее двух разных товарных знаков, а при отсутствии товарного знака - не менее двух разных производителей.</t>
  </si>
  <si>
    <t>2. Характеристика товара (условия оказания услуг, выполнения работ) используемые для расчета НМЦК соответствуют описанию объектаа закупки.</t>
  </si>
  <si>
    <t>Подпись:____________________________</t>
  </si>
  <si>
    <t>№</t>
  </si>
  <si>
    <t>Наименование предмета товара (работы, услуги)</t>
  </si>
  <si>
    <t>Ед. изм</t>
  </si>
  <si>
    <t>Кол-во</t>
  </si>
  <si>
    <t>Источник информации о цене (руб./ед.изм.)</t>
  </si>
  <si>
    <t>Однородность совокупности значений выявленных цен, используемых в расчете Н(М)ЦК**</t>
  </si>
  <si>
    <t>Н(М)ЦК определяемая методом сопоставимых рыночных цен (анализа рынка)*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</si>
  <si>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</si>
  <si>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</si>
  <si>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</si>
  <si>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1"/>
        <color indexed="8"/>
        <rFont val="Times New Roman"/>
        <family val="1"/>
        <charset val="204"/>
      </rPr>
      <t xml:space="preserve">коэффициент вариации цен V (%)           </t>
    </r>
    <r>
      <rPr>
        <i/>
        <sz val="11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</si>
  <si>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1"/>
        <color indexed="8"/>
        <rFont val="Times New Roman"/>
        <family val="1"/>
        <charset val="204"/>
      </rPr>
      <t xml:space="preserve">Расчет Н(М)ЦК по формуле   </t>
    </r>
    <r>
      <rPr>
        <sz val="11"/>
        <color indexed="8"/>
        <rFont val="Times New Roman"/>
        <family val="1"/>
        <charset val="204"/>
      </rPr>
      <t xml:space="preserve">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</si>
  <si>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</si>
  <si>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</si>
  <si>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Н(М)ЦК, контракта с учетом округления цены за единицу (руб.)</t>
  </si>
  <si>
    <t>-</t>
  </si>
  <si>
    <r>
      <t>В</t>
    </r>
    <r>
      <rPr>
        <b/>
        <sz val="14"/>
        <rFont val="Times New Roman"/>
        <family val="1"/>
        <charset val="204"/>
      </rPr>
      <t>В результате проведенного расчета Н(М)Ц контракта составила (в руб.):</t>
    </r>
    <r>
      <rPr>
        <b/>
        <sz val="14"/>
        <color indexed="9"/>
        <rFont val="Times New Roman"/>
        <family val="1"/>
        <charset val="204"/>
      </rPr>
      <t xml:space="preserve">ВВ </t>
    </r>
  </si>
  <si>
    <t>Характеристики объекта закупки</t>
  </si>
  <si>
    <t>Используемый метод определения НМЦК:</t>
  </si>
  <si>
    <t>Лук-репка</t>
  </si>
  <si>
    <t>Свекла</t>
  </si>
  <si>
    <t>Картофель</t>
  </si>
  <si>
    <t>Морковь</t>
  </si>
  <si>
    <t>Капуста</t>
  </si>
  <si>
    <t>кг</t>
  </si>
  <si>
    <t>Обоснование начальной (максимальнй) цены договора</t>
  </si>
  <si>
    <t>Дата составления 16.09.2022</t>
  </si>
  <si>
    <t>Исполнитель:</t>
  </si>
  <si>
    <t>Должность: начальник ОГЗ</t>
  </si>
  <si>
    <t>Контактный телефон 284-17-72</t>
  </si>
  <si>
    <t>В соответствии с техническим заданием</t>
  </si>
  <si>
    <t xml:space="preserve">метод сопоставимых рыночных цен (анализ рынка) </t>
  </si>
  <si>
    <t>ФИО: Файзуллина Е.П.</t>
  </si>
  <si>
    <t>Коммер-ческое предложение №1           исх 184   от 14.09.2022</t>
  </si>
  <si>
    <t>Коммер-ческое предложение №2           исх 97   от 14.09.2022</t>
  </si>
  <si>
    <t>Коммер-ческое предложение №3           исх 169   от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</si>
</sst>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justify" vertical="distributed" wrapText="1"/>
    </xf>
    <xf numFmtId="0" fontId="1" fillId="0" borderId="0" xfId="0" applyFont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Alignment="1"/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vertical="distributed" wrapText="1"/>
    </xf>
    <xf numFmtId="0" fontId="2" fillId="0" borderId="0" xfId="0" applyFont="1" applyAlignment="1">
      <alignment vertical="distributed" wrapText="1"/>
    </xf>
    <xf numFmtId="0" fontId="3" fillId="0" borderId="0" xfId="0" applyFont="1" applyAlignment="1">
      <alignment horizontal="justify" vertical="distributed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4</xdr:row>
      <xdr:rowOff>1228725</xdr:rowOff>
    </xdr:from>
    <xdr:to>
      <xdr:col>11</xdr:col>
      <xdr:colOff>19050</xdr:colOff>
      <xdr:row>4</xdr:row>
      <xdr:rowOff>1581150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4006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</xdr:row>
      <xdr:rowOff>923925</xdr:rowOff>
    </xdr:from>
    <xdr:to>
      <xdr:col>9</xdr:col>
      <xdr:colOff>1019175</xdr:colOff>
      <xdr:row>4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09587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</xdr:colOff>
      <xdr:row>4</xdr:row>
      <xdr:rowOff>2038350</xdr:rowOff>
    </xdr:from>
    <xdr:to>
      <xdr:col>11</xdr:col>
      <xdr:colOff>1504950</xdr:colOff>
      <xdr:row>4</xdr:row>
      <xdr:rowOff>2505075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210300"/>
          <a:ext cx="1485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4</xdr:row>
      <xdr:rowOff>1762125</xdr:rowOff>
    </xdr:from>
    <xdr:to>
      <xdr:col>11</xdr:col>
      <xdr:colOff>371475</xdr:colOff>
      <xdr:row>4</xdr:row>
      <xdr:rowOff>1990725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59340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A18" sqref="A18:O18"/>
    </sheetView>
  </sheetViews>
  <sheetFormatPr defaultRowHeight="15" x14ac:dyDescent="0.25"/>
  <cols>
    <col min="2" max="2" width="31.5703125" customWidth="1"/>
    <col min="5" max="5" width="12.7109375" customWidth="1"/>
    <col min="6" max="6" width="12.42578125" customWidth="1"/>
    <col min="7" max="7" width="13" customWidth="1"/>
    <col min="9" max="9" width="11.42578125" customWidth="1"/>
    <col min="10" max="10" width="13.140625" customWidth="1"/>
    <col min="11" max="11" width="15" customWidth="1"/>
    <col min="12" max="12" width="26.140625" customWidth="1"/>
    <col min="14" max="14" width="12.28515625" customWidth="1"/>
    <col min="15" max="15" width="14.140625" customWidth="1"/>
  </cols>
  <sheetData>
    <row r="1" spans="1:15" s="2" customFormat="1" ht="36" customHeight="1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7.5" x14ac:dyDescent="0.25">
      <c r="A2" s="24"/>
      <c r="B2" s="25" t="s">
        <v>23</v>
      </c>
      <c r="C2" s="38" t="s">
        <v>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37.5" x14ac:dyDescent="0.25">
      <c r="A3" s="30"/>
      <c r="B3" s="30" t="s">
        <v>24</v>
      </c>
      <c r="C3" s="43" t="s">
        <v>37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5"/>
    </row>
    <row r="4" spans="1:15" ht="15.75" x14ac:dyDescent="0.25">
      <c r="A4" s="49" t="s">
        <v>6</v>
      </c>
      <c r="B4" s="49" t="s">
        <v>7</v>
      </c>
      <c r="C4" s="50" t="s">
        <v>8</v>
      </c>
      <c r="D4" s="50" t="s">
        <v>9</v>
      </c>
      <c r="E4" s="31" t="s">
        <v>10</v>
      </c>
      <c r="F4" s="32"/>
      <c r="G4" s="33"/>
      <c r="H4" s="10"/>
      <c r="I4" s="34" t="s">
        <v>11</v>
      </c>
      <c r="J4" s="34"/>
      <c r="K4" s="34"/>
      <c r="L4" s="35" t="s">
        <v>12</v>
      </c>
      <c r="M4" s="35"/>
      <c r="N4" s="35"/>
      <c r="O4" s="35"/>
    </row>
    <row r="5" spans="1:15" ht="196.5" customHeight="1" x14ac:dyDescent="0.25">
      <c r="A5" s="49"/>
      <c r="B5" s="49"/>
      <c r="C5" s="51"/>
      <c r="D5" s="51"/>
      <c r="E5" s="11" t="s">
        <v>39</v>
      </c>
      <c r="F5" s="11" t="s">
        <v>40</v>
      </c>
      <c r="G5" s="11" t="s">
        <v>41</v>
      </c>
      <c r="H5" s="11" t="s">
        <v>13</v>
      </c>
      <c r="I5" s="11" t="s">
        <v>14</v>
      </c>
      <c r="J5" s="11" t="s">
        <v>15</v>
      </c>
      <c r="K5" s="12" t="s">
        <v>16</v>
      </c>
      <c r="L5" s="13" t="s">
        <v>17</v>
      </c>
      <c r="M5" s="14" t="s">
        <v>18</v>
      </c>
      <c r="N5" s="14" t="s">
        <v>19</v>
      </c>
      <c r="O5" s="14" t="s">
        <v>20</v>
      </c>
    </row>
    <row r="6" spans="1:15" ht="24.95" customHeight="1" x14ac:dyDescent="0.25">
      <c r="A6" s="15">
        <v>1</v>
      </c>
      <c r="B6" s="16" t="s">
        <v>27</v>
      </c>
      <c r="C6" s="17" t="s">
        <v>30</v>
      </c>
      <c r="D6" s="17">
        <v>4000</v>
      </c>
      <c r="E6" s="18">
        <v>27</v>
      </c>
      <c r="F6" s="19">
        <v>26.5</v>
      </c>
      <c r="G6" s="18">
        <v>26</v>
      </c>
      <c r="H6" s="20" t="s">
        <v>21</v>
      </c>
      <c r="I6" s="18">
        <f>AVERAGE(E6:G6)</f>
        <v>26.5</v>
      </c>
      <c r="J6" s="21">
        <f>SQRT(((SUM((POWER(G6-I6,2)),(POWER(F6-I6,2)),(POWER(E6-I6,2)))/(COLUMNS(E6:G6)-1))))</f>
        <v>0.5</v>
      </c>
      <c r="K6" s="21">
        <f>J6/I6*100</f>
        <v>1.8867924528301887</v>
      </c>
      <c r="L6" s="18">
        <f>((D6/3)*(SUM(E6:G6)))</f>
        <v>106000</v>
      </c>
      <c r="M6" s="22">
        <f>L6/D6</f>
        <v>26.5</v>
      </c>
      <c r="N6" s="22">
        <f>ROUNDDOWN(M6,2)</f>
        <v>26.5</v>
      </c>
      <c r="O6" s="22">
        <f>N6*D6</f>
        <v>106000</v>
      </c>
    </row>
    <row r="7" spans="1:15" ht="24.95" customHeight="1" x14ac:dyDescent="0.25">
      <c r="A7" s="15">
        <v>2</v>
      </c>
      <c r="B7" s="16" t="s">
        <v>25</v>
      </c>
      <c r="C7" s="17" t="s">
        <v>30</v>
      </c>
      <c r="D7" s="17">
        <v>650</v>
      </c>
      <c r="E7" s="18">
        <v>27</v>
      </c>
      <c r="F7" s="19">
        <v>30</v>
      </c>
      <c r="G7" s="18">
        <v>24</v>
      </c>
      <c r="H7" s="20" t="s">
        <v>21</v>
      </c>
      <c r="I7" s="18">
        <f>AVERAGE(E7:G7)</f>
        <v>27</v>
      </c>
      <c r="J7" s="21">
        <f t="shared" ref="J7:J10" si="0">SQRT(((SUM((POWER(G7-I7,2)),(POWER(F7-I7,2)),(POWER(E7-I7,2)))/(COLUMNS(E7:G7)-1))))</f>
        <v>3</v>
      </c>
      <c r="K7" s="21">
        <f t="shared" ref="K7:K10" si="1">J7/I7*100</f>
        <v>11.111111111111111</v>
      </c>
      <c r="L7" s="18">
        <f t="shared" ref="L7:L10" si="2">((D7/3)*(SUM(E7:G7)))</f>
        <v>17550</v>
      </c>
      <c r="M7" s="22">
        <f t="shared" ref="M7:M10" si="3">L7/D7</f>
        <v>27</v>
      </c>
      <c r="N7" s="22">
        <f t="shared" ref="N7:N10" si="4">ROUNDDOWN(M7,2)</f>
        <v>27</v>
      </c>
      <c r="O7" s="22">
        <f t="shared" ref="O7:O10" si="5">N7*D7</f>
        <v>17550</v>
      </c>
    </row>
    <row r="8" spans="1:15" ht="24.95" customHeight="1" x14ac:dyDescent="0.25">
      <c r="A8" s="15">
        <v>3</v>
      </c>
      <c r="B8" s="16" t="s">
        <v>26</v>
      </c>
      <c r="C8" s="17" t="s">
        <v>30</v>
      </c>
      <c r="D8" s="17">
        <v>800</v>
      </c>
      <c r="E8" s="18">
        <v>25</v>
      </c>
      <c r="F8" s="19">
        <v>25</v>
      </c>
      <c r="G8" s="18">
        <v>23</v>
      </c>
      <c r="H8" s="20" t="s">
        <v>21</v>
      </c>
      <c r="I8" s="18">
        <f t="shared" ref="I8:I9" si="6">AVERAGE(E8:G8)</f>
        <v>24.333333333333332</v>
      </c>
      <c r="J8" s="21">
        <f t="shared" si="0"/>
        <v>1.1547005383792515</v>
      </c>
      <c r="K8" s="21">
        <f t="shared" si="1"/>
        <v>4.7453446782708966</v>
      </c>
      <c r="L8" s="18">
        <f t="shared" si="2"/>
        <v>19466.666666666668</v>
      </c>
      <c r="M8" s="22">
        <f t="shared" si="3"/>
        <v>24.333333333333336</v>
      </c>
      <c r="N8" s="22">
        <f t="shared" si="4"/>
        <v>24.33</v>
      </c>
      <c r="O8" s="22">
        <f t="shared" si="5"/>
        <v>19464</v>
      </c>
    </row>
    <row r="9" spans="1:15" ht="24.95" customHeight="1" x14ac:dyDescent="0.25">
      <c r="A9" s="15">
        <v>4</v>
      </c>
      <c r="B9" s="16" t="s">
        <v>28</v>
      </c>
      <c r="C9" s="17" t="s">
        <v>30</v>
      </c>
      <c r="D9" s="17">
        <v>1000</v>
      </c>
      <c r="E9" s="18">
        <v>26</v>
      </c>
      <c r="F9" s="19">
        <v>24</v>
      </c>
      <c r="G9" s="18">
        <v>20</v>
      </c>
      <c r="H9" s="20" t="s">
        <v>21</v>
      </c>
      <c r="I9" s="18">
        <f t="shared" si="6"/>
        <v>23.333333333333332</v>
      </c>
      <c r="J9" s="21">
        <f t="shared" si="0"/>
        <v>3.0550504633038935</v>
      </c>
      <c r="K9" s="21">
        <f t="shared" si="1"/>
        <v>13.093073414159544</v>
      </c>
      <c r="L9" s="18">
        <f t="shared" si="2"/>
        <v>23333.333333333332</v>
      </c>
      <c r="M9" s="22">
        <f t="shared" si="3"/>
        <v>23.333333333333332</v>
      </c>
      <c r="N9" s="22">
        <f t="shared" si="4"/>
        <v>23.33</v>
      </c>
      <c r="O9" s="22">
        <f t="shared" si="5"/>
        <v>23330</v>
      </c>
    </row>
    <row r="10" spans="1:15" ht="24.95" customHeight="1" thickBot="1" x14ac:dyDescent="0.3">
      <c r="A10" s="15">
        <v>5</v>
      </c>
      <c r="B10" s="16" t="s">
        <v>29</v>
      </c>
      <c r="C10" s="17" t="s">
        <v>30</v>
      </c>
      <c r="D10" s="17">
        <v>1050</v>
      </c>
      <c r="E10" s="18">
        <v>22</v>
      </c>
      <c r="F10" s="19">
        <v>21</v>
      </c>
      <c r="G10" s="18">
        <v>25</v>
      </c>
      <c r="H10" s="20" t="s">
        <v>21</v>
      </c>
      <c r="I10" s="18">
        <f>AVERAGE(E10:G10)</f>
        <v>22.666666666666668</v>
      </c>
      <c r="J10" s="21">
        <f t="shared" si="0"/>
        <v>2.0816659994661331</v>
      </c>
      <c r="K10" s="21">
        <f t="shared" si="1"/>
        <v>9.1838205858799977</v>
      </c>
      <c r="L10" s="18">
        <f t="shared" si="2"/>
        <v>23800</v>
      </c>
      <c r="M10" s="22">
        <f t="shared" si="3"/>
        <v>22.666666666666668</v>
      </c>
      <c r="N10" s="22">
        <f t="shared" si="4"/>
        <v>22.66</v>
      </c>
      <c r="O10" s="52">
        <f t="shared" si="5"/>
        <v>23793</v>
      </c>
    </row>
    <row r="11" spans="1:15" ht="19.5" thickBot="1" x14ac:dyDescent="0.3">
      <c r="A11" s="37" t="s">
        <v>22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23"/>
      <c r="O11" s="53">
        <f>SUM(O6:O10)</f>
        <v>190137</v>
      </c>
    </row>
    <row r="12" spans="1:15" ht="18.75" x14ac:dyDescent="0.25">
      <c r="A12" s="26"/>
      <c r="B12" s="26"/>
      <c r="C12" s="26"/>
      <c r="D12" s="26"/>
      <c r="E12" s="26"/>
      <c r="F12" s="26"/>
      <c r="G12" s="26"/>
      <c r="H12" s="26"/>
      <c r="I12" s="27"/>
      <c r="J12" s="28"/>
      <c r="K12" s="28"/>
      <c r="L12" s="28"/>
      <c r="M12" s="28"/>
      <c r="N12" s="28"/>
      <c r="O12" s="29"/>
    </row>
    <row r="13" spans="1:15" ht="44.25" customHeight="1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44.25" customHeight="1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8.7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8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.75" x14ac:dyDescent="0.25">
      <c r="A17" s="48" t="s">
        <v>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46.5" customHeight="1" x14ac:dyDescent="0.25">
      <c r="A18" s="48" t="s">
        <v>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8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.75" customHeight="1" x14ac:dyDescent="0.25">
      <c r="A20" s="48" t="s">
        <v>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 x14ac:dyDescent="0.3">
      <c r="A21" s="41"/>
      <c r="B21" s="4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3"/>
      <c r="B22" s="3"/>
      <c r="C22" s="3"/>
      <c r="D22" s="2"/>
      <c r="E22" s="4"/>
      <c r="F22" s="5"/>
      <c r="G22" s="6"/>
      <c r="H22" s="7"/>
      <c r="I22" s="7"/>
      <c r="J22" s="7"/>
      <c r="K22" s="7"/>
      <c r="L22" s="7"/>
      <c r="M22" s="7"/>
      <c r="N22" s="7"/>
      <c r="O22" s="7"/>
    </row>
    <row r="23" spans="1:15" ht="18.75" x14ac:dyDescent="0.3">
      <c r="A23" s="3"/>
      <c r="B23" s="42" t="s">
        <v>32</v>
      </c>
      <c r="C23" s="42"/>
      <c r="D23" s="42"/>
      <c r="E23" s="42"/>
      <c r="F23" s="5"/>
      <c r="G23" s="6"/>
      <c r="H23" s="7"/>
      <c r="I23" s="7"/>
      <c r="J23" s="7"/>
      <c r="K23" s="7"/>
      <c r="L23" s="7"/>
      <c r="M23" s="7"/>
      <c r="N23" s="7"/>
      <c r="O23" s="7"/>
    </row>
    <row r="24" spans="1:15" ht="18.75" x14ac:dyDescent="0.3">
      <c r="A24" s="8" t="s">
        <v>33</v>
      </c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.75" x14ac:dyDescent="0.3">
      <c r="A25" s="9"/>
      <c r="B25" s="9" t="s">
        <v>34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.75" x14ac:dyDescent="0.3">
      <c r="A26" s="9"/>
      <c r="B26" s="9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.75" x14ac:dyDescent="0.3">
      <c r="A27" s="9"/>
      <c r="B27" s="9" t="s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9"/>
      <c r="B28" s="9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9">
    <mergeCell ref="A21:B21"/>
    <mergeCell ref="B23:E23"/>
    <mergeCell ref="C3:O3"/>
    <mergeCell ref="A13:O13"/>
    <mergeCell ref="A14:O14"/>
    <mergeCell ref="A15:O15"/>
    <mergeCell ref="A17:O17"/>
    <mergeCell ref="A18:O18"/>
    <mergeCell ref="A20:O20"/>
    <mergeCell ref="A4:A5"/>
    <mergeCell ref="B4:B5"/>
    <mergeCell ref="C4:C5"/>
    <mergeCell ref="D4:D5"/>
    <mergeCell ref="E4:G4"/>
    <mergeCell ref="I4:K4"/>
    <mergeCell ref="L4:O4"/>
    <mergeCell ref="A1:O1"/>
    <mergeCell ref="A11:M11"/>
    <mergeCell ref="C2:O2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2022-09-29T08:19:33Z</dcterms:modified>
</cp:coreProperties>
</file>