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00" windowHeight="1185"/>
  </bookViews>
  <sheets>
    <sheet name="Смета по ФЕР 421пр (12 гр." sheetId="5" r:id="rId1"/>
    <sheet name="Source" sheetId="1" r:id="rId2"/>
    <sheet name="SourceObSm" sheetId="2" r:id="rId3"/>
    <sheet name="SmtRes" sheetId="3" r:id="rId4"/>
    <sheet name="EtalonRes" sheetId="4" r:id="rId5"/>
  </sheets>
  <definedNames>
    <definedName name="_xlnm.Print_Titles" localSheetId="0">'Смета по ФЕР 421пр (12 гр.'!$38:$38</definedName>
    <definedName name="_xlnm.Print_Area" localSheetId="0">'Смета по ФЕР 421пр (12 гр.'!$A$1:$L$372</definedName>
  </definedNames>
  <calcPr calcId="145621"/>
</workbook>
</file>

<file path=xl/calcChain.xml><?xml version="1.0" encoding="utf-8"?>
<calcChain xmlns="http://schemas.openxmlformats.org/spreadsheetml/2006/main">
  <c r="H370" i="5" l="1"/>
  <c r="H367" i="5"/>
  <c r="C370" i="5"/>
  <c r="C367" i="5"/>
  <c r="J30" i="5"/>
  <c r="J29" i="5"/>
  <c r="I28" i="5"/>
  <c r="J28" i="5"/>
  <c r="C32" i="5"/>
  <c r="D32" i="5"/>
  <c r="C31" i="5"/>
  <c r="D31" i="5"/>
  <c r="C30" i="5"/>
  <c r="D30" i="5"/>
  <c r="C29" i="5"/>
  <c r="C26" i="5" s="1"/>
  <c r="D29" i="5"/>
  <c r="D26" i="5"/>
  <c r="I364" i="5"/>
  <c r="C364" i="5"/>
  <c r="I363" i="5"/>
  <c r="C363" i="5"/>
  <c r="I362" i="5"/>
  <c r="C362" i="5"/>
  <c r="I361" i="5"/>
  <c r="C361" i="5"/>
  <c r="I360" i="5"/>
  <c r="C360" i="5"/>
  <c r="I359" i="5"/>
  <c r="C359" i="5"/>
  <c r="I358" i="5"/>
  <c r="C358" i="5"/>
  <c r="I357" i="5"/>
  <c r="C357" i="5"/>
  <c r="L356" i="5"/>
  <c r="L355" i="5"/>
  <c r="L353" i="5"/>
  <c r="J353" i="5"/>
  <c r="L352" i="5"/>
  <c r="K352" i="5"/>
  <c r="J352" i="5"/>
  <c r="B352" i="5"/>
  <c r="L351" i="5"/>
  <c r="K351" i="5"/>
  <c r="J351" i="5"/>
  <c r="J349" i="5" s="1"/>
  <c r="B351" i="5"/>
  <c r="L349" i="5"/>
  <c r="L348" i="5"/>
  <c r="K348" i="5"/>
  <c r="J348" i="5"/>
  <c r="B348" i="5"/>
  <c r="L347" i="5"/>
  <c r="K347" i="5"/>
  <c r="J347" i="5"/>
  <c r="B347" i="5"/>
  <c r="L346" i="5"/>
  <c r="K346" i="5"/>
  <c r="J346" i="5"/>
  <c r="B346" i="5"/>
  <c r="J343" i="5"/>
  <c r="J342" i="5"/>
  <c r="J340" i="5"/>
  <c r="J339" i="5"/>
  <c r="J338" i="5"/>
  <c r="J337" i="5"/>
  <c r="J336" i="5"/>
  <c r="J335" i="5"/>
  <c r="J334" i="5"/>
  <c r="J333" i="5"/>
  <c r="J332" i="5"/>
  <c r="J331" i="5"/>
  <c r="AA327" i="5"/>
  <c r="W327" i="5"/>
  <c r="AJ327" i="5"/>
  <c r="P327" i="5"/>
  <c r="AB327" i="5"/>
  <c r="AY327" i="5"/>
  <c r="AO327" i="5"/>
  <c r="Y327" i="5"/>
  <c r="AZ327" i="5"/>
  <c r="AP327" i="5"/>
  <c r="V327" i="5"/>
  <c r="R327" i="5"/>
  <c r="AI327" i="5"/>
  <c r="BA327" i="5"/>
  <c r="AQ327" i="5"/>
  <c r="BB327" i="5"/>
  <c r="J325" i="5"/>
  <c r="AR327" i="5" s="1"/>
  <c r="H325" i="5"/>
  <c r="E325" i="5"/>
  <c r="BD325" i="5"/>
  <c r="BC325" i="5"/>
  <c r="AT325" i="5"/>
  <c r="AF325" i="5"/>
  <c r="AD325" i="5"/>
  <c r="AS325" i="5" s="1"/>
  <c r="AE325" i="5"/>
  <c r="AC325" i="5"/>
  <c r="G325" i="5"/>
  <c r="D325" i="5"/>
  <c r="C325" i="5"/>
  <c r="B325" i="5"/>
  <c r="A325" i="5"/>
  <c r="AA324" i="5"/>
  <c r="W324" i="5"/>
  <c r="AJ324" i="5"/>
  <c r="P324" i="5"/>
  <c r="AB324" i="5"/>
  <c r="AY324" i="5"/>
  <c r="AO324" i="5"/>
  <c r="Y324" i="5"/>
  <c r="AZ324" i="5"/>
  <c r="AP324" i="5"/>
  <c r="V324" i="5"/>
  <c r="R324" i="5"/>
  <c r="AI324" i="5"/>
  <c r="BA324" i="5"/>
  <c r="AQ324" i="5"/>
  <c r="BB324" i="5"/>
  <c r="J322" i="5"/>
  <c r="I324" i="5" s="1"/>
  <c r="O324" i="5" s="1"/>
  <c r="H322" i="5"/>
  <c r="E322" i="5"/>
  <c r="BD322" i="5"/>
  <c r="BC322" i="5"/>
  <c r="AT322" i="5"/>
  <c r="AF322" i="5"/>
  <c r="AD322" i="5"/>
  <c r="AS322" i="5" s="1"/>
  <c r="AE322" i="5"/>
  <c r="AC322" i="5"/>
  <c r="G322" i="5"/>
  <c r="D322" i="5"/>
  <c r="C322" i="5"/>
  <c r="B322" i="5"/>
  <c r="A322" i="5"/>
  <c r="Z321" i="5"/>
  <c r="W321" i="5"/>
  <c r="U321" i="5"/>
  <c r="P321" i="5"/>
  <c r="AB321" i="5"/>
  <c r="AY321" i="5"/>
  <c r="AO321" i="5"/>
  <c r="AZ321" i="5"/>
  <c r="BA321" i="5"/>
  <c r="AX321" i="5"/>
  <c r="G320" i="5"/>
  <c r="E320" i="5"/>
  <c r="G319" i="5"/>
  <c r="E319" i="5"/>
  <c r="G316" i="5"/>
  <c r="E316" i="5"/>
  <c r="G315" i="5"/>
  <c r="E315" i="5"/>
  <c r="J314" i="5"/>
  <c r="V321" i="5" s="1"/>
  <c r="H314" i="5"/>
  <c r="J313" i="5"/>
  <c r="X321" i="5" s="1"/>
  <c r="H313" i="5"/>
  <c r="J312" i="5"/>
  <c r="R321" i="5" s="1"/>
  <c r="H312" i="5"/>
  <c r="H317" i="5" s="1"/>
  <c r="E310" i="5"/>
  <c r="BD310" i="5"/>
  <c r="BC310" i="5"/>
  <c r="AT310" i="5"/>
  <c r="AF310" i="5"/>
  <c r="AD310" i="5"/>
  <c r="AS310" i="5" s="1"/>
  <c r="AE310" i="5"/>
  <c r="J320" i="5" s="1"/>
  <c r="AC310" i="5"/>
  <c r="J319" i="5" s="1"/>
  <c r="G310" i="5"/>
  <c r="D310" i="5"/>
  <c r="C310" i="5"/>
  <c r="B310" i="5"/>
  <c r="A310" i="5"/>
  <c r="Z309" i="5"/>
  <c r="W309" i="5"/>
  <c r="U309" i="5"/>
  <c r="P309" i="5"/>
  <c r="AB309" i="5"/>
  <c r="AY309" i="5"/>
  <c r="AO309" i="5"/>
  <c r="AZ309" i="5"/>
  <c r="BA309" i="5"/>
  <c r="AX309" i="5"/>
  <c r="G308" i="5"/>
  <c r="E308" i="5"/>
  <c r="G307" i="5"/>
  <c r="E307" i="5"/>
  <c r="G304" i="5"/>
  <c r="E304" i="5"/>
  <c r="G303" i="5"/>
  <c r="E303" i="5"/>
  <c r="J302" i="5"/>
  <c r="V309" i="5" s="1"/>
  <c r="H302" i="5"/>
  <c r="J301" i="5"/>
  <c r="X309" i="5" s="1"/>
  <c r="H301" i="5"/>
  <c r="J300" i="5"/>
  <c r="R309" i="5" s="1"/>
  <c r="H300" i="5"/>
  <c r="H305" i="5" s="1"/>
  <c r="E298" i="5"/>
  <c r="BD298" i="5"/>
  <c r="BC298" i="5"/>
  <c r="AF298" i="5"/>
  <c r="AT298" i="5" s="1"/>
  <c r="AD298" i="5"/>
  <c r="AS298" i="5" s="1"/>
  <c r="AE298" i="5"/>
  <c r="J308" i="5" s="1"/>
  <c r="AC298" i="5"/>
  <c r="J307" i="5" s="1"/>
  <c r="G298" i="5"/>
  <c r="D298" i="5"/>
  <c r="C298" i="5"/>
  <c r="B298" i="5"/>
  <c r="A298" i="5"/>
  <c r="Z297" i="5"/>
  <c r="W297" i="5"/>
  <c r="U297" i="5"/>
  <c r="P297" i="5"/>
  <c r="AB297" i="5"/>
  <c r="AY297" i="5"/>
  <c r="AO297" i="5"/>
  <c r="AP297" i="5"/>
  <c r="AQ297" i="5"/>
  <c r="AN297" i="5"/>
  <c r="G296" i="5"/>
  <c r="E296" i="5"/>
  <c r="G295" i="5"/>
  <c r="E295" i="5"/>
  <c r="G292" i="5"/>
  <c r="F292" i="5"/>
  <c r="E292" i="5"/>
  <c r="G291" i="5"/>
  <c r="F291" i="5"/>
  <c r="E291" i="5"/>
  <c r="J290" i="5"/>
  <c r="V297" i="5" s="1"/>
  <c r="I290" i="5"/>
  <c r="H290" i="5"/>
  <c r="J289" i="5"/>
  <c r="X297" i="5" s="1"/>
  <c r="I289" i="5"/>
  <c r="H289" i="5"/>
  <c r="J288" i="5"/>
  <c r="R297" i="5" s="1"/>
  <c r="I288" i="5"/>
  <c r="H288" i="5"/>
  <c r="H293" i="5" s="1"/>
  <c r="E286" i="5"/>
  <c r="AT286" i="5"/>
  <c r="AS286" i="5"/>
  <c r="AF286" i="5"/>
  <c r="BD286" i="5" s="1"/>
  <c r="AD286" i="5"/>
  <c r="BC286" i="5" s="1"/>
  <c r="AE286" i="5"/>
  <c r="J296" i="5" s="1"/>
  <c r="AC286" i="5"/>
  <c r="J295" i="5" s="1"/>
  <c r="G286" i="5"/>
  <c r="D286" i="5"/>
  <c r="B286" i="5"/>
  <c r="A286" i="5"/>
  <c r="Z285" i="5"/>
  <c r="W285" i="5"/>
  <c r="U285" i="5"/>
  <c r="P285" i="5"/>
  <c r="AB285" i="5"/>
  <c r="AY285" i="5"/>
  <c r="AO285" i="5"/>
  <c r="AZ285" i="5"/>
  <c r="BA285" i="5"/>
  <c r="AX285" i="5"/>
  <c r="G284" i="5"/>
  <c r="F284" i="5"/>
  <c r="E284" i="5"/>
  <c r="G283" i="5"/>
  <c r="F283" i="5"/>
  <c r="E283" i="5"/>
  <c r="G280" i="5"/>
  <c r="E280" i="5"/>
  <c r="G279" i="5"/>
  <c r="E279" i="5"/>
  <c r="J278" i="5"/>
  <c r="V285" i="5" s="1"/>
  <c r="H278" i="5"/>
  <c r="J277" i="5"/>
  <c r="X285" i="5" s="1"/>
  <c r="H277" i="5"/>
  <c r="J276" i="5"/>
  <c r="R285" i="5" s="1"/>
  <c r="H276" i="5"/>
  <c r="H281" i="5" s="1"/>
  <c r="E274" i="5"/>
  <c r="BD274" i="5"/>
  <c r="BC274" i="5"/>
  <c r="AF274" i="5"/>
  <c r="AT274" i="5" s="1"/>
  <c r="AD274" i="5"/>
  <c r="AS274" i="5" s="1"/>
  <c r="AE274" i="5"/>
  <c r="J284" i="5" s="1"/>
  <c r="AC274" i="5"/>
  <c r="J283" i="5" s="1"/>
  <c r="G274" i="5"/>
  <c r="D274" i="5"/>
  <c r="B274" i="5"/>
  <c r="A274" i="5"/>
  <c r="Z273" i="5"/>
  <c r="W273" i="5"/>
  <c r="U273" i="5"/>
  <c r="P273" i="5"/>
  <c r="AB273" i="5"/>
  <c r="AY273" i="5"/>
  <c r="AO273" i="5"/>
  <c r="AZ273" i="5"/>
  <c r="BA273" i="5"/>
  <c r="AX273" i="5"/>
  <c r="G272" i="5"/>
  <c r="F272" i="5"/>
  <c r="E272" i="5"/>
  <c r="G271" i="5"/>
  <c r="F271" i="5"/>
  <c r="E271" i="5"/>
  <c r="G268" i="5"/>
  <c r="E268" i="5"/>
  <c r="G267" i="5"/>
  <c r="E267" i="5"/>
  <c r="J266" i="5"/>
  <c r="V273" i="5" s="1"/>
  <c r="H266" i="5"/>
  <c r="J265" i="5"/>
  <c r="X273" i="5" s="1"/>
  <c r="H265" i="5"/>
  <c r="J264" i="5"/>
  <c r="AQ273" i="5" s="1"/>
  <c r="H264" i="5"/>
  <c r="H269" i="5" s="1"/>
  <c r="E262" i="5"/>
  <c r="BD262" i="5"/>
  <c r="BC262" i="5"/>
  <c r="AT262" i="5"/>
  <c r="AF262" i="5"/>
  <c r="AD262" i="5"/>
  <c r="AS262" i="5" s="1"/>
  <c r="AE262" i="5"/>
  <c r="J272" i="5" s="1"/>
  <c r="AC262" i="5"/>
  <c r="J271" i="5" s="1"/>
  <c r="G262" i="5"/>
  <c r="D262" i="5"/>
  <c r="B262" i="5"/>
  <c r="A262" i="5"/>
  <c r="Z261" i="5"/>
  <c r="W261" i="5"/>
  <c r="U261" i="5"/>
  <c r="P261" i="5"/>
  <c r="AB261" i="5"/>
  <c r="AY261" i="5"/>
  <c r="AO261" i="5"/>
  <c r="AP261" i="5"/>
  <c r="AQ261" i="5"/>
  <c r="AN261" i="5"/>
  <c r="G260" i="5"/>
  <c r="E260" i="5"/>
  <c r="G259" i="5"/>
  <c r="E259" i="5"/>
  <c r="G256" i="5"/>
  <c r="F256" i="5"/>
  <c r="E256" i="5"/>
  <c r="G255" i="5"/>
  <c r="F255" i="5"/>
  <c r="E255" i="5"/>
  <c r="J254" i="5"/>
  <c r="V261" i="5" s="1"/>
  <c r="I254" i="5"/>
  <c r="H254" i="5"/>
  <c r="J253" i="5"/>
  <c r="X261" i="5" s="1"/>
  <c r="I253" i="5"/>
  <c r="H253" i="5"/>
  <c r="J252" i="5"/>
  <c r="BA261" i="5" s="1"/>
  <c r="I252" i="5"/>
  <c r="H252" i="5"/>
  <c r="H257" i="5" s="1"/>
  <c r="B251" i="5"/>
  <c r="E250" i="5"/>
  <c r="AT250" i="5"/>
  <c r="AS250" i="5"/>
  <c r="AF250" i="5"/>
  <c r="BD250" i="5" s="1"/>
  <c r="AD250" i="5"/>
  <c r="BC250" i="5" s="1"/>
  <c r="AE250" i="5"/>
  <c r="J260" i="5" s="1"/>
  <c r="AC250" i="5"/>
  <c r="J259" i="5" s="1"/>
  <c r="G250" i="5"/>
  <c r="D250" i="5"/>
  <c r="B250" i="5"/>
  <c r="A250" i="5"/>
  <c r="J247" i="5"/>
  <c r="J246" i="5"/>
  <c r="J244" i="5"/>
  <c r="J243" i="5"/>
  <c r="J242" i="5"/>
  <c r="J241" i="5"/>
  <c r="J240" i="5"/>
  <c r="J239" i="5"/>
  <c r="J238" i="5"/>
  <c r="J237" i="5"/>
  <c r="J236" i="5"/>
  <c r="J235" i="5"/>
  <c r="Z231" i="5"/>
  <c r="W231" i="5"/>
  <c r="U231" i="5"/>
  <c r="P231" i="5"/>
  <c r="AO231" i="5"/>
  <c r="X231" i="5"/>
  <c r="AZ231" i="5"/>
  <c r="AP231" i="5"/>
  <c r="V231" i="5"/>
  <c r="R231" i="5"/>
  <c r="Q231" i="5"/>
  <c r="BA231" i="5"/>
  <c r="AQ231" i="5"/>
  <c r="AN231" i="5"/>
  <c r="I231" i="5"/>
  <c r="AB231" i="5" s="1"/>
  <c r="J229" i="5"/>
  <c r="AX231" i="5" s="1"/>
  <c r="H229" i="5"/>
  <c r="E229" i="5"/>
  <c r="AT229" i="5"/>
  <c r="AS229" i="5"/>
  <c r="AF229" i="5"/>
  <c r="BD229" i="5" s="1"/>
  <c r="AD229" i="5"/>
  <c r="BC229" i="5" s="1"/>
  <c r="AE229" i="5"/>
  <c r="AC229" i="5"/>
  <c r="G229" i="5"/>
  <c r="D229" i="5"/>
  <c r="C229" i="5"/>
  <c r="B229" i="5"/>
  <c r="A229" i="5"/>
  <c r="Z228" i="5"/>
  <c r="W228" i="5"/>
  <c r="U228" i="5"/>
  <c r="P228" i="5"/>
  <c r="AY228" i="5"/>
  <c r="AO228" i="5"/>
  <c r="X228" i="5"/>
  <c r="AZ228" i="5"/>
  <c r="AP228" i="5"/>
  <c r="V228" i="5"/>
  <c r="Q228" i="5"/>
  <c r="BA228" i="5"/>
  <c r="AQ228" i="5"/>
  <c r="AX228" i="5"/>
  <c r="AN228" i="5"/>
  <c r="J226" i="5"/>
  <c r="BH228" i="5" s="1"/>
  <c r="H226" i="5"/>
  <c r="E226" i="5"/>
  <c r="BD226" i="5"/>
  <c r="BC226" i="5"/>
  <c r="AT226" i="5"/>
  <c r="AS226" i="5"/>
  <c r="AF226" i="5"/>
  <c r="AD226" i="5"/>
  <c r="AE226" i="5"/>
  <c r="AC226" i="5"/>
  <c r="G226" i="5"/>
  <c r="D226" i="5"/>
  <c r="B226" i="5"/>
  <c r="A226" i="5"/>
  <c r="J223" i="5"/>
  <c r="Z225" i="5"/>
  <c r="W225" i="5"/>
  <c r="U225" i="5"/>
  <c r="P225" i="5"/>
  <c r="AO225" i="5"/>
  <c r="X225" i="5"/>
  <c r="AZ225" i="5"/>
  <c r="AP225" i="5"/>
  <c r="V225" i="5"/>
  <c r="AQ225" i="5"/>
  <c r="AN225" i="5"/>
  <c r="G224" i="5"/>
  <c r="E224" i="5"/>
  <c r="G223" i="5"/>
  <c r="E223" i="5"/>
  <c r="G220" i="5"/>
  <c r="E220" i="5"/>
  <c r="J219" i="5"/>
  <c r="AB225" i="5" s="1"/>
  <c r="H219" i="5"/>
  <c r="J218" i="5"/>
  <c r="Q225" i="5" s="1"/>
  <c r="J222" i="5" s="1"/>
  <c r="H218" i="5"/>
  <c r="H221" i="5" s="1"/>
  <c r="E216" i="5"/>
  <c r="AT216" i="5"/>
  <c r="AS216" i="5"/>
  <c r="AF216" i="5"/>
  <c r="BD216" i="5" s="1"/>
  <c r="AD216" i="5"/>
  <c r="BC216" i="5" s="1"/>
  <c r="AE216" i="5"/>
  <c r="J224" i="5" s="1"/>
  <c r="I225" i="5" s="1"/>
  <c r="O225" i="5" s="1"/>
  <c r="AC216" i="5"/>
  <c r="G216" i="5"/>
  <c r="D216" i="5"/>
  <c r="C216" i="5"/>
  <c r="B216" i="5"/>
  <c r="A216" i="5"/>
  <c r="Z215" i="5"/>
  <c r="W215" i="5"/>
  <c r="U215" i="5"/>
  <c r="P215" i="5"/>
  <c r="AY215" i="5"/>
  <c r="AO215" i="5"/>
  <c r="X215" i="5"/>
  <c r="AZ215" i="5"/>
  <c r="AP215" i="5"/>
  <c r="V215" i="5"/>
  <c r="R215" i="5"/>
  <c r="Q215" i="5"/>
  <c r="BA215" i="5"/>
  <c r="AQ215" i="5"/>
  <c r="AN215" i="5"/>
  <c r="O215" i="5"/>
  <c r="I215" i="5"/>
  <c r="AB215" i="5" s="1"/>
  <c r="J213" i="5"/>
  <c r="AX215" i="5" s="1"/>
  <c r="H213" i="5"/>
  <c r="E213" i="5"/>
  <c r="AT213" i="5"/>
  <c r="AS213" i="5"/>
  <c r="AF213" i="5"/>
  <c r="BD213" i="5" s="1"/>
  <c r="AD213" i="5"/>
  <c r="BC213" i="5" s="1"/>
  <c r="AE213" i="5"/>
  <c r="AC213" i="5"/>
  <c r="G213" i="5"/>
  <c r="D213" i="5"/>
  <c r="C213" i="5"/>
  <c r="B213" i="5"/>
  <c r="A213" i="5"/>
  <c r="Z212" i="5"/>
  <c r="W212" i="5"/>
  <c r="U212" i="5"/>
  <c r="P212" i="5"/>
  <c r="AO212" i="5"/>
  <c r="X212" i="5"/>
  <c r="AP212" i="5"/>
  <c r="AQ212" i="5"/>
  <c r="AN212" i="5"/>
  <c r="G211" i="5"/>
  <c r="E211" i="5"/>
  <c r="G210" i="5"/>
  <c r="E210" i="5"/>
  <c r="G207" i="5"/>
  <c r="E207" i="5"/>
  <c r="G206" i="5"/>
  <c r="E206" i="5"/>
  <c r="J205" i="5"/>
  <c r="AY212" i="5" s="1"/>
  <c r="H205" i="5"/>
  <c r="J204" i="5"/>
  <c r="V212" i="5" s="1"/>
  <c r="H204" i="5"/>
  <c r="J203" i="5"/>
  <c r="AZ212" i="5" s="1"/>
  <c r="H203" i="5"/>
  <c r="J202" i="5"/>
  <c r="BA212" i="5" s="1"/>
  <c r="H202" i="5"/>
  <c r="H208" i="5" s="1"/>
  <c r="E200" i="5"/>
  <c r="AT200" i="5"/>
  <c r="AS200" i="5"/>
  <c r="AF200" i="5"/>
  <c r="BD200" i="5" s="1"/>
  <c r="AD200" i="5"/>
  <c r="BC200" i="5" s="1"/>
  <c r="AE200" i="5"/>
  <c r="J211" i="5" s="1"/>
  <c r="AC200" i="5"/>
  <c r="J210" i="5" s="1"/>
  <c r="G200" i="5"/>
  <c r="D200" i="5"/>
  <c r="C200" i="5"/>
  <c r="B200" i="5"/>
  <c r="A200" i="5"/>
  <c r="Z199" i="5"/>
  <c r="W199" i="5"/>
  <c r="U199" i="5"/>
  <c r="P199" i="5"/>
  <c r="AO199" i="5"/>
  <c r="X199" i="5"/>
  <c r="AZ199" i="5"/>
  <c r="AP199" i="5"/>
  <c r="V199" i="5"/>
  <c r="R199" i="5"/>
  <c r="Q199" i="5"/>
  <c r="BA199" i="5"/>
  <c r="AQ199" i="5"/>
  <c r="AN199" i="5"/>
  <c r="J197" i="5"/>
  <c r="I199" i="5" s="1"/>
  <c r="H197" i="5"/>
  <c r="E197" i="5"/>
  <c r="AT197" i="5"/>
  <c r="AS197" i="5"/>
  <c r="AF197" i="5"/>
  <c r="BD197" i="5" s="1"/>
  <c r="AD197" i="5"/>
  <c r="BC197" i="5" s="1"/>
  <c r="AE197" i="5"/>
  <c r="AC197" i="5"/>
  <c r="G197" i="5"/>
  <c r="D197" i="5"/>
  <c r="C197" i="5"/>
  <c r="B197" i="5"/>
  <c r="A197" i="5"/>
  <c r="J194" i="5"/>
  <c r="Z196" i="5"/>
  <c r="W196" i="5"/>
  <c r="U196" i="5"/>
  <c r="P196" i="5"/>
  <c r="AO196" i="5"/>
  <c r="AP196" i="5"/>
  <c r="V196" i="5"/>
  <c r="AQ196" i="5"/>
  <c r="AN196" i="5"/>
  <c r="G195" i="5"/>
  <c r="E195" i="5"/>
  <c r="G194" i="5"/>
  <c r="E194" i="5"/>
  <c r="G191" i="5"/>
  <c r="E191" i="5"/>
  <c r="G190" i="5"/>
  <c r="E190" i="5"/>
  <c r="J189" i="5"/>
  <c r="AB196" i="5" s="1"/>
  <c r="H189" i="5"/>
  <c r="J188" i="5"/>
  <c r="H188" i="5"/>
  <c r="J187" i="5"/>
  <c r="AZ196" i="5" s="1"/>
  <c r="H187" i="5"/>
  <c r="J186" i="5"/>
  <c r="Q196" i="5" s="1"/>
  <c r="J193" i="5" s="1"/>
  <c r="H186" i="5"/>
  <c r="H192" i="5" s="1"/>
  <c r="E184" i="5"/>
  <c r="AT184" i="5"/>
  <c r="AS184" i="5"/>
  <c r="AF184" i="5"/>
  <c r="BD184" i="5" s="1"/>
  <c r="AD184" i="5"/>
  <c r="BC184" i="5" s="1"/>
  <c r="AE184" i="5"/>
  <c r="J195" i="5" s="1"/>
  <c r="I196" i="5" s="1"/>
  <c r="O196" i="5" s="1"/>
  <c r="AC184" i="5"/>
  <c r="G184" i="5"/>
  <c r="D184" i="5"/>
  <c r="C184" i="5"/>
  <c r="B184" i="5"/>
  <c r="A184" i="5"/>
  <c r="Z183" i="5"/>
  <c r="W183" i="5"/>
  <c r="U183" i="5"/>
  <c r="P183" i="5"/>
  <c r="AB183" i="5"/>
  <c r="AO183" i="5"/>
  <c r="AZ183" i="5"/>
  <c r="AP183" i="5"/>
  <c r="Q183" i="5"/>
  <c r="J180" i="5" s="1"/>
  <c r="AQ183" i="5"/>
  <c r="AN183" i="5"/>
  <c r="G182" i="5"/>
  <c r="E182" i="5"/>
  <c r="G181" i="5"/>
  <c r="E181" i="5"/>
  <c r="G178" i="5"/>
  <c r="E178" i="5"/>
  <c r="G177" i="5"/>
  <c r="E177" i="5"/>
  <c r="J176" i="5"/>
  <c r="AY183" i="5" s="1"/>
  <c r="H176" i="5"/>
  <c r="J175" i="5"/>
  <c r="V183" i="5" s="1"/>
  <c r="H175" i="5"/>
  <c r="J174" i="5"/>
  <c r="X183" i="5" s="1"/>
  <c r="H174" i="5"/>
  <c r="J173" i="5"/>
  <c r="H173" i="5"/>
  <c r="H179" i="5" s="1"/>
  <c r="E171" i="5"/>
  <c r="AT171" i="5"/>
  <c r="AS171" i="5"/>
  <c r="AF171" i="5"/>
  <c r="BD171" i="5" s="1"/>
  <c r="AD171" i="5"/>
  <c r="BC171" i="5" s="1"/>
  <c r="AE171" i="5"/>
  <c r="J182" i="5" s="1"/>
  <c r="AC171" i="5"/>
  <c r="J181" i="5" s="1"/>
  <c r="G171" i="5"/>
  <c r="D171" i="5"/>
  <c r="C171" i="5"/>
  <c r="B171" i="5"/>
  <c r="A171" i="5"/>
  <c r="Z170" i="5"/>
  <c r="W170" i="5"/>
  <c r="U170" i="5"/>
  <c r="P170" i="5"/>
  <c r="AY170" i="5"/>
  <c r="X170" i="5"/>
  <c r="AZ170" i="5"/>
  <c r="AP170" i="5"/>
  <c r="V170" i="5"/>
  <c r="R170" i="5"/>
  <c r="Q170" i="5"/>
  <c r="BA170" i="5"/>
  <c r="AQ170" i="5"/>
  <c r="AX170" i="5"/>
  <c r="AN170" i="5"/>
  <c r="J168" i="5"/>
  <c r="I170" i="5" s="1"/>
  <c r="H168" i="5"/>
  <c r="E168" i="5"/>
  <c r="BD168" i="5"/>
  <c r="BC168" i="5"/>
  <c r="AT168" i="5"/>
  <c r="AS168" i="5"/>
  <c r="AF168" i="5"/>
  <c r="AD168" i="5"/>
  <c r="AE168" i="5"/>
  <c r="AC168" i="5"/>
  <c r="G168" i="5"/>
  <c r="D168" i="5"/>
  <c r="C168" i="5"/>
  <c r="B168" i="5"/>
  <c r="A168" i="5"/>
  <c r="Z167" i="5"/>
  <c r="W167" i="5"/>
  <c r="U167" i="5"/>
  <c r="P167" i="5"/>
  <c r="AO167" i="5"/>
  <c r="X167" i="5"/>
  <c r="AP167" i="5"/>
  <c r="AQ167" i="5"/>
  <c r="AN167" i="5"/>
  <c r="G166" i="5"/>
  <c r="E166" i="5"/>
  <c r="G165" i="5"/>
  <c r="E165" i="5"/>
  <c r="G162" i="5"/>
  <c r="E162" i="5"/>
  <c r="G161" i="5"/>
  <c r="E161" i="5"/>
  <c r="J160" i="5"/>
  <c r="AY167" i="5" s="1"/>
  <c r="H160" i="5"/>
  <c r="J159" i="5"/>
  <c r="V167" i="5" s="1"/>
  <c r="H159" i="5"/>
  <c r="J158" i="5"/>
  <c r="AZ167" i="5" s="1"/>
  <c r="H158" i="5"/>
  <c r="J157" i="5"/>
  <c r="BA167" i="5" s="1"/>
  <c r="H157" i="5"/>
  <c r="H163" i="5" s="1"/>
  <c r="E155" i="5"/>
  <c r="AT155" i="5"/>
  <c r="AS155" i="5"/>
  <c r="AF155" i="5"/>
  <c r="BD155" i="5" s="1"/>
  <c r="AD155" i="5"/>
  <c r="BC155" i="5" s="1"/>
  <c r="AE155" i="5"/>
  <c r="J166" i="5" s="1"/>
  <c r="AC155" i="5"/>
  <c r="J165" i="5" s="1"/>
  <c r="G155" i="5"/>
  <c r="D155" i="5"/>
  <c r="C155" i="5"/>
  <c r="B155" i="5"/>
  <c r="A155" i="5"/>
  <c r="J153" i="5"/>
  <c r="Z154" i="5"/>
  <c r="W154" i="5"/>
  <c r="U154" i="5"/>
  <c r="P154" i="5"/>
  <c r="AO154" i="5"/>
  <c r="AP154" i="5"/>
  <c r="BA154" i="5"/>
  <c r="AQ154" i="5"/>
  <c r="AN154" i="5"/>
  <c r="G153" i="5"/>
  <c r="E153" i="5"/>
  <c r="G152" i="5"/>
  <c r="E152" i="5"/>
  <c r="G149" i="5"/>
  <c r="E149" i="5"/>
  <c r="G148" i="5"/>
  <c r="E148" i="5"/>
  <c r="J147" i="5"/>
  <c r="AB154" i="5" s="1"/>
  <c r="H147" i="5"/>
  <c r="J146" i="5"/>
  <c r="V154" i="5" s="1"/>
  <c r="H146" i="5"/>
  <c r="J145" i="5"/>
  <c r="X154" i="5" s="1"/>
  <c r="H145" i="5"/>
  <c r="J144" i="5"/>
  <c r="R154" i="5" s="1"/>
  <c r="H144" i="5"/>
  <c r="H150" i="5" s="1"/>
  <c r="E142" i="5"/>
  <c r="AT142" i="5"/>
  <c r="AS142" i="5"/>
  <c r="AF142" i="5"/>
  <c r="BD142" i="5" s="1"/>
  <c r="AD142" i="5"/>
  <c r="BC142" i="5" s="1"/>
  <c r="AE142" i="5"/>
  <c r="AC142" i="5"/>
  <c r="J152" i="5" s="1"/>
  <c r="G142" i="5"/>
  <c r="D142" i="5"/>
  <c r="C142" i="5"/>
  <c r="B142" i="5"/>
  <c r="A142" i="5"/>
  <c r="Z141" i="5"/>
  <c r="W141" i="5"/>
  <c r="U141" i="5"/>
  <c r="P141" i="5"/>
  <c r="AO141" i="5"/>
  <c r="X141" i="5"/>
  <c r="AZ141" i="5"/>
  <c r="AP141" i="5"/>
  <c r="V141" i="5"/>
  <c r="R141" i="5"/>
  <c r="Q141" i="5"/>
  <c r="BA141" i="5"/>
  <c r="AQ141" i="5"/>
  <c r="AN141" i="5"/>
  <c r="I141" i="5"/>
  <c r="AB141" i="5" s="1"/>
  <c r="J139" i="5"/>
  <c r="AX141" i="5" s="1"/>
  <c r="H139" i="5"/>
  <c r="E139" i="5"/>
  <c r="BD139" i="5"/>
  <c r="AT139" i="5"/>
  <c r="AS139" i="5"/>
  <c r="AF139" i="5"/>
  <c r="AD139" i="5"/>
  <c r="BC139" i="5" s="1"/>
  <c r="AE139" i="5"/>
  <c r="AC139" i="5"/>
  <c r="G139" i="5"/>
  <c r="D139" i="5"/>
  <c r="C139" i="5"/>
  <c r="B139" i="5"/>
  <c r="A139" i="5"/>
  <c r="J136" i="5"/>
  <c r="Z138" i="5"/>
  <c r="W138" i="5"/>
  <c r="U138" i="5"/>
  <c r="P138" i="5"/>
  <c r="AB138" i="5"/>
  <c r="AO138" i="5"/>
  <c r="X138" i="5"/>
  <c r="AZ138" i="5"/>
  <c r="AP138" i="5"/>
  <c r="V138" i="5"/>
  <c r="Q138" i="5"/>
  <c r="J135" i="5" s="1"/>
  <c r="AQ138" i="5"/>
  <c r="AN138" i="5"/>
  <c r="G137" i="5"/>
  <c r="E137" i="5"/>
  <c r="G136" i="5"/>
  <c r="E136" i="5"/>
  <c r="G133" i="5"/>
  <c r="E133" i="5"/>
  <c r="G132" i="5"/>
  <c r="E132" i="5"/>
  <c r="J131" i="5"/>
  <c r="AY138" i="5" s="1"/>
  <c r="H131" i="5"/>
  <c r="J130" i="5"/>
  <c r="H130" i="5"/>
  <c r="J129" i="5"/>
  <c r="H129" i="5"/>
  <c r="J128" i="5"/>
  <c r="R138" i="5" s="1"/>
  <c r="H128" i="5"/>
  <c r="H134" i="5" s="1"/>
  <c r="E126" i="5"/>
  <c r="AT126" i="5"/>
  <c r="AS126" i="5"/>
  <c r="AF126" i="5"/>
  <c r="BD126" i="5" s="1"/>
  <c r="AD126" i="5"/>
  <c r="BC126" i="5" s="1"/>
  <c r="AE126" i="5"/>
  <c r="J137" i="5" s="1"/>
  <c r="I138" i="5" s="1"/>
  <c r="O138" i="5" s="1"/>
  <c r="AC126" i="5"/>
  <c r="G126" i="5"/>
  <c r="D126" i="5"/>
  <c r="C126" i="5"/>
  <c r="B126" i="5"/>
  <c r="A126" i="5"/>
  <c r="Z125" i="5"/>
  <c r="W125" i="5"/>
  <c r="U125" i="5"/>
  <c r="P125" i="5"/>
  <c r="AY125" i="5"/>
  <c r="X125" i="5"/>
  <c r="AZ125" i="5"/>
  <c r="AP125" i="5"/>
  <c r="V125" i="5"/>
  <c r="R125" i="5"/>
  <c r="Q125" i="5"/>
  <c r="BA125" i="5"/>
  <c r="AQ125" i="5"/>
  <c r="AX125" i="5"/>
  <c r="J123" i="5"/>
  <c r="AN125" i="5" s="1"/>
  <c r="H123" i="5"/>
  <c r="E123" i="5"/>
  <c r="BD123" i="5"/>
  <c r="BC123" i="5"/>
  <c r="AT123" i="5"/>
  <c r="AS123" i="5"/>
  <c r="AF123" i="5"/>
  <c r="AD123" i="5"/>
  <c r="AE123" i="5"/>
  <c r="AC123" i="5"/>
  <c r="G123" i="5"/>
  <c r="D123" i="5"/>
  <c r="C123" i="5"/>
  <c r="B123" i="5"/>
  <c r="A123" i="5"/>
  <c r="Z122" i="5"/>
  <c r="W122" i="5"/>
  <c r="U122" i="5"/>
  <c r="P122" i="5"/>
  <c r="AB122" i="5"/>
  <c r="AY122" i="5"/>
  <c r="AO122" i="5"/>
  <c r="X122" i="5"/>
  <c r="AZ122" i="5"/>
  <c r="R122" i="5"/>
  <c r="BA122" i="5"/>
  <c r="AX122" i="5"/>
  <c r="G121" i="5"/>
  <c r="F121" i="5"/>
  <c r="E121" i="5"/>
  <c r="G120" i="5"/>
  <c r="F120" i="5"/>
  <c r="E120" i="5"/>
  <c r="G117" i="5"/>
  <c r="F117" i="5"/>
  <c r="E117" i="5"/>
  <c r="G116" i="5"/>
  <c r="F116" i="5"/>
  <c r="E116" i="5"/>
  <c r="G115" i="5"/>
  <c r="E115" i="5"/>
  <c r="D115" i="5"/>
  <c r="C115" i="5"/>
  <c r="B115" i="5"/>
  <c r="G114" i="5"/>
  <c r="E114" i="5"/>
  <c r="D114" i="5"/>
  <c r="C114" i="5"/>
  <c r="B114" i="5"/>
  <c r="J113" i="5"/>
  <c r="V122" i="5" s="1"/>
  <c r="I113" i="5"/>
  <c r="H113" i="5"/>
  <c r="J112" i="5"/>
  <c r="AP122" i="5" s="1"/>
  <c r="I112" i="5"/>
  <c r="H112" i="5"/>
  <c r="J111" i="5"/>
  <c r="J118" i="5" s="1"/>
  <c r="I111" i="5"/>
  <c r="H111" i="5"/>
  <c r="H118" i="5" s="1"/>
  <c r="B110" i="5"/>
  <c r="E109" i="5"/>
  <c r="BD109" i="5"/>
  <c r="BC109" i="5"/>
  <c r="AF109" i="5"/>
  <c r="AT109" i="5" s="1"/>
  <c r="AD109" i="5"/>
  <c r="AS109" i="5" s="1"/>
  <c r="AE109" i="5"/>
  <c r="J121" i="5" s="1"/>
  <c r="AC109" i="5"/>
  <c r="J120" i="5" s="1"/>
  <c r="G109" i="5"/>
  <c r="D109" i="5"/>
  <c r="B109" i="5"/>
  <c r="A109" i="5"/>
  <c r="J106" i="5"/>
  <c r="Z108" i="5"/>
  <c r="W108" i="5"/>
  <c r="U108" i="5"/>
  <c r="P108" i="5"/>
  <c r="AB108" i="5"/>
  <c r="AY108" i="5"/>
  <c r="AO108" i="5"/>
  <c r="AZ108" i="5"/>
  <c r="V108" i="5"/>
  <c r="Q108" i="5"/>
  <c r="J105" i="5" s="1"/>
  <c r="BA108" i="5"/>
  <c r="AQ108" i="5"/>
  <c r="AX108" i="5"/>
  <c r="G107" i="5"/>
  <c r="F107" i="5"/>
  <c r="E107" i="5"/>
  <c r="G106" i="5"/>
  <c r="F106" i="5"/>
  <c r="E106" i="5"/>
  <c r="G103" i="5"/>
  <c r="F103" i="5"/>
  <c r="E103" i="5"/>
  <c r="G102" i="5"/>
  <c r="F102" i="5"/>
  <c r="E102" i="5"/>
  <c r="G101" i="5"/>
  <c r="E101" i="5"/>
  <c r="D101" i="5"/>
  <c r="C101" i="5"/>
  <c r="B101" i="5"/>
  <c r="G100" i="5"/>
  <c r="E100" i="5"/>
  <c r="D100" i="5"/>
  <c r="C100" i="5"/>
  <c r="B100" i="5"/>
  <c r="J99" i="5"/>
  <c r="H99" i="5"/>
  <c r="J98" i="5"/>
  <c r="I98" i="5"/>
  <c r="H98" i="5"/>
  <c r="J97" i="5"/>
  <c r="I97" i="5"/>
  <c r="H97" i="5"/>
  <c r="H104" i="5" s="1"/>
  <c r="J96" i="5"/>
  <c r="R108" i="5" s="1"/>
  <c r="I96" i="5"/>
  <c r="H96" i="5"/>
  <c r="B95" i="5"/>
  <c r="E94" i="5"/>
  <c r="BD94" i="5"/>
  <c r="BC94" i="5"/>
  <c r="AT94" i="5"/>
  <c r="AF94" i="5"/>
  <c r="AD94" i="5"/>
  <c r="AS94" i="5" s="1"/>
  <c r="AE94" i="5"/>
  <c r="J107" i="5" s="1"/>
  <c r="I108" i="5" s="1"/>
  <c r="O108" i="5" s="1"/>
  <c r="AC94" i="5"/>
  <c r="G94" i="5"/>
  <c r="D94" i="5"/>
  <c r="B94" i="5"/>
  <c r="A94" i="5"/>
  <c r="Z93" i="5"/>
  <c r="W93" i="5"/>
  <c r="U93" i="5"/>
  <c r="P93" i="5"/>
  <c r="AB93" i="5"/>
  <c r="AY93" i="5"/>
  <c r="AO93" i="5"/>
  <c r="X93" i="5"/>
  <c r="AZ93" i="5"/>
  <c r="AP93" i="5"/>
  <c r="BA93" i="5"/>
  <c r="AX93" i="5"/>
  <c r="G92" i="5"/>
  <c r="F92" i="5"/>
  <c r="E92" i="5"/>
  <c r="G91" i="5"/>
  <c r="F91" i="5"/>
  <c r="E91" i="5"/>
  <c r="G88" i="5"/>
  <c r="F88" i="5"/>
  <c r="E88" i="5"/>
  <c r="G87" i="5"/>
  <c r="F87" i="5"/>
  <c r="E87" i="5"/>
  <c r="J86" i="5"/>
  <c r="V93" i="5" s="1"/>
  <c r="I86" i="5"/>
  <c r="H86" i="5"/>
  <c r="J85" i="5"/>
  <c r="I85" i="5"/>
  <c r="H85" i="5"/>
  <c r="J84" i="5"/>
  <c r="J89" i="5" s="1"/>
  <c r="I84" i="5"/>
  <c r="H84" i="5"/>
  <c r="H89" i="5" s="1"/>
  <c r="B83" i="5"/>
  <c r="E82" i="5"/>
  <c r="BD82" i="5"/>
  <c r="BC82" i="5"/>
  <c r="AT82" i="5"/>
  <c r="AS82" i="5"/>
  <c r="AF82" i="5"/>
  <c r="AD82" i="5"/>
  <c r="AE82" i="5"/>
  <c r="J92" i="5" s="1"/>
  <c r="AC82" i="5"/>
  <c r="J91" i="5" s="1"/>
  <c r="G82" i="5"/>
  <c r="D82" i="5"/>
  <c r="B82" i="5"/>
  <c r="A82" i="5"/>
  <c r="Z81" i="5"/>
  <c r="W81" i="5"/>
  <c r="U81" i="5"/>
  <c r="P81" i="5"/>
  <c r="AB81" i="5"/>
  <c r="AY81" i="5"/>
  <c r="X81" i="5"/>
  <c r="AZ81" i="5"/>
  <c r="AP81" i="5"/>
  <c r="V81" i="5"/>
  <c r="BA81" i="5"/>
  <c r="AX81" i="5"/>
  <c r="G80" i="5"/>
  <c r="F80" i="5"/>
  <c r="E80" i="5"/>
  <c r="G79" i="5"/>
  <c r="F79" i="5"/>
  <c r="E79" i="5"/>
  <c r="G76" i="5"/>
  <c r="F76" i="5"/>
  <c r="E76" i="5"/>
  <c r="J75" i="5"/>
  <c r="AO81" i="5" s="1"/>
  <c r="H75" i="5"/>
  <c r="J74" i="5"/>
  <c r="AQ81" i="5" s="1"/>
  <c r="I74" i="5"/>
  <c r="H74" i="5"/>
  <c r="H77" i="5" s="1"/>
  <c r="B73" i="5"/>
  <c r="E72" i="5"/>
  <c r="BD72" i="5"/>
  <c r="BC72" i="5"/>
  <c r="AT72" i="5"/>
  <c r="AS72" i="5"/>
  <c r="AF72" i="5"/>
  <c r="AD72" i="5"/>
  <c r="AE72" i="5"/>
  <c r="J80" i="5" s="1"/>
  <c r="AC72" i="5"/>
  <c r="J79" i="5" s="1"/>
  <c r="G72" i="5"/>
  <c r="D72" i="5"/>
  <c r="B72" i="5"/>
  <c r="A72" i="5"/>
  <c r="J69" i="5"/>
  <c r="Z71" i="5"/>
  <c r="W71" i="5"/>
  <c r="U71" i="5"/>
  <c r="P71" i="5"/>
  <c r="AB71" i="5"/>
  <c r="AY71" i="5"/>
  <c r="AO71" i="5"/>
  <c r="X71" i="5"/>
  <c r="AZ71" i="5"/>
  <c r="R71" i="5"/>
  <c r="Q71" i="5"/>
  <c r="J68" i="5" s="1"/>
  <c r="BA71" i="5"/>
  <c r="AQ71" i="5"/>
  <c r="AX71" i="5"/>
  <c r="G70" i="5"/>
  <c r="F70" i="5"/>
  <c r="E70" i="5"/>
  <c r="G69" i="5"/>
  <c r="F69" i="5"/>
  <c r="E69" i="5"/>
  <c r="G66" i="5"/>
  <c r="F66" i="5"/>
  <c r="E66" i="5"/>
  <c r="J65" i="5"/>
  <c r="V71" i="5" s="1"/>
  <c r="I65" i="5"/>
  <c r="H65" i="5"/>
  <c r="J64" i="5"/>
  <c r="AP71" i="5" s="1"/>
  <c r="I64" i="5"/>
  <c r="H64" i="5"/>
  <c r="H67" i="5" s="1"/>
  <c r="B63" i="5"/>
  <c r="E62" i="5"/>
  <c r="BD62" i="5"/>
  <c r="BC62" i="5"/>
  <c r="AT62" i="5"/>
  <c r="AF62" i="5"/>
  <c r="AD62" i="5"/>
  <c r="AS62" i="5" s="1"/>
  <c r="AE62" i="5"/>
  <c r="J70" i="5" s="1"/>
  <c r="AC62" i="5"/>
  <c r="G62" i="5"/>
  <c r="D62" i="5"/>
  <c r="B62" i="5"/>
  <c r="A62" i="5"/>
  <c r="Z61" i="5"/>
  <c r="W61" i="5"/>
  <c r="U61" i="5"/>
  <c r="P61" i="5"/>
  <c r="AB61" i="5"/>
  <c r="AY61" i="5"/>
  <c r="AO61" i="5"/>
  <c r="X61" i="5"/>
  <c r="AZ61" i="5"/>
  <c r="AP61" i="5"/>
  <c r="V61" i="5"/>
  <c r="R61" i="5"/>
  <c r="BA61" i="5"/>
  <c r="AX61" i="5"/>
  <c r="G60" i="5"/>
  <c r="F60" i="5"/>
  <c r="E60" i="5"/>
  <c r="G59" i="5"/>
  <c r="F59" i="5"/>
  <c r="E59" i="5"/>
  <c r="H57" i="5"/>
  <c r="G56" i="5"/>
  <c r="F56" i="5"/>
  <c r="E56" i="5"/>
  <c r="J55" i="5"/>
  <c r="J57" i="5" s="1"/>
  <c r="I55" i="5"/>
  <c r="H55" i="5"/>
  <c r="B54" i="5"/>
  <c r="E53" i="5"/>
  <c r="BD53" i="5"/>
  <c r="BC53" i="5"/>
  <c r="AS53" i="5"/>
  <c r="AF53" i="5"/>
  <c r="AT53" i="5" s="1"/>
  <c r="AD53" i="5"/>
  <c r="AE53" i="5"/>
  <c r="J60" i="5" s="1"/>
  <c r="AC53" i="5"/>
  <c r="J59" i="5" s="1"/>
  <c r="G53" i="5"/>
  <c r="D53" i="5"/>
  <c r="B53" i="5"/>
  <c r="A53" i="5"/>
  <c r="J51" i="5"/>
  <c r="Z52" i="5"/>
  <c r="W52" i="5"/>
  <c r="U52" i="5"/>
  <c r="P52" i="5"/>
  <c r="AB52" i="5"/>
  <c r="AY52" i="5"/>
  <c r="AO52" i="5"/>
  <c r="AZ52" i="5"/>
  <c r="AP52" i="5"/>
  <c r="BA52" i="5"/>
  <c r="AX52" i="5"/>
  <c r="G51" i="5"/>
  <c r="F51" i="5"/>
  <c r="E51" i="5"/>
  <c r="G50" i="5"/>
  <c r="F50" i="5"/>
  <c r="E50" i="5"/>
  <c r="J48" i="5"/>
  <c r="G47" i="5"/>
  <c r="F47" i="5"/>
  <c r="E47" i="5"/>
  <c r="G46" i="5"/>
  <c r="F46" i="5"/>
  <c r="E46" i="5"/>
  <c r="J45" i="5"/>
  <c r="V52" i="5" s="1"/>
  <c r="I45" i="5"/>
  <c r="H45" i="5"/>
  <c r="J44" i="5"/>
  <c r="X52" i="5" s="1"/>
  <c r="I44" i="5"/>
  <c r="H44" i="5"/>
  <c r="J43" i="5"/>
  <c r="R52" i="5" s="1"/>
  <c r="I43" i="5"/>
  <c r="H43" i="5"/>
  <c r="H48" i="5" s="1"/>
  <c r="B42" i="5"/>
  <c r="E41" i="5"/>
  <c r="BD41" i="5"/>
  <c r="BC41" i="5"/>
  <c r="AF41" i="5"/>
  <c r="AT41" i="5" s="1"/>
  <c r="AD41" i="5"/>
  <c r="AS41" i="5" s="1"/>
  <c r="AE41" i="5"/>
  <c r="AC41" i="5"/>
  <c r="J50" i="5" s="1"/>
  <c r="G41" i="5"/>
  <c r="D41" i="5"/>
  <c r="B41" i="5"/>
  <c r="A41" i="5"/>
  <c r="J32" i="5"/>
  <c r="I32" i="5"/>
  <c r="B15" i="5"/>
  <c r="B13" i="5"/>
  <c r="B10" i="5"/>
  <c r="A1" i="5"/>
  <c r="J329" i="5" l="1"/>
  <c r="Q261" i="5"/>
  <c r="J258" i="5" s="1"/>
  <c r="AZ261" i="5"/>
  <c r="J269" i="5"/>
  <c r="AP273" i="5"/>
  <c r="I285" i="5"/>
  <c r="O285" i="5" s="1"/>
  <c r="AQ285" i="5"/>
  <c r="I297" i="5"/>
  <c r="O297" i="5" s="1"/>
  <c r="I309" i="5"/>
  <c r="O309" i="5" s="1"/>
  <c r="AQ309" i="5"/>
  <c r="I321" i="5"/>
  <c r="O321" i="5" s="1"/>
  <c r="AQ321" i="5"/>
  <c r="AR324" i="5"/>
  <c r="J257" i="5"/>
  <c r="AX261" i="5"/>
  <c r="R261" i="5"/>
  <c r="AN273" i="5"/>
  <c r="Q273" i="5"/>
  <c r="J270" i="5" s="1"/>
  <c r="J281" i="5"/>
  <c r="AP285" i="5"/>
  <c r="BA297" i="5"/>
  <c r="AP309" i="5"/>
  <c r="AP321" i="5"/>
  <c r="I327" i="5"/>
  <c r="O327" i="5" s="1"/>
  <c r="I261" i="5"/>
  <c r="O261" i="5" s="1"/>
  <c r="R273" i="5"/>
  <c r="AN285" i="5"/>
  <c r="Q285" i="5"/>
  <c r="J282" i="5" s="1"/>
  <c r="Q297" i="5"/>
  <c r="J294" i="5" s="1"/>
  <c r="AZ297" i="5"/>
  <c r="AN309" i="5"/>
  <c r="Q309" i="5"/>
  <c r="J306" i="5" s="1"/>
  <c r="AN321" i="5"/>
  <c r="Q321" i="5"/>
  <c r="J318" i="5" s="1"/>
  <c r="I273" i="5"/>
  <c r="O273" i="5" s="1"/>
  <c r="J293" i="5"/>
  <c r="AX297" i="5"/>
  <c r="J305" i="5"/>
  <c r="J317" i="5"/>
  <c r="J233" i="5"/>
  <c r="AB199" i="5"/>
  <c r="AY199" i="5"/>
  <c r="O199" i="5"/>
  <c r="AN108" i="5"/>
  <c r="I71" i="5"/>
  <c r="O71" i="5" s="1"/>
  <c r="AN71" i="5"/>
  <c r="AB170" i="5"/>
  <c r="AO170" i="5"/>
  <c r="O170" i="5"/>
  <c r="I183" i="5"/>
  <c r="O183" i="5" s="1"/>
  <c r="AN81" i="5"/>
  <c r="J163" i="5"/>
  <c r="AX167" i="5"/>
  <c r="I52" i="5"/>
  <c r="O52" i="5" s="1"/>
  <c r="AQ52" i="5"/>
  <c r="AN61" i="5"/>
  <c r="Q61" i="5"/>
  <c r="J58" i="5" s="1"/>
  <c r="J67" i="5"/>
  <c r="J77" i="5"/>
  <c r="AN93" i="5"/>
  <c r="Q93" i="5"/>
  <c r="J90" i="5" s="1"/>
  <c r="X108" i="5"/>
  <c r="AN122" i="5"/>
  <c r="Q122" i="5"/>
  <c r="J119" i="5" s="1"/>
  <c r="I125" i="5"/>
  <c r="BA138" i="5"/>
  <c r="I154" i="5"/>
  <c r="O154" i="5" s="1"/>
  <c r="Q167" i="5"/>
  <c r="J164" i="5" s="1"/>
  <c r="AB167" i="5"/>
  <c r="BA183" i="5"/>
  <c r="J192" i="5"/>
  <c r="AX196" i="5"/>
  <c r="R196" i="5"/>
  <c r="X196" i="5"/>
  <c r="Q212" i="5"/>
  <c r="J209" i="5" s="1"/>
  <c r="AB212" i="5"/>
  <c r="J221" i="5"/>
  <c r="AX225" i="5"/>
  <c r="R225" i="5"/>
  <c r="Q81" i="5"/>
  <c r="J78" i="5" s="1"/>
  <c r="R93" i="5"/>
  <c r="AY154" i="5"/>
  <c r="R167" i="5"/>
  <c r="AX212" i="5"/>
  <c r="AN52" i="5"/>
  <c r="Q52" i="5"/>
  <c r="J49" i="5" s="1"/>
  <c r="I61" i="5"/>
  <c r="O61" i="5" s="1"/>
  <c r="AQ61" i="5"/>
  <c r="R81" i="5"/>
  <c r="I93" i="5"/>
  <c r="O93" i="5" s="1"/>
  <c r="AQ93" i="5"/>
  <c r="J104" i="5"/>
  <c r="AP108" i="5"/>
  <c r="I122" i="5"/>
  <c r="O122" i="5" s="1"/>
  <c r="AQ122" i="5"/>
  <c r="J134" i="5"/>
  <c r="AX138" i="5"/>
  <c r="O141" i="5"/>
  <c r="AY141" i="5"/>
  <c r="Q154" i="5"/>
  <c r="J151" i="5" s="1"/>
  <c r="AZ154" i="5"/>
  <c r="I167" i="5"/>
  <c r="O167" i="5" s="1"/>
  <c r="J179" i="5"/>
  <c r="AX183" i="5"/>
  <c r="R183" i="5"/>
  <c r="BA196" i="5"/>
  <c r="AY196" i="5"/>
  <c r="AX199" i="5"/>
  <c r="I212" i="5"/>
  <c r="O212" i="5" s="1"/>
  <c r="BA225" i="5"/>
  <c r="AY225" i="5"/>
  <c r="I228" i="5"/>
  <c r="O231" i="5"/>
  <c r="AY231" i="5"/>
  <c r="J208" i="5"/>
  <c r="R212" i="5"/>
  <c r="I81" i="5"/>
  <c r="O81" i="5" s="1"/>
  <c r="J150" i="5"/>
  <c r="AX154" i="5"/>
  <c r="A1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" i="3"/>
  <c r="CX1" i="3"/>
  <c r="CY1" i="3"/>
  <c r="CZ1" i="3"/>
  <c r="DA1" i="3"/>
  <c r="DB1" i="3"/>
  <c r="DC1" i="3"/>
  <c r="A2" i="3"/>
  <c r="CX2" i="3"/>
  <c r="CY2" i="3"/>
  <c r="CZ2" i="3"/>
  <c r="DB2" i="3" s="1"/>
  <c r="DA2" i="3"/>
  <c r="DC2" i="3"/>
  <c r="A3" i="3"/>
  <c r="CX3" i="3"/>
  <c r="CY3" i="3"/>
  <c r="CZ3" i="3"/>
  <c r="DB3" i="3" s="1"/>
  <c r="DA3" i="3"/>
  <c r="DC3" i="3"/>
  <c r="A4" i="3"/>
  <c r="CX4" i="3"/>
  <c r="CY4" i="3"/>
  <c r="CZ4" i="3"/>
  <c r="DA4" i="3"/>
  <c r="DB4" i="3"/>
  <c r="DC4" i="3"/>
  <c r="A5" i="3"/>
  <c r="CX5" i="3"/>
  <c r="CY5" i="3"/>
  <c r="CZ5" i="3"/>
  <c r="DA5" i="3"/>
  <c r="DB5" i="3"/>
  <c r="DC5" i="3"/>
  <c r="A6" i="3"/>
  <c r="CX6" i="3"/>
  <c r="CY6" i="3"/>
  <c r="CZ6" i="3"/>
  <c r="DB6" i="3" s="1"/>
  <c r="DA6" i="3"/>
  <c r="DC6" i="3"/>
  <c r="A7" i="3"/>
  <c r="CX7" i="3"/>
  <c r="CY7" i="3"/>
  <c r="CZ7" i="3"/>
  <c r="DB7" i="3" s="1"/>
  <c r="DA7" i="3"/>
  <c r="DC7" i="3"/>
  <c r="A8" i="3"/>
  <c r="CX8" i="3"/>
  <c r="CY8" i="3"/>
  <c r="CZ8" i="3"/>
  <c r="DA8" i="3"/>
  <c r="DB8" i="3"/>
  <c r="DC8" i="3"/>
  <c r="A9" i="3"/>
  <c r="CX9" i="3"/>
  <c r="CY9" i="3"/>
  <c r="CZ9" i="3"/>
  <c r="DA9" i="3"/>
  <c r="DB9" i="3"/>
  <c r="DC9" i="3"/>
  <c r="A10" i="3"/>
  <c r="CX10" i="3"/>
  <c r="CY10" i="3"/>
  <c r="CZ10" i="3"/>
  <c r="DB10" i="3" s="1"/>
  <c r="DA10" i="3"/>
  <c r="DC10" i="3"/>
  <c r="A11" i="3"/>
  <c r="CX11" i="3"/>
  <c r="CY11" i="3"/>
  <c r="CZ11" i="3"/>
  <c r="DB11" i="3" s="1"/>
  <c r="DA11" i="3"/>
  <c r="DC11" i="3"/>
  <c r="A12" i="3"/>
  <c r="CX12" i="3"/>
  <c r="CY12" i="3"/>
  <c r="CZ12" i="3"/>
  <c r="DA12" i="3"/>
  <c r="DB12" i="3"/>
  <c r="DC12" i="3"/>
  <c r="A13" i="3"/>
  <c r="CX13" i="3"/>
  <c r="CY13" i="3"/>
  <c r="CZ13" i="3"/>
  <c r="DA13" i="3"/>
  <c r="DB13" i="3"/>
  <c r="DC13" i="3"/>
  <c r="A14" i="3"/>
  <c r="CX14" i="3"/>
  <c r="CY14" i="3"/>
  <c r="CZ14" i="3"/>
  <c r="DB14" i="3" s="1"/>
  <c r="DA14" i="3"/>
  <c r="DC14" i="3"/>
  <c r="A15" i="3"/>
  <c r="CX15" i="3"/>
  <c r="CY15" i="3"/>
  <c r="CZ15" i="3"/>
  <c r="DB15" i="3" s="1"/>
  <c r="DA15" i="3"/>
  <c r="DC15" i="3"/>
  <c r="A16" i="3"/>
  <c r="CX16" i="3"/>
  <c r="CY16" i="3"/>
  <c r="CZ16" i="3"/>
  <c r="DA16" i="3"/>
  <c r="DB16" i="3"/>
  <c r="DC16" i="3"/>
  <c r="A17" i="3"/>
  <c r="CX17" i="3"/>
  <c r="CY17" i="3"/>
  <c r="CZ17" i="3"/>
  <c r="DA17" i="3"/>
  <c r="DB17" i="3"/>
  <c r="DC17" i="3"/>
  <c r="A18" i="3"/>
  <c r="CX18" i="3"/>
  <c r="CY18" i="3"/>
  <c r="CZ18" i="3"/>
  <c r="DB18" i="3" s="1"/>
  <c r="DA18" i="3"/>
  <c r="DC18" i="3"/>
  <c r="A19" i="3"/>
  <c r="CX19" i="3"/>
  <c r="CY19" i="3"/>
  <c r="CZ19" i="3"/>
  <c r="DB19" i="3" s="1"/>
  <c r="DA19" i="3"/>
  <c r="DC19" i="3"/>
  <c r="A20" i="3"/>
  <c r="CX20" i="3"/>
  <c r="CY20" i="3"/>
  <c r="CZ20" i="3"/>
  <c r="DA20" i="3"/>
  <c r="DB20" i="3"/>
  <c r="DC20" i="3"/>
  <c r="A21" i="3"/>
  <c r="CX21" i="3"/>
  <c r="CY21" i="3"/>
  <c r="CZ21" i="3"/>
  <c r="DA21" i="3"/>
  <c r="DB21" i="3"/>
  <c r="DC21" i="3"/>
  <c r="A22" i="3"/>
  <c r="CX22" i="3"/>
  <c r="CY22" i="3"/>
  <c r="CZ22" i="3"/>
  <c r="DB22" i="3" s="1"/>
  <c r="DA22" i="3"/>
  <c r="DC22" i="3"/>
  <c r="A23" i="3"/>
  <c r="CX23" i="3"/>
  <c r="CY23" i="3"/>
  <c r="CZ23" i="3"/>
  <c r="DB23" i="3" s="1"/>
  <c r="DA23" i="3"/>
  <c r="DC23" i="3"/>
  <c r="A24" i="3"/>
  <c r="CX24" i="3"/>
  <c r="CY24" i="3"/>
  <c r="CZ24" i="3"/>
  <c r="DA24" i="3"/>
  <c r="DB24" i="3"/>
  <c r="DC24" i="3"/>
  <c r="A25" i="3"/>
  <c r="CX25" i="3"/>
  <c r="CY25" i="3"/>
  <c r="CZ25" i="3"/>
  <c r="DA25" i="3"/>
  <c r="DB25" i="3"/>
  <c r="DC25" i="3"/>
  <c r="A26" i="3"/>
  <c r="CX26" i="3"/>
  <c r="CY26" i="3"/>
  <c r="CZ26" i="3"/>
  <c r="DB26" i="3" s="1"/>
  <c r="DA26" i="3"/>
  <c r="DC26" i="3"/>
  <c r="A27" i="3"/>
  <c r="CX27" i="3"/>
  <c r="CY27" i="3"/>
  <c r="CZ27" i="3"/>
  <c r="DB27" i="3" s="1"/>
  <c r="DA27" i="3"/>
  <c r="DC27" i="3"/>
  <c r="A28" i="3"/>
  <c r="CX28" i="3"/>
  <c r="CY28" i="3"/>
  <c r="CZ28" i="3"/>
  <c r="DA28" i="3"/>
  <c r="DB28" i="3"/>
  <c r="DC28" i="3"/>
  <c r="A29" i="3"/>
  <c r="CX29" i="3"/>
  <c r="CY29" i="3"/>
  <c r="CZ29" i="3"/>
  <c r="DA29" i="3"/>
  <c r="DB29" i="3"/>
  <c r="DC29" i="3"/>
  <c r="A30" i="3"/>
  <c r="CX30" i="3"/>
  <c r="CY30" i="3"/>
  <c r="CZ30" i="3"/>
  <c r="DB30" i="3" s="1"/>
  <c r="DA30" i="3"/>
  <c r="DC30" i="3"/>
  <c r="A31" i="3"/>
  <c r="CX31" i="3"/>
  <c r="CY31" i="3"/>
  <c r="CZ31" i="3"/>
  <c r="DB31" i="3" s="1"/>
  <c r="DA31" i="3"/>
  <c r="DC31" i="3"/>
  <c r="A32" i="3"/>
  <c r="CX32" i="3"/>
  <c r="CY32" i="3"/>
  <c r="CZ32" i="3"/>
  <c r="DA32" i="3"/>
  <c r="DB32" i="3"/>
  <c r="DC32" i="3"/>
  <c r="A33" i="3"/>
  <c r="CX33" i="3"/>
  <c r="CY33" i="3"/>
  <c r="CZ33" i="3"/>
  <c r="DA33" i="3"/>
  <c r="DB33" i="3"/>
  <c r="DC33" i="3"/>
  <c r="A34" i="3"/>
  <c r="CX34" i="3"/>
  <c r="CY34" i="3"/>
  <c r="CZ34" i="3"/>
  <c r="DB34" i="3" s="1"/>
  <c r="DA34" i="3"/>
  <c r="DC34" i="3"/>
  <c r="A35" i="3"/>
  <c r="CX35" i="3"/>
  <c r="CY35" i="3"/>
  <c r="CZ35" i="3"/>
  <c r="DB35" i="3" s="1"/>
  <c r="DA35" i="3"/>
  <c r="DC35" i="3"/>
  <c r="A36" i="3"/>
  <c r="CX36" i="3"/>
  <c r="CY36" i="3"/>
  <c r="CZ36" i="3"/>
  <c r="DA36" i="3"/>
  <c r="DB36" i="3"/>
  <c r="DC36" i="3"/>
  <c r="A37" i="3"/>
  <c r="CX37" i="3"/>
  <c r="CY37" i="3"/>
  <c r="CZ37" i="3"/>
  <c r="DA37" i="3"/>
  <c r="DB37" i="3"/>
  <c r="DC37" i="3"/>
  <c r="A38" i="3"/>
  <c r="CX38" i="3"/>
  <c r="CY38" i="3"/>
  <c r="CZ38" i="3"/>
  <c r="DB38" i="3" s="1"/>
  <c r="DA38" i="3"/>
  <c r="DC38" i="3"/>
  <c r="A39" i="3"/>
  <c r="CX39" i="3"/>
  <c r="CY39" i="3"/>
  <c r="CZ39" i="3"/>
  <c r="DB39" i="3" s="1"/>
  <c r="DA39" i="3"/>
  <c r="DC39" i="3"/>
  <c r="A40" i="3"/>
  <c r="CX40" i="3"/>
  <c r="CY40" i="3"/>
  <c r="CZ40" i="3"/>
  <c r="DA40" i="3"/>
  <c r="DB40" i="3"/>
  <c r="DC40" i="3"/>
  <c r="A41" i="3"/>
  <c r="CX41" i="3"/>
  <c r="CY41" i="3"/>
  <c r="CZ41" i="3"/>
  <c r="DA41" i="3"/>
  <c r="DB41" i="3"/>
  <c r="DC41" i="3"/>
  <c r="A42" i="3"/>
  <c r="CX42" i="3"/>
  <c r="CY42" i="3"/>
  <c r="CZ42" i="3"/>
  <c r="DB42" i="3" s="1"/>
  <c r="DA42" i="3"/>
  <c r="DC42" i="3"/>
  <c r="A43" i="3"/>
  <c r="CX43" i="3"/>
  <c r="CY43" i="3"/>
  <c r="CZ43" i="3"/>
  <c r="DB43" i="3" s="1"/>
  <c r="DA43" i="3"/>
  <c r="DC43" i="3"/>
  <c r="A44" i="3"/>
  <c r="CX44" i="3"/>
  <c r="CY44" i="3"/>
  <c r="CZ44" i="3"/>
  <c r="DA44" i="3"/>
  <c r="DB44" i="3"/>
  <c r="DC44" i="3"/>
  <c r="A45" i="3"/>
  <c r="CX45" i="3"/>
  <c r="CY45" i="3"/>
  <c r="CZ45" i="3"/>
  <c r="DA45" i="3"/>
  <c r="DB45" i="3"/>
  <c r="DC45" i="3"/>
  <c r="A46" i="3"/>
  <c r="CX46" i="3"/>
  <c r="CY46" i="3"/>
  <c r="CZ46" i="3"/>
  <c r="DB46" i="3" s="1"/>
  <c r="DA46" i="3"/>
  <c r="DC46" i="3"/>
  <c r="A47" i="3"/>
  <c r="CX47" i="3"/>
  <c r="CY47" i="3"/>
  <c r="CZ47" i="3"/>
  <c r="DB47" i="3" s="1"/>
  <c r="DA47" i="3"/>
  <c r="DC47" i="3"/>
  <c r="A48" i="3"/>
  <c r="CX48" i="3"/>
  <c r="CY48" i="3"/>
  <c r="CZ48" i="3"/>
  <c r="DA48" i="3"/>
  <c r="DB48" i="3"/>
  <c r="DC48" i="3"/>
  <c r="A49" i="3"/>
  <c r="CX49" i="3"/>
  <c r="CY49" i="3"/>
  <c r="CZ49" i="3"/>
  <c r="DA49" i="3"/>
  <c r="DB49" i="3"/>
  <c r="DC49" i="3"/>
  <c r="A50" i="3"/>
  <c r="CX50" i="3"/>
  <c r="CY50" i="3"/>
  <c r="CZ50" i="3"/>
  <c r="DB50" i="3" s="1"/>
  <c r="DA50" i="3"/>
  <c r="DC50" i="3"/>
  <c r="A51" i="3"/>
  <c r="CX51" i="3"/>
  <c r="CY51" i="3"/>
  <c r="CZ51" i="3"/>
  <c r="DB51" i="3" s="1"/>
  <c r="DA51" i="3"/>
  <c r="DC51" i="3"/>
  <c r="A52" i="3"/>
  <c r="CX52" i="3"/>
  <c r="CY52" i="3"/>
  <c r="CZ52" i="3"/>
  <c r="DA52" i="3"/>
  <c r="DB52" i="3"/>
  <c r="DC52" i="3"/>
  <c r="A53" i="3"/>
  <c r="CX53" i="3"/>
  <c r="CY53" i="3"/>
  <c r="CZ53" i="3"/>
  <c r="DA53" i="3"/>
  <c r="DB53" i="3"/>
  <c r="DC53" i="3"/>
  <c r="A54" i="3"/>
  <c r="CX54" i="3"/>
  <c r="CY54" i="3"/>
  <c r="CZ54" i="3"/>
  <c r="DB54" i="3" s="1"/>
  <c r="DA54" i="3"/>
  <c r="DC54" i="3"/>
  <c r="A55" i="3"/>
  <c r="CX55" i="3"/>
  <c r="CY55" i="3"/>
  <c r="CZ55" i="3"/>
  <c r="DB55" i="3" s="1"/>
  <c r="DA55" i="3"/>
  <c r="DC55" i="3"/>
  <c r="A56" i="3"/>
  <c r="CX56" i="3"/>
  <c r="CY56" i="3"/>
  <c r="CZ56" i="3"/>
  <c r="DA56" i="3"/>
  <c r="DB56" i="3"/>
  <c r="DC56" i="3"/>
  <c r="A57" i="3"/>
  <c r="CX57" i="3"/>
  <c r="CY57" i="3"/>
  <c r="CZ57" i="3"/>
  <c r="DA57" i="3"/>
  <c r="DB57" i="3"/>
  <c r="DC57" i="3"/>
  <c r="A58" i="3"/>
  <c r="CX58" i="3"/>
  <c r="CY58" i="3"/>
  <c r="CZ58" i="3"/>
  <c r="DB58" i="3" s="1"/>
  <c r="DA58" i="3"/>
  <c r="DC58" i="3"/>
  <c r="A59" i="3"/>
  <c r="CX59" i="3"/>
  <c r="CY59" i="3"/>
  <c r="CZ59" i="3"/>
  <c r="DB59" i="3" s="1"/>
  <c r="DA59" i="3"/>
  <c r="DC59" i="3"/>
  <c r="A60" i="3"/>
  <c r="CX60" i="3"/>
  <c r="CY60" i="3"/>
  <c r="CZ60" i="3"/>
  <c r="DA60" i="3"/>
  <c r="DB60" i="3"/>
  <c r="DC60" i="3"/>
  <c r="A61" i="3"/>
  <c r="CX61" i="3"/>
  <c r="CY61" i="3"/>
  <c r="CZ61" i="3"/>
  <c r="DA61" i="3"/>
  <c r="DB61" i="3"/>
  <c r="DC61" i="3"/>
  <c r="A62" i="3"/>
  <c r="CX62" i="3"/>
  <c r="CY62" i="3"/>
  <c r="CZ62" i="3"/>
  <c r="DB62" i="3" s="1"/>
  <c r="DA62" i="3"/>
  <c r="DC62" i="3"/>
  <c r="A63" i="3"/>
  <c r="CX63" i="3"/>
  <c r="CY63" i="3"/>
  <c r="CZ63" i="3"/>
  <c r="DB63" i="3" s="1"/>
  <c r="DA63" i="3"/>
  <c r="DC63" i="3"/>
  <c r="A64" i="3"/>
  <c r="CX64" i="3"/>
  <c r="CY64" i="3"/>
  <c r="CZ64" i="3"/>
  <c r="DA64" i="3"/>
  <c r="DB64" i="3"/>
  <c r="DC64" i="3"/>
  <c r="A65" i="3"/>
  <c r="CX65" i="3"/>
  <c r="CY65" i="3"/>
  <c r="CZ65" i="3"/>
  <c r="DA65" i="3"/>
  <c r="DB65" i="3"/>
  <c r="DC65" i="3"/>
  <c r="A66" i="3"/>
  <c r="CX66" i="3"/>
  <c r="CY66" i="3"/>
  <c r="CZ66" i="3"/>
  <c r="DB66" i="3" s="1"/>
  <c r="DA66" i="3"/>
  <c r="DC66" i="3"/>
  <c r="A67" i="3"/>
  <c r="CX67" i="3"/>
  <c r="CY67" i="3"/>
  <c r="CZ67" i="3"/>
  <c r="DB67" i="3" s="1"/>
  <c r="DA67" i="3"/>
  <c r="DC67" i="3"/>
  <c r="A68" i="3"/>
  <c r="CX68" i="3"/>
  <c r="CY68" i="3"/>
  <c r="CZ68" i="3"/>
  <c r="DA68" i="3"/>
  <c r="DB68" i="3"/>
  <c r="DC68" i="3"/>
  <c r="A69" i="3"/>
  <c r="CX69" i="3"/>
  <c r="CY69" i="3"/>
  <c r="CZ69" i="3"/>
  <c r="DA69" i="3"/>
  <c r="DB69" i="3"/>
  <c r="DC69" i="3"/>
  <c r="A70" i="3"/>
  <c r="CX70" i="3"/>
  <c r="CY70" i="3"/>
  <c r="CZ70" i="3"/>
  <c r="DB70" i="3" s="1"/>
  <c r="DA70" i="3"/>
  <c r="DC70" i="3"/>
  <c r="A71" i="3"/>
  <c r="CX71" i="3"/>
  <c r="CY71" i="3"/>
  <c r="CZ71" i="3"/>
  <c r="DB71" i="3" s="1"/>
  <c r="DA71" i="3"/>
  <c r="DC71" i="3"/>
  <c r="A72" i="3"/>
  <c r="CX72" i="3"/>
  <c r="CY72" i="3"/>
  <c r="CZ72" i="3"/>
  <c r="DA72" i="3"/>
  <c r="DB72" i="3"/>
  <c r="DC72" i="3"/>
  <c r="A73" i="3"/>
  <c r="CX73" i="3"/>
  <c r="CY73" i="3"/>
  <c r="CZ73" i="3"/>
  <c r="DA73" i="3"/>
  <c r="DB73" i="3"/>
  <c r="DC73" i="3"/>
  <c r="A74" i="3"/>
  <c r="CX74" i="3"/>
  <c r="CY74" i="3"/>
  <c r="CZ74" i="3"/>
  <c r="DB74" i="3" s="1"/>
  <c r="DA74" i="3"/>
  <c r="DC74" i="3"/>
  <c r="A75" i="3"/>
  <c r="CX75" i="3"/>
  <c r="CY75" i="3"/>
  <c r="CZ75" i="3"/>
  <c r="DB75" i="3" s="1"/>
  <c r="DA75" i="3"/>
  <c r="DC75" i="3"/>
  <c r="A76" i="3"/>
  <c r="CX76" i="3"/>
  <c r="CY76" i="3"/>
  <c r="CZ76" i="3"/>
  <c r="DA76" i="3"/>
  <c r="DB76" i="3"/>
  <c r="DC76" i="3"/>
  <c r="A77" i="3"/>
  <c r="CX77" i="3"/>
  <c r="CY77" i="3"/>
  <c r="CZ77" i="3"/>
  <c r="DA77" i="3"/>
  <c r="DB77" i="3"/>
  <c r="DC77" i="3"/>
  <c r="A78" i="3"/>
  <c r="CX78" i="3"/>
  <c r="CY78" i="3"/>
  <c r="CZ78" i="3"/>
  <c r="DB78" i="3" s="1"/>
  <c r="DA78" i="3"/>
  <c r="DC78" i="3"/>
  <c r="A79" i="3"/>
  <c r="CX79" i="3"/>
  <c r="CY79" i="3"/>
  <c r="CZ79" i="3"/>
  <c r="DB79" i="3" s="1"/>
  <c r="DA79" i="3"/>
  <c r="DC79" i="3"/>
  <c r="A80" i="3"/>
  <c r="CX80" i="3"/>
  <c r="CY80" i="3"/>
  <c r="CZ80" i="3"/>
  <c r="DA80" i="3"/>
  <c r="DB80" i="3"/>
  <c r="DC80" i="3"/>
  <c r="A81" i="3"/>
  <c r="CX81" i="3"/>
  <c r="CY81" i="3"/>
  <c r="CZ81" i="3"/>
  <c r="DA81" i="3"/>
  <c r="DB81" i="3"/>
  <c r="DC81" i="3"/>
  <c r="A82" i="3"/>
  <c r="CX82" i="3"/>
  <c r="CY82" i="3"/>
  <c r="CZ82" i="3"/>
  <c r="DB82" i="3" s="1"/>
  <c r="DA82" i="3"/>
  <c r="DC82" i="3"/>
  <c r="A83" i="3"/>
  <c r="CX83" i="3"/>
  <c r="CY83" i="3"/>
  <c r="CZ83" i="3"/>
  <c r="DB83" i="3" s="1"/>
  <c r="DA83" i="3"/>
  <c r="DC83" i="3"/>
  <c r="A84" i="3"/>
  <c r="CX84" i="3"/>
  <c r="CY84" i="3"/>
  <c r="CZ84" i="3"/>
  <c r="DA84" i="3"/>
  <c r="DB84" i="3"/>
  <c r="DC84" i="3"/>
  <c r="A85" i="3"/>
  <c r="CX85" i="3"/>
  <c r="CY85" i="3"/>
  <c r="CZ85" i="3"/>
  <c r="DA85" i="3"/>
  <c r="DB85" i="3"/>
  <c r="DC85" i="3"/>
  <c r="A86" i="3"/>
  <c r="CX86" i="3"/>
  <c r="CY86" i="3"/>
  <c r="CZ86" i="3"/>
  <c r="DB86" i="3" s="1"/>
  <c r="DA86" i="3"/>
  <c r="DC86" i="3"/>
  <c r="A87" i="3"/>
  <c r="CX87" i="3"/>
  <c r="CY87" i="3"/>
  <c r="CZ87" i="3"/>
  <c r="DB87" i="3" s="1"/>
  <c r="DA87" i="3"/>
  <c r="DC87" i="3"/>
  <c r="A88" i="3"/>
  <c r="CX88" i="3"/>
  <c r="CY88" i="3"/>
  <c r="CZ88" i="3"/>
  <c r="DA88" i="3"/>
  <c r="DB88" i="3"/>
  <c r="DC88" i="3"/>
  <c r="A89" i="3"/>
  <c r="CX89" i="3"/>
  <c r="CY89" i="3"/>
  <c r="CZ89" i="3"/>
  <c r="DA89" i="3"/>
  <c r="DB89" i="3"/>
  <c r="DC89" i="3"/>
  <c r="A90" i="3"/>
  <c r="CX90" i="3"/>
  <c r="CY90" i="3"/>
  <c r="CZ90" i="3"/>
  <c r="DB90" i="3" s="1"/>
  <c r="DA90" i="3"/>
  <c r="DC90" i="3"/>
  <c r="A91" i="3"/>
  <c r="CX91" i="3"/>
  <c r="CY91" i="3"/>
  <c r="CZ91" i="3"/>
  <c r="DB91" i="3" s="1"/>
  <c r="DA91" i="3"/>
  <c r="DC91" i="3"/>
  <c r="A92" i="3"/>
  <c r="CX92" i="3"/>
  <c r="CY92" i="3"/>
  <c r="CZ92" i="3"/>
  <c r="DA92" i="3"/>
  <c r="DB92" i="3"/>
  <c r="DC92" i="3"/>
  <c r="A93" i="3"/>
  <c r="CX93" i="3"/>
  <c r="CY93" i="3"/>
  <c r="CZ93" i="3"/>
  <c r="DA93" i="3"/>
  <c r="DB93" i="3"/>
  <c r="DC93" i="3"/>
  <c r="A94" i="3"/>
  <c r="CX94" i="3"/>
  <c r="CY94" i="3"/>
  <c r="CZ94" i="3"/>
  <c r="DB94" i="3" s="1"/>
  <c r="DA94" i="3"/>
  <c r="DC94" i="3"/>
  <c r="A95" i="3"/>
  <c r="CX95" i="3"/>
  <c r="CY95" i="3"/>
  <c r="CZ95" i="3"/>
  <c r="DB95" i="3" s="1"/>
  <c r="DA95" i="3"/>
  <c r="DC95" i="3"/>
  <c r="A96" i="3"/>
  <c r="CX96" i="3"/>
  <c r="CY96" i="3"/>
  <c r="CZ96" i="3"/>
  <c r="DA96" i="3"/>
  <c r="DB96" i="3"/>
  <c r="DC96" i="3"/>
  <c r="A97" i="3"/>
  <c r="CX97" i="3"/>
  <c r="CY97" i="3"/>
  <c r="CZ97" i="3"/>
  <c r="DA97" i="3"/>
  <c r="DB97" i="3"/>
  <c r="DC97" i="3"/>
  <c r="A98" i="3"/>
  <c r="CX98" i="3"/>
  <c r="CY98" i="3"/>
  <c r="CZ98" i="3"/>
  <c r="DB98" i="3" s="1"/>
  <c r="DA98" i="3"/>
  <c r="DC98" i="3"/>
  <c r="A99" i="3"/>
  <c r="CX99" i="3"/>
  <c r="CY99" i="3"/>
  <c r="CZ99" i="3"/>
  <c r="DB99" i="3" s="1"/>
  <c r="DA99" i="3"/>
  <c r="DC99" i="3"/>
  <c r="A100" i="3"/>
  <c r="CX100" i="3"/>
  <c r="CY100" i="3"/>
  <c r="CZ100" i="3"/>
  <c r="DA100" i="3"/>
  <c r="DB100" i="3"/>
  <c r="DC100" i="3"/>
  <c r="A101" i="3"/>
  <c r="CX101" i="3"/>
  <c r="CY101" i="3"/>
  <c r="CZ101" i="3"/>
  <c r="DA101" i="3"/>
  <c r="DB101" i="3"/>
  <c r="DC101" i="3"/>
  <c r="A102" i="3"/>
  <c r="CX102" i="3"/>
  <c r="CY102" i="3"/>
  <c r="CZ102" i="3"/>
  <c r="DB102" i="3" s="1"/>
  <c r="DA102" i="3"/>
  <c r="DC102" i="3"/>
  <c r="A103" i="3"/>
  <c r="CX103" i="3"/>
  <c r="CY103" i="3"/>
  <c r="CZ103" i="3"/>
  <c r="DB103" i="3" s="1"/>
  <c r="DA103" i="3"/>
  <c r="DC103" i="3"/>
  <c r="A104" i="3"/>
  <c r="CX104" i="3"/>
  <c r="CY104" i="3"/>
  <c r="CZ104" i="3"/>
  <c r="DA104" i="3"/>
  <c r="DB104" i="3"/>
  <c r="DC104" i="3"/>
  <c r="A105" i="3"/>
  <c r="CX105" i="3"/>
  <c r="CY105" i="3"/>
  <c r="CZ105" i="3"/>
  <c r="DA105" i="3"/>
  <c r="DB105" i="3"/>
  <c r="DC105" i="3"/>
  <c r="A106" i="3"/>
  <c r="CX106" i="3"/>
  <c r="CY106" i="3"/>
  <c r="CZ106" i="3"/>
  <c r="DB106" i="3" s="1"/>
  <c r="DA106" i="3"/>
  <c r="DC106" i="3"/>
  <c r="A107" i="3"/>
  <c r="CX107" i="3"/>
  <c r="CY107" i="3"/>
  <c r="CZ107" i="3"/>
  <c r="DB107" i="3" s="1"/>
  <c r="DA107" i="3"/>
  <c r="DC107" i="3"/>
  <c r="A108" i="3"/>
  <c r="CX108" i="3"/>
  <c r="CY108" i="3"/>
  <c r="CZ108" i="3"/>
  <c r="DA108" i="3"/>
  <c r="DB108" i="3"/>
  <c r="DC108" i="3"/>
  <c r="A109" i="3"/>
  <c r="CX109" i="3"/>
  <c r="CY109" i="3"/>
  <c r="CZ109" i="3"/>
  <c r="DA109" i="3"/>
  <c r="DB109" i="3"/>
  <c r="DC109" i="3"/>
  <c r="A110" i="3"/>
  <c r="CX110" i="3"/>
  <c r="CY110" i="3"/>
  <c r="CZ110" i="3"/>
  <c r="DB110" i="3" s="1"/>
  <c r="DA110" i="3"/>
  <c r="DC110" i="3"/>
  <c r="A111" i="3"/>
  <c r="CX111" i="3"/>
  <c r="CY111" i="3"/>
  <c r="CZ111" i="3"/>
  <c r="DB111" i="3" s="1"/>
  <c r="DA111" i="3"/>
  <c r="DC111" i="3"/>
  <c r="A112" i="3"/>
  <c r="CX112" i="3"/>
  <c r="CY112" i="3"/>
  <c r="CZ112" i="3"/>
  <c r="DA112" i="3"/>
  <c r="DB112" i="3"/>
  <c r="DC112" i="3"/>
  <c r="A113" i="3"/>
  <c r="CX113" i="3"/>
  <c r="CY113" i="3"/>
  <c r="CZ113" i="3"/>
  <c r="DA113" i="3"/>
  <c r="DB113" i="3"/>
  <c r="DC113" i="3"/>
  <c r="A114" i="3"/>
  <c r="CX114" i="3"/>
  <c r="CY114" i="3"/>
  <c r="CZ114" i="3"/>
  <c r="DB114" i="3" s="1"/>
  <c r="DA114" i="3"/>
  <c r="DC114" i="3"/>
  <c r="A115" i="3"/>
  <c r="CX115" i="3"/>
  <c r="CY115" i="3"/>
  <c r="CZ115" i="3"/>
  <c r="DB115" i="3" s="1"/>
  <c r="DA115" i="3"/>
  <c r="DC115" i="3"/>
  <c r="A116" i="3"/>
  <c r="CX116" i="3"/>
  <c r="CY116" i="3"/>
  <c r="CZ116" i="3"/>
  <c r="DA116" i="3"/>
  <c r="DB116" i="3"/>
  <c r="DC116" i="3"/>
  <c r="A117" i="3"/>
  <c r="CX117" i="3"/>
  <c r="CY117" i="3"/>
  <c r="CZ117" i="3"/>
  <c r="DA117" i="3"/>
  <c r="DB117" i="3"/>
  <c r="DC117" i="3"/>
  <c r="A118" i="3"/>
  <c r="CX118" i="3"/>
  <c r="CY118" i="3"/>
  <c r="CZ118" i="3"/>
  <c r="DB118" i="3" s="1"/>
  <c r="DA118" i="3"/>
  <c r="DC118" i="3"/>
  <c r="A119" i="3"/>
  <c r="CX119" i="3"/>
  <c r="CY119" i="3"/>
  <c r="CZ119" i="3"/>
  <c r="DB119" i="3" s="1"/>
  <c r="DA119" i="3"/>
  <c r="DC119" i="3"/>
  <c r="A120" i="3"/>
  <c r="CX120" i="3"/>
  <c r="CY120" i="3"/>
  <c r="CZ120" i="3"/>
  <c r="DA120" i="3"/>
  <c r="DB120" i="3"/>
  <c r="DC120" i="3"/>
  <c r="A121" i="3"/>
  <c r="CX121" i="3"/>
  <c r="CY121" i="3"/>
  <c r="CZ121" i="3"/>
  <c r="DA121" i="3"/>
  <c r="DB121" i="3"/>
  <c r="DC121" i="3"/>
  <c r="A122" i="3"/>
  <c r="CX122" i="3"/>
  <c r="CY122" i="3"/>
  <c r="CZ122" i="3"/>
  <c r="DB122" i="3" s="1"/>
  <c r="DA122" i="3"/>
  <c r="DC122" i="3"/>
  <c r="A123" i="3"/>
  <c r="CX123" i="3"/>
  <c r="CY123" i="3"/>
  <c r="CZ123" i="3"/>
  <c r="DB123" i="3" s="1"/>
  <c r="DA123" i="3"/>
  <c r="DC123" i="3"/>
  <c r="A124" i="3"/>
  <c r="CX124" i="3"/>
  <c r="CY124" i="3"/>
  <c r="CZ124" i="3"/>
  <c r="DA124" i="3"/>
  <c r="DB124" i="3"/>
  <c r="DC124" i="3"/>
  <c r="A125" i="3"/>
  <c r="CX125" i="3"/>
  <c r="CY125" i="3"/>
  <c r="CZ125" i="3"/>
  <c r="DA125" i="3"/>
  <c r="DB125" i="3"/>
  <c r="DC125" i="3"/>
  <c r="A126" i="3"/>
  <c r="CX126" i="3"/>
  <c r="CY126" i="3"/>
  <c r="CZ126" i="3"/>
  <c r="DB126" i="3" s="1"/>
  <c r="DA126" i="3"/>
  <c r="DC126" i="3"/>
  <c r="A127" i="3"/>
  <c r="CX127" i="3"/>
  <c r="CY127" i="3"/>
  <c r="CZ127" i="3"/>
  <c r="DB127" i="3" s="1"/>
  <c r="DA127" i="3"/>
  <c r="DC127" i="3"/>
  <c r="A128" i="3"/>
  <c r="CX128" i="3"/>
  <c r="CY128" i="3"/>
  <c r="CZ128" i="3"/>
  <c r="DA128" i="3"/>
  <c r="DB128" i="3"/>
  <c r="DC128" i="3"/>
  <c r="A129" i="3"/>
  <c r="CX129" i="3"/>
  <c r="CY129" i="3"/>
  <c r="CZ129" i="3"/>
  <c r="DA129" i="3"/>
  <c r="DB129" i="3"/>
  <c r="DC129" i="3"/>
  <c r="A130" i="3"/>
  <c r="CX130" i="3"/>
  <c r="CY130" i="3"/>
  <c r="CZ130" i="3"/>
  <c r="DB130" i="3" s="1"/>
  <c r="DA130" i="3"/>
  <c r="DC130" i="3"/>
  <c r="A131" i="3"/>
  <c r="CX131" i="3"/>
  <c r="CY131" i="3"/>
  <c r="CZ131" i="3"/>
  <c r="DB131" i="3" s="1"/>
  <c r="DA131" i="3"/>
  <c r="DC131" i="3"/>
  <c r="A132" i="3"/>
  <c r="CX132" i="3"/>
  <c r="CY132" i="3"/>
  <c r="CZ132" i="3"/>
  <c r="DA132" i="3"/>
  <c r="DB132" i="3"/>
  <c r="DC132" i="3"/>
  <c r="A133" i="3"/>
  <c r="CX133" i="3"/>
  <c r="CY133" i="3"/>
  <c r="CZ133" i="3"/>
  <c r="DA133" i="3"/>
  <c r="DB133" i="3"/>
  <c r="DC133" i="3"/>
  <c r="A134" i="3"/>
  <c r="CX134" i="3"/>
  <c r="CY134" i="3"/>
  <c r="CZ134" i="3"/>
  <c r="DB134" i="3" s="1"/>
  <c r="DA134" i="3"/>
  <c r="DC134" i="3"/>
  <c r="A135" i="3"/>
  <c r="CX135" i="3"/>
  <c r="CY135" i="3"/>
  <c r="CZ135" i="3"/>
  <c r="DB135" i="3" s="1"/>
  <c r="DA135" i="3"/>
  <c r="DC135" i="3"/>
  <c r="A136" i="3"/>
  <c r="CX136" i="3"/>
  <c r="CY136" i="3"/>
  <c r="CZ136" i="3"/>
  <c r="DA136" i="3"/>
  <c r="DB136" i="3"/>
  <c r="DC136" i="3"/>
  <c r="A137" i="3"/>
  <c r="CX137" i="3"/>
  <c r="CY137" i="3"/>
  <c r="CZ137" i="3"/>
  <c r="DA137" i="3"/>
  <c r="DB137" i="3"/>
  <c r="DC137" i="3"/>
  <c r="A138" i="3"/>
  <c r="CX138" i="3"/>
  <c r="CY138" i="3"/>
  <c r="CZ138" i="3"/>
  <c r="DB138" i="3" s="1"/>
  <c r="DA138" i="3"/>
  <c r="DC138" i="3"/>
  <c r="D12" i="1"/>
  <c r="E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D20" i="1"/>
  <c r="E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D24" i="1"/>
  <c r="E26" i="1"/>
  <c r="Z26" i="1"/>
  <c r="AA26" i="1"/>
  <c r="AM26" i="1"/>
  <c r="AN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ES26" i="1"/>
  <c r="ET26" i="1"/>
  <c r="EU26" i="1"/>
  <c r="EV26" i="1"/>
  <c r="EW26" i="1"/>
  <c r="EX26" i="1"/>
  <c r="EY26" i="1"/>
  <c r="EZ26" i="1"/>
  <c r="FA26" i="1"/>
  <c r="FB26" i="1"/>
  <c r="FC26" i="1"/>
  <c r="FD26" i="1"/>
  <c r="FE26" i="1"/>
  <c r="FF26" i="1"/>
  <c r="FG26" i="1"/>
  <c r="FH26" i="1"/>
  <c r="FI26" i="1"/>
  <c r="FJ26" i="1"/>
  <c r="FK26" i="1"/>
  <c r="FL26" i="1"/>
  <c r="FM26" i="1"/>
  <c r="FN26" i="1"/>
  <c r="FO26" i="1"/>
  <c r="FP26" i="1"/>
  <c r="FQ26" i="1"/>
  <c r="FR26" i="1"/>
  <c r="FS26" i="1"/>
  <c r="FT26" i="1"/>
  <c r="FU26" i="1"/>
  <c r="FV26" i="1"/>
  <c r="FW26" i="1"/>
  <c r="FX26" i="1"/>
  <c r="FY26" i="1"/>
  <c r="FZ26" i="1"/>
  <c r="GA26" i="1"/>
  <c r="GB26" i="1"/>
  <c r="GC26" i="1"/>
  <c r="GD26" i="1"/>
  <c r="GE26" i="1"/>
  <c r="GF26" i="1"/>
  <c r="GG26" i="1"/>
  <c r="GH26" i="1"/>
  <c r="GI26" i="1"/>
  <c r="GJ26" i="1"/>
  <c r="GK26" i="1"/>
  <c r="GL26" i="1"/>
  <c r="GM26" i="1"/>
  <c r="GN26" i="1"/>
  <c r="GO26" i="1"/>
  <c r="GP26" i="1"/>
  <c r="GQ26" i="1"/>
  <c r="GR26" i="1"/>
  <c r="GS26" i="1"/>
  <c r="GT26" i="1"/>
  <c r="GU26" i="1"/>
  <c r="GV26" i="1"/>
  <c r="GW26" i="1"/>
  <c r="GX26" i="1"/>
  <c r="C28" i="1"/>
  <c r="D28" i="1"/>
  <c r="T28" i="1"/>
  <c r="AC28" i="1"/>
  <c r="AD28" i="1"/>
  <c r="CR28" i="1" s="1"/>
  <c r="Q28" i="1" s="1"/>
  <c r="AE28" i="1"/>
  <c r="AF28" i="1"/>
  <c r="AG28" i="1"/>
  <c r="AH28" i="1"/>
  <c r="CV28" i="1" s="1"/>
  <c r="U28" i="1" s="1"/>
  <c r="AI28" i="1"/>
  <c r="AJ28" i="1"/>
  <c r="CQ28" i="1"/>
  <c r="P28" i="1" s="1"/>
  <c r="CP28" i="1" s="1"/>
  <c r="O28" i="1" s="1"/>
  <c r="CS28" i="1"/>
  <c r="R28" i="1" s="1"/>
  <c r="CT28" i="1"/>
  <c r="S28" i="1" s="1"/>
  <c r="CZ28" i="1" s="1"/>
  <c r="Y28" i="1" s="1"/>
  <c r="CU28" i="1"/>
  <c r="CW28" i="1"/>
  <c r="V28" i="1" s="1"/>
  <c r="CX28" i="1"/>
  <c r="W28" i="1" s="1"/>
  <c r="CY28" i="1"/>
  <c r="X28" i="1" s="1"/>
  <c r="FR28" i="1"/>
  <c r="GL28" i="1"/>
  <c r="GO28" i="1"/>
  <c r="GP28" i="1"/>
  <c r="GV28" i="1"/>
  <c r="HC28" i="1" s="1"/>
  <c r="GX28" i="1" s="1"/>
  <c r="C29" i="1"/>
  <c r="D29" i="1"/>
  <c r="AC29" i="1"/>
  <c r="AE29" i="1"/>
  <c r="AD29" i="1" s="1"/>
  <c r="CR29" i="1" s="1"/>
  <c r="Q29" i="1" s="1"/>
  <c r="AF29" i="1"/>
  <c r="CT29" i="1" s="1"/>
  <c r="S29" i="1" s="1"/>
  <c r="AG29" i="1"/>
  <c r="AH29" i="1"/>
  <c r="AI29" i="1"/>
  <c r="CW29" i="1" s="1"/>
  <c r="V29" i="1" s="1"/>
  <c r="AJ29" i="1"/>
  <c r="CX29" i="1" s="1"/>
  <c r="W29" i="1" s="1"/>
  <c r="CQ29" i="1"/>
  <c r="P29" i="1" s="1"/>
  <c r="CU29" i="1"/>
  <c r="T29" i="1" s="1"/>
  <c r="CV29" i="1"/>
  <c r="U29" i="1" s="1"/>
  <c r="FR29" i="1"/>
  <c r="GL29" i="1"/>
  <c r="GO29" i="1"/>
  <c r="GP29" i="1"/>
  <c r="GV29" i="1"/>
  <c r="HC29" i="1" s="1"/>
  <c r="GX29" i="1" s="1"/>
  <c r="C30" i="1"/>
  <c r="D30" i="1"/>
  <c r="R30" i="1"/>
  <c r="T30" i="1"/>
  <c r="AC30" i="1"/>
  <c r="AD30" i="1"/>
  <c r="CR30" i="1" s="1"/>
  <c r="Q30" i="1" s="1"/>
  <c r="AE30" i="1"/>
  <c r="AF30" i="1"/>
  <c r="AB30" i="1" s="1"/>
  <c r="AG30" i="1"/>
  <c r="AH30" i="1"/>
  <c r="CV30" i="1" s="1"/>
  <c r="U30" i="1" s="1"/>
  <c r="AI30" i="1"/>
  <c r="AJ30" i="1"/>
  <c r="CX30" i="1" s="1"/>
  <c r="W30" i="1" s="1"/>
  <c r="CQ30" i="1"/>
  <c r="P30" i="1" s="1"/>
  <c r="CS30" i="1"/>
  <c r="CU30" i="1"/>
  <c r="CW30" i="1"/>
  <c r="V30" i="1" s="1"/>
  <c r="FR30" i="1"/>
  <c r="GL30" i="1"/>
  <c r="GO30" i="1"/>
  <c r="GP30" i="1"/>
  <c r="GV30" i="1"/>
  <c r="HC30" i="1" s="1"/>
  <c r="GX30" i="1" s="1"/>
  <c r="C31" i="1"/>
  <c r="D31" i="1"/>
  <c r="S31" i="1"/>
  <c r="W31" i="1"/>
  <c r="AC31" i="1"/>
  <c r="AE31" i="1"/>
  <c r="AF31" i="1"/>
  <c r="AG31" i="1"/>
  <c r="CU31" i="1" s="1"/>
  <c r="T31" i="1" s="1"/>
  <c r="AH31" i="1"/>
  <c r="AI31" i="1"/>
  <c r="CW31" i="1" s="1"/>
  <c r="V31" i="1" s="1"/>
  <c r="AJ31" i="1"/>
  <c r="CT31" i="1"/>
  <c r="CV31" i="1"/>
  <c r="U31" i="1" s="1"/>
  <c r="CX31" i="1"/>
  <c r="FR31" i="1"/>
  <c r="GL31" i="1"/>
  <c r="GO31" i="1"/>
  <c r="GP31" i="1"/>
  <c r="GV31" i="1"/>
  <c r="GX31" i="1"/>
  <c r="HC31" i="1"/>
  <c r="C32" i="1"/>
  <c r="D32" i="1"/>
  <c r="U32" i="1"/>
  <c r="AC32" i="1"/>
  <c r="AE32" i="1"/>
  <c r="AF32" i="1"/>
  <c r="AG32" i="1"/>
  <c r="CU32" i="1" s="1"/>
  <c r="T32" i="1" s="1"/>
  <c r="AH32" i="1"/>
  <c r="AI32" i="1"/>
  <c r="CW32" i="1" s="1"/>
  <c r="V32" i="1" s="1"/>
  <c r="AJ32" i="1"/>
  <c r="CT32" i="1"/>
  <c r="S32" i="1" s="1"/>
  <c r="CV32" i="1"/>
  <c r="CX32" i="1"/>
  <c r="W32" i="1" s="1"/>
  <c r="FR32" i="1"/>
  <c r="GL32" i="1"/>
  <c r="GO32" i="1"/>
  <c r="GP32" i="1"/>
  <c r="GV32" i="1"/>
  <c r="HC32" i="1" s="1"/>
  <c r="GX32" i="1"/>
  <c r="C33" i="1"/>
  <c r="D33" i="1"/>
  <c r="U33" i="1"/>
  <c r="AC33" i="1"/>
  <c r="AE33" i="1"/>
  <c r="AF33" i="1"/>
  <c r="AG33" i="1"/>
  <c r="CU33" i="1" s="1"/>
  <c r="T33" i="1" s="1"/>
  <c r="AH33" i="1"/>
  <c r="AI33" i="1"/>
  <c r="CW33" i="1" s="1"/>
  <c r="V33" i="1" s="1"/>
  <c r="AJ33" i="1"/>
  <c r="CT33" i="1"/>
  <c r="S33" i="1" s="1"/>
  <c r="CV33" i="1"/>
  <c r="CX33" i="1"/>
  <c r="W33" i="1" s="1"/>
  <c r="FR33" i="1"/>
  <c r="GL33" i="1"/>
  <c r="GO33" i="1"/>
  <c r="GP33" i="1"/>
  <c r="GV33" i="1"/>
  <c r="GX33" i="1"/>
  <c r="HC33" i="1"/>
  <c r="I34" i="1"/>
  <c r="T34" i="1" s="1"/>
  <c r="AC34" i="1"/>
  <c r="AD34" i="1"/>
  <c r="CR34" i="1" s="1"/>
  <c r="Q34" i="1" s="1"/>
  <c r="AE34" i="1"/>
  <c r="AF34" i="1"/>
  <c r="CT34" i="1" s="1"/>
  <c r="S34" i="1" s="1"/>
  <c r="AG34" i="1"/>
  <c r="AH34" i="1"/>
  <c r="CV34" i="1" s="1"/>
  <c r="U34" i="1" s="1"/>
  <c r="AI34" i="1"/>
  <c r="AJ34" i="1"/>
  <c r="CX34" i="1" s="1"/>
  <c r="W34" i="1" s="1"/>
  <c r="CQ34" i="1"/>
  <c r="P34" i="1" s="1"/>
  <c r="CP34" i="1" s="1"/>
  <c r="O34" i="1" s="1"/>
  <c r="CS34" i="1"/>
  <c r="R34" i="1" s="1"/>
  <c r="CU34" i="1"/>
  <c r="CW34" i="1"/>
  <c r="V34" i="1" s="1"/>
  <c r="FR34" i="1"/>
  <c r="GL34" i="1"/>
  <c r="GO34" i="1"/>
  <c r="GP34" i="1"/>
  <c r="GV34" i="1"/>
  <c r="HC34" i="1"/>
  <c r="GX34" i="1" s="1"/>
  <c r="I35" i="1"/>
  <c r="S35" i="1"/>
  <c r="W35" i="1"/>
  <c r="AC35" i="1"/>
  <c r="AE35" i="1"/>
  <c r="AF35" i="1"/>
  <c r="AG35" i="1"/>
  <c r="CU35" i="1" s="1"/>
  <c r="T35" i="1" s="1"/>
  <c r="AH35" i="1"/>
  <c r="AI35" i="1"/>
  <c r="CW35" i="1" s="1"/>
  <c r="V35" i="1" s="1"/>
  <c r="AJ35" i="1"/>
  <c r="CT35" i="1"/>
  <c r="CV35" i="1"/>
  <c r="U35" i="1" s="1"/>
  <c r="CX35" i="1"/>
  <c r="FR35" i="1"/>
  <c r="GL35" i="1"/>
  <c r="GO35" i="1"/>
  <c r="GP35" i="1"/>
  <c r="GV35" i="1"/>
  <c r="GX35" i="1"/>
  <c r="HC35" i="1"/>
  <c r="C36" i="1"/>
  <c r="D36" i="1"/>
  <c r="U36" i="1"/>
  <c r="AC36" i="1"/>
  <c r="AE36" i="1"/>
  <c r="AF36" i="1"/>
  <c r="AG36" i="1"/>
  <c r="CU36" i="1" s="1"/>
  <c r="T36" i="1" s="1"/>
  <c r="AH36" i="1"/>
  <c r="AI36" i="1"/>
  <c r="CW36" i="1" s="1"/>
  <c r="V36" i="1" s="1"/>
  <c r="AJ36" i="1"/>
  <c r="CT36" i="1"/>
  <c r="S36" i="1" s="1"/>
  <c r="CV36" i="1"/>
  <c r="CX36" i="1"/>
  <c r="W36" i="1" s="1"/>
  <c r="FR36" i="1"/>
  <c r="GL36" i="1"/>
  <c r="GO36" i="1"/>
  <c r="GP36" i="1"/>
  <c r="GV36" i="1"/>
  <c r="GX36" i="1"/>
  <c r="HC36" i="1"/>
  <c r="I37" i="1"/>
  <c r="AC37" i="1"/>
  <c r="AD37" i="1"/>
  <c r="CR37" i="1" s="1"/>
  <c r="Q37" i="1" s="1"/>
  <c r="AE37" i="1"/>
  <c r="AF37" i="1"/>
  <c r="CT37" i="1" s="1"/>
  <c r="AG37" i="1"/>
  <c r="AH37" i="1"/>
  <c r="CV37" i="1" s="1"/>
  <c r="U37" i="1" s="1"/>
  <c r="AI37" i="1"/>
  <c r="AJ37" i="1"/>
  <c r="CX37" i="1" s="1"/>
  <c r="W37" i="1" s="1"/>
  <c r="CQ37" i="1"/>
  <c r="P37" i="1" s="1"/>
  <c r="CS37" i="1"/>
  <c r="R37" i="1" s="1"/>
  <c r="CU37" i="1"/>
  <c r="T37" i="1" s="1"/>
  <c r="CW37" i="1"/>
  <c r="V37" i="1" s="1"/>
  <c r="FR37" i="1"/>
  <c r="GL37" i="1"/>
  <c r="GO37" i="1"/>
  <c r="GP37" i="1"/>
  <c r="GV37" i="1"/>
  <c r="HC37" i="1"/>
  <c r="GX37" i="1" s="1"/>
  <c r="I38" i="1"/>
  <c r="S38" i="1"/>
  <c r="W38" i="1"/>
  <c r="AC38" i="1"/>
  <c r="AE38" i="1"/>
  <c r="AF38" i="1"/>
  <c r="AG38" i="1"/>
  <c r="CU38" i="1" s="1"/>
  <c r="T38" i="1" s="1"/>
  <c r="AH38" i="1"/>
  <c r="AI38" i="1"/>
  <c r="CW38" i="1" s="1"/>
  <c r="V38" i="1" s="1"/>
  <c r="AJ38" i="1"/>
  <c r="CT38" i="1"/>
  <c r="CV38" i="1"/>
  <c r="U38" i="1" s="1"/>
  <c r="CX38" i="1"/>
  <c r="FR38" i="1"/>
  <c r="GL38" i="1"/>
  <c r="GO38" i="1"/>
  <c r="GP38" i="1"/>
  <c r="GV38" i="1"/>
  <c r="GX38" i="1"/>
  <c r="HC38" i="1"/>
  <c r="I39" i="1"/>
  <c r="P39" i="1"/>
  <c r="CP39" i="1" s="1"/>
  <c r="O39" i="1" s="1"/>
  <c r="AC39" i="1"/>
  <c r="AD39" i="1"/>
  <c r="CR39" i="1" s="1"/>
  <c r="Q39" i="1" s="1"/>
  <c r="AE39" i="1"/>
  <c r="AF39" i="1"/>
  <c r="CT39" i="1" s="1"/>
  <c r="S39" i="1" s="1"/>
  <c r="AG39" i="1"/>
  <c r="AH39" i="1"/>
  <c r="CV39" i="1" s="1"/>
  <c r="U39" i="1" s="1"/>
  <c r="AI39" i="1"/>
  <c r="AJ39" i="1"/>
  <c r="CX39" i="1" s="1"/>
  <c r="W39" i="1" s="1"/>
  <c r="CQ39" i="1"/>
  <c r="CS39" i="1"/>
  <c r="R39" i="1" s="1"/>
  <c r="CY39" i="1" s="1"/>
  <c r="X39" i="1" s="1"/>
  <c r="CU39" i="1"/>
  <c r="T39" i="1" s="1"/>
  <c r="CW39" i="1"/>
  <c r="V39" i="1" s="1"/>
  <c r="FR39" i="1"/>
  <c r="GL39" i="1"/>
  <c r="GO39" i="1"/>
  <c r="GP39" i="1"/>
  <c r="GV39" i="1"/>
  <c r="HC39" i="1" s="1"/>
  <c r="GX39" i="1" s="1"/>
  <c r="T40" i="1"/>
  <c r="AC40" i="1"/>
  <c r="AD40" i="1"/>
  <c r="CR40" i="1" s="1"/>
  <c r="Q40" i="1" s="1"/>
  <c r="AE40" i="1"/>
  <c r="AF40" i="1"/>
  <c r="CT40" i="1" s="1"/>
  <c r="S40" i="1" s="1"/>
  <c r="AG40" i="1"/>
  <c r="AH40" i="1"/>
  <c r="CV40" i="1" s="1"/>
  <c r="U40" i="1" s="1"/>
  <c r="AI40" i="1"/>
  <c r="AJ40" i="1"/>
  <c r="CX40" i="1" s="1"/>
  <c r="W40" i="1" s="1"/>
  <c r="CQ40" i="1"/>
  <c r="P40" i="1" s="1"/>
  <c r="CP40" i="1" s="1"/>
  <c r="O40" i="1" s="1"/>
  <c r="CS40" i="1"/>
  <c r="R40" i="1" s="1"/>
  <c r="CY40" i="1" s="1"/>
  <c r="X40" i="1" s="1"/>
  <c r="CU40" i="1"/>
  <c r="CW40" i="1"/>
  <c r="V40" i="1" s="1"/>
  <c r="FR40" i="1"/>
  <c r="GL40" i="1"/>
  <c r="GO40" i="1"/>
  <c r="GP40" i="1"/>
  <c r="GV40" i="1"/>
  <c r="HC40" i="1" s="1"/>
  <c r="GX40" i="1" s="1"/>
  <c r="C41" i="1"/>
  <c r="D41" i="1"/>
  <c r="T41" i="1"/>
  <c r="AC41" i="1"/>
  <c r="AD41" i="1"/>
  <c r="CR41" i="1" s="1"/>
  <c r="Q41" i="1" s="1"/>
  <c r="AE41" i="1"/>
  <c r="AF41" i="1"/>
  <c r="AB41" i="1" s="1"/>
  <c r="AG41" i="1"/>
  <c r="AH41" i="1"/>
  <c r="CV41" i="1" s="1"/>
  <c r="U41" i="1" s="1"/>
  <c r="AI41" i="1"/>
  <c r="AJ41" i="1"/>
  <c r="CX41" i="1" s="1"/>
  <c r="W41" i="1" s="1"/>
  <c r="CQ41" i="1"/>
  <c r="P41" i="1" s="1"/>
  <c r="CS41" i="1"/>
  <c r="R41" i="1" s="1"/>
  <c r="CU41" i="1"/>
  <c r="CW41" i="1"/>
  <c r="V41" i="1" s="1"/>
  <c r="FR41" i="1"/>
  <c r="GL41" i="1"/>
  <c r="GN41" i="1"/>
  <c r="GP41" i="1"/>
  <c r="GV41" i="1"/>
  <c r="HC41" i="1"/>
  <c r="GX41" i="1" s="1"/>
  <c r="AC42" i="1"/>
  <c r="AD42" i="1"/>
  <c r="CR42" i="1" s="1"/>
  <c r="Q42" i="1" s="1"/>
  <c r="AE42" i="1"/>
  <c r="AF42" i="1"/>
  <c r="AB42" i="1" s="1"/>
  <c r="AG42" i="1"/>
  <c r="AH42" i="1"/>
  <c r="CV42" i="1" s="1"/>
  <c r="U42" i="1" s="1"/>
  <c r="AI42" i="1"/>
  <c r="AJ42" i="1"/>
  <c r="CX42" i="1" s="1"/>
  <c r="W42" i="1" s="1"/>
  <c r="CQ42" i="1"/>
  <c r="P42" i="1" s="1"/>
  <c r="CS42" i="1"/>
  <c r="R42" i="1" s="1"/>
  <c r="CU42" i="1"/>
  <c r="T42" i="1" s="1"/>
  <c r="CW42" i="1"/>
  <c r="V42" i="1" s="1"/>
  <c r="FR42" i="1"/>
  <c r="GL42" i="1"/>
  <c r="GN42" i="1"/>
  <c r="GP42" i="1"/>
  <c r="GV42" i="1"/>
  <c r="HC42" i="1"/>
  <c r="GX42" i="1" s="1"/>
  <c r="C43" i="1"/>
  <c r="D43" i="1"/>
  <c r="AC43" i="1"/>
  <c r="AD43" i="1"/>
  <c r="CR43" i="1" s="1"/>
  <c r="Q43" i="1" s="1"/>
  <c r="AE43" i="1"/>
  <c r="AF43" i="1"/>
  <c r="CT43" i="1" s="1"/>
  <c r="S43" i="1" s="1"/>
  <c r="AG43" i="1"/>
  <c r="AH43" i="1"/>
  <c r="CV43" i="1" s="1"/>
  <c r="U43" i="1" s="1"/>
  <c r="AI43" i="1"/>
  <c r="AJ43" i="1"/>
  <c r="CX43" i="1" s="1"/>
  <c r="W43" i="1" s="1"/>
  <c r="CQ43" i="1"/>
  <c r="P43" i="1" s="1"/>
  <c r="CS43" i="1"/>
  <c r="R43" i="1" s="1"/>
  <c r="CU43" i="1"/>
  <c r="T43" i="1" s="1"/>
  <c r="CW43" i="1"/>
  <c r="V43" i="1" s="1"/>
  <c r="FR43" i="1"/>
  <c r="GL43" i="1"/>
  <c r="GN43" i="1"/>
  <c r="GP43" i="1"/>
  <c r="GV43" i="1"/>
  <c r="HC43" i="1" s="1"/>
  <c r="GX43" i="1" s="1"/>
  <c r="C44" i="1"/>
  <c r="D44" i="1"/>
  <c r="AC44" i="1"/>
  <c r="AD44" i="1"/>
  <c r="CR44" i="1" s="1"/>
  <c r="Q44" i="1" s="1"/>
  <c r="AE44" i="1"/>
  <c r="AF44" i="1"/>
  <c r="AB44" i="1" s="1"/>
  <c r="AG44" i="1"/>
  <c r="AH44" i="1"/>
  <c r="CV44" i="1" s="1"/>
  <c r="U44" i="1" s="1"/>
  <c r="AI44" i="1"/>
  <c r="AJ44" i="1"/>
  <c r="CX44" i="1" s="1"/>
  <c r="W44" i="1" s="1"/>
  <c r="CQ44" i="1"/>
  <c r="P44" i="1" s="1"/>
  <c r="CS44" i="1"/>
  <c r="R44" i="1" s="1"/>
  <c r="CU44" i="1"/>
  <c r="T44" i="1" s="1"/>
  <c r="CW44" i="1"/>
  <c r="V44" i="1" s="1"/>
  <c r="FR44" i="1"/>
  <c r="GL44" i="1"/>
  <c r="GN44" i="1"/>
  <c r="GP44" i="1"/>
  <c r="GV44" i="1"/>
  <c r="HC44" i="1"/>
  <c r="GX44" i="1" s="1"/>
  <c r="AC45" i="1"/>
  <c r="AD45" i="1"/>
  <c r="CR45" i="1" s="1"/>
  <c r="Q45" i="1" s="1"/>
  <c r="AE45" i="1"/>
  <c r="AF45" i="1"/>
  <c r="AB45" i="1" s="1"/>
  <c r="AG45" i="1"/>
  <c r="AH45" i="1"/>
  <c r="CV45" i="1" s="1"/>
  <c r="U45" i="1" s="1"/>
  <c r="AI45" i="1"/>
  <c r="AJ45" i="1"/>
  <c r="CX45" i="1" s="1"/>
  <c r="W45" i="1" s="1"/>
  <c r="CQ45" i="1"/>
  <c r="P45" i="1" s="1"/>
  <c r="CS45" i="1"/>
  <c r="R45" i="1" s="1"/>
  <c r="CU45" i="1"/>
  <c r="T45" i="1" s="1"/>
  <c r="CW45" i="1"/>
  <c r="V45" i="1" s="1"/>
  <c r="FR45" i="1"/>
  <c r="GL45" i="1"/>
  <c r="GO45" i="1"/>
  <c r="GP45" i="1"/>
  <c r="GV45" i="1"/>
  <c r="HC45" i="1"/>
  <c r="GX45" i="1" s="1"/>
  <c r="C46" i="1"/>
  <c r="D46" i="1"/>
  <c r="AC46" i="1"/>
  <c r="AD46" i="1"/>
  <c r="CR46" i="1" s="1"/>
  <c r="Q46" i="1" s="1"/>
  <c r="AE46" i="1"/>
  <c r="AF46" i="1"/>
  <c r="CT46" i="1" s="1"/>
  <c r="S46" i="1" s="1"/>
  <c r="AG46" i="1"/>
  <c r="AH46" i="1"/>
  <c r="CV46" i="1" s="1"/>
  <c r="U46" i="1" s="1"/>
  <c r="AI46" i="1"/>
  <c r="AJ46" i="1"/>
  <c r="CX46" i="1" s="1"/>
  <c r="W46" i="1" s="1"/>
  <c r="CQ46" i="1"/>
  <c r="P46" i="1" s="1"/>
  <c r="CS46" i="1"/>
  <c r="R46" i="1" s="1"/>
  <c r="CU46" i="1"/>
  <c r="T46" i="1" s="1"/>
  <c r="CW46" i="1"/>
  <c r="V46" i="1" s="1"/>
  <c r="FR46" i="1"/>
  <c r="GL46" i="1"/>
  <c r="GN46" i="1"/>
  <c r="GP46" i="1"/>
  <c r="GV46" i="1"/>
  <c r="HC46" i="1" s="1"/>
  <c r="GX46" i="1" s="1"/>
  <c r="C47" i="1"/>
  <c r="D47" i="1"/>
  <c r="AC47" i="1"/>
  <c r="AD47" i="1"/>
  <c r="CR47" i="1" s="1"/>
  <c r="Q47" i="1" s="1"/>
  <c r="AE47" i="1"/>
  <c r="AF47" i="1"/>
  <c r="AB47" i="1" s="1"/>
  <c r="AG47" i="1"/>
  <c r="AH47" i="1"/>
  <c r="CV47" i="1" s="1"/>
  <c r="U47" i="1" s="1"/>
  <c r="AI47" i="1"/>
  <c r="AJ47" i="1"/>
  <c r="CX47" i="1" s="1"/>
  <c r="W47" i="1" s="1"/>
  <c r="CQ47" i="1"/>
  <c r="P47" i="1" s="1"/>
  <c r="CS47" i="1"/>
  <c r="R47" i="1" s="1"/>
  <c r="CU47" i="1"/>
  <c r="T47" i="1" s="1"/>
  <c r="CW47" i="1"/>
  <c r="V47" i="1" s="1"/>
  <c r="FR47" i="1"/>
  <c r="GL47" i="1"/>
  <c r="GN47" i="1"/>
  <c r="GP47" i="1"/>
  <c r="GV47" i="1"/>
  <c r="HC47" i="1"/>
  <c r="GX47" i="1" s="1"/>
  <c r="AC48" i="1"/>
  <c r="AD48" i="1"/>
  <c r="CR48" i="1" s="1"/>
  <c r="Q48" i="1" s="1"/>
  <c r="AE48" i="1"/>
  <c r="AF48" i="1"/>
  <c r="AB48" i="1" s="1"/>
  <c r="AG48" i="1"/>
  <c r="AH48" i="1"/>
  <c r="CV48" i="1" s="1"/>
  <c r="U48" i="1" s="1"/>
  <c r="AI48" i="1"/>
  <c r="AJ48" i="1"/>
  <c r="CX48" i="1" s="1"/>
  <c r="W48" i="1" s="1"/>
  <c r="CQ48" i="1"/>
  <c r="P48" i="1" s="1"/>
  <c r="CS48" i="1"/>
  <c r="R48" i="1" s="1"/>
  <c r="CU48" i="1"/>
  <c r="T48" i="1" s="1"/>
  <c r="CW48" i="1"/>
  <c r="V48" i="1" s="1"/>
  <c r="FR48" i="1"/>
  <c r="GL48" i="1"/>
  <c r="GN48" i="1"/>
  <c r="GP48" i="1"/>
  <c r="GV48" i="1"/>
  <c r="HC48" i="1"/>
  <c r="GX48" i="1" s="1"/>
  <c r="C49" i="1"/>
  <c r="D49" i="1"/>
  <c r="AC49" i="1"/>
  <c r="AD49" i="1"/>
  <c r="CR49" i="1" s="1"/>
  <c r="Q49" i="1" s="1"/>
  <c r="AE49" i="1"/>
  <c r="AF49" i="1"/>
  <c r="CT49" i="1" s="1"/>
  <c r="S49" i="1" s="1"/>
  <c r="CZ49" i="1" s="1"/>
  <c r="Y49" i="1" s="1"/>
  <c r="AG49" i="1"/>
  <c r="AH49" i="1"/>
  <c r="CV49" i="1" s="1"/>
  <c r="U49" i="1" s="1"/>
  <c r="AI49" i="1"/>
  <c r="AJ49" i="1"/>
  <c r="CX49" i="1" s="1"/>
  <c r="W49" i="1" s="1"/>
  <c r="CQ49" i="1"/>
  <c r="P49" i="1" s="1"/>
  <c r="CS49" i="1"/>
  <c r="R49" i="1" s="1"/>
  <c r="CU49" i="1"/>
  <c r="T49" i="1" s="1"/>
  <c r="CW49" i="1"/>
  <c r="V49" i="1" s="1"/>
  <c r="FR49" i="1"/>
  <c r="GL49" i="1"/>
  <c r="GN49" i="1"/>
  <c r="GP49" i="1"/>
  <c r="GV49" i="1"/>
  <c r="HC49" i="1"/>
  <c r="GX49" i="1" s="1"/>
  <c r="P50" i="1"/>
  <c r="V50" i="1"/>
  <c r="AC50" i="1"/>
  <c r="AD50" i="1"/>
  <c r="CR50" i="1" s="1"/>
  <c r="Q50" i="1" s="1"/>
  <c r="AE50" i="1"/>
  <c r="AF50" i="1"/>
  <c r="CT50" i="1" s="1"/>
  <c r="S50" i="1" s="1"/>
  <c r="AG50" i="1"/>
  <c r="AH50" i="1"/>
  <c r="CV50" i="1" s="1"/>
  <c r="U50" i="1" s="1"/>
  <c r="AI50" i="1"/>
  <c r="AJ50" i="1"/>
  <c r="CX50" i="1" s="1"/>
  <c r="W50" i="1" s="1"/>
  <c r="CQ50" i="1"/>
  <c r="CS50" i="1"/>
  <c r="R50" i="1" s="1"/>
  <c r="CU50" i="1"/>
  <c r="T50" i="1" s="1"/>
  <c r="CW50" i="1"/>
  <c r="FR50" i="1"/>
  <c r="GL50" i="1"/>
  <c r="GN50" i="1"/>
  <c r="GP50" i="1"/>
  <c r="GV50" i="1"/>
  <c r="HC50" i="1" s="1"/>
  <c r="GX50" i="1" s="1"/>
  <c r="CJ55" i="1" s="1"/>
  <c r="C51" i="1"/>
  <c r="D51" i="1"/>
  <c r="T51" i="1"/>
  <c r="AC51" i="1"/>
  <c r="AD51" i="1"/>
  <c r="CR51" i="1" s="1"/>
  <c r="Q51" i="1" s="1"/>
  <c r="AE51" i="1"/>
  <c r="AF51" i="1"/>
  <c r="CT51" i="1" s="1"/>
  <c r="S51" i="1" s="1"/>
  <c r="AG51" i="1"/>
  <c r="AH51" i="1"/>
  <c r="CV51" i="1" s="1"/>
  <c r="U51" i="1" s="1"/>
  <c r="AI51" i="1"/>
  <c r="AJ51" i="1"/>
  <c r="CX51" i="1" s="1"/>
  <c r="W51" i="1" s="1"/>
  <c r="CQ51" i="1"/>
  <c r="P51" i="1" s="1"/>
  <c r="CP51" i="1" s="1"/>
  <c r="O51" i="1" s="1"/>
  <c r="CS51" i="1"/>
  <c r="R51" i="1" s="1"/>
  <c r="CY51" i="1" s="1"/>
  <c r="X51" i="1" s="1"/>
  <c r="CU51" i="1"/>
  <c r="CW51" i="1"/>
  <c r="V51" i="1" s="1"/>
  <c r="FR51" i="1"/>
  <c r="GL51" i="1"/>
  <c r="GN51" i="1"/>
  <c r="GP51" i="1"/>
  <c r="GV51" i="1"/>
  <c r="HC51" i="1"/>
  <c r="GX51" i="1" s="1"/>
  <c r="P52" i="1"/>
  <c r="V52" i="1"/>
  <c r="AC52" i="1"/>
  <c r="AD52" i="1"/>
  <c r="CR52" i="1" s="1"/>
  <c r="Q52" i="1" s="1"/>
  <c r="AE52" i="1"/>
  <c r="AF52" i="1"/>
  <c r="CT52" i="1" s="1"/>
  <c r="S52" i="1" s="1"/>
  <c r="CY52" i="1" s="1"/>
  <c r="X52" i="1" s="1"/>
  <c r="AG52" i="1"/>
  <c r="AH52" i="1"/>
  <c r="CV52" i="1" s="1"/>
  <c r="U52" i="1" s="1"/>
  <c r="AI52" i="1"/>
  <c r="AJ52" i="1"/>
  <c r="CX52" i="1" s="1"/>
  <c r="W52" i="1" s="1"/>
  <c r="CQ52" i="1"/>
  <c r="CS52" i="1"/>
  <c r="R52" i="1" s="1"/>
  <c r="CU52" i="1"/>
  <c r="T52" i="1" s="1"/>
  <c r="CW52" i="1"/>
  <c r="FR52" i="1"/>
  <c r="GL52" i="1"/>
  <c r="GN52" i="1"/>
  <c r="GO52" i="1"/>
  <c r="GP52" i="1"/>
  <c r="GV52" i="1"/>
  <c r="HC52" i="1" s="1"/>
  <c r="GX52" i="1" s="1"/>
  <c r="P53" i="1"/>
  <c r="CP53" i="1" s="1"/>
  <c r="O53" i="1" s="1"/>
  <c r="AC53" i="1"/>
  <c r="AD53" i="1"/>
  <c r="CR53" i="1" s="1"/>
  <c r="Q53" i="1" s="1"/>
  <c r="AE53" i="1"/>
  <c r="AF53" i="1"/>
  <c r="CT53" i="1" s="1"/>
  <c r="S53" i="1" s="1"/>
  <c r="AG53" i="1"/>
  <c r="AH53" i="1"/>
  <c r="CV53" i="1" s="1"/>
  <c r="U53" i="1" s="1"/>
  <c r="AI53" i="1"/>
  <c r="AJ53" i="1"/>
  <c r="CX53" i="1" s="1"/>
  <c r="W53" i="1" s="1"/>
  <c r="CQ53" i="1"/>
  <c r="CS53" i="1"/>
  <c r="R53" i="1" s="1"/>
  <c r="CU53" i="1"/>
  <c r="T53" i="1" s="1"/>
  <c r="CW53" i="1"/>
  <c r="V53" i="1" s="1"/>
  <c r="FR53" i="1"/>
  <c r="GL53" i="1"/>
  <c r="GN53" i="1"/>
  <c r="GP53" i="1"/>
  <c r="GV53" i="1"/>
  <c r="HC53" i="1" s="1"/>
  <c r="GX53" i="1" s="1"/>
  <c r="B55" i="1"/>
  <c r="B26" i="1" s="1"/>
  <c r="C55" i="1"/>
  <c r="C26" i="1" s="1"/>
  <c r="D55" i="1"/>
  <c r="D26" i="1" s="1"/>
  <c r="F55" i="1"/>
  <c r="F26" i="1" s="1"/>
  <c r="G55" i="1"/>
  <c r="G26" i="1" s="1"/>
  <c r="AH55" i="1"/>
  <c r="AH26" i="1" s="1"/>
  <c r="AJ55" i="1"/>
  <c r="AJ26" i="1" s="1"/>
  <c r="BX55" i="1"/>
  <c r="BX26" i="1" s="1"/>
  <c r="BY55" i="1"/>
  <c r="BY26" i="1" s="1"/>
  <c r="BZ55" i="1"/>
  <c r="BZ26" i="1" s="1"/>
  <c r="CD55" i="1"/>
  <c r="CD26" i="1" s="1"/>
  <c r="CG55" i="1"/>
  <c r="CG26" i="1" s="1"/>
  <c r="CK55" i="1"/>
  <c r="CK26" i="1" s="1"/>
  <c r="CL55" i="1"/>
  <c r="CL26" i="1" s="1"/>
  <c r="CM55" i="1"/>
  <c r="CM26" i="1" s="1"/>
  <c r="D85" i="1"/>
  <c r="E87" i="1"/>
  <c r="Z87" i="1"/>
  <c r="AA87" i="1"/>
  <c r="AM87" i="1"/>
  <c r="AN87" i="1"/>
  <c r="BE87" i="1"/>
  <c r="BF87" i="1"/>
  <c r="BG87" i="1"/>
  <c r="BH87" i="1"/>
  <c r="BI87" i="1"/>
  <c r="BJ87" i="1"/>
  <c r="BK87" i="1"/>
  <c r="BL87" i="1"/>
  <c r="BM87" i="1"/>
  <c r="BN87" i="1"/>
  <c r="BO87" i="1"/>
  <c r="BP87" i="1"/>
  <c r="BQ87" i="1"/>
  <c r="BR87" i="1"/>
  <c r="BS87" i="1"/>
  <c r="BT87" i="1"/>
  <c r="BU87" i="1"/>
  <c r="BV87" i="1"/>
  <c r="BW87" i="1"/>
  <c r="CN87" i="1"/>
  <c r="CO87" i="1"/>
  <c r="CP87" i="1"/>
  <c r="CQ87" i="1"/>
  <c r="CR87" i="1"/>
  <c r="CS87" i="1"/>
  <c r="CT87" i="1"/>
  <c r="CU87" i="1"/>
  <c r="CV87" i="1"/>
  <c r="CW87" i="1"/>
  <c r="CX87" i="1"/>
  <c r="CY87" i="1"/>
  <c r="CZ87" i="1"/>
  <c r="DA87" i="1"/>
  <c r="DB87" i="1"/>
  <c r="DC87" i="1"/>
  <c r="DD87" i="1"/>
  <c r="DE87" i="1"/>
  <c r="DF87" i="1"/>
  <c r="DG87" i="1"/>
  <c r="DH87" i="1"/>
  <c r="DI87" i="1"/>
  <c r="DJ87" i="1"/>
  <c r="DK87" i="1"/>
  <c r="DL87" i="1"/>
  <c r="DM87" i="1"/>
  <c r="DN87" i="1"/>
  <c r="DO87" i="1"/>
  <c r="DP87" i="1"/>
  <c r="DQ87" i="1"/>
  <c r="DR87" i="1"/>
  <c r="DS87" i="1"/>
  <c r="DT87" i="1"/>
  <c r="DU87" i="1"/>
  <c r="DV87" i="1"/>
  <c r="DW87" i="1"/>
  <c r="DX87" i="1"/>
  <c r="DY87" i="1"/>
  <c r="DZ87" i="1"/>
  <c r="EA87" i="1"/>
  <c r="EB87" i="1"/>
  <c r="EC87" i="1"/>
  <c r="ED87" i="1"/>
  <c r="EE87" i="1"/>
  <c r="EF87" i="1"/>
  <c r="EG87" i="1"/>
  <c r="EH87" i="1"/>
  <c r="EI87" i="1"/>
  <c r="EJ87" i="1"/>
  <c r="EK87" i="1"/>
  <c r="EL87" i="1"/>
  <c r="EM87" i="1"/>
  <c r="EN87" i="1"/>
  <c r="EO87" i="1"/>
  <c r="EP87" i="1"/>
  <c r="EQ87" i="1"/>
  <c r="ER87" i="1"/>
  <c r="ES87" i="1"/>
  <c r="ET87" i="1"/>
  <c r="EU87" i="1"/>
  <c r="EV87" i="1"/>
  <c r="EW87" i="1"/>
  <c r="EX87" i="1"/>
  <c r="EY87" i="1"/>
  <c r="EZ87" i="1"/>
  <c r="FA87" i="1"/>
  <c r="FB87" i="1"/>
  <c r="FC87" i="1"/>
  <c r="FD87" i="1"/>
  <c r="FE87" i="1"/>
  <c r="FF87" i="1"/>
  <c r="FG87" i="1"/>
  <c r="FH87" i="1"/>
  <c r="FI87" i="1"/>
  <c r="FJ87" i="1"/>
  <c r="FK87" i="1"/>
  <c r="FL87" i="1"/>
  <c r="FM87" i="1"/>
  <c r="FN87" i="1"/>
  <c r="FO87" i="1"/>
  <c r="FP87" i="1"/>
  <c r="FQ87" i="1"/>
  <c r="FR87" i="1"/>
  <c r="FS87" i="1"/>
  <c r="FT87" i="1"/>
  <c r="FU87" i="1"/>
  <c r="FV87" i="1"/>
  <c r="FW87" i="1"/>
  <c r="FX87" i="1"/>
  <c r="FY87" i="1"/>
  <c r="FZ87" i="1"/>
  <c r="GA87" i="1"/>
  <c r="GB87" i="1"/>
  <c r="GC87" i="1"/>
  <c r="GD87" i="1"/>
  <c r="GE87" i="1"/>
  <c r="GF87" i="1"/>
  <c r="GG87" i="1"/>
  <c r="GH87" i="1"/>
  <c r="GI87" i="1"/>
  <c r="GJ87" i="1"/>
  <c r="GK87" i="1"/>
  <c r="GL87" i="1"/>
  <c r="GM87" i="1"/>
  <c r="GN87" i="1"/>
  <c r="GO87" i="1"/>
  <c r="GP87" i="1"/>
  <c r="GQ87" i="1"/>
  <c r="GR87" i="1"/>
  <c r="GS87" i="1"/>
  <c r="GT87" i="1"/>
  <c r="GU87" i="1"/>
  <c r="GV87" i="1"/>
  <c r="GW87" i="1"/>
  <c r="GX87" i="1"/>
  <c r="C89" i="1"/>
  <c r="D89" i="1"/>
  <c r="AC89" i="1"/>
  <c r="AD89" i="1"/>
  <c r="CR89" i="1" s="1"/>
  <c r="Q89" i="1" s="1"/>
  <c r="AE89" i="1"/>
  <c r="AF89" i="1"/>
  <c r="CT89" i="1" s="1"/>
  <c r="S89" i="1" s="1"/>
  <c r="AG89" i="1"/>
  <c r="AH89" i="1"/>
  <c r="CV89" i="1" s="1"/>
  <c r="U89" i="1" s="1"/>
  <c r="AI89" i="1"/>
  <c r="AJ89" i="1"/>
  <c r="CX89" i="1" s="1"/>
  <c r="W89" i="1" s="1"/>
  <c r="CQ89" i="1"/>
  <c r="P89" i="1" s="1"/>
  <c r="CS89" i="1"/>
  <c r="R89" i="1" s="1"/>
  <c r="CU89" i="1"/>
  <c r="T89" i="1" s="1"/>
  <c r="CW89" i="1"/>
  <c r="V89" i="1" s="1"/>
  <c r="FR89" i="1"/>
  <c r="GL89" i="1"/>
  <c r="GN89" i="1"/>
  <c r="GP89" i="1"/>
  <c r="GV89" i="1"/>
  <c r="HC89" i="1" s="1"/>
  <c r="GX89" i="1" s="1"/>
  <c r="C90" i="1"/>
  <c r="D90" i="1"/>
  <c r="AC90" i="1"/>
  <c r="AD90" i="1"/>
  <c r="CR90" i="1" s="1"/>
  <c r="Q90" i="1" s="1"/>
  <c r="AE90" i="1"/>
  <c r="AF90" i="1"/>
  <c r="CT90" i="1" s="1"/>
  <c r="S90" i="1" s="1"/>
  <c r="AG90" i="1"/>
  <c r="AH90" i="1"/>
  <c r="CV90" i="1" s="1"/>
  <c r="U90" i="1" s="1"/>
  <c r="AI90" i="1"/>
  <c r="AJ90" i="1"/>
  <c r="CX90" i="1" s="1"/>
  <c r="W90" i="1" s="1"/>
  <c r="CQ90" i="1"/>
  <c r="P90" i="1" s="1"/>
  <c r="CP90" i="1" s="1"/>
  <c r="O90" i="1" s="1"/>
  <c r="CS90" i="1"/>
  <c r="R90" i="1" s="1"/>
  <c r="CU90" i="1"/>
  <c r="T90" i="1" s="1"/>
  <c r="CW90" i="1"/>
  <c r="V90" i="1" s="1"/>
  <c r="FR90" i="1"/>
  <c r="GL90" i="1"/>
  <c r="GO90" i="1"/>
  <c r="GP90" i="1"/>
  <c r="GV90" i="1"/>
  <c r="HC90" i="1"/>
  <c r="GX90" i="1" s="1"/>
  <c r="C91" i="1"/>
  <c r="D91" i="1"/>
  <c r="AC91" i="1"/>
  <c r="AD91" i="1"/>
  <c r="CR91" i="1" s="1"/>
  <c r="Q91" i="1" s="1"/>
  <c r="AE91" i="1"/>
  <c r="AF91" i="1"/>
  <c r="CT91" i="1" s="1"/>
  <c r="S91" i="1" s="1"/>
  <c r="AG91" i="1"/>
  <c r="AH91" i="1"/>
  <c r="CV91" i="1" s="1"/>
  <c r="U91" i="1" s="1"/>
  <c r="AI91" i="1"/>
  <c r="AJ91" i="1"/>
  <c r="CX91" i="1" s="1"/>
  <c r="W91" i="1" s="1"/>
  <c r="CQ91" i="1"/>
  <c r="P91" i="1" s="1"/>
  <c r="CP91" i="1" s="1"/>
  <c r="O91" i="1" s="1"/>
  <c r="CS91" i="1"/>
  <c r="R91" i="1" s="1"/>
  <c r="CU91" i="1"/>
  <c r="T91" i="1" s="1"/>
  <c r="CW91" i="1"/>
  <c r="V91" i="1" s="1"/>
  <c r="FR91" i="1"/>
  <c r="GL91" i="1"/>
  <c r="GO91" i="1"/>
  <c r="GP91" i="1"/>
  <c r="GV91" i="1"/>
  <c r="HC91" i="1" s="1"/>
  <c r="GX91" i="1" s="1"/>
  <c r="C92" i="1"/>
  <c r="D92" i="1"/>
  <c r="AC92" i="1"/>
  <c r="AD92" i="1"/>
  <c r="CR92" i="1" s="1"/>
  <c r="Q92" i="1" s="1"/>
  <c r="AE92" i="1"/>
  <c r="AF92" i="1"/>
  <c r="CT92" i="1" s="1"/>
  <c r="S92" i="1" s="1"/>
  <c r="AG92" i="1"/>
  <c r="AH92" i="1"/>
  <c r="CV92" i="1" s="1"/>
  <c r="U92" i="1" s="1"/>
  <c r="AI92" i="1"/>
  <c r="AJ92" i="1"/>
  <c r="CX92" i="1" s="1"/>
  <c r="W92" i="1" s="1"/>
  <c r="CQ92" i="1"/>
  <c r="P92" i="1" s="1"/>
  <c r="CS92" i="1"/>
  <c r="R92" i="1" s="1"/>
  <c r="CU92" i="1"/>
  <c r="T92" i="1" s="1"/>
  <c r="CW92" i="1"/>
  <c r="V92" i="1" s="1"/>
  <c r="FR92" i="1"/>
  <c r="GL92" i="1"/>
  <c r="GN92" i="1"/>
  <c r="GP92" i="1"/>
  <c r="GV92" i="1"/>
  <c r="HC92" i="1"/>
  <c r="GX92" i="1" s="1"/>
  <c r="C93" i="1"/>
  <c r="D93" i="1"/>
  <c r="AC93" i="1"/>
  <c r="AD93" i="1"/>
  <c r="AE93" i="1"/>
  <c r="AF93" i="1"/>
  <c r="CT93" i="1" s="1"/>
  <c r="S93" i="1" s="1"/>
  <c r="AG93" i="1"/>
  <c r="AH93" i="1"/>
  <c r="CV93" i="1" s="1"/>
  <c r="U93" i="1" s="1"/>
  <c r="AI93" i="1"/>
  <c r="AJ93" i="1"/>
  <c r="CX93" i="1" s="1"/>
  <c r="W93" i="1" s="1"/>
  <c r="CQ93" i="1"/>
  <c r="P93" i="1" s="1"/>
  <c r="CS93" i="1"/>
  <c r="R93" i="1" s="1"/>
  <c r="CU93" i="1"/>
  <c r="T93" i="1" s="1"/>
  <c r="CW93" i="1"/>
  <c r="V93" i="1" s="1"/>
  <c r="CY93" i="1"/>
  <c r="X93" i="1" s="1"/>
  <c r="FR93" i="1"/>
  <c r="GL93" i="1"/>
  <c r="GO93" i="1"/>
  <c r="GP93" i="1"/>
  <c r="GV93" i="1"/>
  <c r="HC93" i="1" s="1"/>
  <c r="GX93" i="1" s="1"/>
  <c r="CJ98" i="1" s="1"/>
  <c r="C94" i="1"/>
  <c r="D94" i="1"/>
  <c r="T94" i="1"/>
  <c r="AC94" i="1"/>
  <c r="AD94" i="1"/>
  <c r="CR94" i="1" s="1"/>
  <c r="Q94" i="1" s="1"/>
  <c r="AE94" i="1"/>
  <c r="AF94" i="1"/>
  <c r="CT94" i="1" s="1"/>
  <c r="S94" i="1" s="1"/>
  <c r="AG94" i="1"/>
  <c r="AH94" i="1"/>
  <c r="CV94" i="1" s="1"/>
  <c r="U94" i="1" s="1"/>
  <c r="AI94" i="1"/>
  <c r="AJ94" i="1"/>
  <c r="CQ94" i="1"/>
  <c r="P94" i="1" s="1"/>
  <c r="CS94" i="1"/>
  <c r="R94" i="1" s="1"/>
  <c r="CU94" i="1"/>
  <c r="CW94" i="1"/>
  <c r="V94" i="1" s="1"/>
  <c r="AI98" i="1" s="1"/>
  <c r="CX94" i="1"/>
  <c r="W94" i="1" s="1"/>
  <c r="FR94" i="1"/>
  <c r="BY98" i="1" s="1"/>
  <c r="GL94" i="1"/>
  <c r="GO94" i="1"/>
  <c r="GP94" i="1"/>
  <c r="GV94" i="1"/>
  <c r="HC94" i="1"/>
  <c r="GX94" i="1" s="1"/>
  <c r="O95" i="1"/>
  <c r="P95" i="1"/>
  <c r="Q95" i="1"/>
  <c r="R95" i="1"/>
  <c r="S95" i="1"/>
  <c r="T95" i="1"/>
  <c r="U95" i="1"/>
  <c r="V95" i="1"/>
  <c r="W95" i="1"/>
  <c r="X95" i="1"/>
  <c r="Y95" i="1"/>
  <c r="AB95" i="1"/>
  <c r="CP95" i="1" s="1"/>
  <c r="AC95" i="1"/>
  <c r="AD95" i="1"/>
  <c r="AE95" i="1"/>
  <c r="AF95" i="1"/>
  <c r="AG95" i="1"/>
  <c r="AH95" i="1"/>
  <c r="AI95" i="1"/>
  <c r="AJ95" i="1"/>
  <c r="FR95" i="1"/>
  <c r="GL95" i="1"/>
  <c r="GO95" i="1"/>
  <c r="GP95" i="1"/>
  <c r="GV95" i="1"/>
  <c r="GX95" i="1"/>
  <c r="O96" i="1"/>
  <c r="P96" i="1"/>
  <c r="Q96" i="1"/>
  <c r="R96" i="1"/>
  <c r="S96" i="1"/>
  <c r="T96" i="1"/>
  <c r="U96" i="1"/>
  <c r="V96" i="1"/>
  <c r="W96" i="1"/>
  <c r="X96" i="1"/>
  <c r="Y96" i="1"/>
  <c r="AB96" i="1"/>
  <c r="CP96" i="1" s="1"/>
  <c r="AC96" i="1"/>
  <c r="AD96" i="1"/>
  <c r="AE96" i="1"/>
  <c r="AF96" i="1"/>
  <c r="AG96" i="1"/>
  <c r="AH96" i="1"/>
  <c r="AI96" i="1"/>
  <c r="AJ96" i="1"/>
  <c r="FR96" i="1"/>
  <c r="GL96" i="1"/>
  <c r="GO96" i="1"/>
  <c r="GP96" i="1"/>
  <c r="GV96" i="1"/>
  <c r="GX96" i="1"/>
  <c r="B98" i="1"/>
  <c r="B87" i="1" s="1"/>
  <c r="C98" i="1"/>
  <c r="C87" i="1" s="1"/>
  <c r="D98" i="1"/>
  <c r="D87" i="1" s="1"/>
  <c r="F98" i="1"/>
  <c r="F87" i="1" s="1"/>
  <c r="G98" i="1"/>
  <c r="G87" i="1" s="1"/>
  <c r="S98" i="1"/>
  <c r="S87" i="1" s="1"/>
  <c r="W98" i="1"/>
  <c r="W87" i="1" s="1"/>
  <c r="AF98" i="1"/>
  <c r="AF87" i="1" s="1"/>
  <c r="AG98" i="1"/>
  <c r="AG87" i="1" s="1"/>
  <c r="AJ98" i="1"/>
  <c r="AJ87" i="1" s="1"/>
  <c r="BX98" i="1"/>
  <c r="BX87" i="1" s="1"/>
  <c r="BZ98" i="1"/>
  <c r="BZ87" i="1" s="1"/>
  <c r="CD98" i="1"/>
  <c r="CD87" i="1" s="1"/>
  <c r="CK98" i="1"/>
  <c r="CK87" i="1" s="1"/>
  <c r="CL98" i="1"/>
  <c r="CL87" i="1" s="1"/>
  <c r="F122" i="1"/>
  <c r="B128" i="1"/>
  <c r="B22" i="1" s="1"/>
  <c r="C128" i="1"/>
  <c r="C22" i="1" s="1"/>
  <c r="D128" i="1"/>
  <c r="D22" i="1" s="1"/>
  <c r="F128" i="1"/>
  <c r="F22" i="1" s="1"/>
  <c r="G128" i="1"/>
  <c r="G22" i="1" s="1"/>
  <c r="B166" i="1"/>
  <c r="B18" i="1" s="1"/>
  <c r="C166" i="1"/>
  <c r="C18" i="1" s="1"/>
  <c r="D166" i="1"/>
  <c r="D18" i="1" s="1"/>
  <c r="F166" i="1"/>
  <c r="F18" i="1" s="1"/>
  <c r="G166" i="1"/>
  <c r="G18" i="1" s="1"/>
  <c r="B47" i="2"/>
  <c r="B48" i="2"/>
  <c r="B49" i="2"/>
  <c r="B50" i="2"/>
  <c r="O228" i="5" l="1"/>
  <c r="AB228" i="5"/>
  <c r="AB125" i="5"/>
  <c r="AO125" i="5"/>
  <c r="O125" i="5"/>
  <c r="CJ87" i="1"/>
  <c r="BA98" i="1"/>
  <c r="AI87" i="1"/>
  <c r="V98" i="1"/>
  <c r="CY94" i="1"/>
  <c r="X94" i="1" s="1"/>
  <c r="CZ94" i="1"/>
  <c r="Y94" i="1" s="1"/>
  <c r="AE98" i="1"/>
  <c r="GM96" i="1"/>
  <c r="HD96" i="1" s="1"/>
  <c r="GN96" i="1"/>
  <c r="CP94" i="1"/>
  <c r="O94" i="1" s="1"/>
  <c r="AC98" i="1"/>
  <c r="GM95" i="1"/>
  <c r="HD95" i="1" s="1"/>
  <c r="CM98" i="1" s="1"/>
  <c r="GN95" i="1"/>
  <c r="AH98" i="1"/>
  <c r="BY87" i="1"/>
  <c r="AP98" i="1"/>
  <c r="CI98" i="1"/>
  <c r="AO98" i="1"/>
  <c r="T98" i="1"/>
  <c r="AB94" i="1"/>
  <c r="CZ93" i="1"/>
  <c r="Y93" i="1" s="1"/>
  <c r="CP92" i="1"/>
  <c r="O92" i="1" s="1"/>
  <c r="CZ91" i="1"/>
  <c r="Y91" i="1" s="1"/>
  <c r="CY91" i="1"/>
  <c r="X91" i="1" s="1"/>
  <c r="CY90" i="1"/>
  <c r="X90" i="1" s="1"/>
  <c r="GM90" i="1" s="1"/>
  <c r="CZ90" i="1"/>
  <c r="Y90" i="1" s="1"/>
  <c r="AI55" i="1"/>
  <c r="CY50" i="1"/>
  <c r="X50" i="1" s="1"/>
  <c r="BC98" i="1"/>
  <c r="AU98" i="1"/>
  <c r="AQ98" i="1"/>
  <c r="CY92" i="1"/>
  <c r="X92" i="1" s="1"/>
  <c r="CZ92" i="1"/>
  <c r="Y92" i="1" s="1"/>
  <c r="CY53" i="1"/>
  <c r="X53" i="1" s="1"/>
  <c r="GM53" i="1" s="1"/>
  <c r="AG55" i="1"/>
  <c r="F113" i="1"/>
  <c r="CG98" i="1"/>
  <c r="BB98" i="1"/>
  <c r="CR93" i="1"/>
  <c r="Q93" i="1" s="1"/>
  <c r="AD98" i="1" s="1"/>
  <c r="AB93" i="1"/>
  <c r="CP89" i="1"/>
  <c r="O89" i="1" s="1"/>
  <c r="GN91" i="1"/>
  <c r="GM91" i="1"/>
  <c r="CZ89" i="1"/>
  <c r="Y89" i="1" s="1"/>
  <c r="AL98" i="1" s="1"/>
  <c r="CY89" i="1"/>
  <c r="X89" i="1" s="1"/>
  <c r="AK98" i="1" s="1"/>
  <c r="CJ26" i="1"/>
  <c r="BA55" i="1"/>
  <c r="AB92" i="1"/>
  <c r="AB90" i="1"/>
  <c r="BB55" i="1"/>
  <c r="AX55" i="1"/>
  <c r="AP55" i="1"/>
  <c r="W55" i="1"/>
  <c r="CP46" i="1"/>
  <c r="O46" i="1" s="1"/>
  <c r="AO55" i="1"/>
  <c r="U55" i="1"/>
  <c r="GO53" i="1"/>
  <c r="CZ51" i="1"/>
  <c r="Y51" i="1" s="1"/>
  <c r="GO51" i="1" s="1"/>
  <c r="AB51" i="1"/>
  <c r="CY46" i="1"/>
  <c r="X46" i="1" s="1"/>
  <c r="CZ46" i="1"/>
  <c r="Y46" i="1" s="1"/>
  <c r="CP43" i="1"/>
  <c r="O43" i="1" s="1"/>
  <c r="CY34" i="1"/>
  <c r="X34" i="1" s="1"/>
  <c r="GN34" i="1" s="1"/>
  <c r="AB91" i="1"/>
  <c r="AB89" i="1"/>
  <c r="CI55" i="1"/>
  <c r="BD55" i="1"/>
  <c r="CZ52" i="1"/>
  <c r="Y52" i="1" s="1"/>
  <c r="AB52" i="1"/>
  <c r="CZ50" i="1"/>
  <c r="Y50" i="1" s="1"/>
  <c r="AB50" i="1"/>
  <c r="CY43" i="1"/>
  <c r="X43" i="1" s="1"/>
  <c r="CZ43" i="1"/>
  <c r="Y43" i="1" s="1"/>
  <c r="BC55" i="1"/>
  <c r="AU55" i="1"/>
  <c r="AQ55" i="1"/>
  <c r="CZ53" i="1"/>
  <c r="Y53" i="1" s="1"/>
  <c r="AB53" i="1"/>
  <c r="CP52" i="1"/>
  <c r="O52" i="1" s="1"/>
  <c r="GM52" i="1" s="1"/>
  <c r="CP50" i="1"/>
  <c r="O50" i="1" s="1"/>
  <c r="CY49" i="1"/>
  <c r="X49" i="1" s="1"/>
  <c r="CP49" i="1"/>
  <c r="O49" i="1" s="1"/>
  <c r="GM40" i="1"/>
  <c r="GN28" i="1"/>
  <c r="GM28" i="1"/>
  <c r="CZ40" i="1"/>
  <c r="Y40" i="1" s="1"/>
  <c r="GN40" i="1" s="1"/>
  <c r="AB40" i="1"/>
  <c r="CS38" i="1"/>
  <c r="R38" i="1" s="1"/>
  <c r="CZ38" i="1" s="1"/>
  <c r="Y38" i="1" s="1"/>
  <c r="AD38" i="1"/>
  <c r="CR38" i="1" s="1"/>
  <c r="Q38" i="1" s="1"/>
  <c r="CQ36" i="1"/>
  <c r="P36" i="1" s="1"/>
  <c r="CS35" i="1"/>
  <c r="R35" i="1" s="1"/>
  <c r="CZ35" i="1" s="1"/>
  <c r="Y35" i="1" s="1"/>
  <c r="AD35" i="1"/>
  <c r="CR35" i="1" s="1"/>
  <c r="Q35" i="1" s="1"/>
  <c r="CQ33" i="1"/>
  <c r="P33" i="1" s="1"/>
  <c r="AB32" i="1"/>
  <c r="CQ32" i="1"/>
  <c r="P32" i="1" s="1"/>
  <c r="CP32" i="1" s="1"/>
  <c r="O32" i="1" s="1"/>
  <c r="AD31" i="1"/>
  <c r="CR31" i="1" s="1"/>
  <c r="Q31" i="1" s="1"/>
  <c r="CS31" i="1"/>
  <c r="R31" i="1" s="1"/>
  <c r="CZ31" i="1" s="1"/>
  <c r="Y31" i="1" s="1"/>
  <c r="CT30" i="1"/>
  <c r="S30" i="1" s="1"/>
  <c r="CS29" i="1"/>
  <c r="R29" i="1" s="1"/>
  <c r="AB49" i="1"/>
  <c r="AB46" i="1"/>
  <c r="AB43" i="1"/>
  <c r="AB38" i="1"/>
  <c r="CQ38" i="1"/>
  <c r="P38" i="1" s="1"/>
  <c r="S37" i="1"/>
  <c r="AB37" i="1"/>
  <c r="CQ35" i="1"/>
  <c r="P35" i="1" s="1"/>
  <c r="CY35" i="1"/>
  <c r="X35" i="1" s="1"/>
  <c r="CZ34" i="1"/>
  <c r="Y34" i="1" s="1"/>
  <c r="AB34" i="1"/>
  <c r="CQ31" i="1"/>
  <c r="P31" i="1" s="1"/>
  <c r="AB31" i="1"/>
  <c r="CY31" i="1"/>
  <c r="X31" i="1" s="1"/>
  <c r="CP29" i="1"/>
  <c r="O29" i="1" s="1"/>
  <c r="AB29" i="1"/>
  <c r="CT48" i="1"/>
  <c r="S48" i="1" s="1"/>
  <c r="CP48" i="1" s="1"/>
  <c r="O48" i="1" s="1"/>
  <c r="CT47" i="1"/>
  <c r="S47" i="1" s="1"/>
  <c r="CP47" i="1" s="1"/>
  <c r="O47" i="1" s="1"/>
  <c r="CT45" i="1"/>
  <c r="S45" i="1" s="1"/>
  <c r="CT44" i="1"/>
  <c r="S44" i="1" s="1"/>
  <c r="CT42" i="1"/>
  <c r="S42" i="1" s="1"/>
  <c r="CT41" i="1"/>
  <c r="S41" i="1" s="1"/>
  <c r="CZ39" i="1"/>
  <c r="Y39" i="1" s="1"/>
  <c r="GM39" i="1" s="1"/>
  <c r="AB39" i="1"/>
  <c r="CP30" i="1"/>
  <c r="O30" i="1" s="1"/>
  <c r="GN39" i="1"/>
  <c r="AD36" i="1"/>
  <c r="CR36" i="1" s="1"/>
  <c r="Q36" i="1" s="1"/>
  <c r="CS36" i="1"/>
  <c r="R36" i="1" s="1"/>
  <c r="CY36" i="1" s="1"/>
  <c r="X36" i="1" s="1"/>
  <c r="AD33" i="1"/>
  <c r="CR33" i="1" s="1"/>
  <c r="Q33" i="1" s="1"/>
  <c r="CS33" i="1"/>
  <c r="R33" i="1" s="1"/>
  <c r="CY33" i="1" s="1"/>
  <c r="X33" i="1" s="1"/>
  <c r="CS32" i="1"/>
  <c r="R32" i="1" s="1"/>
  <c r="CY32" i="1" s="1"/>
  <c r="X32" i="1" s="1"/>
  <c r="AD32" i="1"/>
  <c r="CR32" i="1" s="1"/>
  <c r="Q32" i="1" s="1"/>
  <c r="AB28" i="1"/>
  <c r="AD87" i="1" l="1"/>
  <c r="Q98" i="1"/>
  <c r="CY41" i="1"/>
  <c r="X41" i="1" s="1"/>
  <c r="CZ41" i="1"/>
  <c r="Y41" i="1" s="1"/>
  <c r="CY42" i="1"/>
  <c r="X42" i="1" s="1"/>
  <c r="CZ42" i="1"/>
  <c r="Y42" i="1" s="1"/>
  <c r="CZ30" i="1"/>
  <c r="Y30" i="1" s="1"/>
  <c r="CY30" i="1"/>
  <c r="X30" i="1" s="1"/>
  <c r="GM30" i="1" s="1"/>
  <c r="AF55" i="1"/>
  <c r="CY44" i="1"/>
  <c r="X44" i="1" s="1"/>
  <c r="CZ44" i="1"/>
  <c r="Y44" i="1" s="1"/>
  <c r="CP31" i="1"/>
  <c r="O31" i="1" s="1"/>
  <c r="AC55" i="1"/>
  <c r="CP35" i="1"/>
  <c r="O35" i="1" s="1"/>
  <c r="CY38" i="1"/>
  <c r="X38" i="1" s="1"/>
  <c r="AB33" i="1"/>
  <c r="AB36" i="1"/>
  <c r="CZ32" i="1"/>
  <c r="Y32" i="1" s="1"/>
  <c r="CP42" i="1"/>
  <c r="O42" i="1" s="1"/>
  <c r="U26" i="1"/>
  <c r="F77" i="1"/>
  <c r="CZ36" i="1"/>
  <c r="Y36" i="1" s="1"/>
  <c r="W26" i="1"/>
  <c r="F79" i="1"/>
  <c r="W128" i="1"/>
  <c r="GM51" i="1"/>
  <c r="GN90" i="1"/>
  <c r="CP93" i="1"/>
  <c r="O93" i="1" s="1"/>
  <c r="BB87" i="1"/>
  <c r="F111" i="1"/>
  <c r="AQ87" i="1"/>
  <c r="F108" i="1"/>
  <c r="AI26" i="1"/>
  <c r="V55" i="1"/>
  <c r="T87" i="1"/>
  <c r="F119" i="1"/>
  <c r="CM87" i="1"/>
  <c r="BD98" i="1"/>
  <c r="V87" i="1"/>
  <c r="F121" i="1"/>
  <c r="CY47" i="1"/>
  <c r="X47" i="1" s="1"/>
  <c r="GO47" i="1" s="1"/>
  <c r="CZ47" i="1"/>
  <c r="Y47" i="1" s="1"/>
  <c r="CZ29" i="1"/>
  <c r="Y29" i="1" s="1"/>
  <c r="AE55" i="1"/>
  <c r="CY29" i="1"/>
  <c r="X29" i="1" s="1"/>
  <c r="CY45" i="1"/>
  <c r="X45" i="1" s="1"/>
  <c r="CZ45" i="1"/>
  <c r="Y45" i="1" s="1"/>
  <c r="GM29" i="1"/>
  <c r="GN29" i="1"/>
  <c r="AB35" i="1"/>
  <c r="CP38" i="1"/>
  <c r="O38" i="1" s="1"/>
  <c r="AD55" i="1"/>
  <c r="CP33" i="1"/>
  <c r="O33" i="1" s="1"/>
  <c r="AB55" i="1" s="1"/>
  <c r="CP36" i="1"/>
  <c r="O36" i="1" s="1"/>
  <c r="CZ33" i="1"/>
  <c r="Y33" i="1" s="1"/>
  <c r="CP41" i="1"/>
  <c r="O41" i="1" s="1"/>
  <c r="GM50" i="1"/>
  <c r="GO50" i="1"/>
  <c r="AQ26" i="1"/>
  <c r="F65" i="1"/>
  <c r="AQ128" i="1"/>
  <c r="CP44" i="1"/>
  <c r="O44" i="1" s="1"/>
  <c r="GM43" i="1"/>
  <c r="GO43" i="1"/>
  <c r="AO26" i="1"/>
  <c r="F59" i="1"/>
  <c r="AO128" i="1"/>
  <c r="AP26" i="1"/>
  <c r="F64" i="1"/>
  <c r="AP128" i="1"/>
  <c r="GO89" i="1"/>
  <c r="GM89" i="1"/>
  <c r="AB98" i="1"/>
  <c r="CG87" i="1"/>
  <c r="AX98" i="1"/>
  <c r="AU87" i="1"/>
  <c r="F117" i="1"/>
  <c r="GM92" i="1"/>
  <c r="GO92" i="1"/>
  <c r="AO87" i="1"/>
  <c r="F102" i="1"/>
  <c r="AC87" i="1"/>
  <c r="CH98" i="1"/>
  <c r="P98" i="1"/>
  <c r="CE98" i="1"/>
  <c r="CF98" i="1"/>
  <c r="AE87" i="1"/>
  <c r="R98" i="1"/>
  <c r="GM32" i="1"/>
  <c r="GN32" i="1"/>
  <c r="AU26" i="1"/>
  <c r="F74" i="1"/>
  <c r="AU128" i="1"/>
  <c r="BD26" i="1"/>
  <c r="F80" i="1"/>
  <c r="BD128" i="1"/>
  <c r="GM34" i="1"/>
  <c r="CP45" i="1"/>
  <c r="O45" i="1" s="1"/>
  <c r="AX26" i="1"/>
  <c r="F62" i="1"/>
  <c r="AX128" i="1"/>
  <c r="BA26" i="1"/>
  <c r="F75" i="1"/>
  <c r="BA128" i="1"/>
  <c r="AK87" i="1"/>
  <c r="X98" i="1"/>
  <c r="BC87" i="1"/>
  <c r="F114" i="1"/>
  <c r="CI87" i="1"/>
  <c r="AZ98" i="1"/>
  <c r="AH87" i="1"/>
  <c r="U98" i="1"/>
  <c r="GM94" i="1"/>
  <c r="GN94" i="1"/>
  <c r="BA87" i="1"/>
  <c r="F118" i="1"/>
  <c r="CY48" i="1"/>
  <c r="X48" i="1" s="1"/>
  <c r="GO48" i="1" s="1"/>
  <c r="CZ48" i="1"/>
  <c r="Y48" i="1" s="1"/>
  <c r="CZ37" i="1"/>
  <c r="Y37" i="1" s="1"/>
  <c r="CY37" i="1"/>
  <c r="X37" i="1" s="1"/>
  <c r="GO49" i="1"/>
  <c r="GM49" i="1"/>
  <c r="BC26" i="1"/>
  <c r="F71" i="1"/>
  <c r="BC128" i="1"/>
  <c r="CI26" i="1"/>
  <c r="AZ55" i="1"/>
  <c r="CP37" i="1"/>
  <c r="O37" i="1" s="1"/>
  <c r="GM46" i="1"/>
  <c r="GO46" i="1"/>
  <c r="BB26" i="1"/>
  <c r="F68" i="1"/>
  <c r="BB128" i="1"/>
  <c r="AL87" i="1"/>
  <c r="Y98" i="1"/>
  <c r="AG26" i="1"/>
  <c r="T55" i="1"/>
  <c r="AP87" i="1"/>
  <c r="F107" i="1"/>
  <c r="AB26" i="1" l="1"/>
  <c r="O55" i="1"/>
  <c r="U87" i="1"/>
  <c r="F120" i="1"/>
  <c r="BD22" i="1"/>
  <c r="F153" i="1"/>
  <c r="BD166" i="1"/>
  <c r="AZ26" i="1"/>
  <c r="F66" i="1"/>
  <c r="AZ128" i="1"/>
  <c r="GO41" i="1"/>
  <c r="GM41" i="1"/>
  <c r="AZ87" i="1"/>
  <c r="F109" i="1"/>
  <c r="X87" i="1"/>
  <c r="F124" i="1"/>
  <c r="GM45" i="1"/>
  <c r="GN45" i="1"/>
  <c r="CH87" i="1"/>
  <c r="AY98" i="1"/>
  <c r="AX87" i="1"/>
  <c r="F105" i="1"/>
  <c r="CC98" i="1"/>
  <c r="AO22" i="1"/>
  <c r="F132" i="1"/>
  <c r="AO166" i="1"/>
  <c r="GM38" i="1"/>
  <c r="GN38" i="1"/>
  <c r="AL55" i="1"/>
  <c r="AC26" i="1"/>
  <c r="P55" i="1"/>
  <c r="CH55" i="1"/>
  <c r="CE55" i="1"/>
  <c r="CF55" i="1"/>
  <c r="GM48" i="1"/>
  <c r="BA22" i="1"/>
  <c r="F148" i="1"/>
  <c r="BA166" i="1"/>
  <c r="Y87" i="1"/>
  <c r="F125" i="1"/>
  <c r="P87" i="1"/>
  <c r="F101" i="1"/>
  <c r="T26" i="1"/>
  <c r="F76" i="1"/>
  <c r="T128" i="1"/>
  <c r="BB22" i="1"/>
  <c r="BB166" i="1"/>
  <c r="F141" i="1"/>
  <c r="BC22" i="1"/>
  <c r="F144" i="1"/>
  <c r="BC166" i="1"/>
  <c r="AX22" i="1"/>
  <c r="AX166" i="1"/>
  <c r="F135" i="1"/>
  <c r="AU22" i="1"/>
  <c r="F147" i="1"/>
  <c r="H16" i="2" s="1"/>
  <c r="H18" i="2" s="1"/>
  <c r="AU166" i="1"/>
  <c r="CF87" i="1"/>
  <c r="AW98" i="1"/>
  <c r="AP22" i="1"/>
  <c r="AP166" i="1"/>
  <c r="F137" i="1"/>
  <c r="G16" i="2" s="1"/>
  <c r="G18" i="2" s="1"/>
  <c r="GO44" i="1"/>
  <c r="GM44" i="1"/>
  <c r="GM36" i="1"/>
  <c r="GN36" i="1"/>
  <c r="BD87" i="1"/>
  <c r="F123" i="1"/>
  <c r="V26" i="1"/>
  <c r="F78" i="1"/>
  <c r="V128" i="1"/>
  <c r="GO42" i="1"/>
  <c r="GM42" i="1"/>
  <c r="GM31" i="1"/>
  <c r="CA55" i="1" s="1"/>
  <c r="GN31" i="1"/>
  <c r="AF26" i="1"/>
  <c r="S55" i="1"/>
  <c r="GN37" i="1"/>
  <c r="GM37" i="1"/>
  <c r="AB87" i="1"/>
  <c r="O98" i="1"/>
  <c r="AQ22" i="1"/>
  <c r="AQ166" i="1"/>
  <c r="F138" i="1"/>
  <c r="GM33" i="1"/>
  <c r="GN33" i="1"/>
  <c r="AK55" i="1"/>
  <c r="W22" i="1"/>
  <c r="F152" i="1"/>
  <c r="W166" i="1"/>
  <c r="U128" i="1"/>
  <c r="GN30" i="1"/>
  <c r="CB55" i="1" s="1"/>
  <c r="Q87" i="1"/>
  <c r="F110" i="1"/>
  <c r="GM47" i="1"/>
  <c r="CE87" i="1"/>
  <c r="AV98" i="1"/>
  <c r="R87" i="1"/>
  <c r="F112" i="1"/>
  <c r="AD26" i="1"/>
  <c r="Q55" i="1"/>
  <c r="AE26" i="1"/>
  <c r="R55" i="1"/>
  <c r="GN93" i="1"/>
  <c r="CB98" i="1" s="1"/>
  <c r="GM93" i="1"/>
  <c r="CA98" i="1" s="1"/>
  <c r="GM35" i="1"/>
  <c r="GN35" i="1"/>
  <c r="CB26" i="1" l="1"/>
  <c r="AS55" i="1"/>
  <c r="CB87" i="1"/>
  <c r="AS98" i="1"/>
  <c r="CA26" i="1"/>
  <c r="AR55" i="1"/>
  <c r="CA87" i="1"/>
  <c r="AR98" i="1"/>
  <c r="Q26" i="1"/>
  <c r="F67" i="1"/>
  <c r="Q128" i="1"/>
  <c r="CH26" i="1"/>
  <c r="AY55" i="1"/>
  <c r="AL26" i="1"/>
  <c r="Y55" i="1"/>
  <c r="AZ22" i="1"/>
  <c r="F139" i="1"/>
  <c r="AZ166" i="1"/>
  <c r="R26" i="1"/>
  <c r="F69" i="1"/>
  <c r="R128" i="1"/>
  <c r="U22" i="1"/>
  <c r="F150" i="1"/>
  <c r="U166" i="1"/>
  <c r="AK26" i="1"/>
  <c r="X55" i="1"/>
  <c r="AQ18" i="1"/>
  <c r="F176" i="1"/>
  <c r="V22" i="1"/>
  <c r="F151" i="1"/>
  <c r="V166" i="1"/>
  <c r="AW87" i="1"/>
  <c r="F104" i="1"/>
  <c r="BC18" i="1"/>
  <c r="F182" i="1"/>
  <c r="BB18" i="1"/>
  <c r="F179" i="1"/>
  <c r="P26" i="1"/>
  <c r="F58" i="1"/>
  <c r="P128" i="1"/>
  <c r="AY87" i="1"/>
  <c r="F106" i="1"/>
  <c r="W18" i="1"/>
  <c r="F190" i="1"/>
  <c r="BA18" i="1"/>
  <c r="F186" i="1"/>
  <c r="CF26" i="1"/>
  <c r="AW55" i="1"/>
  <c r="CC87" i="1"/>
  <c r="AT98" i="1"/>
  <c r="CC55" i="1"/>
  <c r="O26" i="1"/>
  <c r="F57" i="1"/>
  <c r="O128" i="1"/>
  <c r="AV87" i="1"/>
  <c r="F103" i="1"/>
  <c r="O87" i="1"/>
  <c r="F100" i="1"/>
  <c r="S26" i="1"/>
  <c r="F70" i="1"/>
  <c r="S128" i="1"/>
  <c r="AP18" i="1"/>
  <c r="F175" i="1"/>
  <c r="F198" i="1" s="1"/>
  <c r="AU18" i="1"/>
  <c r="F185" i="1"/>
  <c r="F197" i="1" s="1"/>
  <c r="AX18" i="1"/>
  <c r="F173" i="1"/>
  <c r="T22" i="1"/>
  <c r="F149" i="1"/>
  <c r="T166" i="1"/>
  <c r="CE26" i="1"/>
  <c r="AV55" i="1"/>
  <c r="AO18" i="1"/>
  <c r="F170" i="1"/>
  <c r="BD18" i="1"/>
  <c r="F191" i="1"/>
  <c r="AV26" i="1" l="1"/>
  <c r="F60" i="1"/>
  <c r="AV128" i="1"/>
  <c r="AW26" i="1"/>
  <c r="F61" i="1"/>
  <c r="AW128" i="1"/>
  <c r="P22" i="1"/>
  <c r="F131" i="1"/>
  <c r="F159" i="1" s="1"/>
  <c r="P166" i="1"/>
  <c r="U18" i="1"/>
  <c r="F188" i="1"/>
  <c r="AR87" i="1"/>
  <c r="F126" i="1"/>
  <c r="AS87" i="1"/>
  <c r="F115" i="1"/>
  <c r="V18" i="1"/>
  <c r="F189" i="1"/>
  <c r="Y26" i="1"/>
  <c r="F82" i="1"/>
  <c r="Y128" i="1"/>
  <c r="Q22" i="1"/>
  <c r="F140" i="1"/>
  <c r="F158" i="1" s="1"/>
  <c r="Q166" i="1"/>
  <c r="CC26" i="1"/>
  <c r="AT55" i="1"/>
  <c r="T18" i="1"/>
  <c r="F187" i="1"/>
  <c r="O22" i="1"/>
  <c r="O166" i="1"/>
  <c r="F130" i="1"/>
  <c r="AT87" i="1"/>
  <c r="F116" i="1"/>
  <c r="X26" i="1"/>
  <c r="F81" i="1"/>
  <c r="X128" i="1"/>
  <c r="AZ18" i="1"/>
  <c r="F177" i="1"/>
  <c r="AR26" i="1"/>
  <c r="F83" i="1"/>
  <c r="AR128" i="1"/>
  <c r="AS26" i="1"/>
  <c r="F72" i="1"/>
  <c r="AS128" i="1"/>
  <c r="S22" i="1"/>
  <c r="S166" i="1"/>
  <c r="F143" i="1"/>
  <c r="R22" i="1"/>
  <c r="F142" i="1"/>
  <c r="R166" i="1"/>
  <c r="AY26" i="1"/>
  <c r="F63" i="1"/>
  <c r="AY128" i="1"/>
  <c r="AY22" i="1" l="1"/>
  <c r="F136" i="1"/>
  <c r="AY166" i="1"/>
  <c r="AR22" i="1"/>
  <c r="F156" i="1"/>
  <c r="F164" i="1" s="1"/>
  <c r="AR166" i="1"/>
  <c r="Y22" i="1"/>
  <c r="Y166" i="1"/>
  <c r="F155" i="1"/>
  <c r="F161" i="1" s="1"/>
  <c r="AS22" i="1"/>
  <c r="F145" i="1"/>
  <c r="E16" i="2" s="1"/>
  <c r="AS166" i="1"/>
  <c r="X22" i="1"/>
  <c r="X166" i="1"/>
  <c r="F154" i="1"/>
  <c r="F160" i="1" s="1"/>
  <c r="Q18" i="1"/>
  <c r="F178" i="1"/>
  <c r="AV22" i="1"/>
  <c r="F133" i="1"/>
  <c r="AV166" i="1"/>
  <c r="J16" i="2"/>
  <c r="J18" i="2" s="1"/>
  <c r="F157" i="1"/>
  <c r="AW22" i="1"/>
  <c r="F134" i="1"/>
  <c r="AW166" i="1"/>
  <c r="R18" i="1"/>
  <c r="F180" i="1"/>
  <c r="S18" i="1"/>
  <c r="F181" i="1"/>
  <c r="O18" i="1"/>
  <c r="F168" i="1"/>
  <c r="AT26" i="1"/>
  <c r="F73" i="1"/>
  <c r="AT128" i="1"/>
  <c r="P18" i="1"/>
  <c r="F169" i="1"/>
  <c r="AV18" i="1" l="1"/>
  <c r="F171" i="1"/>
  <c r="AS18" i="1"/>
  <c r="F183" i="1"/>
  <c r="F195" i="1" s="1"/>
  <c r="Y18" i="1"/>
  <c r="F193" i="1"/>
  <c r="E18" i="2"/>
  <c r="I16" i="2"/>
  <c r="I18" i="2" s="1"/>
  <c r="AY18" i="1"/>
  <c r="F174" i="1"/>
  <c r="AT22" i="1"/>
  <c r="AT166" i="1"/>
  <c r="F146" i="1"/>
  <c r="F16" i="2" s="1"/>
  <c r="F18" i="2" s="1"/>
  <c r="X18" i="1"/>
  <c r="F192" i="1"/>
  <c r="AR18" i="1"/>
  <c r="F194" i="1"/>
  <c r="AW18" i="1"/>
  <c r="F172" i="1"/>
  <c r="AT18" i="1" l="1"/>
  <c r="F184" i="1"/>
  <c r="F196" i="1" s="1"/>
  <c r="F199" i="1" s="1"/>
</calcChain>
</file>

<file path=xl/sharedStrings.xml><?xml version="1.0" encoding="utf-8"?>
<sst xmlns="http://schemas.openxmlformats.org/spreadsheetml/2006/main" count="4454" uniqueCount="632">
  <si>
    <t>Smeta.RU  (495) 974-1589</t>
  </si>
  <si>
    <t>_PS_</t>
  </si>
  <si>
    <t>Smeta.RU</t>
  </si>
  <si>
    <t/>
  </si>
  <si>
    <t>Новый объект_(Копия)</t>
  </si>
  <si>
    <t>Капитальный ремонт объекта недвижимого имущества "Нежилое помещение"-НО</t>
  </si>
  <si>
    <t>Сметные нормы списания</t>
  </si>
  <si>
    <t>Коды ценников</t>
  </si>
  <si>
    <t>ФЕР-2020 И4</t>
  </si>
  <si>
    <t>ТР для Версии 11: Центральные регионы (с уч. п-ма 2536-ИП/12/ГС от 27.11.12, 01/57049-ЮЛ от 27.04.2018) от 27.04.2020 г</t>
  </si>
  <si>
    <t>ФЕР-2020 - изменения И4</t>
  </si>
  <si>
    <t>Поправки для ГСН (ФЕР) 2020 от 20.10.2020 г И4</t>
  </si>
  <si>
    <t>04-01-01</t>
  </si>
  <si>
    <t>Наружное электроосвещение</t>
  </si>
  <si>
    <t>1</t>
  </si>
  <si>
    <t>Монтажные работы</t>
  </si>
  <si>
    <t>01-01-010-41</t>
  </si>
  <si>
    <t>Разработка грунта в отвал экскаваторами импортного производства с ковшом вместимостью 0,25 м3, группа грунтов: 2</t>
  </si>
  <si>
    <t>1000 м3</t>
  </si>
  <si>
    <t>ФЕР-2001, 01-01-010-41, приказ Минстроя России № 876/пр от 26.12.2019</t>
  </si>
  <si>
    <t>)*1,25</t>
  </si>
  <si>
    <t>)*1,15</t>
  </si>
  <si>
    <t>Общестроительные работы</t>
  </si>
  <si>
    <t>Земляные работы, выполняемые  механизированным способом</t>
  </si>
  <si>
    <t>ФЕР-01</t>
  </si>
  <si>
    <t>Поправка: М-ка 421/пр 04.08.20 п.58 п.п. б)</t>
  </si>
  <si>
    <t>*0,9</t>
  </si>
  <si>
    <t>*0,85</t>
  </si>
  <si>
    <t>2</t>
  </si>
  <si>
    <t>01-02-061-01</t>
  </si>
  <si>
    <t>Засыпка вручную траншей, пазух котлованов и ям, группа грунтов: 1</t>
  </si>
  <si>
    <t>100 м3</t>
  </si>
  <si>
    <t>ФЕР-2001, 01-02-061-01, приказ Минстроя России № 876/пр от 26.12.2019</t>
  </si>
  <si>
    <t>Земляные работы, выполняемые  ручным способом</t>
  </si>
  <si>
    <t>3</t>
  </si>
  <si>
    <t>01-01-033-05</t>
  </si>
  <si>
    <t>Засыпка траншей и котлованов с перемещением грунта до 5 м бульдозерами мощностью: 79 кВт (108 л.с.), группа грунтов 2</t>
  </si>
  <si>
    <t>ФЕР-2001, 01-01-033-05, приказ Минстроя России № 876/пр от 26.12.2019</t>
  </si>
  <si>
    <t>4</t>
  </si>
  <si>
    <t>34-02-004-01</t>
  </si>
  <si>
    <t>Устройство трубопровода из труб вторичного полиэтилена: до 2 отверстий</t>
  </si>
  <si>
    <t>канал.км</t>
  </si>
  <si>
    <t>ФЕР-2001, 34-02-004-01, приказ Минстроя России № 876/пр от 26.12.2019</t>
  </si>
  <si>
    <t>Сооружения связи , радиовещания и телевидения</t>
  </si>
  <si>
    <t>ФЕР-34</t>
  </si>
  <si>
    <t>5</t>
  </si>
  <si>
    <t>01-02-031-04</t>
  </si>
  <si>
    <t>Бурение ям глубиной до 2 м бурильно-крановыми машинами: на автомобиле, группа грунтов 2</t>
  </si>
  <si>
    <t>100 ШТ</t>
  </si>
  <si>
    <t>ФЕР-2001, 01-02-031-04, приказ Минстроя России № 876/пр от 26.12.2019</t>
  </si>
  <si>
    <t>Земляные работы по другим видам работ ( подготовительные, сопутствующие, укрепительные )</t>
  </si>
  <si>
    <t>6</t>
  </si>
  <si>
    <t>33-01-002-01</t>
  </si>
  <si>
    <t>Устройство монолитных железобетонных фундаментов: из тяжелого бетона, приготавливаемого на строительной площадке, объемом до 25 м3</t>
  </si>
  <si>
    <t>м3</t>
  </si>
  <si>
    <t>ФЕР-2001, 33-01-002-01, приказ Минстроя России № 876/пр от 26.12.2019</t>
  </si>
  <si>
    <t>Линии элекропередач</t>
  </si>
  <si>
    <t>ФЕР-33</t>
  </si>
  <si>
    <t>6,1</t>
  </si>
  <si>
    <t>01.7.15.02</t>
  </si>
  <si>
    <t>Болты анкерные</t>
  </si>
  <si>
    <t>т</t>
  </si>
  <si>
    <t>6,2</t>
  </si>
  <si>
    <t>08.4.03.03</t>
  </si>
  <si>
    <t>Арматура</t>
  </si>
  <si>
    <t>7</t>
  </si>
  <si>
    <t>33-01-016-01</t>
  </si>
  <si>
    <t>Установка стальных опор промежуточных: свободностоящих, одностоечных массой до 2 т</t>
  </si>
  <si>
    <t>ФЕР-2001, 33-01-016-01, приказ Минстроя России № 876/пр от 26.12.2019</t>
  </si>
  <si>
    <t>7,1</t>
  </si>
  <si>
    <t>01.7.15.03-0042</t>
  </si>
  <si>
    <t>Болты с гайками и шайбами строительные</t>
  </si>
  <si>
    <t>кг</t>
  </si>
  <si>
    <t>ФССЦ-2001, 01.7.15.03-0042, приказ Минстроя России № 876/пр от 26.12.2019</t>
  </si>
  <si>
    <t>7,2</t>
  </si>
  <si>
    <t>07.2.07.11</t>
  </si>
  <si>
    <t>Опоры стальные</t>
  </si>
  <si>
    <t>7,3</t>
  </si>
  <si>
    <t>22.2.02.23</t>
  </si>
  <si>
    <t>Металлические плакаты</t>
  </si>
  <si>
    <t>ШТ</t>
  </si>
  <si>
    <t>8</t>
  </si>
  <si>
    <t>07.4.03.05-0014</t>
  </si>
  <si>
    <t>ФССЦ-2001, 07.4.03.05-0014, приказ Минстроя России № 876/пр от 26.12.2019</t>
  </si>
  <si>
    <t>Материалы строительные</t>
  </si>
  <si>
    <t>Материалы и конструкции ( строительные ) по ценникам и каталогом</t>
  </si>
  <si>
    <t>ФССЦст</t>
  </si>
  <si>
    <t>9</t>
  </si>
  <si>
    <t>м08-02-369-04</t>
  </si>
  <si>
    <t>Светильник, устанавливаемый вне зданий "Шар венчающий"</t>
  </si>
  <si>
    <t>ФЕРм-2001, м08-02-369-04, приказ Минстроя России № 876/пр от 26.12.2019</t>
  </si>
  <si>
    <t>Электромонтажные работы ,  отдел 01-03 : ( на АЭС  НР = 110% ) - (работы по упр. авиа.- движением:  СП=55% (  {АВИА}=1; обычные работы : СП=65 - {AВИА}=0), при работе на АЭС СП= 68% )</t>
  </si>
  <si>
    <t>мФЕР-08</t>
  </si>
  <si>
    <t>10</t>
  </si>
  <si>
    <t>20.3.03.05-0092</t>
  </si>
  <si>
    <t>Светильник торшерный "Шар" ЖТУ 06-70-004, с защитным стеклом из светостабилизированного поликарбоната молочного цвета</t>
  </si>
  <si>
    <t>ФССЦ-2001, 20.3.03.05-0092, приказ Минстроя России № 876/пр от 26.12.2019</t>
  </si>
  <si>
    <t>Материалы монтажные</t>
  </si>
  <si>
    <t>Материалы и конструкции ( монтажные )  по ценникам и каталогам</t>
  </si>
  <si>
    <t>ФССЦм</t>
  </si>
  <si>
    <t>11</t>
  </si>
  <si>
    <t>м08-02-142-01</t>
  </si>
  <si>
    <t>Устройство постели при одном кабеле в траншее</t>
  </si>
  <si>
    <t>100 м</t>
  </si>
  <si>
    <t>ФЕРм-2001, м08-02-142-01, приказ Минстроя России № 876/пр от 26.12.2019</t>
  </si>
  <si>
    <t>12</t>
  </si>
  <si>
    <t>м08-02-143-01</t>
  </si>
  <si>
    <t>Покрытие кабеля, проложенного в траншее кирпичом одного кабеля</t>
  </si>
  <si>
    <t>ФЕРм-2001 доп. 2, м08-02-143-01, приказ Минстроя России № 294/пр от 01.06.2020</t>
  </si>
  <si>
    <t>13</t>
  </si>
  <si>
    <t>06.1.01.05-0015</t>
  </si>
  <si>
    <t>Кирпич керамический лицевой, размер 250x120x65 мм, марка 100</t>
  </si>
  <si>
    <t>1000 ШТ</t>
  </si>
  <si>
    <t>ФССЦ-2001, 06.1.01.05-0015, приказ Минстроя России № 876/пр от 26.12.2019</t>
  </si>
  <si>
    <t>14</t>
  </si>
  <si>
    <t>м08-02-148-01</t>
  </si>
  <si>
    <t>Кабель до 35 кВ в проложенных трубах, блоках и коробах, масса 1 м кабеля: до 1 кг</t>
  </si>
  <si>
    <t>ФЕРм-2001, м08-02-148-01, приказ Минстроя России № 876/пр от 26.12.2019</t>
  </si>
  <si>
    <t>15</t>
  </si>
  <si>
    <t>м08-02-141-01</t>
  </si>
  <si>
    <t>Кабель до 35 кВ в готовых траншеях без покрытий, масса 1 м: до 1 кг</t>
  </si>
  <si>
    <t>ФЕРм-2001, м08-02-141-01, приказ Минстроя России № 876/пр от 26.12.2019</t>
  </si>
  <si>
    <t>16</t>
  </si>
  <si>
    <t>21.1.06.07-0013</t>
  </si>
  <si>
    <t>Кабель силовой с алюминиевыми жилами АВБбШв 4х16-660</t>
  </si>
  <si>
    <t>1000 м</t>
  </si>
  <si>
    <t>ФССЦ-2001, 21.1.06.07-0013, приказ Минстроя России № 876/пр от 26.12.2019</t>
  </si>
  <si>
    <t>1000 М</t>
  </si>
  <si>
    <t>17</t>
  </si>
  <si>
    <t>м08-02-147-01</t>
  </si>
  <si>
    <t>Кабель до 35 кВ по установленным конструкциям и лоткам с креплением на поворотах и в конце трассы, масса 1 м кабеля: до 1 кг</t>
  </si>
  <si>
    <t>ФЕРм-2001, м08-02-147-01, приказ Минстроя России № 876/пр от 26.12.2019</t>
  </si>
  <si>
    <t>18</t>
  </si>
  <si>
    <t>21.1.06.09-0152</t>
  </si>
  <si>
    <t>Кабель силовой с медными жилами ВВГнг(A)-LS 3х2,5-660</t>
  </si>
  <si>
    <t>ФССЦ-2001, 21.1.06.09-0152, приказ Минстроя России № 876/пр от 26.12.2019</t>
  </si>
  <si>
    <t>19</t>
  </si>
  <si>
    <t>м08-03-575-01</t>
  </si>
  <si>
    <t>Прибор или аппарат</t>
  </si>
  <si>
    <t>ФЕРм-2001, м08-03-575-01, приказ Минстроя России № 876/пр от 26.12.2019</t>
  </si>
  <si>
    <t>20</t>
  </si>
  <si>
    <t>62.1.01.09-0004</t>
  </si>
  <si>
    <t>Выключатели автоматические: «IEK» ВА47-29 1Р 10А, характеристика С</t>
  </si>
  <si>
    <t>ФССЦ-2001, 62.1.01.09-0004, приказ Минстроя России № 876/пр от 26.12.2019</t>
  </si>
  <si>
    <t>оборудование</t>
  </si>
  <si>
    <t>Оборудование по ценникам</t>
  </si>
  <si>
    <t>ОБОРУД.</t>
  </si>
  <si>
    <t>21</t>
  </si>
  <si>
    <t>20.5.04.09-0003</t>
  </si>
  <si>
    <t>Сжим типа У733М, для магистральных и ответвительных проводов и кабелей</t>
  </si>
  <si>
    <t>ФССЦ-2001, 20.5.04.09-0003, приказ Минстроя России № 876/пр от 26.12.2019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</si>
  <si>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</si>
  <si>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</si>
  <si>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</si>
  <si>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</si>
  <si>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</si>
  <si>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</si>
  <si>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</si>
  <si>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</si>
  <si>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</si>
  <si>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</si>
  <si>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</si>
  <si>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</si>
  <si>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</si>
  <si>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</si>
  <si>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</si>
  <si>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</si>
  <si>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</si>
  <si>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</si>
  <si>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</si>
  <si>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</si>
  <si>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</si>
  <si>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</si>
  <si>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</si>
  <si>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</si>
  <si>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</si>
  <si>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</si>
  <si>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</si>
  <si>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</si>
  <si>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</si>
  <si>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</si>
  <si>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</si>
  <si>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</si>
  <si>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</si>
  <si>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</si>
  <si>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</si>
  <si>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</si>
  <si>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</si>
  <si>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</si>
  <si>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</si>
  <si>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</si>
  <si>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</si>
  <si>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</si>
  <si>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</si>
  <si>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</si>
  <si>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</si>
  <si>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</si>
  <si>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</si>
  <si>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</si>
  <si>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</si>
  <si>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</si>
  <si>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</si>
  <si>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</si>
  <si>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</si>
  <si>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</si>
  <si>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Демонтажные работы</t>
  </si>
  <si>
    <t>22</t>
  </si>
  <si>
    <t>Поправка: МР 519/пр Табл.3, п.4  Наименование: Демонтаж: Оборудование, не пригодное для дальнейшего использования, (предназначено в лом) без разборки и резки</t>
  </si>
  <si>
    <t>)*0</t>
  </si>
  <si>
    <t>)*0,3</t>
  </si>
  <si>
    <t>Поправка: МР 519/пр Табл.3, п.4</t>
  </si>
  <si>
    <t>23</t>
  </si>
  <si>
    <t>33-04-042-01</t>
  </si>
  <si>
    <t>Демонтаж опор ВЛ 0,38-10 кВ: без приставок одностоечных</t>
  </si>
  <si>
    <t>ФЕР-2001, 33-04-042-01, приказ Минстроя России № 876/пр от 26.12.2019</t>
  </si>
  <si>
    <t>24</t>
  </si>
  <si>
    <t>33-04-040-01</t>
  </si>
  <si>
    <t>Демонтаж: 3-х проводов ВЛ 0,38 кВ с одной опоры</t>
  </si>
  <si>
    <t>ФЕР-2001, 33-04-040-01, приказ Минстроя России № 876/пр от 26.12.2019</t>
  </si>
  <si>
    <t>25</t>
  </si>
  <si>
    <t>*0</t>
  </si>
  <si>
    <t>*0,3</t>
  </si>
  <si>
    <t>26</t>
  </si>
  <si>
    <t>68-12-4</t>
  </si>
  <si>
    <t>Разборка покрытий и оснований: асфальтобетонных с помощью молотков отбойных</t>
  </si>
  <si>
    <t>ФЕРр-2001, 68-12-4, приказ Минстроя России № 876/пр от 26.12.2019</t>
  </si>
  <si>
    <t>Ремонтно-строительные работы</t>
  </si>
  <si>
    <t>Благоустройство</t>
  </si>
  <si>
    <t>рФЕР-68</t>
  </si>
  <si>
    <t>27</t>
  </si>
  <si>
    <t>68-12-2</t>
  </si>
  <si>
    <t>Разборка покрытий и оснований: щебеночных</t>
  </si>
  <si>
    <t>ФЕРр-2001, 68-12-2, приказ Минстроя России № 876/пр от 26.12.2019</t>
  </si>
  <si>
    <t>28</t>
  </si>
  <si>
    <t>т01-01-01-043</t>
  </si>
  <si>
    <t>Погрузочные работы при автомобильных перевозках мусора строительного с погрузкой экскаваторами емкостью ковша до 0,5 м3</t>
  </si>
  <si>
    <t>1 Т ГРУЗА</t>
  </si>
  <si>
    <t>ФССЦпг-2001, т01-01-01-043, приказ Минстроя России №876/пр от 26.12.2019</t>
  </si>
  <si>
    <t>Погрузочно-разгрузочные работы</t>
  </si>
  <si>
    <t>Перевозка грузов , (ФССЦпр 2011-изм. № 4-6, раздел 1):  погрузочно-разгрузочные работы  (НР и СП в прям. затратах )</t>
  </si>
  <si>
    <t>ФССЦпр  пог. а/п (2011,изм. 4-6)</t>
  </si>
  <si>
    <t>29</t>
  </si>
  <si>
    <t>т03-21-01-009</t>
  </si>
  <si>
    <t>Перевозка грузов I класса автомобилями-самосвалами грузоподъемностью 10 т работающих вне карьера на расстояние: до 9 км</t>
  </si>
  <si>
    <t>ФССЦпг-2001, т03-21-01-009, приказ Минстроя России №876/пр от 26.12.2019</t>
  </si>
  <si>
    <t>Перевозка грузов авто/транспортом</t>
  </si>
  <si>
    <t>Перевозка грузов (ФССЦпр-2011 - изм. 7, разделы 1-4) - по сметной стоимости</t>
  </si>
  <si>
    <t>ФССЦпр , изм. 7</t>
  </si>
  <si>
    <t>З</t>
  </si>
  <si>
    <t>Э</t>
  </si>
  <si>
    <t>ЭММ, в т.ч. ЗПМ</t>
  </si>
  <si>
    <t>М</t>
  </si>
  <si>
    <t>Стоимость материальных ресурсов</t>
  </si>
  <si>
    <t>Н</t>
  </si>
  <si>
    <t>С</t>
  </si>
  <si>
    <t>СП</t>
  </si>
  <si>
    <t>ПГ</t>
  </si>
  <si>
    <t>ПР</t>
  </si>
  <si>
    <t>И</t>
  </si>
  <si>
    <t>Итого</t>
  </si>
  <si>
    <t>СТР_б</t>
  </si>
  <si>
    <t>Строительные работы</t>
  </si>
  <si>
    <t>МОНТ_б</t>
  </si>
  <si>
    <t>ПР_б</t>
  </si>
  <si>
    <t>Прочие работы</t>
  </si>
  <si>
    <t>Об_б</t>
  </si>
  <si>
    <t>Стоимость оборудования, мебели, инвентаря</t>
  </si>
  <si>
    <t>В_б</t>
  </si>
  <si>
    <t>СТР_РЕК</t>
  </si>
  <si>
    <t>СТРОИТЕЛЬСТВО и РЕКОНСТРУКЦИЯ  зданий и сооружений всех назначений</t>
  </si>
  <si>
    <t>Строительство и реконструкция</t>
  </si>
  <si>
    <t>РЕМ_ЖИЛ</t>
  </si>
  <si>
    <t>КАП. РЕМ. ЖИЛЫХ И ОБЩЕСТВЕННЫХ ЗДАНИЙ</t>
  </si>
  <si>
    <t>Капитальный ремонт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</si>
  <si>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</si>
  <si>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</si>
  <si>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Капитальный ремонт прозводственных зданий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</si>
  <si>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</si>
  <si>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</si>
  <si>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</si>
  <si>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Упрощенное налогообложение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</si>
  <si>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</si>
  <si>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</si>
  <si>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</si>
  <si>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Хозяйственный способ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</si>
  <si>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</si>
  <si>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</si>
  <si>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</si>
  <si>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"Сложные объекты "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</si>
  <si>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</si>
  <si>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</si>
  <si>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При работе в текущем уровне цен с 27.04.2018 г.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</si>
  <si>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</si>
  <si>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</si>
  <si>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</si>
  <si>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Прокладка городских в/опт. линий связи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</si>
  <si>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</si>
  <si>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</si>
  <si>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</si>
  <si>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Производство работ закрытым способом ( обслуживающие процессы )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</si>
  <si>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</si>
  <si>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</si>
  <si>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</si>
  <si>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Диспетчеризация авитранспорта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</si>
  <si>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</si>
  <si>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</si>
  <si>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</si>
  <si>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Э/монтаж и контроль сварки на АЭС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</si>
  <si>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</si>
  <si>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</si>
  <si>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</si>
  <si>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</si>
  <si>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</si>
  <si>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</si>
  <si>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</si>
  <si>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</si>
  <si>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</si>
  <si>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</si>
  <si>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</si>
  <si>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</si>
  <si>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</si>
  <si>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</si>
  <si>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</si>
  <si>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</si>
  <si>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</si>
  <si>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</si>
  <si>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</si>
  <si>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</si>
  <si>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</si>
  <si>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</si>
  <si>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</si>
  <si>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</si>
  <si>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</si>
  <si>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</si>
  <si>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</si>
  <si>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</si>
  <si>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</si>
  <si>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</si>
  <si>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</si>
  <si>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</si>
  <si>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Уровень цен</t>
  </si>
  <si>
    <t>Индексы за итогом</t>
  </si>
  <si>
    <t>_OBSM_</t>
  </si>
  <si>
    <t>1-100-20</t>
  </si>
  <si>
    <t>Рабочий среднего разряда 2</t>
  </si>
  <si>
    <t>чел.-ч.</t>
  </si>
  <si>
    <t>4-100-00</t>
  </si>
  <si>
    <t>Затраты труда машинистов</t>
  </si>
  <si>
    <t>91.01.05-066</t>
  </si>
  <si>
    <t>ФСЭМ-2001, 91.01.05-066 , приказ Минстроя России № 876/пр от 26.12.2019</t>
  </si>
  <si>
    <t>Экскаваторы на гусеничном ходу импортного производства, емкость ковша 0,25 м3</t>
  </si>
  <si>
    <t>маш.-ч</t>
  </si>
  <si>
    <t>1-100-15</t>
  </si>
  <si>
    <t>Рабочий среднего разряда 1.5</t>
  </si>
  <si>
    <t>91.01.01-035</t>
  </si>
  <si>
    <t>ФСЭМ-2001, 91.01.01-035 , приказ Минстроя России № 876/пр от 26.12.2019</t>
  </si>
  <si>
    <t>Бульдозеры, мощность 79 кВт (108 л.с.)</t>
  </si>
  <si>
    <t>1-100-29</t>
  </si>
  <si>
    <t>Рабочий среднего разряда 2.9</t>
  </si>
  <si>
    <t>01.3.01.01-0002</t>
  </si>
  <si>
    <t>ФССЦ-2001, 01.3.01.01-0002, приказ Минстроя России № 876/пр от 26.12.2019</t>
  </si>
  <si>
    <t>Бензин автомобильный АИ-98, АИ-95, АИ-93</t>
  </si>
  <si>
    <t>11.1.03.03-0003</t>
  </si>
  <si>
    <t>ФССЦ-2001, 11.1.03.03-0003, приказ Минстроя России № 876/пр от 26.12.2019</t>
  </si>
  <si>
    <t>Брусья необрезные, хвойных пород, длина 2-3,75 м, все ширины, толщина 100-125 мм, сорт III</t>
  </si>
  <si>
    <t>24.3.03.07-0001</t>
  </si>
  <si>
    <t>ФССЦ-2001, 24.3.03.07-0001, приказ Минстроя России № 876/пр от 26.12.2019</t>
  </si>
  <si>
    <t>Трубы из вторичного полиэтилена технические, номинальный внутренний диаметр 100 мм</t>
  </si>
  <si>
    <t>м</t>
  </si>
  <si>
    <t>91.04.01-031</t>
  </si>
  <si>
    <t>ФСЭМ-2001, 91.04.01-031 , приказ Минстроя России № 876/пр от 26.12.2019</t>
  </si>
  <si>
    <t>Машины бурильно-крановые на автомобиле, глубина бурения 3,5 м</t>
  </si>
  <si>
    <t>1-100-30</t>
  </si>
  <si>
    <t>Рабочий среднего разряда 3</t>
  </si>
  <si>
    <t>91.05.05-015</t>
  </si>
  <si>
    <t>ФСЭМ-2001, 91.05.05-015 , приказ Минстроя России № 876/пр от 26.12.2019</t>
  </si>
  <si>
    <t>Краны на автомобильном ходу, грузоподъемность 16 т</t>
  </si>
  <si>
    <t>91.07.03-003</t>
  </si>
  <si>
    <t>ФСЭМ-2001, 91.07.03-003 , приказ Минстроя России № 876/пр от 26.12.2019</t>
  </si>
  <si>
    <t>Бетоносмесители гравитационные передвижные 330 л</t>
  </si>
  <si>
    <t>91.07.04-001</t>
  </si>
  <si>
    <t>ФСЭМ-2001, 91.07.04-001 , приказ Минстроя России № 876/пр от 26.12.2019</t>
  </si>
  <si>
    <t>Вибраторы глубинные</t>
  </si>
  <si>
    <t>91.13.03-041</t>
  </si>
  <si>
    <t>ФСЭМ-2001, 91.13.03-041 , приказ Минстроя России № 876/пр от 26.12.2019</t>
  </si>
  <si>
    <t>Автоцистерна</t>
  </si>
  <si>
    <t>91.13.03-111</t>
  </si>
  <si>
    <t>ФСЭМ-2001, 91.13.03-111 , приказ Минстроя России № 876/пр от 26.12.2019</t>
  </si>
  <si>
    <t>Спецавтомобили-вездеходы, грузоподъемность до 8 т</t>
  </si>
  <si>
    <t>91.17.04-036</t>
  </si>
  <si>
    <t>ФСЭМ-2001, 91.17.04-036 , приказ Минстроя России № 876/пр от 26.12.2019</t>
  </si>
  <si>
    <t>Агрегаты сварочные передвижные с дизельным двигателем, номинальный сварочный ток 250-400 А</t>
  </si>
  <si>
    <t>91.18.01-007</t>
  </si>
  <si>
    <t>ФСЭМ-2001, 91.18.01-007 , приказ Минстроя России № 876/пр от 26.12.2019</t>
  </si>
  <si>
    <t>Компрессоры передвижные с двигателем внутреннего сгорания, давление до 686 кПа (7 ат), производительность до 5 м3/мин</t>
  </si>
  <si>
    <t>01.7.03.01-0001</t>
  </si>
  <si>
    <t>ФССЦ-2001, 01.7.03.01-0001, приказ Минстроя России № 876/пр от 26.12.2019</t>
  </si>
  <si>
    <t>Вода</t>
  </si>
  <si>
    <t>01.7.11.07-0032</t>
  </si>
  <si>
    <t>ФССЦ-2001, 01.7.11.07-0032, приказ Минстроя России № 876/пр от 26.12.2019</t>
  </si>
  <si>
    <t>Электроды сварочные Э42, диаметр 4 мм</t>
  </si>
  <si>
    <t>01.7.15.06-0111</t>
  </si>
  <si>
    <t>ФССЦ-2001, 01.7.15.06-0111, приказ Минстроя России № 876/пр от 26.12.2019</t>
  </si>
  <si>
    <t>Гвозди строительные</t>
  </si>
  <si>
    <t>01.7.16.04-0014</t>
  </si>
  <si>
    <t>ФССЦ-2001, 01.7.16.04-0014, приказ Минстроя России № 876/пр от 26.12.2019</t>
  </si>
  <si>
    <t>Опалубка разборно-переставная мелкощитовая инвентарная для возведения монолитных бетонных и железобетонных конструкций, щиты 1,2x0,5 м</t>
  </si>
  <si>
    <t>м2</t>
  </si>
  <si>
    <t>02.2.05.04-1567</t>
  </si>
  <si>
    <t>ФССЦ-2001, 02.2.05.04-1567, приказ Минстроя России № 876/пр от 26.12.2019</t>
  </si>
  <si>
    <t>Щебень М 400, фракция 5(3)-10 мм, группа 2</t>
  </si>
  <si>
    <t>02.3.01.02-1012</t>
  </si>
  <si>
    <t>ФССЦ-2001, 02.3.01.02-1012, приказ Минстроя России № 876/пр от 26.12.2019</t>
  </si>
  <si>
    <t>Песок природный II класс, средний, круглые сита</t>
  </si>
  <si>
    <t>03.2.01.05-0003</t>
  </si>
  <si>
    <t>ФССЦ-2001, 03.2.01.05-0003, приказ Минстроя России № 876/пр от 26.12.2019</t>
  </si>
  <si>
    <t>Шлакопортландцемент общестроительного и специального назначения М400 ШПЦ (ЦЕМ III 32,5)</t>
  </si>
  <si>
    <t>08.3.03.04-0012</t>
  </si>
  <si>
    <t>ФССЦ-2001, 08.3.03.04-0012, приказ Минстроя России № 876/пр от 26.12.2019</t>
  </si>
  <si>
    <t>Проволока светлая, диаметр 1,1 мм</t>
  </si>
  <si>
    <t>11.1.03.06-0091</t>
  </si>
  <si>
    <t>ФССЦ-2001, 11.1.03.06-0091, приказ Минстроя России № 876/пр от 26.12.2019</t>
  </si>
  <si>
    <t>Доска обрезная, хвойных пород, ширина 75-150 мм, толщина 32-40 мм, длина 4-6,5 м, сорт III</t>
  </si>
  <si>
    <t>1-100-41</t>
  </si>
  <si>
    <t>Рабочий среднего разряда 4.1</t>
  </si>
  <si>
    <t>91.05.14-024</t>
  </si>
  <si>
    <t>ФСЭМ-2001, 91.05.14-024 , приказ Минстроя России № 876/пр от 26.12.2019</t>
  </si>
  <si>
    <t>Краны на тракторе, мощность 121 кВт (165 л.с.), грузоподъемность 10 т (прицепные)</t>
  </si>
  <si>
    <t>91.06.01-002</t>
  </si>
  <si>
    <t>ФСЭМ-2001, 91.06.01-002 , приказ Минстроя России № 876/пр от 26.12.2019</t>
  </si>
  <si>
    <t>Домкраты гидравлические, грузоподъемность 6,3-25 т</t>
  </si>
  <si>
    <t>91.15.02-029</t>
  </si>
  <si>
    <t>ФСЭМ-2001, 91.15.02-029 , приказ Минстроя России № 876/пр от 26.12.2019</t>
  </si>
  <si>
    <t>Тракторы на гусеничном ходу с лебедкой 132 кВт (180 л.с.)</t>
  </si>
  <si>
    <t>1-100-46</t>
  </si>
  <si>
    <t>Рабочий среднего разряда 4.6</t>
  </si>
  <si>
    <t>91.06.09-001</t>
  </si>
  <si>
    <t>ФСЭМ-2001, 91.06.09-001 , приказ Минстроя России № 876/пр от 26.12.2019</t>
  </si>
  <si>
    <t>Вышки телескопические 25 м</t>
  </si>
  <si>
    <t>91.14.02-001</t>
  </si>
  <si>
    <t>ФСЭМ-2001, 91.14.02-001 , приказ Минстроя России № 876/пр от 26.12.2019</t>
  </si>
  <si>
    <t>Автомобили бортовые, грузоподъемность до 5 т</t>
  </si>
  <si>
    <t>01.7.06.05-0041</t>
  </si>
  <si>
    <t>ФССЦ-2001, 01.7.06.05-0041, приказ Минстроя России № 876/пр от 26.12.2019</t>
  </si>
  <si>
    <t>Лента изоляционная прорезиненная односторонняя, ширина 20 мм, толщина 0,25-0,35 мм</t>
  </si>
  <si>
    <t>01.7.06.12-0008</t>
  </si>
  <si>
    <t>ФССЦ-2001, 01.7.06.12-0008, приказ Минстроя России № 876/пр от 26.12.2019</t>
  </si>
  <si>
    <t>Лента ПВХ</t>
  </si>
  <si>
    <t>21.2.01.02-0141</t>
  </si>
  <si>
    <t>ФССЦ-2001, 21.2.01.02-0141, приказ Минстроя России № 876/пр от 26.12.2019</t>
  </si>
  <si>
    <t>Провод неизолированный для воздушных линий электропередачи медные, марка М, сечение 4 мм2</t>
  </si>
  <si>
    <t>24.3.01.01-0002</t>
  </si>
  <si>
    <t>ФССЦ-2001, 24.3.01.01-0002, приказ Минстроя России № 876/пр от 26.12.2019</t>
  </si>
  <si>
    <t>Трубка полихлорвиниловая</t>
  </si>
  <si>
    <t>999-9950</t>
  </si>
  <si>
    <t>Вспомогательные ненормируемые материалы (2% от ОЗП)</t>
  </si>
  <si>
    <t>РУБ</t>
  </si>
  <si>
    <t>1-100-38</t>
  </si>
  <si>
    <t>Рабочий среднего разряда 3.8</t>
  </si>
  <si>
    <t>91.06.01-003</t>
  </si>
  <si>
    <t>ФСЭМ-2001, 91.06.01-003 , приказ Минстроя России № 876/пр от 26.12.2019</t>
  </si>
  <si>
    <t>Домкраты гидравлические, грузоподъемность 63-100 т</t>
  </si>
  <si>
    <t>91.06.03-061</t>
  </si>
  <si>
    <t>ФСЭМ-2001, 91.06.03-061 , приказ Минстроя России № 876/пр от 26.12.2019</t>
  </si>
  <si>
    <t>Лебедки электрические тяговым усилием до 12,26 кН (1,25 т)</t>
  </si>
  <si>
    <t>01.7.06.07-0002</t>
  </si>
  <si>
    <t>ФССЦ-2001, 01.7.06.07-0002, приказ Минстроя России № 876/пр от 26.12.2019</t>
  </si>
  <si>
    <t>Лента монтажная, тип ЛМ-5</t>
  </si>
  <si>
    <t>10 м</t>
  </si>
  <si>
    <t>10.3.02.03-0011</t>
  </si>
  <si>
    <t>ФССЦ-2001, 10.3.02.03-0011, приказ Минстроя России № 876/пр от 26.12.2019</t>
  </si>
  <si>
    <t>Припои оловянно-свинцовые бессурьмянистые, марка ПОС30</t>
  </si>
  <si>
    <t>14.4.03.03-0002</t>
  </si>
  <si>
    <t>ФССЦ-2001, 14.4.03.03-0002, приказ Минстроя России № 876/пр от 26.12.2019</t>
  </si>
  <si>
    <t>Лак битумный БТ-123</t>
  </si>
  <si>
    <t>08.3.07.01-0076</t>
  </si>
  <si>
    <t>ФССЦ-2001, 08.3.07.01-0076, приказ Минстроя России № 876/пр от 26.12.2019</t>
  </si>
  <si>
    <t>Прокат полосовой, горячекатаный, марка стали Ст3сп, ширина 50-200 мм, толщина 4-5 мм</t>
  </si>
  <si>
    <t>08.3.08.02-0052</t>
  </si>
  <si>
    <t>ФССЦ-2001, 08.3.08.02-0052, приказ Минстроя России № 876/пр от 26.12.2019</t>
  </si>
  <si>
    <t>Уголок горячекатаный, марка стали ВСт3кп2, размер 50x50x5 мм</t>
  </si>
  <si>
    <t>14.4.02.09-0001</t>
  </si>
  <si>
    <t>ФССЦ-2001, 14.4.02.09-0001, приказ Минстроя России № 876/пр от 26.12.2019</t>
  </si>
  <si>
    <t>Краска</t>
  </si>
  <si>
    <t>01.7.15.14-0165</t>
  </si>
  <si>
    <t>ФССЦ-2001, 01.7.15.14-0165, приказ Минстроя России № 876/пр от 26.12.2019</t>
  </si>
  <si>
    <t>Шурупы с полукруглой головкой 4x40 мм</t>
  </si>
  <si>
    <t>1-100-42</t>
  </si>
  <si>
    <t>Рабочий среднего разряда 4.2</t>
  </si>
  <si>
    <t>1-100-35</t>
  </si>
  <si>
    <t>Рабочий среднего разряда 3.5</t>
  </si>
  <si>
    <t>1-100-28</t>
  </si>
  <si>
    <t>Рабочий среднего разряда 2.8</t>
  </si>
  <si>
    <t>91.06.06-011</t>
  </si>
  <si>
    <t>ФСЭМ-2001, 91.06.06-011 , приказ Минстроя России № 876/пр от 26.12.2019</t>
  </si>
  <si>
    <t>Автогидроподъемники, высота подъема 12 м</t>
  </si>
  <si>
    <t>1-100-27</t>
  </si>
  <si>
    <t>Рабочий среднего разряда 2.7</t>
  </si>
  <si>
    <t>91.01.02-004</t>
  </si>
  <si>
    <t>ФСЭМ-2001, 91.01.02-004 , приказ Минстроя России № 876/пр от 26.12.2019</t>
  </si>
  <si>
    <t>Автогрейдеры среднего типа, мощность 99 кВт (135 л.с.)</t>
  </si>
  <si>
    <t>91.12.06-012</t>
  </si>
  <si>
    <t>ФСЭМ-2001, 91.12.06-012 , приказ Минстроя России № 876/пр от 26.12.2019</t>
  </si>
  <si>
    <t>Рыхлители прицепные (без трактора)</t>
  </si>
  <si>
    <t>91.21.10-003</t>
  </si>
  <si>
    <t>ФСЭМ-2001, 91.21.10-003 , приказ Минстроя России № 876/пр от 26.12.2019</t>
  </si>
  <si>
    <t>Молотки при работе от передвижных компрессорных станций отбойные пневматические</t>
  </si>
  <si>
    <t>1-100-21</t>
  </si>
  <si>
    <t>Рабочий среднего разряда 2.1</t>
  </si>
  <si>
    <t>91.13.01-051</t>
  </si>
  <si>
    <t>ФСЭМ-2001, 91.13.01-051 , приказ Минстроя России № 876/пр от 26.12.2019</t>
  </si>
  <si>
    <t>Тракторы с щетками дорожными навесными</t>
  </si>
  <si>
    <t>Поправка: М-ка 421/пр 04.08.20 п.58 п.п. б)  Наименование: При отсутствии необходимых норм (единичных расценок), включенных в сборники ГЭСНр (ФЕРр, ТЕРр), сметные затраты на работы по капитальному ремонту и реконструкции объектов капитального строительства могут быть определены по сметным нормам, включенным в ГЭСН (ФЕР, ТЕР), аналогичным технологическим процессам в новом строительстве, в том числе по возведению новых конструктивных элементов</t>
  </si>
  <si>
    <t>Опора несиловая фланцевая трубчатая неразборная, горячего оцинкования, высота закладного элемента фундамента 1 м, вылет 1 трубы 1285 мм, вылет 2 трубы 1340 мм, масса 56,73 кг, диаметр труб 76-159 мм, габаритный размер фланца 250 мм, межосевое расстояние крепежных деталей во фланце 180 мм, высота опоры 4 м</t>
  </si>
  <si>
    <t>(наименование стройки)</t>
  </si>
  <si>
    <t>(наименование объекта капитального строительства)</t>
  </si>
  <si>
    <t>(наименование конструктивного решения)</t>
  </si>
  <si>
    <t>Составлен</t>
  </si>
  <si>
    <t>метод</t>
  </si>
  <si>
    <t>Основание</t>
  </si>
  <si>
    <t>(проектная и (или) иная техническая документация)</t>
  </si>
  <si>
    <t>Сметная стоимость</t>
  </si>
  <si>
    <t>тыс. руб.</t>
  </si>
  <si>
    <t>Средства на оплату труда</t>
  </si>
  <si>
    <t>в том числе:</t>
  </si>
  <si>
    <t>рабочих</t>
  </si>
  <si>
    <t xml:space="preserve"> </t>
  </si>
  <si>
    <t>строительных работ</t>
  </si>
  <si>
    <t xml:space="preserve">Нормативные затраты труда рабочих </t>
  </si>
  <si>
    <t xml:space="preserve">монтажных работ    </t>
  </si>
  <si>
    <t xml:space="preserve">Нормативные затраты труда машинистов </t>
  </si>
  <si>
    <t xml:space="preserve">оборудования         </t>
  </si>
  <si>
    <t>Расчетный измеритель</t>
  </si>
  <si>
    <t xml:space="preserve">прочих затрат       </t>
  </si>
  <si>
    <t>конструктивного решения</t>
  </si>
  <si>
    <t>№ п/п</t>
  </si>
  <si>
    <t>Обоснование</t>
  </si>
  <si>
    <t>Наименование работ и затрат</t>
  </si>
  <si>
    <t>Единица измерения</t>
  </si>
  <si>
    <t>Количество</t>
  </si>
  <si>
    <t>Сметная стоимость в базисном уровне цен (в текущем уровне цен (гр.8) для ресурсов, отсутствующих в СНБ), руб.</t>
  </si>
  <si>
    <t>Индексы</t>
  </si>
  <si>
    <t>Сметная стоимость в текущем уровне цен, руб.</t>
  </si>
  <si>
    <t>на единицу</t>
  </si>
  <si>
    <t>коэффициенты</t>
  </si>
  <si>
    <r>
      <t>всего с учетом коэффицие</t>
    </r>
    <r>
      <rPr>
        <sz val="10"/>
        <color indexed="8"/>
        <rFont val="Arial"/>
        <family val="2"/>
        <charset val="204"/>
      </rPr>
      <t>нтов</t>
    </r>
  </si>
  <si>
    <t>всего</t>
  </si>
  <si>
    <t xml:space="preserve">Наименование редакции сметных нормативов: ГОСУДАРСТВЕННЫЕ СМЕТНЫЕ НОРМАТИВЫ (ГЭСН, ФЕР) 2020, утвержденные приказами Минстроя России от 26 декабря 2019 г. № 871/пр., № 872/пр., № 873/пр., № 874/пр., № 875/пр., № 876/пр. с изменениями, утвержденными приказами Минстроя России от 30 марта 2020 г. № 171/пр., № 172/пр., от 01 июня 2020 г. № 294/пр., № 295/пр., от 30 июня 2020 г. № 352/пр., № 353/пр., от 20 октября 2020 г. № 635/пр., № 636/пр. </t>
  </si>
  <si>
    <t>Наименование программного продукта: Программа для ЭВМ «Программа: «SmetaRu» версия 11»</t>
  </si>
  <si>
    <t>Базисно-индексный</t>
  </si>
  <si>
    <t>Составлен(а) в ценах по состоянию на 01.01.2000 г. (1.01.2000)</t>
  </si>
  <si>
    <t>Раздел 1. Монтажные работы</t>
  </si>
  <si>
    <r>
      <t>Разработка грунта в отвал экскаваторами импортного производства с ковшом вместимостью 0,25 м3, группа грунтов: 2</t>
    </r>
    <r>
      <rPr>
        <i/>
        <sz val="10"/>
        <rFont val="Arial"/>
        <family val="2"/>
        <charset val="204"/>
      </rPr>
      <t xml:space="preserve">
Поправки к: 
ЭМ )*1,25;   
ОТм )*1,25;   
ОТ )*1,15;   
ЗТ )*1,15;   
ЗТм )*1,25;   
НР *0,9;   
СП *0,85</t>
    </r>
  </si>
  <si>
    <t>ОТ</t>
  </si>
  <si>
    <t>ЭМ</t>
  </si>
  <si>
    <t>в т.ч. ОТм</t>
  </si>
  <si>
    <t>ЗТ</t>
  </si>
  <si>
    <t>чел-ч</t>
  </si>
  <si>
    <t>ЗТм</t>
  </si>
  <si>
    <t>Итого по расценке</t>
  </si>
  <si>
    <t>ФОТ</t>
  </si>
  <si>
    <t>МДС 81-33.2004 прил.4 п.1.1</t>
  </si>
  <si>
    <t>НР Земляные работы, выполняемые механизированным способом</t>
  </si>
  <si>
    <t>%</t>
  </si>
  <si>
    <t>МДС 81-25.2001 прил.3 письмо АП-5536/06 прил.1 п.1.1</t>
  </si>
  <si>
    <t>СП Земляные работы, выполняемые механизированным способом</t>
  </si>
  <si>
    <t>Всего по позиции</t>
  </si>
  <si>
    <r>
      <t>Засыпка вручную траншей, пазух котлованов и ям, группа грунтов: 1</t>
    </r>
    <r>
      <rPr>
        <i/>
        <sz val="10"/>
        <rFont val="Arial"/>
        <family val="2"/>
        <charset val="204"/>
      </rPr>
      <t xml:space="preserve">
Поправки к: 
ЭМ )*1,25;   
ОТм )*1,25;   
ОТ )*1,15;   
ЗТ )*1,15;   
ЗТм )*1,25;   
НР *0,9;   
СП *0,85</t>
    </r>
  </si>
  <si>
    <t>МДС 81-33.2004 прил.4 п.1.2</t>
  </si>
  <si>
    <t>НР Земляные работы, выполняемые ручным способом</t>
  </si>
  <si>
    <t>МДС 81-25.2001 прил.3 письмо АП-5536/06 прил.1 п.1.2</t>
  </si>
  <si>
    <t>СП Земляные работы, выполняемые ручным способом</t>
  </si>
  <si>
    <r>
      <t>Засыпка траншей и котлованов с перемещением грунта до 5 м бульдозерами мощностью: 79 кВт (108 л.с.), группа грунтов 2</t>
    </r>
    <r>
      <rPr>
        <i/>
        <sz val="10"/>
        <rFont val="Arial"/>
        <family val="2"/>
        <charset val="204"/>
      </rPr>
      <t xml:space="preserve">
Поправки к: 
ЭМ )*1,25;   
ОТм )*1,25;   
ОТ )*1,15;   
ЗТ )*1,15;   
ЗТм )*1,25;   
НР *0,9;   
СП *0,85</t>
    </r>
  </si>
  <si>
    <r>
      <t>Устройство трубопровода из труб вторичного полиэтилена: до 2 отверстий</t>
    </r>
    <r>
      <rPr>
        <i/>
        <sz val="10"/>
        <rFont val="Arial"/>
        <family val="2"/>
        <charset val="204"/>
      </rPr>
      <t xml:space="preserve">
Поправки к: 
ЭМ )*1,25;   
ОТм )*1,25;   
ОТ )*1,15;   
ЗТ )*1,15;   
ЗТм )*1,25;   
НР *0,9;   
СП *0,85</t>
    </r>
  </si>
  <si>
    <t>МДС 81-33.2004 прил.4 п.28.1</t>
  </si>
  <si>
    <t xml:space="preserve">НР Сооружения связи, радиовещания и телевидения прокладка и монтаж сетей связи </t>
  </si>
  <si>
    <t>МДС 81-25.2001 прил.3 письмо АП-5536/06 прил.1 п.28.1</t>
  </si>
  <si>
    <t xml:space="preserve">СП Сооружения связи, радиовещания и телевидения прокладка и монтаж сетей связи </t>
  </si>
  <si>
    <r>
      <t>Бурение ям глубиной до 2 м бурильно-крановыми машинами: на автомобиле, группа грунтов 2</t>
    </r>
    <r>
      <rPr>
        <i/>
        <sz val="10"/>
        <rFont val="Arial"/>
        <family val="2"/>
        <charset val="204"/>
      </rPr>
      <t xml:space="preserve">
Поправки к: 
ЭМ )*1,25;   
ОТм )*1,25;   
ОТ )*1,15;   
ЗТ )*1,15;   
ЗТм )*1,25;   
НР *0,9;   
СП *0,85</t>
    </r>
  </si>
  <si>
    <t>МДС 81-33.2004 прил.4 п.1.4</t>
  </si>
  <si>
    <t>НР Земляные работы, выполняемые по другим видам работ (подготовительные, сопутствующие, укрепительные)</t>
  </si>
  <si>
    <t>МДС 81-25.2001 прил.3 письмо АП-5536/06 прил.1 п.1.4</t>
  </si>
  <si>
    <t>СП Земляные работы, выполняемые по другим видам работ (подготовительные, сопутствующие, укрепительные)</t>
  </si>
  <si>
    <r>
      <t>Устройство монолитных железобетонных фундаментов: из тяжелого бетона, приготавливаемого на строительной площадке, объемом до 25 м3</t>
    </r>
    <r>
      <rPr>
        <i/>
        <sz val="10"/>
        <rFont val="Arial"/>
        <family val="2"/>
        <charset val="204"/>
      </rPr>
      <t xml:space="preserve">
Поправки к: 
ЭМ )*1,25;   
ОТм )*1,25;   
ОТ )*1,15;   
ЗТ )*1,15;   
ЗТм )*1,25;   
НР *0,9;   
СП *0,85</t>
    </r>
  </si>
  <si>
    <t>МДС 81-33.2004 прил.4 п.27</t>
  </si>
  <si>
    <t>НР Линии элекропередач</t>
  </si>
  <si>
    <t>МДС 81-25.2001 прил.3 письмо АП-5536/06 прил.1 п.27</t>
  </si>
  <si>
    <t>СП Линии элекропередач</t>
  </si>
  <si>
    <r>
      <t>Установка стальных опор промежуточных: свободностоящих, одностоечных массой до 2 т</t>
    </r>
    <r>
      <rPr>
        <i/>
        <sz val="10"/>
        <rFont val="Arial"/>
        <family val="2"/>
        <charset val="204"/>
      </rPr>
      <t xml:space="preserve">
Поправки к: 
ЭМ )*1,25;   
ОТм )*1,25;   
ОТ )*1,15;   
ЗТ )*1,15;   
ЗТм )*1,25;   
НР *0,9;   
СП *0,85</t>
    </r>
  </si>
  <si>
    <t>МДС 81-33.2004 прил.4 п.45.2</t>
  </si>
  <si>
    <t>НР Электромонтажные работы на других объектах</t>
  </si>
  <si>
    <t>МДС 81-25.2001 прил.3 письмо АП-5536/06 прил.1 п.45.2</t>
  </si>
  <si>
    <t>СП Электромонтажные работы на других объектах</t>
  </si>
  <si>
    <t>ОБОРУДОВАНИЕ:_x000D_
Выключатели автоматические: «IEK» ВА47-29 1Р 10А, характеристика С</t>
  </si>
  <si>
    <t>Итого прямые затраты по разделу 1 (в базисном уровне цен)</t>
  </si>
  <si>
    <t>в том числе</t>
  </si>
  <si>
    <t xml:space="preserve">   оплата труда</t>
  </si>
  <si>
    <t xml:space="preserve">   эксплуатация машин и механизмов</t>
  </si>
  <si>
    <t xml:space="preserve">   материальные ресурсы</t>
  </si>
  <si>
    <t xml:space="preserve">   перевозка</t>
  </si>
  <si>
    <t>Итого ФОТ (в базисном уровне цен) (справочно)</t>
  </si>
  <si>
    <t>Итого накладные расходы (в базисном уровне цен)</t>
  </si>
  <si>
    <t>Итого сметная прибыль (в базисном уровне цен)</t>
  </si>
  <si>
    <t>Итого оборудование (в базисном уровне цен)</t>
  </si>
  <si>
    <t>Итого прочие затраты (в базисном уровне цен)</t>
  </si>
  <si>
    <t>Итого по разделу 1 (в базисном уровне цен)</t>
  </si>
  <si>
    <t xml:space="preserve">   материальные ресурсы, отсутствующие в СНБ (в базисном уровне цен)</t>
  </si>
  <si>
    <t xml:space="preserve">   оборудование, отсутствующие в СНБ (в базисном уровне цен)</t>
  </si>
  <si>
    <t>Раздел 2. Демонтажные работы</t>
  </si>
  <si>
    <r>
      <t>Светильник, устанавливаемый вне зданий "Шар венчающий"</t>
    </r>
    <r>
      <rPr>
        <i/>
        <sz val="10"/>
        <rFont val="Arial"/>
        <family val="2"/>
        <charset val="204"/>
      </rPr>
      <t xml:space="preserve">
Поправки к: 
М )*0;   
ЭМ )*0,3;   
ОТм )*0,3;   
ОТ )*0,3;   
ЗТ )*0,3;   
ЗТм )*0,3</t>
    </r>
  </si>
  <si>
    <r>
      <t>Демонтаж опор ВЛ 0,38-10 кВ: без приставок одностоечных</t>
    </r>
    <r>
      <rPr>
        <i/>
        <sz val="10"/>
        <rFont val="Arial"/>
        <family val="2"/>
        <charset val="204"/>
      </rPr>
      <t xml:space="preserve">
Поправки к: 
НР *0,9;   
СП *0,85</t>
    </r>
  </si>
  <si>
    <r>
      <t>Демонтаж: 3-х проводов ВЛ 0,38 кВ с одной опоры</t>
    </r>
    <r>
      <rPr>
        <i/>
        <sz val="10"/>
        <rFont val="Arial"/>
        <family val="2"/>
        <charset val="204"/>
      </rPr>
      <t xml:space="preserve">
Поправки к: 
НР *0,9;   
СП *0,85</t>
    </r>
  </si>
  <si>
    <r>
      <t>Кабель до 35 кВ в готовых траншеях без покрытий, масса 1 м: до 1 кг</t>
    </r>
    <r>
      <rPr>
        <i/>
        <sz val="10"/>
        <rFont val="Arial"/>
        <family val="2"/>
        <charset val="204"/>
      </rPr>
      <t xml:space="preserve">
Поправки к: 
М *0;   
ЭМ *0,3;   
ОТм *0,3;   
ОТ *0,3;   
ЗТ *0,3;   
ЗТм *0,3</t>
    </r>
  </si>
  <si>
    <t>МДС 81-33.2004 прил.5 п.18</t>
  </si>
  <si>
    <t>НР Благоустройство</t>
  </si>
  <si>
    <t>МДС 81-25.2001 прил.3 письмо АП-5536/06 прил.2 п.18</t>
  </si>
  <si>
    <t>СП Благоустройство</t>
  </si>
  <si>
    <t>Итого прямые затраты по разделу 2 (в базисном уровне цен)</t>
  </si>
  <si>
    <t>Итого по разделу 2 (в базисном уровне цен)</t>
  </si>
  <si>
    <t>ВСЕГО по смете</t>
  </si>
  <si>
    <t>ВСЕГО СМР (без учета перевозки) по смете (в базисном уровне цен с пересчетом в текущий уровень)</t>
  </si>
  <si>
    <t>ВСЕГО перевозка по смете (в базисном уровне цен с пересчетом в текущий уровень)</t>
  </si>
  <si>
    <t>ВСЕГО оборудование по смете (в базисном уровне цен с пересчетом в текущий уровень)</t>
  </si>
  <si>
    <t>ВСЕГО прочие затраты по смете (в базисном уровне цен с пересчетом в текущий уровень)</t>
  </si>
  <si>
    <t xml:space="preserve">   пусконаладочные работы</t>
  </si>
  <si>
    <t xml:space="preserve">   прочие затраты</t>
  </si>
  <si>
    <t>ВСЕГО по смете (в базисном и текущем уровнях цен)</t>
  </si>
  <si>
    <t xml:space="preserve">   материальные ресурсы, отсутствующие в СНБ (в текущем уровне цен)</t>
  </si>
  <si>
    <t xml:space="preserve">   оборудование, отсутствующие в СНБ (в текущем уровне цен)</t>
  </si>
  <si>
    <t xml:space="preserve">Составил   </t>
  </si>
  <si>
    <t>[должность,подпись(инициалы,фамилия)]</t>
  </si>
  <si>
    <t xml:space="preserve">Проверил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</si>
</sst>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;[Red]\-\ #,##0.00"/>
    <numFmt numFmtId="167" formatCode="#,##0;[Red]\-\ #,##0"/>
    <numFmt numFmtId="168" formatCode="#,##0.00#####;[Red]\-\ #,##0.00#####"/>
  </numFmts>
  <fonts count="25" x14ac:knownFonts="1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i/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name val="Arial"/>
      <family val="2"/>
      <charset val="204"/>
    </font>
    <font>
      <sz val="11"/>
      <color rgb="FF821E82"/>
      <name val="Arial"/>
      <family val="2"/>
      <charset val="204"/>
    </font>
    <font>
      <sz val="10"/>
      <color rgb="FF821E82"/>
      <name val="Arial"/>
      <family val="2"/>
      <charset val="204"/>
    </font>
    <font>
      <b/>
      <sz val="13"/>
      <name val="Arial"/>
      <family val="2"/>
      <charset val="204"/>
    </font>
    <font>
      <b/>
      <sz val="11"/>
      <color rgb="FF821E82"/>
      <name val="Arial"/>
      <family val="2"/>
      <charset val="204"/>
    </font>
    <font>
      <i/>
      <sz val="11"/>
      <color rgb="FF821E8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left" vertical="top" wrapText="1"/>
    </xf>
    <xf numFmtId="0" fontId="0" fillId="0" borderId="0" xfId="0" applyBorder="1"/>
    <xf numFmtId="0" fontId="11" fillId="0" borderId="0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1" fillId="0" borderId="0" xfId="0" applyFont="1" applyBorder="1"/>
    <xf numFmtId="0" fontId="13" fillId="0" borderId="2" xfId="0" applyFont="1" applyBorder="1" applyAlignment="1">
      <alignment horizontal="center" vertical="top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0" xfId="0" applyFont="1" applyBorder="1"/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6" fillId="0" borderId="0" xfId="0" applyFont="1"/>
    <xf numFmtId="14" fontId="11" fillId="0" borderId="0" xfId="0" applyNumberFormat="1" applyFont="1" applyBorder="1" applyAlignment="1"/>
    <xf numFmtId="0" fontId="11" fillId="0" borderId="0" xfId="0" applyFont="1" applyBorder="1" applyAlignment="1"/>
    <xf numFmtId="0" fontId="9" fillId="0" borderId="0" xfId="0" applyFont="1" applyFill="1" applyAlignment="1">
      <alignment horizontal="right"/>
    </xf>
    <xf numFmtId="0" fontId="9" fillId="0" borderId="0" xfId="0" applyFont="1" applyFill="1"/>
    <xf numFmtId="0" fontId="11" fillId="0" borderId="0" xfId="0" applyFont="1" applyFill="1"/>
    <xf numFmtId="0" fontId="17" fillId="0" borderId="0" xfId="0" applyFont="1"/>
    <xf numFmtId="164" fontId="11" fillId="0" borderId="0" xfId="0" applyNumberFormat="1" applyFont="1" applyFill="1"/>
    <xf numFmtId="165" fontId="9" fillId="0" borderId="0" xfId="0" applyNumberFormat="1" applyFont="1" applyFill="1" applyAlignment="1">
      <alignment horizontal="right"/>
    </xf>
    <xf numFmtId="0" fontId="9" fillId="0" borderId="0" xfId="0" applyFont="1" applyFill="1" applyBorder="1"/>
    <xf numFmtId="2" fontId="9" fillId="0" borderId="0" xfId="0" applyNumberFormat="1" applyFont="1" applyFill="1" applyAlignment="1">
      <alignment horizontal="right"/>
    </xf>
    <xf numFmtId="0" fontId="9" fillId="0" borderId="0" xfId="0" applyFont="1" applyFill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165" fontId="11" fillId="0" borderId="0" xfId="0" applyNumberFormat="1" applyFont="1"/>
    <xf numFmtId="0" fontId="17" fillId="0" borderId="0" xfId="0" applyFont="1" applyAlignment="1">
      <alignment vertical="top" wrapText="1"/>
    </xf>
    <xf numFmtId="0" fontId="11" fillId="0" borderId="1" xfId="0" applyFont="1" applyBorder="1"/>
    <xf numFmtId="165" fontId="0" fillId="0" borderId="0" xfId="0" applyNumberFormat="1"/>
    <xf numFmtId="167" fontId="0" fillId="0" borderId="0" xfId="0" applyNumberFormat="1"/>
    <xf numFmtId="0" fontId="0" fillId="0" borderId="1" xfId="0" applyBorder="1"/>
    <xf numFmtId="0" fontId="2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165" fontId="11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165" fontId="9" fillId="0" borderId="0" xfId="0" applyNumberFormat="1" applyFont="1" applyFill="1" applyAlignment="1">
      <alignment horizontal="right"/>
    </xf>
    <xf numFmtId="165" fontId="11" fillId="0" borderId="0" xfId="0" applyNumberFormat="1" applyFont="1" applyFill="1"/>
    <xf numFmtId="168" fontId="9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19" fillId="0" borderId="0" xfId="0" applyFont="1" applyAlignment="1">
      <alignment horizontal="right" wrapText="1"/>
    </xf>
    <xf numFmtId="0" fontId="11" fillId="0" borderId="0" xfId="0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167" fontId="11" fillId="0" borderId="0" xfId="0" applyNumberFormat="1" applyFont="1" applyAlignment="1">
      <alignment horizontal="right"/>
    </xf>
    <xf numFmtId="165" fontId="19" fillId="0" borderId="0" xfId="0" applyNumberFormat="1" applyFont="1" applyAlignment="1">
      <alignment horizontal="right"/>
    </xf>
    <xf numFmtId="167" fontId="19" fillId="0" borderId="0" xfId="0" applyNumberFormat="1" applyFont="1" applyAlignment="1">
      <alignment horizontal="right"/>
    </xf>
    <xf numFmtId="0" fontId="19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right"/>
    </xf>
    <xf numFmtId="165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 wrapText="1"/>
    </xf>
    <xf numFmtId="167" fontId="11" fillId="0" borderId="1" xfId="0" applyNumberFormat="1" applyFont="1" applyBorder="1" applyAlignment="1">
      <alignment horizontal="right"/>
    </xf>
    <xf numFmtId="165" fontId="14" fillId="0" borderId="2" xfId="0" applyNumberFormat="1" applyFont="1" applyBorder="1" applyAlignment="1">
      <alignment horizontal="right"/>
    </xf>
    <xf numFmtId="0" fontId="24" fillId="0" borderId="0" xfId="0" applyFont="1" applyAlignment="1">
      <alignment horizontal="right" wrapText="1"/>
    </xf>
    <xf numFmtId="0" fontId="20" fillId="0" borderId="0" xfId="0" applyFont="1" applyAlignment="1">
      <alignment horizontal="right"/>
    </xf>
    <xf numFmtId="165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right" wrapText="1"/>
    </xf>
    <xf numFmtId="167" fontId="20" fillId="0" borderId="0" xfId="0" applyNumberFormat="1" applyFont="1" applyAlignment="1">
      <alignment horizontal="right"/>
    </xf>
    <xf numFmtId="165" fontId="23" fillId="0" borderId="2" xfId="0" applyNumberFormat="1" applyFont="1" applyBorder="1" applyAlignment="1">
      <alignment horizontal="right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167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righ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371"/>
  <sheetViews>
    <sheetView tabSelected="1" zoomScaleNormal="100" workbookViewId="0">
      <selection activeCell="A325" sqref="A325"/>
    </sheetView>
  </sheetViews>
  <sheetFormatPr defaultRowHeight="12.75" x14ac:dyDescent="0.2"/>
  <cols>
    <col min="1" max="1" width="5.7109375" customWidth="1"/>
    <col min="2" max="2" width="20.7109375" customWidth="1"/>
    <col min="3" max="3" width="40.7109375" customWidth="1"/>
    <col min="4" max="4" width="10.7109375" customWidth="1"/>
    <col min="5" max="12" width="14.7109375" customWidth="1"/>
    <col min="15" max="82" width="0" hidden="1" customWidth="1"/>
    <col min="83" max="83" width="190.7109375" hidden="1" customWidth="1"/>
    <col min="84" max="84" width="109.7109375" hidden="1" customWidth="1"/>
    <col min="85" max="88" width="0" hidden="1" customWidth="1"/>
  </cols>
  <sheetData>
    <row r="1" spans="1:83" x14ac:dyDescent="0.2">
      <c r="A1" s="10" t="str">
        <f>Source!B1</f>
        <v>Smeta.RU  (495) 974-1589</v>
      </c>
    </row>
    <row r="2" spans="1:83" ht="38.25" x14ac:dyDescent="0.2">
      <c r="A2" s="11" t="s">
        <v>547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CE2" s="115" t="s">
        <v>547</v>
      </c>
    </row>
    <row r="3" spans="1:83" x14ac:dyDescent="0.2">
      <c r="A3" s="9"/>
      <c r="B3" s="9"/>
      <c r="D3" s="12"/>
      <c r="E3" s="12"/>
      <c r="F3" s="12"/>
      <c r="G3" s="12"/>
      <c r="H3" s="12"/>
      <c r="I3" s="12"/>
      <c r="J3" s="12"/>
      <c r="K3" s="12"/>
    </row>
    <row r="4" spans="1:83" x14ac:dyDescent="0.2">
      <c r="A4" s="11" t="s">
        <v>548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7" spans="1:83" ht="15.75" x14ac:dyDescent="0.2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3"/>
    </row>
    <row r="8" spans="1:83" ht="14.25" x14ac:dyDescent="0.2">
      <c r="A8" s="15"/>
      <c r="B8" s="16" t="s">
        <v>514</v>
      </c>
      <c r="C8" s="16"/>
      <c r="D8" s="16"/>
      <c r="E8" s="16"/>
      <c r="F8" s="16"/>
      <c r="G8" s="16"/>
      <c r="H8" s="16"/>
      <c r="I8" s="16"/>
      <c r="J8" s="16"/>
      <c r="K8" s="16"/>
      <c r="L8" s="13"/>
    </row>
    <row r="9" spans="1:83" ht="14.25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83" ht="15.75" x14ac:dyDescent="0.25">
      <c r="A10" s="17"/>
      <c r="B10" s="14" t="str">
        <f>IF(Source!G12&lt;&gt;"Новый объект", Source!G12, "")</f>
        <v>Капитальный ремонт объекта недвижимого имущества "Нежилое помещение"-НО</v>
      </c>
      <c r="C10" s="14"/>
      <c r="D10" s="14"/>
      <c r="E10" s="14"/>
      <c r="F10" s="14"/>
      <c r="G10" s="14"/>
      <c r="H10" s="14"/>
      <c r="I10" s="14"/>
      <c r="J10" s="14"/>
      <c r="K10" s="14"/>
      <c r="L10" s="17"/>
    </row>
    <row r="11" spans="1:83" ht="14.25" x14ac:dyDescent="0.2">
      <c r="A11" s="17"/>
      <c r="B11" s="16" t="s">
        <v>515</v>
      </c>
      <c r="C11" s="16"/>
      <c r="D11" s="16"/>
      <c r="E11" s="16"/>
      <c r="F11" s="16"/>
      <c r="G11" s="16"/>
      <c r="H11" s="16"/>
      <c r="I11" s="16"/>
      <c r="J11" s="16"/>
      <c r="K11" s="16"/>
      <c r="L11" s="17"/>
    </row>
    <row r="12" spans="1:83" ht="14.25" x14ac:dyDescent="0.2">
      <c r="A12" s="17"/>
      <c r="B12" s="17"/>
      <c r="C12" s="17"/>
      <c r="D12" s="17"/>
      <c r="E12" s="17"/>
      <c r="F12" s="18"/>
      <c r="G12" s="18"/>
      <c r="H12" s="18" t="s">
        <v>3</v>
      </c>
      <c r="I12" s="18"/>
      <c r="J12" s="18"/>
      <c r="K12" s="18"/>
      <c r="L12" s="18"/>
    </row>
    <row r="13" spans="1:83" ht="15.75" x14ac:dyDescent="0.25">
      <c r="A13" s="19"/>
      <c r="B13" s="20" t="str">
        <f>CONCATENATE( "ЛОКАЛЬНАЯ СМЕТА № ", Source!F20, " ",Source!CM20)</f>
        <v xml:space="preserve">ЛОКАЛЬНАЯ СМЕТА № 04-01-01 </v>
      </c>
      <c r="C13" s="20"/>
      <c r="D13" s="20"/>
      <c r="E13" s="20"/>
      <c r="F13" s="20"/>
      <c r="G13" s="20"/>
      <c r="H13" s="20"/>
      <c r="I13" s="20"/>
      <c r="J13" s="20"/>
      <c r="K13" s="20"/>
      <c r="L13" s="19"/>
    </row>
    <row r="14" spans="1:83" ht="15" x14ac:dyDescent="0.25">
      <c r="A14" s="19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19"/>
    </row>
    <row r="15" spans="1:83" ht="18" x14ac:dyDescent="0.25">
      <c r="A15" s="17"/>
      <c r="B15" s="22" t="str">
        <f>IF(Source!G20&lt;&gt;"Новая локальная смета", Source!G20, "")</f>
        <v>Наружное электроосвещение</v>
      </c>
      <c r="C15" s="22"/>
      <c r="D15" s="22"/>
      <c r="E15" s="22"/>
      <c r="F15" s="22"/>
      <c r="G15" s="22"/>
      <c r="H15" s="22"/>
      <c r="I15" s="22"/>
      <c r="J15" s="22"/>
      <c r="K15" s="22"/>
      <c r="L15" s="23"/>
    </row>
    <row r="16" spans="1:83" ht="14.25" x14ac:dyDescent="0.2">
      <c r="A16" s="17"/>
      <c r="B16" s="16" t="s">
        <v>516</v>
      </c>
      <c r="C16" s="16"/>
      <c r="D16" s="16"/>
      <c r="E16" s="16"/>
      <c r="F16" s="16"/>
      <c r="G16" s="16"/>
      <c r="H16" s="16"/>
      <c r="I16" s="16"/>
      <c r="J16" s="16"/>
      <c r="K16" s="16"/>
      <c r="L16" s="13"/>
    </row>
    <row r="17" spans="1:12" ht="14.25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</row>
    <row r="18" spans="1:12" ht="14.25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1:12" x14ac:dyDescent="0.2">
      <c r="A19" s="9" t="s">
        <v>517</v>
      </c>
      <c r="B19" s="9"/>
      <c r="C19" s="24" t="s">
        <v>549</v>
      </c>
      <c r="D19" s="9" t="s">
        <v>518</v>
      </c>
      <c r="E19" s="9"/>
      <c r="F19" s="9"/>
      <c r="G19" s="9"/>
      <c r="H19" s="9"/>
      <c r="I19" s="9"/>
      <c r="J19" s="9"/>
      <c r="K19" s="9"/>
      <c r="L19" s="9"/>
    </row>
    <row r="20" spans="1:12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2">
      <c r="A21" s="9" t="s">
        <v>519</v>
      </c>
      <c r="B21" s="9"/>
      <c r="C21" s="25"/>
      <c r="D21" s="25"/>
      <c r="E21" s="25"/>
      <c r="F21" s="25"/>
      <c r="G21" s="25"/>
      <c r="H21" s="9"/>
      <c r="I21" s="9"/>
      <c r="J21" s="9"/>
      <c r="K21" s="9"/>
      <c r="L21" s="26"/>
    </row>
    <row r="22" spans="1:12" x14ac:dyDescent="0.2">
      <c r="A22" s="27"/>
      <c r="B22" s="28"/>
      <c r="C22" s="29" t="s">
        <v>520</v>
      </c>
      <c r="D22" s="29"/>
      <c r="E22" s="29"/>
      <c r="F22" s="29"/>
      <c r="G22" s="29"/>
      <c r="H22" s="30"/>
      <c r="I22" s="30"/>
      <c r="J22" s="30"/>
      <c r="K22" s="30"/>
      <c r="L22" s="30"/>
    </row>
    <row r="23" spans="1:12" ht="14.25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1:12" ht="14.25" x14ac:dyDescent="0.2">
      <c r="A24" s="31" t="s">
        <v>550</v>
      </c>
      <c r="B24" s="17"/>
      <c r="C24" s="17"/>
      <c r="D24" s="32"/>
      <c r="E24" s="33"/>
      <c r="F24" s="17"/>
      <c r="G24" s="17"/>
      <c r="H24" s="17"/>
      <c r="I24" s="17"/>
      <c r="J24" s="17"/>
      <c r="K24" s="17"/>
      <c r="L24" s="17"/>
    </row>
    <row r="25" spans="1:12" ht="14.25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</row>
    <row r="26" spans="1:12" ht="14.25" x14ac:dyDescent="0.2">
      <c r="A26" s="31" t="s">
        <v>521</v>
      </c>
      <c r="B26" s="17"/>
      <c r="C26" s="69">
        <f>C29+C30+C31+C32</f>
        <v>519.87760359999993</v>
      </c>
      <c r="D26" s="70">
        <f>ROUND((SUM(O39:O364))/1000, 2)</f>
        <v>54.63</v>
      </c>
      <c r="E26" s="34"/>
      <c r="F26" s="35" t="s">
        <v>522</v>
      </c>
      <c r="G26" s="36"/>
      <c r="H26" s="36"/>
      <c r="I26" s="36"/>
      <c r="J26" s="36"/>
      <c r="K26" s="17"/>
      <c r="L26" s="17"/>
    </row>
    <row r="27" spans="1:12" ht="14.25" x14ac:dyDescent="0.2">
      <c r="A27" s="17"/>
      <c r="B27" s="17"/>
      <c r="C27" s="59"/>
      <c r="D27" s="71"/>
      <c r="E27" s="36"/>
      <c r="F27" s="35"/>
      <c r="G27" s="35" t="s">
        <v>523</v>
      </c>
      <c r="H27" s="36"/>
      <c r="I27" s="36"/>
      <c r="J27" s="36"/>
      <c r="K27" s="17"/>
      <c r="L27" s="17"/>
    </row>
    <row r="28" spans="1:12" ht="14.25" x14ac:dyDescent="0.2">
      <c r="A28" s="17"/>
      <c r="B28" s="37" t="s">
        <v>524</v>
      </c>
      <c r="C28" s="59"/>
      <c r="D28" s="71"/>
      <c r="E28" s="38"/>
      <c r="F28" s="35"/>
      <c r="G28" s="35" t="s">
        <v>525</v>
      </c>
      <c r="H28" s="36" t="s">
        <v>526</v>
      </c>
      <c r="I28" s="39">
        <f>(SUM(R39:R364)*Source!C231+SUM(S39:S364)*Source!K231+SUM(T39:T364)*Source!I231)/1000</f>
        <v>14.897772499999997</v>
      </c>
      <c r="J28" s="39">
        <f>ROUND((SUM(Q39:Q364))/1000, 2)</f>
        <v>1.56</v>
      </c>
      <c r="K28" s="9" t="s">
        <v>522</v>
      </c>
      <c r="L28" s="17"/>
    </row>
    <row r="29" spans="1:12" ht="14.25" x14ac:dyDescent="0.2">
      <c r="A29" s="17"/>
      <c r="B29" s="31" t="s">
        <v>527</v>
      </c>
      <c r="C29" s="69">
        <f>(SUM(AN39:AN364)*Source!C231+SUM(AR39:AR364)*Source!L231)/1000</f>
        <v>336.90675189999996</v>
      </c>
      <c r="D29" s="70">
        <f>ROUND((SUM(AN39:AN364)+SUM(AR39:AR364))/1000, 2)</f>
        <v>35.35</v>
      </c>
      <c r="E29" s="34"/>
      <c r="F29" s="35" t="s">
        <v>522</v>
      </c>
      <c r="G29" s="35" t="s">
        <v>528</v>
      </c>
      <c r="H29" s="36"/>
      <c r="I29" s="35"/>
      <c r="J29" s="72">
        <f>Source!F150</f>
        <v>169.066329</v>
      </c>
      <c r="K29" s="9" t="s">
        <v>345</v>
      </c>
      <c r="L29" s="17"/>
    </row>
    <row r="30" spans="1:12" ht="14.25" x14ac:dyDescent="0.2">
      <c r="A30" s="17"/>
      <c r="B30" s="31" t="s">
        <v>529</v>
      </c>
      <c r="C30" s="69">
        <f>(SUM(AX39:AX364)*Source!C231+SUM(BB39:BB364)*Source!L231)/1000</f>
        <v>182.3185253</v>
      </c>
      <c r="D30" s="70">
        <f>ROUND((SUM(AX39:AX364)+SUM(BB39:BB364))/1000, 2)</f>
        <v>19.13</v>
      </c>
      <c r="E30" s="34"/>
      <c r="F30" s="35" t="s">
        <v>522</v>
      </c>
      <c r="G30" s="35" t="s">
        <v>530</v>
      </c>
      <c r="H30" s="36"/>
      <c r="I30" s="35"/>
      <c r="J30" s="72">
        <f>Source!F151</f>
        <v>51.547247500000005</v>
      </c>
      <c r="K30" s="9" t="s">
        <v>345</v>
      </c>
      <c r="L30" s="17"/>
    </row>
    <row r="31" spans="1:12" ht="14.25" x14ac:dyDescent="0.2">
      <c r="A31" s="17"/>
      <c r="B31" s="31" t="s">
        <v>531</v>
      </c>
      <c r="C31" s="69">
        <f>(SUM(BH39:BH364)*Source!H231+SUM(BI39:BI364)*Source!L231)/1000</f>
        <v>0.65232639999999997</v>
      </c>
      <c r="D31" s="70">
        <f>ROUND((SUM(BH39:BH364)+SUM(BI39:BI364))/1000, 2)</f>
        <v>0.14000000000000001</v>
      </c>
      <c r="E31" s="34"/>
      <c r="F31" s="35" t="s">
        <v>522</v>
      </c>
      <c r="G31" s="35" t="s">
        <v>532</v>
      </c>
      <c r="H31" s="36"/>
      <c r="I31" s="35"/>
      <c r="J31" s="40"/>
      <c r="K31" s="17"/>
      <c r="L31" s="17"/>
    </row>
    <row r="32" spans="1:12" ht="14.25" x14ac:dyDescent="0.2">
      <c r="A32" s="17"/>
      <c r="B32" s="31" t="s">
        <v>533</v>
      </c>
      <c r="C32" s="69">
        <f>(SUM(BM39:BM364)*Source!I231+SUM(BN39:BN364)*Source!K231+SUM(BO39:BO364)*Source!H231+SUM(BP39:BP364)*Source!L231)/1000</f>
        <v>0</v>
      </c>
      <c r="D32" s="70">
        <f>ROUND((SUM(BM39:BM364)+SUM(BN39:BN364)+SUM(BO39:BO364)+SUM(BP39:BP364))/1000, 2)</f>
        <v>0</v>
      </c>
      <c r="E32" s="41"/>
      <c r="F32" s="35" t="s">
        <v>522</v>
      </c>
      <c r="G32" s="35" t="s">
        <v>534</v>
      </c>
      <c r="H32" s="36"/>
      <c r="I32" s="35">
        <f>Source!I20</f>
        <v>0</v>
      </c>
      <c r="J32" s="42" t="str">
        <f>Source!H20</f>
        <v/>
      </c>
      <c r="K32" s="17"/>
      <c r="L32" s="17"/>
    </row>
    <row r="33" spans="1:56" ht="14.25" x14ac:dyDescent="0.2">
      <c r="A33" s="17"/>
      <c r="B33" s="17"/>
      <c r="C33" s="17"/>
      <c r="D33" s="36"/>
      <c r="E33" s="36"/>
      <c r="F33" s="36"/>
      <c r="G33" s="36"/>
      <c r="H33" s="36"/>
      <c r="I33" s="36"/>
      <c r="J33" s="36"/>
      <c r="K33" s="17"/>
      <c r="L33" s="17"/>
    </row>
    <row r="34" spans="1:56" x14ac:dyDescent="0.2">
      <c r="A34" s="43" t="s">
        <v>535</v>
      </c>
      <c r="B34" s="43" t="s">
        <v>536</v>
      </c>
      <c r="C34" s="43" t="s">
        <v>537</v>
      </c>
      <c r="D34" s="43" t="s">
        <v>538</v>
      </c>
      <c r="E34" s="44" t="s">
        <v>539</v>
      </c>
      <c r="F34" s="45"/>
      <c r="G34" s="46"/>
      <c r="H34" s="44" t="s">
        <v>540</v>
      </c>
      <c r="I34" s="45"/>
      <c r="J34" s="46"/>
      <c r="K34" s="43" t="s">
        <v>541</v>
      </c>
      <c r="L34" s="43" t="s">
        <v>542</v>
      </c>
    </row>
    <row r="35" spans="1:56" x14ac:dyDescent="0.2">
      <c r="A35" s="47"/>
      <c r="B35" s="47"/>
      <c r="C35" s="47"/>
      <c r="D35" s="47"/>
      <c r="E35" s="48"/>
      <c r="F35" s="49"/>
      <c r="G35" s="50"/>
      <c r="H35" s="48"/>
      <c r="I35" s="49"/>
      <c r="J35" s="50"/>
      <c r="K35" s="47"/>
      <c r="L35" s="47"/>
    </row>
    <row r="36" spans="1:56" x14ac:dyDescent="0.2">
      <c r="A36" s="47"/>
      <c r="B36" s="47"/>
      <c r="C36" s="47"/>
      <c r="D36" s="47"/>
      <c r="E36" s="51"/>
      <c r="F36" s="52"/>
      <c r="G36" s="53"/>
      <c r="H36" s="51"/>
      <c r="I36" s="52"/>
      <c r="J36" s="53"/>
      <c r="K36" s="47"/>
      <c r="L36" s="47"/>
    </row>
    <row r="37" spans="1:56" ht="25.5" x14ac:dyDescent="0.2">
      <c r="A37" s="54"/>
      <c r="B37" s="54"/>
      <c r="C37" s="54"/>
      <c r="D37" s="54"/>
      <c r="E37" s="55" t="s">
        <v>543</v>
      </c>
      <c r="F37" s="55" t="s">
        <v>544</v>
      </c>
      <c r="G37" s="55" t="s">
        <v>545</v>
      </c>
      <c r="H37" s="55" t="s">
        <v>543</v>
      </c>
      <c r="I37" s="55" t="s">
        <v>544</v>
      </c>
      <c r="J37" s="55" t="s">
        <v>546</v>
      </c>
      <c r="K37" s="54"/>
      <c r="L37" s="54"/>
    </row>
    <row r="38" spans="1:56" ht="14.25" x14ac:dyDescent="0.2">
      <c r="A38" s="56">
        <v>1</v>
      </c>
      <c r="B38" s="56">
        <v>2</v>
      </c>
      <c r="C38" s="56">
        <v>3</v>
      </c>
      <c r="D38" s="56">
        <v>4</v>
      </c>
      <c r="E38" s="56">
        <v>5</v>
      </c>
      <c r="F38" s="56">
        <v>6</v>
      </c>
      <c r="G38" s="56">
        <v>7</v>
      </c>
      <c r="H38" s="56">
        <v>8</v>
      </c>
      <c r="I38" s="56">
        <v>9</v>
      </c>
      <c r="J38" s="56">
        <v>10</v>
      </c>
      <c r="K38" s="57">
        <v>11</v>
      </c>
      <c r="L38" s="58">
        <v>12</v>
      </c>
    </row>
    <row r="40" spans="1:56" ht="16.5" x14ac:dyDescent="0.25">
      <c r="A40" s="75" t="s">
        <v>551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</row>
    <row r="41" spans="1:56" ht="159" x14ac:dyDescent="0.2">
      <c r="A41" s="108" t="str">
        <f>Source!E28</f>
        <v>1</v>
      </c>
      <c r="B41" s="109" t="str">
        <f>Source!F28</f>
        <v>01-01-010-41</v>
      </c>
      <c r="C41" s="109" t="s">
        <v>552</v>
      </c>
      <c r="D41" s="76" t="str">
        <f>Source!H28</f>
        <v>1000 м3</v>
      </c>
      <c r="E41" s="77">
        <f>Source!K28</f>
        <v>4.2000000000000003E-2</v>
      </c>
      <c r="F41" s="77"/>
      <c r="G41" s="77">
        <f>Source!I28</f>
        <v>4.2000000000000003E-2</v>
      </c>
      <c r="H41" s="78"/>
      <c r="I41" s="79"/>
      <c r="J41" s="78"/>
      <c r="K41" s="79"/>
      <c r="L41" s="80"/>
      <c r="AC41">
        <f>Source!X28</f>
        <v>26.74</v>
      </c>
      <c r="AD41">
        <f>Source!X28</f>
        <v>26.74</v>
      </c>
      <c r="AE41">
        <f>Source!Y28</f>
        <v>13.29</v>
      </c>
      <c r="AF41">
        <f>Source!Y28</f>
        <v>13.29</v>
      </c>
      <c r="AS41">
        <f>IF(Source!BI28&lt;=1,AD41, 0)</f>
        <v>26.74</v>
      </c>
      <c r="AT41">
        <f>IF(Source!BI28&lt;=1,AF41, 0)</f>
        <v>13.29</v>
      </c>
      <c r="BC41">
        <f>IF(Source!BI28=2,AD41, 0)</f>
        <v>0</v>
      </c>
      <c r="BD41">
        <f>IF(Source!BI28=2,AF41, 0)</f>
        <v>0</v>
      </c>
    </row>
    <row r="42" spans="1:56" ht="38.25" x14ac:dyDescent="0.2">
      <c r="B42" s="60" t="str">
        <f>Source!EO28</f>
        <v>Поправка: М-ка 421/пр 04.08.20 п.58 п.п. б)</v>
      </c>
    </row>
    <row r="43" spans="1:56" ht="14.25" x14ac:dyDescent="0.2">
      <c r="A43" s="108"/>
      <c r="B43" s="110">
        <v>1</v>
      </c>
      <c r="C43" s="109" t="s">
        <v>553</v>
      </c>
      <c r="D43" s="76"/>
      <c r="E43" s="77"/>
      <c r="F43" s="77"/>
      <c r="G43" s="77"/>
      <c r="H43" s="78">
        <f>Source!AO28</f>
        <v>69.650000000000006</v>
      </c>
      <c r="I43" s="79">
        <f>ROUND(1.15,7)</f>
        <v>1.1499999999999999</v>
      </c>
      <c r="J43" s="78">
        <f>ROUND(Source!AF28*Source!I28, 2)</f>
        <v>3.36</v>
      </c>
      <c r="K43" s="79"/>
      <c r="L43" s="80"/>
    </row>
    <row r="44" spans="1:56" ht="14.25" x14ac:dyDescent="0.2">
      <c r="A44" s="108"/>
      <c r="B44" s="110">
        <v>3</v>
      </c>
      <c r="C44" s="109" t="s">
        <v>554</v>
      </c>
      <c r="D44" s="76"/>
      <c r="E44" s="77"/>
      <c r="F44" s="77"/>
      <c r="G44" s="77"/>
      <c r="H44" s="78">
        <f>Source!AM28</f>
        <v>5161.3999999999996</v>
      </c>
      <c r="I44" s="79">
        <f>ROUND(1.25,7)</f>
        <v>1.25</v>
      </c>
      <c r="J44" s="78">
        <f>ROUND(Source!AD28*Source!I28, 2)</f>
        <v>270.97000000000003</v>
      </c>
      <c r="K44" s="79"/>
      <c r="L44" s="80"/>
    </row>
    <row r="45" spans="1:56" ht="14.25" x14ac:dyDescent="0.2">
      <c r="A45" s="108"/>
      <c r="B45" s="110">
        <v>2</v>
      </c>
      <c r="C45" s="109" t="s">
        <v>555</v>
      </c>
      <c r="D45" s="76"/>
      <c r="E45" s="77"/>
      <c r="F45" s="77"/>
      <c r="G45" s="77"/>
      <c r="H45" s="78">
        <f>Source!AN28</f>
        <v>531.9</v>
      </c>
      <c r="I45" s="79">
        <f>ROUND(1.25,7)</f>
        <v>1.25</v>
      </c>
      <c r="J45" s="81">
        <f>ROUND(Source!AE28*Source!I28, 2)</f>
        <v>27.92</v>
      </c>
      <c r="K45" s="79"/>
      <c r="L45" s="82"/>
    </row>
    <row r="46" spans="1:56" ht="14.25" x14ac:dyDescent="0.2">
      <c r="A46" s="108"/>
      <c r="B46" s="109"/>
      <c r="C46" s="109" t="s">
        <v>556</v>
      </c>
      <c r="D46" s="76" t="s">
        <v>557</v>
      </c>
      <c r="E46" s="77">
        <f>Source!AQ28</f>
        <v>8.93</v>
      </c>
      <c r="F46" s="77">
        <f>ROUND(1.15,7)</f>
        <v>1.1499999999999999</v>
      </c>
      <c r="G46" s="77">
        <f>ROUND(Source!U28, 7)</f>
        <v>0.43131900000000001</v>
      </c>
      <c r="H46" s="78"/>
      <c r="I46" s="79"/>
      <c r="J46" s="78"/>
      <c r="K46" s="79"/>
      <c r="L46" s="80"/>
    </row>
    <row r="47" spans="1:56" ht="14.25" x14ac:dyDescent="0.2">
      <c r="A47" s="108"/>
      <c r="B47" s="109"/>
      <c r="C47" s="111" t="s">
        <v>558</v>
      </c>
      <c r="D47" s="83" t="s">
        <v>557</v>
      </c>
      <c r="E47" s="84">
        <f>Source!AR28</f>
        <v>39.4</v>
      </c>
      <c r="F47" s="84">
        <f>ROUND(1.25,7)</f>
        <v>1.25</v>
      </c>
      <c r="G47" s="84">
        <f>ROUND(Source!V28, 7)</f>
        <v>2.0684999999999998</v>
      </c>
      <c r="H47" s="85"/>
      <c r="I47" s="86"/>
      <c r="J47" s="85"/>
      <c r="K47" s="86"/>
      <c r="L47" s="87"/>
    </row>
    <row r="48" spans="1:56" ht="14.25" x14ac:dyDescent="0.2">
      <c r="A48" s="108"/>
      <c r="B48" s="109"/>
      <c r="C48" s="109" t="s">
        <v>559</v>
      </c>
      <c r="D48" s="76"/>
      <c r="E48" s="77"/>
      <c r="F48" s="77"/>
      <c r="G48" s="77"/>
      <c r="H48" s="78">
        <f>H43+H44</f>
        <v>5231.0499999999993</v>
      </c>
      <c r="I48" s="79"/>
      <c r="J48" s="78">
        <f>J43+J44</f>
        <v>274.33000000000004</v>
      </c>
      <c r="K48" s="79"/>
      <c r="L48" s="80"/>
    </row>
    <row r="49" spans="1:56" ht="14.25" x14ac:dyDescent="0.2">
      <c r="A49" s="108"/>
      <c r="B49" s="109"/>
      <c r="C49" s="109" t="s">
        <v>560</v>
      </c>
      <c r="D49" s="76"/>
      <c r="E49" s="77"/>
      <c r="F49" s="77"/>
      <c r="G49" s="77"/>
      <c r="H49" s="78"/>
      <c r="I49" s="79"/>
      <c r="J49" s="78">
        <f>SUM(Q41:Q52)+SUM(V41:V52)</f>
        <v>31.28</v>
      </c>
      <c r="K49" s="79"/>
      <c r="L49" s="80"/>
    </row>
    <row r="50" spans="1:56" ht="28.5" x14ac:dyDescent="0.2">
      <c r="A50" s="108"/>
      <c r="B50" s="109" t="s">
        <v>561</v>
      </c>
      <c r="C50" s="109" t="s">
        <v>562</v>
      </c>
      <c r="D50" s="76" t="s">
        <v>563</v>
      </c>
      <c r="E50" s="77">
        <f>Source!BZ28</f>
        <v>95</v>
      </c>
      <c r="F50" s="77">
        <f>ROUND(0.9,7)</f>
        <v>0.9</v>
      </c>
      <c r="G50" s="77">
        <f>Source!AT28</f>
        <v>85.5</v>
      </c>
      <c r="H50" s="78"/>
      <c r="I50" s="79"/>
      <c r="J50" s="78">
        <f>SUM(AC41:AC52)</f>
        <v>26.74</v>
      </c>
      <c r="K50" s="79"/>
      <c r="L50" s="80"/>
    </row>
    <row r="51" spans="1:56" ht="42.75" x14ac:dyDescent="0.2">
      <c r="A51" s="112"/>
      <c r="B51" s="111" t="s">
        <v>564</v>
      </c>
      <c r="C51" s="111" t="s">
        <v>565</v>
      </c>
      <c r="D51" s="83" t="s">
        <v>563</v>
      </c>
      <c r="E51" s="84">
        <f>Source!CA28</f>
        <v>50</v>
      </c>
      <c r="F51" s="84">
        <f>ROUND(0.85,7)</f>
        <v>0.85</v>
      </c>
      <c r="G51" s="84">
        <f>Source!AU28</f>
        <v>42.5</v>
      </c>
      <c r="H51" s="85"/>
      <c r="I51" s="86"/>
      <c r="J51" s="85">
        <f>SUM(AE41:AE52)</f>
        <v>13.29</v>
      </c>
      <c r="K51" s="86"/>
      <c r="L51" s="87"/>
    </row>
    <row r="52" spans="1:56" ht="15" x14ac:dyDescent="0.25">
      <c r="C52" s="88" t="s">
        <v>566</v>
      </c>
      <c r="D52" s="88"/>
      <c r="E52" s="88"/>
      <c r="F52" s="88"/>
      <c r="G52" s="88"/>
      <c r="H52" s="88"/>
      <c r="I52" s="88">
        <f>J43+J44+J50+J51</f>
        <v>314.36000000000007</v>
      </c>
      <c r="J52" s="88"/>
      <c r="O52" s="62">
        <f>I52</f>
        <v>314.36000000000007</v>
      </c>
      <c r="P52">
        <f>K52</f>
        <v>0</v>
      </c>
      <c r="Q52" s="62">
        <f>J43</f>
        <v>3.36</v>
      </c>
      <c r="R52" s="62">
        <f>J43</f>
        <v>3.36</v>
      </c>
      <c r="U52" s="63">
        <f>L43</f>
        <v>0</v>
      </c>
      <c r="V52" s="62">
        <f>J45</f>
        <v>27.92</v>
      </c>
      <c r="W52" s="63">
        <f>L45</f>
        <v>0</v>
      </c>
      <c r="X52" s="62">
        <f>J44</f>
        <v>270.97000000000003</v>
      </c>
      <c r="Z52" s="63">
        <f>L44</f>
        <v>0</v>
      </c>
      <c r="AB52">
        <f>0</f>
        <v>0</v>
      </c>
      <c r="AN52">
        <f>IF(Source!BI28&lt;=1,J43+J44+J50+J51, 0)</f>
        <v>314.36000000000007</v>
      </c>
      <c r="AO52">
        <f>IF(Source!BI28&lt;=1,0, 0)</f>
        <v>0</v>
      </c>
      <c r="AP52">
        <f>IF(Source!BI28&lt;=1,J44, 0)</f>
        <v>270.97000000000003</v>
      </c>
      <c r="AQ52">
        <f>IF(Source!BI28&lt;=1,J43, 0)</f>
        <v>3.36</v>
      </c>
      <c r="AX52">
        <f>IF(Source!BI28=2,J43+J44+J50+J51, 0)</f>
        <v>0</v>
      </c>
      <c r="AY52">
        <f>IF(Source!BI28=2,0, 0)</f>
        <v>0</v>
      </c>
      <c r="AZ52">
        <f>IF(Source!BI28=2,J44, 0)</f>
        <v>0</v>
      </c>
      <c r="BA52">
        <f>IF(Source!BI28=2,J43, 0)</f>
        <v>0</v>
      </c>
    </row>
    <row r="53" spans="1:56" ht="130.5" x14ac:dyDescent="0.2">
      <c r="A53" s="108" t="str">
        <f>Source!E29</f>
        <v>2</v>
      </c>
      <c r="B53" s="109" t="str">
        <f>Source!F29</f>
        <v>01-02-061-01</v>
      </c>
      <c r="C53" s="109" t="s">
        <v>567</v>
      </c>
      <c r="D53" s="76" t="str">
        <f>Source!H29</f>
        <v>100 м3</v>
      </c>
      <c r="E53" s="77">
        <f>Source!K29</f>
        <v>1.4E-2</v>
      </c>
      <c r="F53" s="77"/>
      <c r="G53" s="77">
        <f>Source!I29</f>
        <v>1.4E-2</v>
      </c>
      <c r="H53" s="78"/>
      <c r="I53" s="79"/>
      <c r="J53" s="78"/>
      <c r="K53" s="79"/>
      <c r="L53" s="80"/>
      <c r="AC53">
        <f>Source!X29</f>
        <v>7.7</v>
      </c>
      <c r="AD53">
        <f>Source!X29</f>
        <v>7.7</v>
      </c>
      <c r="AE53">
        <f>Source!Y29</f>
        <v>4.09</v>
      </c>
      <c r="AF53">
        <f>Source!Y29</f>
        <v>4.09</v>
      </c>
      <c r="AS53">
        <f>IF(Source!BI29&lt;=1,AD53, 0)</f>
        <v>7.7</v>
      </c>
      <c r="AT53">
        <f>IF(Source!BI29&lt;=1,AF53, 0)</f>
        <v>4.09</v>
      </c>
      <c r="BC53">
        <f>IF(Source!BI29=2,AD53, 0)</f>
        <v>0</v>
      </c>
      <c r="BD53">
        <f>IF(Source!BI29=2,AF53, 0)</f>
        <v>0</v>
      </c>
    </row>
    <row r="54" spans="1:56" ht="38.25" x14ac:dyDescent="0.2">
      <c r="B54" s="60" t="str">
        <f>Source!EO29</f>
        <v>Поправка: М-ка 421/пр 04.08.20 п.58 п.п. б)</v>
      </c>
    </row>
    <row r="55" spans="1:56" ht="14.25" x14ac:dyDescent="0.2">
      <c r="A55" s="108"/>
      <c r="B55" s="110">
        <v>1</v>
      </c>
      <c r="C55" s="109" t="s">
        <v>553</v>
      </c>
      <c r="D55" s="76"/>
      <c r="E55" s="77"/>
      <c r="F55" s="77"/>
      <c r="G55" s="77"/>
      <c r="H55" s="78">
        <f>Source!AO29</f>
        <v>663.75</v>
      </c>
      <c r="I55" s="79">
        <f>ROUND(1.15,7)</f>
        <v>1.1499999999999999</v>
      </c>
      <c r="J55" s="78">
        <f>ROUND(Source!AF29*Source!I29, 2)</f>
        <v>10.69</v>
      </c>
      <c r="K55" s="79"/>
      <c r="L55" s="80"/>
    </row>
    <row r="56" spans="1:56" ht="14.25" x14ac:dyDescent="0.2">
      <c r="A56" s="108"/>
      <c r="B56" s="109"/>
      <c r="C56" s="111" t="s">
        <v>556</v>
      </c>
      <c r="D56" s="83" t="s">
        <v>557</v>
      </c>
      <c r="E56" s="84">
        <f>Source!AQ29</f>
        <v>88.5</v>
      </c>
      <c r="F56" s="84">
        <f>ROUND(1.15,7)</f>
        <v>1.1499999999999999</v>
      </c>
      <c r="G56" s="84">
        <f>ROUND(Source!U29, 7)</f>
        <v>1.4248499999999999</v>
      </c>
      <c r="H56" s="85"/>
      <c r="I56" s="86"/>
      <c r="J56" s="85"/>
      <c r="K56" s="86"/>
      <c r="L56" s="87"/>
    </row>
    <row r="57" spans="1:56" ht="14.25" x14ac:dyDescent="0.2">
      <c r="A57" s="108"/>
      <c r="B57" s="109"/>
      <c r="C57" s="109" t="s">
        <v>559</v>
      </c>
      <c r="D57" s="76"/>
      <c r="E57" s="77"/>
      <c r="F57" s="77"/>
      <c r="G57" s="77"/>
      <c r="H57" s="78">
        <f>H55</f>
        <v>663.75</v>
      </c>
      <c r="I57" s="79"/>
      <c r="J57" s="78">
        <f>J55</f>
        <v>10.69</v>
      </c>
      <c r="K57" s="79"/>
      <c r="L57" s="80"/>
    </row>
    <row r="58" spans="1:56" ht="14.25" x14ac:dyDescent="0.2">
      <c r="A58" s="108"/>
      <c r="B58" s="109"/>
      <c r="C58" s="109" t="s">
        <v>560</v>
      </c>
      <c r="D58" s="76"/>
      <c r="E58" s="77"/>
      <c r="F58" s="77"/>
      <c r="G58" s="77"/>
      <c r="H58" s="78"/>
      <c r="I58" s="79"/>
      <c r="J58" s="78">
        <f>SUM(Q53:Q61)+SUM(V53:V61)</f>
        <v>10.69</v>
      </c>
      <c r="K58" s="79"/>
      <c r="L58" s="80"/>
    </row>
    <row r="59" spans="1:56" ht="28.5" x14ac:dyDescent="0.2">
      <c r="A59" s="108"/>
      <c r="B59" s="109" t="s">
        <v>568</v>
      </c>
      <c r="C59" s="109" t="s">
        <v>569</v>
      </c>
      <c r="D59" s="76" t="s">
        <v>563</v>
      </c>
      <c r="E59" s="77">
        <f>Source!BZ29</f>
        <v>80</v>
      </c>
      <c r="F59" s="77">
        <f>ROUND(0.9,7)</f>
        <v>0.9</v>
      </c>
      <c r="G59" s="77">
        <f>Source!AT29</f>
        <v>72</v>
      </c>
      <c r="H59" s="78"/>
      <c r="I59" s="79"/>
      <c r="J59" s="78">
        <f>SUM(AC53:AC61)</f>
        <v>7.7</v>
      </c>
      <c r="K59" s="79"/>
      <c r="L59" s="80"/>
    </row>
    <row r="60" spans="1:56" ht="42.75" x14ac:dyDescent="0.2">
      <c r="A60" s="112"/>
      <c r="B60" s="111" t="s">
        <v>570</v>
      </c>
      <c r="C60" s="111" t="s">
        <v>571</v>
      </c>
      <c r="D60" s="83" t="s">
        <v>563</v>
      </c>
      <c r="E60" s="84">
        <f>Source!CA29</f>
        <v>45</v>
      </c>
      <c r="F60" s="84">
        <f>ROUND(0.85,7)</f>
        <v>0.85</v>
      </c>
      <c r="G60" s="84">
        <f>Source!AU29</f>
        <v>38.25</v>
      </c>
      <c r="H60" s="85"/>
      <c r="I60" s="86"/>
      <c r="J60" s="85">
        <f>SUM(AE53:AE61)</f>
        <v>4.09</v>
      </c>
      <c r="K60" s="86"/>
      <c r="L60" s="87"/>
    </row>
    <row r="61" spans="1:56" ht="15" x14ac:dyDescent="0.25">
      <c r="C61" s="88" t="s">
        <v>566</v>
      </c>
      <c r="D61" s="88"/>
      <c r="E61" s="88"/>
      <c r="F61" s="88"/>
      <c r="G61" s="88"/>
      <c r="H61" s="88"/>
      <c r="I61" s="88">
        <f>J55+J59+J60</f>
        <v>22.48</v>
      </c>
      <c r="J61" s="88"/>
      <c r="O61" s="62">
        <f>I61</f>
        <v>22.48</v>
      </c>
      <c r="P61">
        <f>K61</f>
        <v>0</v>
      </c>
      <c r="Q61" s="62">
        <f>J55</f>
        <v>10.69</v>
      </c>
      <c r="R61" s="62">
        <f>J55</f>
        <v>10.69</v>
      </c>
      <c r="U61" s="63">
        <f>L55</f>
        <v>0</v>
      </c>
      <c r="V61">
        <f>0</f>
        <v>0</v>
      </c>
      <c r="W61">
        <f>0</f>
        <v>0</v>
      </c>
      <c r="X61">
        <f>0</f>
        <v>0</v>
      </c>
      <c r="Z61">
        <f>0</f>
        <v>0</v>
      </c>
      <c r="AB61">
        <f>0</f>
        <v>0</v>
      </c>
      <c r="AN61">
        <f>IF(Source!BI29&lt;=1,J55+J59+J60, 0)</f>
        <v>22.48</v>
      </c>
      <c r="AO61">
        <f>IF(Source!BI29&lt;=1,0, 0)</f>
        <v>0</v>
      </c>
      <c r="AP61">
        <f>IF(Source!BI29&lt;=1,0, 0)</f>
        <v>0</v>
      </c>
      <c r="AQ61">
        <f>IF(Source!BI29&lt;=1,J55, 0)</f>
        <v>10.69</v>
      </c>
      <c r="AX61">
        <f>IF(Source!BI29=2,J55+J59+J60, 0)</f>
        <v>0</v>
      </c>
      <c r="AY61">
        <f>IF(Source!BI29=2,0, 0)</f>
        <v>0</v>
      </c>
      <c r="AZ61">
        <f>IF(Source!BI29=2,0, 0)</f>
        <v>0</v>
      </c>
      <c r="BA61">
        <f>IF(Source!BI29=2,J55, 0)</f>
        <v>0</v>
      </c>
    </row>
    <row r="62" spans="1:56" ht="159" x14ac:dyDescent="0.2">
      <c r="A62" s="108" t="str">
        <f>Source!E30</f>
        <v>3</v>
      </c>
      <c r="B62" s="109" t="str">
        <f>Source!F30</f>
        <v>01-01-033-05</v>
      </c>
      <c r="C62" s="109" t="s">
        <v>572</v>
      </c>
      <c r="D62" s="76" t="str">
        <f>Source!H30</f>
        <v>1000 м3</v>
      </c>
      <c r="E62" s="77">
        <f>Source!K30</f>
        <v>2.8000000000000001E-2</v>
      </c>
      <c r="F62" s="77"/>
      <c r="G62" s="77">
        <f>Source!I30</f>
        <v>2.8000000000000001E-2</v>
      </c>
      <c r="H62" s="78"/>
      <c r="I62" s="79"/>
      <c r="J62" s="78"/>
      <c r="K62" s="79"/>
      <c r="L62" s="80"/>
      <c r="AC62">
        <f>Source!X30</f>
        <v>1.54</v>
      </c>
      <c r="AD62">
        <f>Source!X30</f>
        <v>1.54</v>
      </c>
      <c r="AE62">
        <f>Source!Y30</f>
        <v>0.77</v>
      </c>
      <c r="AF62">
        <f>Source!Y30</f>
        <v>0.77</v>
      </c>
      <c r="AS62">
        <f>IF(Source!BI30&lt;=1,AD62, 0)</f>
        <v>1.54</v>
      </c>
      <c r="AT62">
        <f>IF(Source!BI30&lt;=1,AF62, 0)</f>
        <v>0.77</v>
      </c>
      <c r="BC62">
        <f>IF(Source!BI30=2,AD62, 0)</f>
        <v>0</v>
      </c>
      <c r="BD62">
        <f>IF(Source!BI30=2,AF62, 0)</f>
        <v>0</v>
      </c>
    </row>
    <row r="63" spans="1:56" ht="38.25" x14ac:dyDescent="0.2">
      <c r="B63" s="60" t="str">
        <f>Source!EO30</f>
        <v>Поправка: М-ка 421/пр 04.08.20 п.58 п.п. б)</v>
      </c>
    </row>
    <row r="64" spans="1:56" ht="14.25" x14ac:dyDescent="0.2">
      <c r="A64" s="108"/>
      <c r="B64" s="110">
        <v>3</v>
      </c>
      <c r="C64" s="109" t="s">
        <v>554</v>
      </c>
      <c r="D64" s="76"/>
      <c r="E64" s="77"/>
      <c r="F64" s="77"/>
      <c r="G64" s="77"/>
      <c r="H64" s="78">
        <f>Source!AM30</f>
        <v>300.47000000000003</v>
      </c>
      <c r="I64" s="79">
        <f>ROUND(1.25,7)</f>
        <v>1.25</v>
      </c>
      <c r="J64" s="78">
        <f>ROUND(Source!AD30*Source!I30, 2)</f>
        <v>10.52</v>
      </c>
      <c r="K64" s="79"/>
      <c r="L64" s="80"/>
    </row>
    <row r="65" spans="1:56" ht="14.25" x14ac:dyDescent="0.2">
      <c r="A65" s="108"/>
      <c r="B65" s="110">
        <v>2</v>
      </c>
      <c r="C65" s="109" t="s">
        <v>555</v>
      </c>
      <c r="D65" s="76"/>
      <c r="E65" s="77"/>
      <c r="F65" s="77"/>
      <c r="G65" s="77"/>
      <c r="H65" s="78">
        <f>Source!AN30</f>
        <v>51.3</v>
      </c>
      <c r="I65" s="79">
        <f>ROUND(1.25,7)</f>
        <v>1.25</v>
      </c>
      <c r="J65" s="81">
        <f>ROUND(Source!AE30*Source!I30, 2)</f>
        <v>1.8</v>
      </c>
      <c r="K65" s="79"/>
      <c r="L65" s="82"/>
    </row>
    <row r="66" spans="1:56" ht="14.25" x14ac:dyDescent="0.2">
      <c r="A66" s="108"/>
      <c r="B66" s="109"/>
      <c r="C66" s="111" t="s">
        <v>558</v>
      </c>
      <c r="D66" s="83" t="s">
        <v>557</v>
      </c>
      <c r="E66" s="84">
        <f>Source!AR30</f>
        <v>3.8</v>
      </c>
      <c r="F66" s="84">
        <f>ROUND(1.25,7)</f>
        <v>1.25</v>
      </c>
      <c r="G66" s="84">
        <f>ROUND(Source!V30, 7)</f>
        <v>0.13300000000000001</v>
      </c>
      <c r="H66" s="85"/>
      <c r="I66" s="86"/>
      <c r="J66" s="85"/>
      <c r="K66" s="86"/>
      <c r="L66" s="87"/>
    </row>
    <row r="67" spans="1:56" ht="14.25" x14ac:dyDescent="0.2">
      <c r="A67" s="108"/>
      <c r="B67" s="109"/>
      <c r="C67" s="109" t="s">
        <v>559</v>
      </c>
      <c r="D67" s="76"/>
      <c r="E67" s="77"/>
      <c r="F67" s="77"/>
      <c r="G67" s="77"/>
      <c r="H67" s="78">
        <f>H64</f>
        <v>300.47000000000003</v>
      </c>
      <c r="I67" s="79"/>
      <c r="J67" s="78">
        <f>J64</f>
        <v>10.52</v>
      </c>
      <c r="K67" s="79"/>
      <c r="L67" s="80"/>
    </row>
    <row r="68" spans="1:56" ht="14.25" x14ac:dyDescent="0.2">
      <c r="A68" s="108"/>
      <c r="B68" s="109"/>
      <c r="C68" s="109" t="s">
        <v>560</v>
      </c>
      <c r="D68" s="76"/>
      <c r="E68" s="77"/>
      <c r="F68" s="77"/>
      <c r="G68" s="77"/>
      <c r="H68" s="78"/>
      <c r="I68" s="79"/>
      <c r="J68" s="78">
        <f>SUM(Q62:Q71)+SUM(V62:V71)</f>
        <v>1.8</v>
      </c>
      <c r="K68" s="79"/>
      <c r="L68" s="80"/>
    </row>
    <row r="69" spans="1:56" ht="28.5" x14ac:dyDescent="0.2">
      <c r="A69" s="108"/>
      <c r="B69" s="109" t="s">
        <v>561</v>
      </c>
      <c r="C69" s="109" t="s">
        <v>562</v>
      </c>
      <c r="D69" s="76" t="s">
        <v>563</v>
      </c>
      <c r="E69" s="77">
        <f>Source!BZ30</f>
        <v>95</v>
      </c>
      <c r="F69" s="77">
        <f>ROUND(0.9,7)</f>
        <v>0.9</v>
      </c>
      <c r="G69" s="77">
        <f>Source!AT30</f>
        <v>85.5</v>
      </c>
      <c r="H69" s="78"/>
      <c r="I69" s="79"/>
      <c r="J69" s="78">
        <f>SUM(AC62:AC71)</f>
        <v>1.54</v>
      </c>
      <c r="K69" s="79"/>
      <c r="L69" s="80"/>
    </row>
    <row r="70" spans="1:56" ht="42.75" x14ac:dyDescent="0.2">
      <c r="A70" s="112"/>
      <c r="B70" s="111" t="s">
        <v>564</v>
      </c>
      <c r="C70" s="111" t="s">
        <v>565</v>
      </c>
      <c r="D70" s="83" t="s">
        <v>563</v>
      </c>
      <c r="E70" s="84">
        <f>Source!CA30</f>
        <v>50</v>
      </c>
      <c r="F70" s="84">
        <f>ROUND(0.85,7)</f>
        <v>0.85</v>
      </c>
      <c r="G70" s="84">
        <f>Source!AU30</f>
        <v>42.5</v>
      </c>
      <c r="H70" s="85"/>
      <c r="I70" s="86"/>
      <c r="J70" s="85">
        <f>SUM(AE62:AE71)</f>
        <v>0.77</v>
      </c>
      <c r="K70" s="86"/>
      <c r="L70" s="87"/>
    </row>
    <row r="71" spans="1:56" ht="15" x14ac:dyDescent="0.25">
      <c r="C71" s="88" t="s">
        <v>566</v>
      </c>
      <c r="D71" s="88"/>
      <c r="E71" s="88"/>
      <c r="F71" s="88"/>
      <c r="G71" s="88"/>
      <c r="H71" s="88"/>
      <c r="I71" s="88">
        <f>J64+J69+J70</f>
        <v>12.829999999999998</v>
      </c>
      <c r="J71" s="88"/>
      <c r="O71" s="62">
        <f>I71</f>
        <v>12.829999999999998</v>
      </c>
      <c r="P71">
        <f>K71</f>
        <v>0</v>
      </c>
      <c r="Q71">
        <f>0</f>
        <v>0</v>
      </c>
      <c r="R71">
        <f>0</f>
        <v>0</v>
      </c>
      <c r="U71">
        <f>0</f>
        <v>0</v>
      </c>
      <c r="V71" s="62">
        <f>J65</f>
        <v>1.8</v>
      </c>
      <c r="W71" s="63">
        <f>L65</f>
        <v>0</v>
      </c>
      <c r="X71" s="62">
        <f>J64</f>
        <v>10.52</v>
      </c>
      <c r="Z71" s="63">
        <f>L64</f>
        <v>0</v>
      </c>
      <c r="AB71">
        <f>0</f>
        <v>0</v>
      </c>
      <c r="AN71">
        <f>IF(Source!BI30&lt;=1,J64+J69+J70, 0)</f>
        <v>12.829999999999998</v>
      </c>
      <c r="AO71">
        <f>IF(Source!BI30&lt;=1,0, 0)</f>
        <v>0</v>
      </c>
      <c r="AP71">
        <f>IF(Source!BI30&lt;=1,J64, 0)</f>
        <v>10.52</v>
      </c>
      <c r="AQ71">
        <f>IF(Source!BI30&lt;=1,0, 0)</f>
        <v>0</v>
      </c>
      <c r="AX71">
        <f>IF(Source!BI30=2,J64+J69+J70, 0)</f>
        <v>0</v>
      </c>
      <c r="AY71">
        <f>IF(Source!BI30=2,0, 0)</f>
        <v>0</v>
      </c>
      <c r="AZ71">
        <f>IF(Source!BI30=2,J64, 0)</f>
        <v>0</v>
      </c>
      <c r="BA71">
        <f>IF(Source!BI30=2,0, 0)</f>
        <v>0</v>
      </c>
    </row>
    <row r="72" spans="1:56" ht="144.75" x14ac:dyDescent="0.2">
      <c r="A72" s="108" t="str">
        <f>Source!E31</f>
        <v>4</v>
      </c>
      <c r="B72" s="109" t="str">
        <f>Source!F31</f>
        <v>34-02-004-01</v>
      </c>
      <c r="C72" s="109" t="s">
        <v>573</v>
      </c>
      <c r="D72" s="76" t="str">
        <f>Source!H31</f>
        <v>канал.км</v>
      </c>
      <c r="E72" s="77">
        <f>Source!K31</f>
        <v>3.3000000000000002E-2</v>
      </c>
      <c r="F72" s="77"/>
      <c r="G72" s="77">
        <f>Source!I31</f>
        <v>3.3000000000000002E-2</v>
      </c>
      <c r="H72" s="78"/>
      <c r="I72" s="79"/>
      <c r="J72" s="78"/>
      <c r="K72" s="79"/>
      <c r="L72" s="80"/>
      <c r="AC72">
        <f>Source!X31</f>
        <v>38.43</v>
      </c>
      <c r="AD72">
        <f>Source!X31</f>
        <v>38.43</v>
      </c>
      <c r="AE72">
        <f>Source!Y31</f>
        <v>23.59</v>
      </c>
      <c r="AF72">
        <f>Source!Y31</f>
        <v>23.59</v>
      </c>
      <c r="AS72">
        <f>IF(Source!BI31&lt;=1,AD72, 0)</f>
        <v>38.43</v>
      </c>
      <c r="AT72">
        <f>IF(Source!BI31&lt;=1,AF72, 0)</f>
        <v>23.59</v>
      </c>
      <c r="BC72">
        <f>IF(Source!BI31=2,AD72, 0)</f>
        <v>0</v>
      </c>
      <c r="BD72">
        <f>IF(Source!BI31=2,AF72, 0)</f>
        <v>0</v>
      </c>
    </row>
    <row r="73" spans="1:56" ht="38.25" x14ac:dyDescent="0.2">
      <c r="B73" s="60" t="str">
        <f>Source!EO31</f>
        <v>Поправка: М-ка 421/пр 04.08.20 п.58 п.п. б)</v>
      </c>
    </row>
    <row r="74" spans="1:56" ht="14.25" x14ac:dyDescent="0.2">
      <c r="A74" s="108"/>
      <c r="B74" s="110">
        <v>1</v>
      </c>
      <c r="C74" s="109" t="s">
        <v>553</v>
      </c>
      <c r="D74" s="76"/>
      <c r="E74" s="77"/>
      <c r="F74" s="77"/>
      <c r="G74" s="77"/>
      <c r="H74" s="78">
        <f>Source!AO31</f>
        <v>1125.18</v>
      </c>
      <c r="I74" s="79">
        <f>ROUND(1.15,7)</f>
        <v>1.1499999999999999</v>
      </c>
      <c r="J74" s="78">
        <f>ROUND(Source!AF31*Source!I31, 2)</f>
        <v>42.7</v>
      </c>
      <c r="K74" s="79"/>
      <c r="L74" s="80"/>
    </row>
    <row r="75" spans="1:56" ht="14.25" x14ac:dyDescent="0.2">
      <c r="A75" s="108"/>
      <c r="B75" s="110">
        <v>4</v>
      </c>
      <c r="C75" s="109" t="s">
        <v>251</v>
      </c>
      <c r="D75" s="76"/>
      <c r="E75" s="77"/>
      <c r="F75" s="77"/>
      <c r="G75" s="77"/>
      <c r="H75" s="78">
        <f>Source!AL31</f>
        <v>22028.02</v>
      </c>
      <c r="I75" s="79"/>
      <c r="J75" s="78">
        <f>ROUND(Source!AC31*Source!I31, 2)</f>
        <v>726.92</v>
      </c>
      <c r="K75" s="79"/>
      <c r="L75" s="80"/>
    </row>
    <row r="76" spans="1:56" ht="14.25" x14ac:dyDescent="0.2">
      <c r="A76" s="108"/>
      <c r="B76" s="109"/>
      <c r="C76" s="111" t="s">
        <v>556</v>
      </c>
      <c r="D76" s="83" t="s">
        <v>557</v>
      </c>
      <c r="E76" s="84">
        <f>Source!AQ31</f>
        <v>133</v>
      </c>
      <c r="F76" s="84">
        <f>ROUND(1.15,7)</f>
        <v>1.1499999999999999</v>
      </c>
      <c r="G76" s="84">
        <f>ROUND(Source!U31, 7)</f>
        <v>5.0473499999999998</v>
      </c>
      <c r="H76" s="85"/>
      <c r="I76" s="86"/>
      <c r="J76" s="85"/>
      <c r="K76" s="86"/>
      <c r="L76" s="87"/>
    </row>
    <row r="77" spans="1:56" ht="14.25" x14ac:dyDescent="0.2">
      <c r="A77" s="108"/>
      <c r="B77" s="109"/>
      <c r="C77" s="109" t="s">
        <v>559</v>
      </c>
      <c r="D77" s="76"/>
      <c r="E77" s="77"/>
      <c r="F77" s="77"/>
      <c r="G77" s="77"/>
      <c r="H77" s="78">
        <f>H74+H75</f>
        <v>23153.200000000001</v>
      </c>
      <c r="I77" s="79"/>
      <c r="J77" s="78">
        <f>J74+J75</f>
        <v>769.62</v>
      </c>
      <c r="K77" s="79"/>
      <c r="L77" s="80"/>
    </row>
    <row r="78" spans="1:56" ht="14.25" x14ac:dyDescent="0.2">
      <c r="A78" s="108"/>
      <c r="B78" s="109"/>
      <c r="C78" s="109" t="s">
        <v>560</v>
      </c>
      <c r="D78" s="76"/>
      <c r="E78" s="77"/>
      <c r="F78" s="77"/>
      <c r="G78" s="77"/>
      <c r="H78" s="78"/>
      <c r="I78" s="79"/>
      <c r="J78" s="78">
        <f>SUM(Q72:Q81)+SUM(V72:V81)</f>
        <v>42.7</v>
      </c>
      <c r="K78" s="79"/>
      <c r="L78" s="80"/>
    </row>
    <row r="79" spans="1:56" ht="42.75" x14ac:dyDescent="0.2">
      <c r="A79" s="108"/>
      <c r="B79" s="109" t="s">
        <v>574</v>
      </c>
      <c r="C79" s="109" t="s">
        <v>575</v>
      </c>
      <c r="D79" s="76" t="s">
        <v>563</v>
      </c>
      <c r="E79" s="77">
        <f>Source!BZ31</f>
        <v>100</v>
      </c>
      <c r="F79" s="77">
        <f>ROUND(0.9,7)</f>
        <v>0.9</v>
      </c>
      <c r="G79" s="77">
        <f>Source!AT31</f>
        <v>90</v>
      </c>
      <c r="H79" s="78"/>
      <c r="I79" s="79"/>
      <c r="J79" s="78">
        <f>SUM(AC72:AC81)</f>
        <v>38.43</v>
      </c>
      <c r="K79" s="79"/>
      <c r="L79" s="80"/>
    </row>
    <row r="80" spans="1:56" ht="57" x14ac:dyDescent="0.2">
      <c r="A80" s="112"/>
      <c r="B80" s="111" t="s">
        <v>576</v>
      </c>
      <c r="C80" s="111" t="s">
        <v>577</v>
      </c>
      <c r="D80" s="83" t="s">
        <v>563</v>
      </c>
      <c r="E80" s="84">
        <f>Source!CA31</f>
        <v>65</v>
      </c>
      <c r="F80" s="84">
        <f>ROUND(0.85,7)</f>
        <v>0.85</v>
      </c>
      <c r="G80" s="84">
        <f>Source!AU31</f>
        <v>55.25</v>
      </c>
      <c r="H80" s="85"/>
      <c r="I80" s="86"/>
      <c r="J80" s="85">
        <f>SUM(AE72:AE81)</f>
        <v>23.59</v>
      </c>
      <c r="K80" s="86"/>
      <c r="L80" s="87"/>
    </row>
    <row r="81" spans="1:56" ht="15" x14ac:dyDescent="0.25">
      <c r="C81" s="88" t="s">
        <v>566</v>
      </c>
      <c r="D81" s="88"/>
      <c r="E81" s="88"/>
      <c r="F81" s="88"/>
      <c r="G81" s="88"/>
      <c r="H81" s="88"/>
      <c r="I81" s="88">
        <f>J74+J75+J79+J80</f>
        <v>831.64</v>
      </c>
      <c r="J81" s="88"/>
      <c r="O81" s="62">
        <f>I81</f>
        <v>831.64</v>
      </c>
      <c r="P81">
        <f>K81</f>
        <v>0</v>
      </c>
      <c r="Q81" s="62">
        <f>J74</f>
        <v>42.7</v>
      </c>
      <c r="R81" s="62">
        <f>J74</f>
        <v>42.7</v>
      </c>
      <c r="U81" s="63">
        <f>L74</f>
        <v>0</v>
      </c>
      <c r="V81">
        <f>0</f>
        <v>0</v>
      </c>
      <c r="W81">
        <f>0</f>
        <v>0</v>
      </c>
      <c r="X81">
        <f>0</f>
        <v>0</v>
      </c>
      <c r="Z81">
        <f>0</f>
        <v>0</v>
      </c>
      <c r="AB81" s="62">
        <f>J75</f>
        <v>726.92</v>
      </c>
      <c r="AN81">
        <f>IF(Source!BI31&lt;=1,J74+J75+J79+J80, 0)</f>
        <v>831.64</v>
      </c>
      <c r="AO81">
        <f>IF(Source!BI31&lt;=1,J75, 0)</f>
        <v>726.92</v>
      </c>
      <c r="AP81">
        <f>IF(Source!BI31&lt;=1,0, 0)</f>
        <v>0</v>
      </c>
      <c r="AQ81">
        <f>IF(Source!BI31&lt;=1,J74, 0)</f>
        <v>42.7</v>
      </c>
      <c r="AX81">
        <f>IF(Source!BI31=2,J74+J75+J79+J80, 0)</f>
        <v>0</v>
      </c>
      <c r="AY81">
        <f>IF(Source!BI31=2,J75, 0)</f>
        <v>0</v>
      </c>
      <c r="AZ81">
        <f>IF(Source!BI31=2,0, 0)</f>
        <v>0</v>
      </c>
      <c r="BA81">
        <f>IF(Source!BI31=2,J74, 0)</f>
        <v>0</v>
      </c>
    </row>
    <row r="82" spans="1:56" ht="144.75" x14ac:dyDescent="0.2">
      <c r="A82" s="108" t="str">
        <f>Source!E32</f>
        <v>5</v>
      </c>
      <c r="B82" s="109" t="str">
        <f>Source!F32</f>
        <v>01-02-031-04</v>
      </c>
      <c r="C82" s="109" t="s">
        <v>578</v>
      </c>
      <c r="D82" s="76" t="str">
        <f>Source!H32</f>
        <v>100 ШТ</v>
      </c>
      <c r="E82" s="77">
        <f>Source!K32</f>
        <v>0.11</v>
      </c>
      <c r="F82" s="77"/>
      <c r="G82" s="77">
        <f>Source!I32</f>
        <v>0.11</v>
      </c>
      <c r="H82" s="78"/>
      <c r="I82" s="79"/>
      <c r="J82" s="78"/>
      <c r="K82" s="79"/>
      <c r="L82" s="80"/>
      <c r="AC82">
        <f>Source!X32</f>
        <v>25.73</v>
      </c>
      <c r="AD82">
        <f>Source!X32</f>
        <v>25.73</v>
      </c>
      <c r="AE82">
        <f>Source!Y32</f>
        <v>13.67</v>
      </c>
      <c r="AF82">
        <f>Source!Y32</f>
        <v>13.67</v>
      </c>
      <c r="AS82">
        <f>IF(Source!BI32&lt;=1,AD82, 0)</f>
        <v>25.73</v>
      </c>
      <c r="AT82">
        <f>IF(Source!BI32&lt;=1,AF82, 0)</f>
        <v>13.67</v>
      </c>
      <c r="BC82">
        <f>IF(Source!BI32=2,AD82, 0)</f>
        <v>0</v>
      </c>
      <c r="BD82">
        <f>IF(Source!BI32=2,AF82, 0)</f>
        <v>0</v>
      </c>
    </row>
    <row r="83" spans="1:56" ht="38.25" x14ac:dyDescent="0.2">
      <c r="B83" s="60" t="str">
        <f>Source!EO32</f>
        <v>Поправка: М-ка 421/пр 04.08.20 п.58 п.п. б)</v>
      </c>
    </row>
    <row r="84" spans="1:56" ht="14.25" x14ac:dyDescent="0.2">
      <c r="A84" s="108"/>
      <c r="B84" s="110">
        <v>1</v>
      </c>
      <c r="C84" s="109" t="s">
        <v>553</v>
      </c>
      <c r="D84" s="76"/>
      <c r="E84" s="77"/>
      <c r="F84" s="77"/>
      <c r="G84" s="77"/>
      <c r="H84" s="78">
        <f>Source!AO32</f>
        <v>102.18</v>
      </c>
      <c r="I84" s="79">
        <f>ROUND(1.15,7)</f>
        <v>1.1499999999999999</v>
      </c>
      <c r="J84" s="78">
        <f>ROUND(Source!AF32*Source!I32, 2)</f>
        <v>12.93</v>
      </c>
      <c r="K84" s="79"/>
      <c r="L84" s="80"/>
    </row>
    <row r="85" spans="1:56" ht="14.25" x14ac:dyDescent="0.2">
      <c r="A85" s="108"/>
      <c r="B85" s="110">
        <v>3</v>
      </c>
      <c r="C85" s="109" t="s">
        <v>554</v>
      </c>
      <c r="D85" s="76"/>
      <c r="E85" s="77"/>
      <c r="F85" s="77"/>
      <c r="G85" s="77"/>
      <c r="H85" s="78">
        <f>Source!AM32</f>
        <v>1981.12</v>
      </c>
      <c r="I85" s="79">
        <f>ROUND(1.25,7)</f>
        <v>1.25</v>
      </c>
      <c r="J85" s="78">
        <f>ROUND(Source!AD32*Source!I32, 2)</f>
        <v>272.39999999999998</v>
      </c>
      <c r="K85" s="79"/>
      <c r="L85" s="80"/>
    </row>
    <row r="86" spans="1:56" ht="14.25" x14ac:dyDescent="0.2">
      <c r="A86" s="108"/>
      <c r="B86" s="110">
        <v>2</v>
      </c>
      <c r="C86" s="109" t="s">
        <v>555</v>
      </c>
      <c r="D86" s="76"/>
      <c r="E86" s="77"/>
      <c r="F86" s="77"/>
      <c r="G86" s="77"/>
      <c r="H86" s="78">
        <f>Source!AN32</f>
        <v>165.88</v>
      </c>
      <c r="I86" s="79">
        <f>ROUND(1.25,7)</f>
        <v>1.25</v>
      </c>
      <c r="J86" s="81">
        <f>ROUND(Source!AE32*Source!I32, 2)</f>
        <v>22.81</v>
      </c>
      <c r="K86" s="79"/>
      <c r="L86" s="82"/>
    </row>
    <row r="87" spans="1:56" ht="14.25" x14ac:dyDescent="0.2">
      <c r="A87" s="108"/>
      <c r="B87" s="109"/>
      <c r="C87" s="109" t="s">
        <v>556</v>
      </c>
      <c r="D87" s="76" t="s">
        <v>557</v>
      </c>
      <c r="E87" s="77">
        <f>Source!AQ32</f>
        <v>13.1</v>
      </c>
      <c r="F87" s="77">
        <f>ROUND(1.15,7)</f>
        <v>1.1499999999999999</v>
      </c>
      <c r="G87" s="77">
        <f>ROUND(Source!U32, 7)</f>
        <v>1.6571499999999999</v>
      </c>
      <c r="H87" s="78"/>
      <c r="I87" s="79"/>
      <c r="J87" s="78"/>
      <c r="K87" s="79"/>
      <c r="L87" s="80"/>
    </row>
    <row r="88" spans="1:56" ht="14.25" x14ac:dyDescent="0.2">
      <c r="A88" s="108"/>
      <c r="B88" s="109"/>
      <c r="C88" s="111" t="s">
        <v>558</v>
      </c>
      <c r="D88" s="83" t="s">
        <v>557</v>
      </c>
      <c r="E88" s="84">
        <f>Source!AR32</f>
        <v>14.3</v>
      </c>
      <c r="F88" s="84">
        <f>ROUND(1.25,7)</f>
        <v>1.25</v>
      </c>
      <c r="G88" s="84">
        <f>ROUND(Source!V32, 7)</f>
        <v>1.9662500000000001</v>
      </c>
      <c r="H88" s="85"/>
      <c r="I88" s="86"/>
      <c r="J88" s="85"/>
      <c r="K88" s="86"/>
      <c r="L88" s="87"/>
    </row>
    <row r="89" spans="1:56" ht="14.25" x14ac:dyDescent="0.2">
      <c r="A89" s="108"/>
      <c r="B89" s="109"/>
      <c r="C89" s="109" t="s">
        <v>559</v>
      </c>
      <c r="D89" s="76"/>
      <c r="E89" s="77"/>
      <c r="F89" s="77"/>
      <c r="G89" s="77"/>
      <c r="H89" s="78">
        <f>H84+H85</f>
        <v>2083.2999999999997</v>
      </c>
      <c r="I89" s="79"/>
      <c r="J89" s="78">
        <f>J84+J85</f>
        <v>285.33</v>
      </c>
      <c r="K89" s="79"/>
      <c r="L89" s="80"/>
    </row>
    <row r="90" spans="1:56" ht="14.25" x14ac:dyDescent="0.2">
      <c r="A90" s="108"/>
      <c r="B90" s="109"/>
      <c r="C90" s="109" t="s">
        <v>560</v>
      </c>
      <c r="D90" s="76"/>
      <c r="E90" s="77"/>
      <c r="F90" s="77"/>
      <c r="G90" s="77"/>
      <c r="H90" s="78"/>
      <c r="I90" s="79"/>
      <c r="J90" s="78">
        <f>SUM(Q82:Q93)+SUM(V82:V93)</f>
        <v>35.739999999999995</v>
      </c>
      <c r="K90" s="79"/>
      <c r="L90" s="80"/>
    </row>
    <row r="91" spans="1:56" ht="57" x14ac:dyDescent="0.2">
      <c r="A91" s="108"/>
      <c r="B91" s="109" t="s">
        <v>579</v>
      </c>
      <c r="C91" s="109" t="s">
        <v>580</v>
      </c>
      <c r="D91" s="76" t="s">
        <v>563</v>
      </c>
      <c r="E91" s="77">
        <f>Source!BZ32</f>
        <v>80</v>
      </c>
      <c r="F91" s="77">
        <f>ROUND(0.9,7)</f>
        <v>0.9</v>
      </c>
      <c r="G91" s="77">
        <f>Source!AT32</f>
        <v>72</v>
      </c>
      <c r="H91" s="78"/>
      <c r="I91" s="79"/>
      <c r="J91" s="78">
        <f>SUM(AC82:AC93)</f>
        <v>25.73</v>
      </c>
      <c r="K91" s="79"/>
      <c r="L91" s="80"/>
    </row>
    <row r="92" spans="1:56" ht="57" x14ac:dyDescent="0.2">
      <c r="A92" s="112"/>
      <c r="B92" s="111" t="s">
        <v>581</v>
      </c>
      <c r="C92" s="111" t="s">
        <v>582</v>
      </c>
      <c r="D92" s="83" t="s">
        <v>563</v>
      </c>
      <c r="E92" s="84">
        <f>Source!CA32</f>
        <v>45</v>
      </c>
      <c r="F92" s="84">
        <f>ROUND(0.85,7)</f>
        <v>0.85</v>
      </c>
      <c r="G92" s="84">
        <f>Source!AU32</f>
        <v>38.25</v>
      </c>
      <c r="H92" s="85"/>
      <c r="I92" s="86"/>
      <c r="J92" s="85">
        <f>SUM(AE82:AE93)</f>
        <v>13.67</v>
      </c>
      <c r="K92" s="86"/>
      <c r="L92" s="87"/>
    </row>
    <row r="93" spans="1:56" ht="15" x14ac:dyDescent="0.25">
      <c r="C93" s="88" t="s">
        <v>566</v>
      </c>
      <c r="D93" s="88"/>
      <c r="E93" s="88"/>
      <c r="F93" s="88"/>
      <c r="G93" s="88"/>
      <c r="H93" s="88"/>
      <c r="I93" s="88">
        <f>J84+J85+J91+J92</f>
        <v>324.73</v>
      </c>
      <c r="J93" s="88"/>
      <c r="O93" s="62">
        <f>I93</f>
        <v>324.73</v>
      </c>
      <c r="P93">
        <f>K93</f>
        <v>0</v>
      </c>
      <c r="Q93" s="62">
        <f>J84</f>
        <v>12.93</v>
      </c>
      <c r="R93" s="62">
        <f>J84</f>
        <v>12.93</v>
      </c>
      <c r="U93" s="63">
        <f>L84</f>
        <v>0</v>
      </c>
      <c r="V93" s="62">
        <f>J86</f>
        <v>22.81</v>
      </c>
      <c r="W93" s="63">
        <f>L86</f>
        <v>0</v>
      </c>
      <c r="X93" s="62">
        <f>J85</f>
        <v>272.39999999999998</v>
      </c>
      <c r="Z93" s="63">
        <f>L85</f>
        <v>0</v>
      </c>
      <c r="AB93">
        <f>0</f>
        <v>0</v>
      </c>
      <c r="AN93">
        <f>IF(Source!BI32&lt;=1,J84+J85+J91+J92, 0)</f>
        <v>324.73</v>
      </c>
      <c r="AO93">
        <f>IF(Source!BI32&lt;=1,0, 0)</f>
        <v>0</v>
      </c>
      <c r="AP93">
        <f>IF(Source!BI32&lt;=1,J85, 0)</f>
        <v>272.39999999999998</v>
      </c>
      <c r="AQ93">
        <f>IF(Source!BI32&lt;=1,J84, 0)</f>
        <v>12.93</v>
      </c>
      <c r="AX93">
        <f>IF(Source!BI32=2,J84+J85+J91+J92, 0)</f>
        <v>0</v>
      </c>
      <c r="AY93">
        <f>IF(Source!BI32=2,0, 0)</f>
        <v>0</v>
      </c>
      <c r="AZ93">
        <f>IF(Source!BI32=2,J85, 0)</f>
        <v>0</v>
      </c>
      <c r="BA93">
        <f>IF(Source!BI32=2,J84, 0)</f>
        <v>0</v>
      </c>
    </row>
    <row r="94" spans="1:56" ht="173.25" x14ac:dyDescent="0.2">
      <c r="A94" s="108" t="str">
        <f>Source!E33</f>
        <v>6</v>
      </c>
      <c r="B94" s="109" t="str">
        <f>Source!F33</f>
        <v>33-01-002-01</v>
      </c>
      <c r="C94" s="109" t="s">
        <v>583</v>
      </c>
      <c r="D94" s="76" t="str">
        <f>Source!H33</f>
        <v>м3</v>
      </c>
      <c r="E94" s="77">
        <f>Source!K33</f>
        <v>4.4000000000000004</v>
      </c>
      <c r="F94" s="77"/>
      <c r="G94" s="77">
        <f>Source!I33</f>
        <v>4.4000000000000004</v>
      </c>
      <c r="H94" s="78"/>
      <c r="I94" s="79"/>
      <c r="J94" s="78"/>
      <c r="K94" s="79"/>
      <c r="L94" s="80"/>
      <c r="AC94">
        <f>Source!X33</f>
        <v>286.61</v>
      </c>
      <c r="AD94">
        <f>Source!X33</f>
        <v>286.61</v>
      </c>
      <c r="AE94">
        <f>Source!Y33</f>
        <v>154.68</v>
      </c>
      <c r="AF94">
        <f>Source!Y33</f>
        <v>154.68</v>
      </c>
      <c r="AS94">
        <f>IF(Source!BI33&lt;=1,AD94, 0)</f>
        <v>286.61</v>
      </c>
      <c r="AT94">
        <f>IF(Source!BI33&lt;=1,AF94, 0)</f>
        <v>154.68</v>
      </c>
      <c r="BC94">
        <f>IF(Source!BI33=2,AD94, 0)</f>
        <v>0</v>
      </c>
      <c r="BD94">
        <f>IF(Source!BI33=2,AF94, 0)</f>
        <v>0</v>
      </c>
    </row>
    <row r="95" spans="1:56" ht="38.25" x14ac:dyDescent="0.2">
      <c r="B95" s="60" t="str">
        <f>Source!EO33</f>
        <v>Поправка: М-ка 421/пр 04.08.20 п.58 п.п. б)</v>
      </c>
    </row>
    <row r="96" spans="1:56" ht="14.25" x14ac:dyDescent="0.2">
      <c r="A96" s="108"/>
      <c r="B96" s="110">
        <v>1</v>
      </c>
      <c r="C96" s="109" t="s">
        <v>553</v>
      </c>
      <c r="D96" s="76"/>
      <c r="E96" s="77"/>
      <c r="F96" s="77"/>
      <c r="G96" s="77"/>
      <c r="H96" s="78">
        <f>Source!AO33</f>
        <v>45.46</v>
      </c>
      <c r="I96" s="79">
        <f>ROUND(1.15,7)</f>
        <v>1.1499999999999999</v>
      </c>
      <c r="J96" s="78">
        <f>ROUND(Source!AF33*Source!I33, 2)</f>
        <v>230.03</v>
      </c>
      <c r="K96" s="79"/>
      <c r="L96" s="80"/>
    </row>
    <row r="97" spans="1:56" ht="14.25" x14ac:dyDescent="0.2">
      <c r="A97" s="108"/>
      <c r="B97" s="110">
        <v>3</v>
      </c>
      <c r="C97" s="109" t="s">
        <v>554</v>
      </c>
      <c r="D97" s="76"/>
      <c r="E97" s="77"/>
      <c r="F97" s="77"/>
      <c r="G97" s="77"/>
      <c r="H97" s="78">
        <f>Source!AM33</f>
        <v>124.03</v>
      </c>
      <c r="I97" s="79">
        <f>ROUND(1.25,7)</f>
        <v>1.25</v>
      </c>
      <c r="J97" s="78">
        <f>ROUND(Source!AD33*Source!I33, 2)</f>
        <v>682.18</v>
      </c>
      <c r="K97" s="79"/>
      <c r="L97" s="80"/>
    </row>
    <row r="98" spans="1:56" ht="14.25" x14ac:dyDescent="0.2">
      <c r="A98" s="108"/>
      <c r="B98" s="110">
        <v>2</v>
      </c>
      <c r="C98" s="109" t="s">
        <v>555</v>
      </c>
      <c r="D98" s="76"/>
      <c r="E98" s="77"/>
      <c r="F98" s="77"/>
      <c r="G98" s="77"/>
      <c r="H98" s="78">
        <f>Source!AN33</f>
        <v>13.32</v>
      </c>
      <c r="I98" s="79">
        <f>ROUND(1.25,7)</f>
        <v>1.25</v>
      </c>
      <c r="J98" s="81">
        <f>ROUND(Source!AE33*Source!I33, 2)</f>
        <v>73.260000000000005</v>
      </c>
      <c r="K98" s="79"/>
      <c r="L98" s="82"/>
    </row>
    <row r="99" spans="1:56" ht="14.25" x14ac:dyDescent="0.2">
      <c r="A99" s="108"/>
      <c r="B99" s="110">
        <v>4</v>
      </c>
      <c r="C99" s="109" t="s">
        <v>251</v>
      </c>
      <c r="D99" s="76"/>
      <c r="E99" s="77"/>
      <c r="F99" s="77"/>
      <c r="G99" s="77"/>
      <c r="H99" s="78">
        <f>Source!AL33</f>
        <v>342.76</v>
      </c>
      <c r="I99" s="79"/>
      <c r="J99" s="78">
        <f>ROUND(Source!AC33*Source!I33, 2)</f>
        <v>1508.14</v>
      </c>
      <c r="K99" s="79"/>
      <c r="L99" s="80"/>
    </row>
    <row r="100" spans="1:56" ht="14.25" x14ac:dyDescent="0.2">
      <c r="A100" s="108"/>
      <c r="B100" s="109" t="str">
        <f>EtalonRes!I25</f>
        <v>01.7.15.02</v>
      </c>
      <c r="C100" s="109" t="str">
        <f>EtalonRes!K25</f>
        <v>Болты анкерные</v>
      </c>
      <c r="D100" s="76" t="str">
        <f>EtalonRes!O25</f>
        <v>т</v>
      </c>
      <c r="E100" s="77">
        <f>EtalonRes!X25</f>
        <v>0</v>
      </c>
      <c r="F100" s="77"/>
      <c r="G100" s="77">
        <f>ROUND(EtalonRes!AG25*Source!I33, 7)</f>
        <v>0</v>
      </c>
      <c r="H100" s="78"/>
      <c r="I100" s="79"/>
      <c r="J100" s="78"/>
      <c r="K100" s="79"/>
      <c r="L100" s="80"/>
    </row>
    <row r="101" spans="1:56" ht="14.25" x14ac:dyDescent="0.2">
      <c r="A101" s="108"/>
      <c r="B101" s="109" t="str">
        <f>EtalonRes!I32</f>
        <v>08.4.03.03</v>
      </c>
      <c r="C101" s="109" t="str">
        <f>EtalonRes!K32</f>
        <v>Арматура</v>
      </c>
      <c r="D101" s="76" t="str">
        <f>EtalonRes!O32</f>
        <v>т</v>
      </c>
      <c r="E101" s="77">
        <f>EtalonRes!X32</f>
        <v>0</v>
      </c>
      <c r="F101" s="77"/>
      <c r="G101" s="77">
        <f>ROUND(EtalonRes!AG32*Source!I33, 7)</f>
        <v>0</v>
      </c>
      <c r="H101" s="78"/>
      <c r="I101" s="79"/>
      <c r="J101" s="78"/>
      <c r="K101" s="79"/>
      <c r="L101" s="80"/>
    </row>
    <row r="102" spans="1:56" ht="14.25" x14ac:dyDescent="0.2">
      <c r="A102" s="108"/>
      <c r="B102" s="109"/>
      <c r="C102" s="109" t="s">
        <v>556</v>
      </c>
      <c r="D102" s="76" t="s">
        <v>557</v>
      </c>
      <c r="E102" s="77">
        <f>Source!AQ33</f>
        <v>5.33</v>
      </c>
      <c r="F102" s="77">
        <f>ROUND(1.15,7)</f>
        <v>1.1499999999999999</v>
      </c>
      <c r="G102" s="77">
        <f>ROUND(Source!U33, 7)</f>
        <v>26.969799999999999</v>
      </c>
      <c r="H102" s="78"/>
      <c r="I102" s="79"/>
      <c r="J102" s="78"/>
      <c r="K102" s="79"/>
      <c r="L102" s="80"/>
    </row>
    <row r="103" spans="1:56" ht="14.25" x14ac:dyDescent="0.2">
      <c r="A103" s="108"/>
      <c r="B103" s="109"/>
      <c r="C103" s="111" t="s">
        <v>558</v>
      </c>
      <c r="D103" s="83" t="s">
        <v>557</v>
      </c>
      <c r="E103" s="84">
        <f>Source!AR33</f>
        <v>1.1299999999999999</v>
      </c>
      <c r="F103" s="84">
        <f>ROUND(1.25,7)</f>
        <v>1.25</v>
      </c>
      <c r="G103" s="84">
        <f>ROUND(Source!V33, 7)</f>
        <v>6.2149999999999999</v>
      </c>
      <c r="H103" s="85"/>
      <c r="I103" s="86"/>
      <c r="J103" s="85"/>
      <c r="K103" s="86"/>
      <c r="L103" s="87"/>
    </row>
    <row r="104" spans="1:56" ht="14.25" x14ac:dyDescent="0.2">
      <c r="A104" s="108"/>
      <c r="B104" s="109"/>
      <c r="C104" s="109" t="s">
        <v>559</v>
      </c>
      <c r="D104" s="76"/>
      <c r="E104" s="77"/>
      <c r="F104" s="77"/>
      <c r="G104" s="77"/>
      <c r="H104" s="78">
        <f>H96+H97+H99</f>
        <v>512.25</v>
      </c>
      <c r="I104" s="79"/>
      <c r="J104" s="78">
        <f>J96+J97+J99</f>
        <v>2420.35</v>
      </c>
      <c r="K104" s="79"/>
      <c r="L104" s="80"/>
    </row>
    <row r="105" spans="1:56" ht="14.25" x14ac:dyDescent="0.2">
      <c r="A105" s="108"/>
      <c r="B105" s="109"/>
      <c r="C105" s="109" t="s">
        <v>560</v>
      </c>
      <c r="D105" s="76"/>
      <c r="E105" s="77"/>
      <c r="F105" s="77"/>
      <c r="G105" s="77"/>
      <c r="H105" s="78"/>
      <c r="I105" s="79"/>
      <c r="J105" s="78">
        <f>SUM(Q94:Q108)+SUM(V94:V108)</f>
        <v>303.29000000000002</v>
      </c>
      <c r="K105" s="79"/>
      <c r="L105" s="80"/>
    </row>
    <row r="106" spans="1:56" ht="28.5" x14ac:dyDescent="0.2">
      <c r="A106" s="108"/>
      <c r="B106" s="109" t="s">
        <v>584</v>
      </c>
      <c r="C106" s="109" t="s">
        <v>585</v>
      </c>
      <c r="D106" s="76" t="s">
        <v>563</v>
      </c>
      <c r="E106" s="77">
        <f>Source!BZ33</f>
        <v>105</v>
      </c>
      <c r="F106" s="77">
        <f>ROUND(0.9,7)</f>
        <v>0.9</v>
      </c>
      <c r="G106" s="77">
        <f>Source!AT33</f>
        <v>94.5</v>
      </c>
      <c r="H106" s="78"/>
      <c r="I106" s="79"/>
      <c r="J106" s="78">
        <f>SUM(AC94:AC108)</f>
        <v>286.61</v>
      </c>
      <c r="K106" s="79"/>
      <c r="L106" s="80"/>
    </row>
    <row r="107" spans="1:56" ht="42.75" x14ac:dyDescent="0.2">
      <c r="A107" s="112"/>
      <c r="B107" s="111" t="s">
        <v>586</v>
      </c>
      <c r="C107" s="111" t="s">
        <v>587</v>
      </c>
      <c r="D107" s="83" t="s">
        <v>563</v>
      </c>
      <c r="E107" s="84">
        <f>Source!CA33</f>
        <v>60</v>
      </c>
      <c r="F107" s="84">
        <f>ROUND(0.85,7)</f>
        <v>0.85</v>
      </c>
      <c r="G107" s="84">
        <f>Source!AU33</f>
        <v>51</v>
      </c>
      <c r="H107" s="85"/>
      <c r="I107" s="86"/>
      <c r="J107" s="85">
        <f>SUM(AE94:AE108)</f>
        <v>154.68</v>
      </c>
      <c r="K107" s="86"/>
      <c r="L107" s="87"/>
    </row>
    <row r="108" spans="1:56" ht="15" x14ac:dyDescent="0.25">
      <c r="C108" s="88" t="s">
        <v>566</v>
      </c>
      <c r="D108" s="88"/>
      <c r="E108" s="88"/>
      <c r="F108" s="88"/>
      <c r="G108" s="88"/>
      <c r="H108" s="88"/>
      <c r="I108" s="88">
        <f>J96+J97+J99+J106+J107</f>
        <v>2861.64</v>
      </c>
      <c r="J108" s="88"/>
      <c r="O108" s="62">
        <f>I108</f>
        <v>2861.64</v>
      </c>
      <c r="P108">
        <f>K108</f>
        <v>0</v>
      </c>
      <c r="Q108" s="62">
        <f>J96</f>
        <v>230.03</v>
      </c>
      <c r="R108" s="62">
        <f>J96</f>
        <v>230.03</v>
      </c>
      <c r="U108" s="63">
        <f>L96</f>
        <v>0</v>
      </c>
      <c r="V108" s="62">
        <f>J98</f>
        <v>73.260000000000005</v>
      </c>
      <c r="W108" s="63">
        <f>L98</f>
        <v>0</v>
      </c>
      <c r="X108" s="62">
        <f>J97</f>
        <v>682.18</v>
      </c>
      <c r="Z108" s="63">
        <f>L97</f>
        <v>0</v>
      </c>
      <c r="AB108" s="62">
        <f>J99</f>
        <v>1508.14</v>
      </c>
      <c r="AN108">
        <f>IF(Source!BI33&lt;=1,J96+J97+J99+J106+J107, 0)</f>
        <v>2861.64</v>
      </c>
      <c r="AO108">
        <f>IF(Source!BI33&lt;=1,J99, 0)</f>
        <v>1508.14</v>
      </c>
      <c r="AP108">
        <f>IF(Source!BI33&lt;=1,J97, 0)</f>
        <v>682.18</v>
      </c>
      <c r="AQ108">
        <f>IF(Source!BI33&lt;=1,J96, 0)</f>
        <v>230.03</v>
      </c>
      <c r="AX108">
        <f>IF(Source!BI33=2,J96+J97+J99+J106+J107, 0)</f>
        <v>0</v>
      </c>
      <c r="AY108">
        <f>IF(Source!BI33=2,J99, 0)</f>
        <v>0</v>
      </c>
      <c r="AZ108">
        <f>IF(Source!BI33=2,J97, 0)</f>
        <v>0</v>
      </c>
      <c r="BA108">
        <f>IF(Source!BI33=2,J96, 0)</f>
        <v>0</v>
      </c>
    </row>
    <row r="109" spans="1:56" ht="144.75" x14ac:dyDescent="0.2">
      <c r="A109" s="108" t="str">
        <f>Source!E36</f>
        <v>7</v>
      </c>
      <c r="B109" s="109" t="str">
        <f>Source!F36</f>
        <v>33-01-016-01</v>
      </c>
      <c r="C109" s="109" t="s">
        <v>588</v>
      </c>
      <c r="D109" s="76" t="str">
        <f>Source!H36</f>
        <v>т</v>
      </c>
      <c r="E109" s="77">
        <f>Source!K36</f>
        <v>0.45540000000000003</v>
      </c>
      <c r="F109" s="77"/>
      <c r="G109" s="77">
        <f>Source!I36</f>
        <v>0.45540000000000003</v>
      </c>
      <c r="H109" s="78"/>
      <c r="I109" s="79"/>
      <c r="J109" s="78"/>
      <c r="K109" s="79"/>
      <c r="L109" s="80"/>
      <c r="AC109">
        <f>Source!X36</f>
        <v>171.66</v>
      </c>
      <c r="AD109">
        <f>Source!X36</f>
        <v>171.66</v>
      </c>
      <c r="AE109">
        <f>Source!Y36</f>
        <v>92.64</v>
      </c>
      <c r="AF109">
        <f>Source!Y36</f>
        <v>92.64</v>
      </c>
      <c r="AS109">
        <f>IF(Source!BI36&lt;=1,AD109, 0)</f>
        <v>171.66</v>
      </c>
      <c r="AT109">
        <f>IF(Source!BI36&lt;=1,AF109, 0)</f>
        <v>92.64</v>
      </c>
      <c r="BC109">
        <f>IF(Source!BI36=2,AD109, 0)</f>
        <v>0</v>
      </c>
      <c r="BD109">
        <f>IF(Source!BI36=2,AF109, 0)</f>
        <v>0</v>
      </c>
    </row>
    <row r="110" spans="1:56" ht="38.25" x14ac:dyDescent="0.2">
      <c r="B110" s="60" t="str">
        <f>Source!EO36</f>
        <v>Поправка: М-ка 421/пр 04.08.20 п.58 п.п. б)</v>
      </c>
    </row>
    <row r="111" spans="1:56" ht="14.25" x14ac:dyDescent="0.2">
      <c r="A111" s="108"/>
      <c r="B111" s="110">
        <v>1</v>
      </c>
      <c r="C111" s="109" t="s">
        <v>553</v>
      </c>
      <c r="D111" s="76"/>
      <c r="E111" s="77"/>
      <c r="F111" s="77"/>
      <c r="G111" s="77"/>
      <c r="H111" s="78">
        <f>Source!AO36</f>
        <v>253.76</v>
      </c>
      <c r="I111" s="79">
        <f>ROUND(1.15,7)</f>
        <v>1.1499999999999999</v>
      </c>
      <c r="J111" s="78">
        <f>ROUND(Source!AF36*Source!I36, 2)</f>
        <v>132.88999999999999</v>
      </c>
      <c r="K111" s="79"/>
      <c r="L111" s="80"/>
    </row>
    <row r="112" spans="1:56" ht="14.25" x14ac:dyDescent="0.2">
      <c r="A112" s="108"/>
      <c r="B112" s="110">
        <v>3</v>
      </c>
      <c r="C112" s="109" t="s">
        <v>554</v>
      </c>
      <c r="D112" s="76"/>
      <c r="E112" s="77"/>
      <c r="F112" s="77"/>
      <c r="G112" s="77"/>
      <c r="H112" s="78">
        <f>Source!AM36</f>
        <v>827.38</v>
      </c>
      <c r="I112" s="79">
        <f>ROUND(1.25,7)</f>
        <v>1.25</v>
      </c>
      <c r="J112" s="78">
        <f>ROUND(Source!AD36*Source!I36, 2)</f>
        <v>470.98</v>
      </c>
      <c r="K112" s="79"/>
      <c r="L112" s="80"/>
    </row>
    <row r="113" spans="1:56" ht="14.25" x14ac:dyDescent="0.2">
      <c r="A113" s="108"/>
      <c r="B113" s="110">
        <v>2</v>
      </c>
      <c r="C113" s="109" t="s">
        <v>555</v>
      </c>
      <c r="D113" s="76"/>
      <c r="E113" s="77"/>
      <c r="F113" s="77"/>
      <c r="G113" s="77"/>
      <c r="H113" s="78">
        <f>Source!AN36</f>
        <v>85.65</v>
      </c>
      <c r="I113" s="79">
        <f>ROUND(1.25,7)</f>
        <v>1.25</v>
      </c>
      <c r="J113" s="81">
        <f>ROUND(Source!AE36*Source!I36, 2)</f>
        <v>48.76</v>
      </c>
      <c r="K113" s="79"/>
      <c r="L113" s="82"/>
    </row>
    <row r="114" spans="1:56" ht="14.25" x14ac:dyDescent="0.2">
      <c r="A114" s="108"/>
      <c r="B114" s="109" t="str">
        <f>EtalonRes!I42</f>
        <v>07.2.07.11</v>
      </c>
      <c r="C114" s="109" t="str">
        <f>EtalonRes!K42</f>
        <v>Опоры стальные</v>
      </c>
      <c r="D114" s="76" t="str">
        <f>EtalonRes!O42</f>
        <v>т</v>
      </c>
      <c r="E114" s="77">
        <f>EtalonRes!X42</f>
        <v>1</v>
      </c>
      <c r="F114" s="77"/>
      <c r="G114" s="77">
        <f>ROUND(EtalonRes!AG42*Source!I36, 7)</f>
        <v>0.45540000000000003</v>
      </c>
      <c r="H114" s="78"/>
      <c r="I114" s="79"/>
      <c r="J114" s="78"/>
      <c r="K114" s="79"/>
      <c r="L114" s="80"/>
    </row>
    <row r="115" spans="1:56" ht="14.25" x14ac:dyDescent="0.2">
      <c r="A115" s="108"/>
      <c r="B115" s="109" t="str">
        <f>EtalonRes!I43</f>
        <v>22.2.02.23</v>
      </c>
      <c r="C115" s="109" t="str">
        <f>EtalonRes!K43</f>
        <v>Металлические плакаты</v>
      </c>
      <c r="D115" s="76" t="str">
        <f>EtalonRes!O43</f>
        <v>ШТ</v>
      </c>
      <c r="E115" s="77">
        <f>EtalonRes!X43</f>
        <v>0</v>
      </c>
      <c r="F115" s="77"/>
      <c r="G115" s="77">
        <f>ROUND(EtalonRes!AG43*Source!I36, 7)</f>
        <v>0</v>
      </c>
      <c r="H115" s="78"/>
      <c r="I115" s="79"/>
      <c r="J115" s="78"/>
      <c r="K115" s="79"/>
      <c r="L115" s="80"/>
    </row>
    <row r="116" spans="1:56" ht="14.25" x14ac:dyDescent="0.2">
      <c r="A116" s="108"/>
      <c r="B116" s="109"/>
      <c r="C116" s="109" t="s">
        <v>556</v>
      </c>
      <c r="D116" s="76" t="s">
        <v>557</v>
      </c>
      <c r="E116" s="77">
        <f>Source!AQ36</f>
        <v>26</v>
      </c>
      <c r="F116" s="77">
        <f>ROUND(1.15,7)</f>
        <v>1.1499999999999999</v>
      </c>
      <c r="G116" s="77">
        <f>ROUND(Source!U36, 7)</f>
        <v>13.61646</v>
      </c>
      <c r="H116" s="78"/>
      <c r="I116" s="79"/>
      <c r="J116" s="78"/>
      <c r="K116" s="79"/>
      <c r="L116" s="80"/>
    </row>
    <row r="117" spans="1:56" ht="14.25" x14ac:dyDescent="0.2">
      <c r="A117" s="108"/>
      <c r="B117" s="109"/>
      <c r="C117" s="111" t="s">
        <v>558</v>
      </c>
      <c r="D117" s="83" t="s">
        <v>557</v>
      </c>
      <c r="E117" s="84">
        <f>Source!AR36</f>
        <v>6.91</v>
      </c>
      <c r="F117" s="84">
        <f>ROUND(1.25,7)</f>
        <v>1.25</v>
      </c>
      <c r="G117" s="84">
        <f>ROUND(Source!V36, 7)</f>
        <v>3.9335174999999998</v>
      </c>
      <c r="H117" s="85"/>
      <c r="I117" s="86"/>
      <c r="J117" s="85"/>
      <c r="K117" s="86"/>
      <c r="L117" s="87"/>
    </row>
    <row r="118" spans="1:56" ht="14.25" x14ac:dyDescent="0.2">
      <c r="A118" s="108"/>
      <c r="B118" s="109"/>
      <c r="C118" s="109" t="s">
        <v>559</v>
      </c>
      <c r="D118" s="76"/>
      <c r="E118" s="77"/>
      <c r="F118" s="77"/>
      <c r="G118" s="77"/>
      <c r="H118" s="78">
        <f>H111+H112</f>
        <v>1081.1399999999999</v>
      </c>
      <c r="I118" s="79"/>
      <c r="J118" s="78">
        <f>J111+J112</f>
        <v>603.87</v>
      </c>
      <c r="K118" s="79"/>
      <c r="L118" s="80"/>
    </row>
    <row r="119" spans="1:56" ht="14.25" x14ac:dyDescent="0.2">
      <c r="A119" s="108"/>
      <c r="B119" s="109"/>
      <c r="C119" s="109" t="s">
        <v>560</v>
      </c>
      <c r="D119" s="76"/>
      <c r="E119" s="77"/>
      <c r="F119" s="77"/>
      <c r="G119" s="77"/>
      <c r="H119" s="78"/>
      <c r="I119" s="79"/>
      <c r="J119" s="78">
        <f>SUM(Q109:Q122)+SUM(V109:V122)</f>
        <v>181.64999999999998</v>
      </c>
      <c r="K119" s="79"/>
      <c r="L119" s="80"/>
    </row>
    <row r="120" spans="1:56" ht="28.5" x14ac:dyDescent="0.2">
      <c r="A120" s="108"/>
      <c r="B120" s="109" t="s">
        <v>584</v>
      </c>
      <c r="C120" s="109" t="s">
        <v>585</v>
      </c>
      <c r="D120" s="76" t="s">
        <v>563</v>
      </c>
      <c r="E120" s="77">
        <f>Source!BZ36</f>
        <v>105</v>
      </c>
      <c r="F120" s="77">
        <f>ROUND(0.9,7)</f>
        <v>0.9</v>
      </c>
      <c r="G120" s="77">
        <f>Source!AT36</f>
        <v>94.5</v>
      </c>
      <c r="H120" s="78"/>
      <c r="I120" s="79"/>
      <c r="J120" s="78">
        <f>SUM(AC109:AC122)</f>
        <v>171.66</v>
      </c>
      <c r="K120" s="79"/>
      <c r="L120" s="80"/>
    </row>
    <row r="121" spans="1:56" ht="42.75" x14ac:dyDescent="0.2">
      <c r="A121" s="112"/>
      <c r="B121" s="111" t="s">
        <v>586</v>
      </c>
      <c r="C121" s="111" t="s">
        <v>587</v>
      </c>
      <c r="D121" s="83" t="s">
        <v>563</v>
      </c>
      <c r="E121" s="84">
        <f>Source!CA36</f>
        <v>60</v>
      </c>
      <c r="F121" s="84">
        <f>ROUND(0.85,7)</f>
        <v>0.85</v>
      </c>
      <c r="G121" s="84">
        <f>Source!AU36</f>
        <v>51</v>
      </c>
      <c r="H121" s="85"/>
      <c r="I121" s="86"/>
      <c r="J121" s="85">
        <f>SUM(AE109:AE122)</f>
        <v>92.64</v>
      </c>
      <c r="K121" s="86"/>
      <c r="L121" s="87"/>
    </row>
    <row r="122" spans="1:56" ht="15" x14ac:dyDescent="0.25">
      <c r="C122" s="88" t="s">
        <v>566</v>
      </c>
      <c r="D122" s="88"/>
      <c r="E122" s="88"/>
      <c r="F122" s="88"/>
      <c r="G122" s="88"/>
      <c r="H122" s="88"/>
      <c r="I122" s="88">
        <f>J111+J112+J120+J121</f>
        <v>868.17</v>
      </c>
      <c r="J122" s="88"/>
      <c r="O122" s="62">
        <f>I122</f>
        <v>868.17</v>
      </c>
      <c r="P122">
        <f>K122</f>
        <v>0</v>
      </c>
      <c r="Q122" s="62">
        <f>J111</f>
        <v>132.88999999999999</v>
      </c>
      <c r="R122" s="62">
        <f>J111</f>
        <v>132.88999999999999</v>
      </c>
      <c r="U122" s="63">
        <f>L111</f>
        <v>0</v>
      </c>
      <c r="V122" s="62">
        <f>J113</f>
        <v>48.76</v>
      </c>
      <c r="W122" s="63">
        <f>L113</f>
        <v>0</v>
      </c>
      <c r="X122" s="62">
        <f>J112</f>
        <v>470.98</v>
      </c>
      <c r="Z122" s="63">
        <f>L112</f>
        <v>0</v>
      </c>
      <c r="AB122">
        <f>0</f>
        <v>0</v>
      </c>
      <c r="AN122">
        <f>IF(Source!BI36&lt;=1,J111+J112+J120+J121, 0)</f>
        <v>868.17</v>
      </c>
      <c r="AO122">
        <f>IF(Source!BI36&lt;=1,0, 0)</f>
        <v>0</v>
      </c>
      <c r="AP122">
        <f>IF(Source!BI36&lt;=1,J112, 0)</f>
        <v>470.98</v>
      </c>
      <c r="AQ122">
        <f>IF(Source!BI36&lt;=1,J111, 0)</f>
        <v>132.88999999999999</v>
      </c>
      <c r="AX122">
        <f>IF(Source!BI36=2,J111+J112+J120+J121, 0)</f>
        <v>0</v>
      </c>
      <c r="AY122">
        <f>IF(Source!BI36=2,0, 0)</f>
        <v>0</v>
      </c>
      <c r="AZ122">
        <f>IF(Source!BI36=2,J112, 0)</f>
        <v>0</v>
      </c>
      <c r="BA122">
        <f>IF(Source!BI36=2,J111, 0)</f>
        <v>0</v>
      </c>
    </row>
    <row r="123" spans="1:56" ht="142.5" x14ac:dyDescent="0.2">
      <c r="A123" s="108" t="str">
        <f>Source!E40</f>
        <v>8</v>
      </c>
      <c r="B123" s="109" t="str">
        <f>Source!F40</f>
        <v>07.4.03.05-0014</v>
      </c>
      <c r="C123" s="109" t="str">
        <f>Source!G40</f>
        <v>Опора несиловая фланцевая трубчатая неразборная, горячего оцинкования, высота закладного элемента фундамента 1 м, вылет 1 трубы 1285 мм, вылет 2 трубы 1340 мм, масса 56,73 кг, диаметр труб 76-159 мм, габаритный размер фланца 250 мм, межосевое расстояние крепежных деталей во фланце 180 мм, высота опоры 4 м</v>
      </c>
      <c r="D123" s="76" t="str">
        <f>Source!H40</f>
        <v>ШТ</v>
      </c>
      <c r="E123" s="77">
        <f>Source!K40</f>
        <v>11</v>
      </c>
      <c r="F123" s="77"/>
      <c r="G123" s="77">
        <f>Source!I40</f>
        <v>11</v>
      </c>
      <c r="H123" s="78">
        <f>Source!AL40</f>
        <v>2216.9299999999998</v>
      </c>
      <c r="I123" s="79"/>
      <c r="J123" s="78">
        <f>ROUND(Source!AC40*Source!I40, 2)</f>
        <v>24386.23</v>
      </c>
      <c r="K123" s="79"/>
      <c r="L123" s="80"/>
      <c r="AC123">
        <f>Source!X40</f>
        <v>0</v>
      </c>
      <c r="AD123">
        <f>Source!X40</f>
        <v>0</v>
      </c>
      <c r="AE123">
        <f>Source!Y40</f>
        <v>0</v>
      </c>
      <c r="AF123">
        <f>Source!Y40</f>
        <v>0</v>
      </c>
      <c r="AS123">
        <f>IF(Source!BI40&lt;=1,AD123, 0)</f>
        <v>0</v>
      </c>
      <c r="AT123">
        <f>IF(Source!BI40&lt;=1,AF123, 0)</f>
        <v>0</v>
      </c>
      <c r="BC123">
        <f>IF(Source!BI40=2,AD123, 0)</f>
        <v>0</v>
      </c>
      <c r="BD123">
        <f>IF(Source!BI40=2,AF123, 0)</f>
        <v>0</v>
      </c>
    </row>
    <row r="124" spans="1:56" x14ac:dyDescent="0.2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</row>
    <row r="125" spans="1:56" ht="15" x14ac:dyDescent="0.25">
      <c r="C125" s="88" t="s">
        <v>566</v>
      </c>
      <c r="D125" s="88"/>
      <c r="E125" s="88"/>
      <c r="F125" s="88"/>
      <c r="G125" s="88"/>
      <c r="H125" s="88"/>
      <c r="I125" s="88">
        <f>J123</f>
        <v>24386.23</v>
      </c>
      <c r="J125" s="88"/>
      <c r="O125" s="62">
        <f>I125</f>
        <v>24386.23</v>
      </c>
      <c r="P125">
        <f>K125</f>
        <v>0</v>
      </c>
      <c r="Q125">
        <f>0</f>
        <v>0</v>
      </c>
      <c r="R125">
        <f>0</f>
        <v>0</v>
      </c>
      <c r="U125">
        <f>0</f>
        <v>0</v>
      </c>
      <c r="V125">
        <f>0</f>
        <v>0</v>
      </c>
      <c r="W125">
        <f>0</f>
        <v>0</v>
      </c>
      <c r="X125">
        <f>0</f>
        <v>0</v>
      </c>
      <c r="Z125">
        <f>0</f>
        <v>0</v>
      </c>
      <c r="AB125" s="62">
        <f>I125</f>
        <v>24386.23</v>
      </c>
      <c r="AN125">
        <f>IF(Source!BI40&lt;=1,J123, 0)</f>
        <v>24386.23</v>
      </c>
      <c r="AO125">
        <f>IF(Source!BI40&lt;=1,I125, 0)</f>
        <v>24386.23</v>
      </c>
      <c r="AP125">
        <f>IF(Source!BI40&lt;=1,0, 0)</f>
        <v>0</v>
      </c>
      <c r="AQ125">
        <f>IF(Source!BI40&lt;=1,0, 0)</f>
        <v>0</v>
      </c>
      <c r="AX125">
        <f>IF(Source!BI40=2,J123, 0)</f>
        <v>0</v>
      </c>
      <c r="AY125">
        <f>IF(Source!BI40=2,I125, 0)</f>
        <v>0</v>
      </c>
      <c r="AZ125">
        <f>IF(Source!BI40=2,0, 0)</f>
        <v>0</v>
      </c>
      <c r="BA125">
        <f>IF(Source!BI40=2,0, 0)</f>
        <v>0</v>
      </c>
    </row>
    <row r="126" spans="1:56" ht="28.5" x14ac:dyDescent="0.2">
      <c r="A126" s="108" t="str">
        <f>Source!E41</f>
        <v>9</v>
      </c>
      <c r="B126" s="109" t="str">
        <f>Source!F41</f>
        <v>м08-02-369-04</v>
      </c>
      <c r="C126" s="109" t="str">
        <f>Source!G41</f>
        <v>Светильник, устанавливаемый вне зданий "Шар венчающий"</v>
      </c>
      <c r="D126" s="76" t="str">
        <f>Source!H41</f>
        <v>ШТ</v>
      </c>
      <c r="E126" s="77">
        <f>Source!K41</f>
        <v>11</v>
      </c>
      <c r="F126" s="77"/>
      <c r="G126" s="77">
        <f>Source!I41</f>
        <v>11</v>
      </c>
      <c r="H126" s="78"/>
      <c r="I126" s="79"/>
      <c r="J126" s="78"/>
      <c r="K126" s="79"/>
      <c r="L126" s="80"/>
      <c r="AC126">
        <f>Source!X41</f>
        <v>167.93</v>
      </c>
      <c r="AD126">
        <f>Source!X41</f>
        <v>167.93</v>
      </c>
      <c r="AE126">
        <f>Source!Y41</f>
        <v>114.9</v>
      </c>
      <c r="AF126">
        <f>Source!Y41</f>
        <v>114.9</v>
      </c>
      <c r="AS126">
        <f>IF(Source!BI41&lt;=1,AD126, 0)</f>
        <v>0</v>
      </c>
      <c r="AT126">
        <f>IF(Source!BI41&lt;=1,AF126, 0)</f>
        <v>0</v>
      </c>
      <c r="BC126">
        <f>IF(Source!BI41=2,AD126, 0)</f>
        <v>167.93</v>
      </c>
      <c r="BD126">
        <f>IF(Source!BI41=2,AF126, 0)</f>
        <v>114.9</v>
      </c>
    </row>
    <row r="128" spans="1:56" ht="14.25" x14ac:dyDescent="0.2">
      <c r="A128" s="108"/>
      <c r="B128" s="110">
        <v>1</v>
      </c>
      <c r="C128" s="109" t="s">
        <v>553</v>
      </c>
      <c r="D128" s="76"/>
      <c r="E128" s="77"/>
      <c r="F128" s="77"/>
      <c r="G128" s="77"/>
      <c r="H128" s="78">
        <f>Source!AO41</f>
        <v>10.71</v>
      </c>
      <c r="I128" s="79"/>
      <c r="J128" s="78">
        <f>ROUND(Source!AF41*Source!I41, 2)</f>
        <v>117.81</v>
      </c>
      <c r="K128" s="79"/>
      <c r="L128" s="80"/>
    </row>
    <row r="129" spans="1:56" ht="14.25" x14ac:dyDescent="0.2">
      <c r="A129" s="108"/>
      <c r="B129" s="110">
        <v>3</v>
      </c>
      <c r="C129" s="109" t="s">
        <v>554</v>
      </c>
      <c r="D129" s="76"/>
      <c r="E129" s="77"/>
      <c r="F129" s="77"/>
      <c r="G129" s="77"/>
      <c r="H129" s="78">
        <f>Source!AM41</f>
        <v>54.99</v>
      </c>
      <c r="I129" s="79"/>
      <c r="J129" s="78">
        <f>ROUND(Source!AD41*Source!I41, 2)</f>
        <v>604.89</v>
      </c>
      <c r="K129" s="79"/>
      <c r="L129" s="80"/>
    </row>
    <row r="130" spans="1:56" ht="14.25" x14ac:dyDescent="0.2">
      <c r="A130" s="108"/>
      <c r="B130" s="110">
        <v>2</v>
      </c>
      <c r="C130" s="109" t="s">
        <v>555</v>
      </c>
      <c r="D130" s="76"/>
      <c r="E130" s="77"/>
      <c r="F130" s="77"/>
      <c r="G130" s="77"/>
      <c r="H130" s="78">
        <f>Source!AN41</f>
        <v>5.36</v>
      </c>
      <c r="I130" s="79"/>
      <c r="J130" s="81">
        <f>ROUND(Source!AE41*Source!I41, 2)</f>
        <v>58.96</v>
      </c>
      <c r="K130" s="79"/>
      <c r="L130" s="82"/>
    </row>
    <row r="131" spans="1:56" ht="14.25" x14ac:dyDescent="0.2">
      <c r="A131" s="108"/>
      <c r="B131" s="110">
        <v>4</v>
      </c>
      <c r="C131" s="109" t="s">
        <v>251</v>
      </c>
      <c r="D131" s="76"/>
      <c r="E131" s="77"/>
      <c r="F131" s="77"/>
      <c r="G131" s="77"/>
      <c r="H131" s="78">
        <f>Source!AL41</f>
        <v>49.38</v>
      </c>
      <c r="I131" s="79"/>
      <c r="J131" s="78">
        <f>ROUND(Source!AC41*Source!I41, 2)</f>
        <v>543.17999999999995</v>
      </c>
      <c r="K131" s="79"/>
      <c r="L131" s="80"/>
    </row>
    <row r="132" spans="1:56" ht="14.25" x14ac:dyDescent="0.2">
      <c r="A132" s="108"/>
      <c r="B132" s="109"/>
      <c r="C132" s="109" t="s">
        <v>556</v>
      </c>
      <c r="D132" s="76" t="s">
        <v>557</v>
      </c>
      <c r="E132" s="77">
        <f>Source!AQ41</f>
        <v>1.02</v>
      </c>
      <c r="F132" s="77"/>
      <c r="G132" s="77">
        <f>ROUND(Source!U41, 7)</f>
        <v>11.22</v>
      </c>
      <c r="H132" s="78"/>
      <c r="I132" s="79"/>
      <c r="J132" s="78"/>
      <c r="K132" s="79"/>
      <c r="L132" s="80"/>
    </row>
    <row r="133" spans="1:56" ht="14.25" x14ac:dyDescent="0.2">
      <c r="A133" s="108"/>
      <c r="B133" s="109"/>
      <c r="C133" s="111" t="s">
        <v>558</v>
      </c>
      <c r="D133" s="83" t="s">
        <v>557</v>
      </c>
      <c r="E133" s="84">
        <f>Source!AR41</f>
        <v>0.4</v>
      </c>
      <c r="F133" s="84"/>
      <c r="G133" s="84">
        <f>ROUND(Source!V41, 7)</f>
        <v>4.4000000000000004</v>
      </c>
      <c r="H133" s="85"/>
      <c r="I133" s="86"/>
      <c r="J133" s="85"/>
      <c r="K133" s="86"/>
      <c r="L133" s="87"/>
    </row>
    <row r="134" spans="1:56" ht="14.25" x14ac:dyDescent="0.2">
      <c r="A134" s="108"/>
      <c r="B134" s="109"/>
      <c r="C134" s="109" t="s">
        <v>559</v>
      </c>
      <c r="D134" s="76"/>
      <c r="E134" s="77"/>
      <c r="F134" s="77"/>
      <c r="G134" s="77"/>
      <c r="H134" s="78">
        <f>H128+H129+H131</f>
        <v>115.08000000000001</v>
      </c>
      <c r="I134" s="79"/>
      <c r="J134" s="78">
        <f>J128+J129+J131</f>
        <v>1265.8800000000001</v>
      </c>
      <c r="K134" s="79"/>
      <c r="L134" s="80"/>
    </row>
    <row r="135" spans="1:56" ht="14.25" x14ac:dyDescent="0.2">
      <c r="A135" s="108"/>
      <c r="B135" s="109"/>
      <c r="C135" s="109" t="s">
        <v>560</v>
      </c>
      <c r="D135" s="76"/>
      <c r="E135" s="77"/>
      <c r="F135" s="77"/>
      <c r="G135" s="77"/>
      <c r="H135" s="78"/>
      <c r="I135" s="79"/>
      <c r="J135" s="78">
        <f>SUM(Q126:Q138)+SUM(V126:V138)</f>
        <v>176.77</v>
      </c>
      <c r="K135" s="79"/>
      <c r="L135" s="80"/>
    </row>
    <row r="136" spans="1:56" ht="28.5" x14ac:dyDescent="0.2">
      <c r="A136" s="108"/>
      <c r="B136" s="109" t="s">
        <v>589</v>
      </c>
      <c r="C136" s="109" t="s">
        <v>590</v>
      </c>
      <c r="D136" s="76" t="s">
        <v>563</v>
      </c>
      <c r="E136" s="77">
        <f>Source!BZ41</f>
        <v>95</v>
      </c>
      <c r="F136" s="77"/>
      <c r="G136" s="77">
        <f>Source!AT41</f>
        <v>95</v>
      </c>
      <c r="H136" s="78"/>
      <c r="I136" s="79"/>
      <c r="J136" s="78">
        <f>SUM(AC126:AC138)</f>
        <v>167.93</v>
      </c>
      <c r="K136" s="79"/>
      <c r="L136" s="80"/>
    </row>
    <row r="137" spans="1:56" ht="57" x14ac:dyDescent="0.2">
      <c r="A137" s="112"/>
      <c r="B137" s="111" t="s">
        <v>591</v>
      </c>
      <c r="C137" s="111" t="s">
        <v>592</v>
      </c>
      <c r="D137" s="83" t="s">
        <v>563</v>
      </c>
      <c r="E137" s="84">
        <f>Source!CA41</f>
        <v>65</v>
      </c>
      <c r="F137" s="84"/>
      <c r="G137" s="84">
        <f>Source!AU41</f>
        <v>65</v>
      </c>
      <c r="H137" s="85"/>
      <c r="I137" s="86"/>
      <c r="J137" s="85">
        <f>SUM(AE126:AE138)</f>
        <v>114.9</v>
      </c>
      <c r="K137" s="86"/>
      <c r="L137" s="87"/>
    </row>
    <row r="138" spans="1:56" ht="15" x14ac:dyDescent="0.25">
      <c r="C138" s="88" t="s">
        <v>566</v>
      </c>
      <c r="D138" s="88"/>
      <c r="E138" s="88"/>
      <c r="F138" s="88"/>
      <c r="G138" s="88"/>
      <c r="H138" s="88"/>
      <c r="I138" s="88">
        <f>J128+J129+J131+J136+J137</f>
        <v>1548.7100000000003</v>
      </c>
      <c r="J138" s="88"/>
      <c r="O138" s="62">
        <f>I138</f>
        <v>1548.7100000000003</v>
      </c>
      <c r="P138">
        <f>K138</f>
        <v>0</v>
      </c>
      <c r="Q138" s="62">
        <f>J128</f>
        <v>117.81</v>
      </c>
      <c r="R138" s="62">
        <f>J128</f>
        <v>117.81</v>
      </c>
      <c r="U138" s="63">
        <f>L128</f>
        <v>0</v>
      </c>
      <c r="V138" s="62">
        <f>J130</f>
        <v>58.96</v>
      </c>
      <c r="W138" s="63">
        <f>L130</f>
        <v>0</v>
      </c>
      <c r="X138" s="62">
        <f>J129</f>
        <v>604.89</v>
      </c>
      <c r="Z138" s="63">
        <f>L129</f>
        <v>0</v>
      </c>
      <c r="AB138" s="62">
        <f>J131</f>
        <v>543.17999999999995</v>
      </c>
      <c r="AN138">
        <f>IF(Source!BI41&lt;=1,J128+J129+J131+J136+J137, 0)</f>
        <v>0</v>
      </c>
      <c r="AO138">
        <f>IF(Source!BI41&lt;=1,J131, 0)</f>
        <v>0</v>
      </c>
      <c r="AP138">
        <f>IF(Source!BI41&lt;=1,J129, 0)</f>
        <v>0</v>
      </c>
      <c r="AQ138">
        <f>IF(Source!BI41&lt;=1,J128, 0)</f>
        <v>0</v>
      </c>
      <c r="AX138">
        <f>IF(Source!BI41=2,J128+J129+J131+J136+J137, 0)</f>
        <v>1548.7100000000003</v>
      </c>
      <c r="AY138">
        <f>IF(Source!BI41=2,J131, 0)</f>
        <v>543.17999999999995</v>
      </c>
      <c r="AZ138">
        <f>IF(Source!BI41=2,J129, 0)</f>
        <v>604.89</v>
      </c>
      <c r="BA138">
        <f>IF(Source!BI41=2,J128, 0)</f>
        <v>117.81</v>
      </c>
    </row>
    <row r="139" spans="1:56" ht="57" x14ac:dyDescent="0.2">
      <c r="A139" s="108" t="str">
        <f>Source!E42</f>
        <v>10</v>
      </c>
      <c r="B139" s="109" t="str">
        <f>Source!F42</f>
        <v>20.3.03.05-0092</v>
      </c>
      <c r="C139" s="109" t="str">
        <f>Source!G42</f>
        <v>Светильник торшерный "Шар" ЖТУ 06-70-004, с защитным стеклом из светостабилизированного поликарбоната молочного цвета</v>
      </c>
      <c r="D139" s="76" t="str">
        <f>Source!H42</f>
        <v>ШТ</v>
      </c>
      <c r="E139" s="77">
        <f>Source!K42</f>
        <v>11</v>
      </c>
      <c r="F139" s="77"/>
      <c r="G139" s="77">
        <f>Source!I42</f>
        <v>11</v>
      </c>
      <c r="H139" s="78">
        <f>Source!AL42</f>
        <v>689.32</v>
      </c>
      <c r="I139" s="79"/>
      <c r="J139" s="78">
        <f>ROUND(Source!AC42*Source!I42, 2)</f>
        <v>7582.52</v>
      </c>
      <c r="K139" s="79"/>
      <c r="L139" s="80"/>
      <c r="AC139">
        <f>Source!X42</f>
        <v>0</v>
      </c>
      <c r="AD139">
        <f>Source!X42</f>
        <v>0</v>
      </c>
      <c r="AE139">
        <f>Source!Y42</f>
        <v>0</v>
      </c>
      <c r="AF139">
        <f>Source!Y42</f>
        <v>0</v>
      </c>
      <c r="AS139">
        <f>IF(Source!BI42&lt;=1,AD139, 0)</f>
        <v>0</v>
      </c>
      <c r="AT139">
        <f>IF(Source!BI42&lt;=1,AF139, 0)</f>
        <v>0</v>
      </c>
      <c r="BC139">
        <f>IF(Source!BI42=2,AD139, 0)</f>
        <v>0</v>
      </c>
      <c r="BD139">
        <f>IF(Source!BI42=2,AF139, 0)</f>
        <v>0</v>
      </c>
    </row>
    <row r="140" spans="1:56" x14ac:dyDescent="0.2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</row>
    <row r="141" spans="1:56" ht="15" x14ac:dyDescent="0.25">
      <c r="C141" s="88" t="s">
        <v>566</v>
      </c>
      <c r="D141" s="88"/>
      <c r="E141" s="88"/>
      <c r="F141" s="88"/>
      <c r="G141" s="88"/>
      <c r="H141" s="88"/>
      <c r="I141" s="88">
        <f>J139</f>
        <v>7582.52</v>
      </c>
      <c r="J141" s="88"/>
      <c r="O141" s="62">
        <f>I141</f>
        <v>7582.52</v>
      </c>
      <c r="P141">
        <f>K141</f>
        <v>0</v>
      </c>
      <c r="Q141">
        <f>0</f>
        <v>0</v>
      </c>
      <c r="R141">
        <f>0</f>
        <v>0</v>
      </c>
      <c r="U141">
        <f>0</f>
        <v>0</v>
      </c>
      <c r="V141">
        <f>0</f>
        <v>0</v>
      </c>
      <c r="W141">
        <f>0</f>
        <v>0</v>
      </c>
      <c r="X141">
        <f>0</f>
        <v>0</v>
      </c>
      <c r="Z141">
        <f>0</f>
        <v>0</v>
      </c>
      <c r="AB141" s="62">
        <f>I141</f>
        <v>7582.52</v>
      </c>
      <c r="AN141">
        <f>IF(Source!BI42&lt;=1,J139, 0)</f>
        <v>0</v>
      </c>
      <c r="AO141">
        <f>IF(Source!BI42&lt;=1,I141, 0)</f>
        <v>0</v>
      </c>
      <c r="AP141">
        <f>IF(Source!BI42&lt;=1,0, 0)</f>
        <v>0</v>
      </c>
      <c r="AQ141">
        <f>IF(Source!BI42&lt;=1,0, 0)</f>
        <v>0</v>
      </c>
      <c r="AX141">
        <f>IF(Source!BI42=2,J139, 0)</f>
        <v>7582.52</v>
      </c>
      <c r="AY141">
        <f>IF(Source!BI42=2,I141, 0)</f>
        <v>7582.52</v>
      </c>
      <c r="AZ141">
        <f>IF(Source!BI42=2,0, 0)</f>
        <v>0</v>
      </c>
      <c r="BA141">
        <f>IF(Source!BI42=2,0, 0)</f>
        <v>0</v>
      </c>
    </row>
    <row r="142" spans="1:56" ht="28.5" x14ac:dyDescent="0.2">
      <c r="A142" s="108" t="str">
        <f>Source!E43</f>
        <v>11</v>
      </c>
      <c r="B142" s="109" t="str">
        <f>Source!F43</f>
        <v>м08-02-142-01</v>
      </c>
      <c r="C142" s="109" t="str">
        <f>Source!G43</f>
        <v>Устройство постели при одном кабеле в траншее</v>
      </c>
      <c r="D142" s="76" t="str">
        <f>Source!H43</f>
        <v>100 м</v>
      </c>
      <c r="E142" s="77">
        <f>Source!K43</f>
        <v>2.6</v>
      </c>
      <c r="F142" s="77"/>
      <c r="G142" s="77">
        <f>Source!I43</f>
        <v>2.6</v>
      </c>
      <c r="H142" s="78"/>
      <c r="I142" s="79"/>
      <c r="J142" s="78"/>
      <c r="K142" s="79"/>
      <c r="L142" s="80"/>
      <c r="AC142">
        <f>Source!X43</f>
        <v>234.79</v>
      </c>
      <c r="AD142">
        <f>Source!X43</f>
        <v>234.79</v>
      </c>
      <c r="AE142">
        <f>Source!Y43</f>
        <v>160.65</v>
      </c>
      <c r="AF142">
        <f>Source!Y43</f>
        <v>160.65</v>
      </c>
      <c r="AS142">
        <f>IF(Source!BI43&lt;=1,AD142, 0)</f>
        <v>0</v>
      </c>
      <c r="AT142">
        <f>IF(Source!BI43&lt;=1,AF142, 0)</f>
        <v>0</v>
      </c>
      <c r="BC142">
        <f>IF(Source!BI43=2,AD142, 0)</f>
        <v>234.79</v>
      </c>
      <c r="BD142">
        <f>IF(Source!BI43=2,AF142, 0)</f>
        <v>160.65</v>
      </c>
    </row>
    <row r="144" spans="1:56" ht="14.25" x14ac:dyDescent="0.2">
      <c r="A144" s="108"/>
      <c r="B144" s="110">
        <v>1</v>
      </c>
      <c r="C144" s="109" t="s">
        <v>553</v>
      </c>
      <c r="D144" s="76"/>
      <c r="E144" s="77"/>
      <c r="F144" s="77"/>
      <c r="G144" s="77"/>
      <c r="H144" s="78">
        <f>Source!AO43</f>
        <v>49.82</v>
      </c>
      <c r="I144" s="79"/>
      <c r="J144" s="78">
        <f>ROUND(Source!AF43*Source!I43, 2)</f>
        <v>129.53</v>
      </c>
      <c r="K144" s="79"/>
      <c r="L144" s="80"/>
    </row>
    <row r="145" spans="1:56" ht="14.25" x14ac:dyDescent="0.2">
      <c r="A145" s="108"/>
      <c r="B145" s="110">
        <v>3</v>
      </c>
      <c r="C145" s="109" t="s">
        <v>554</v>
      </c>
      <c r="D145" s="76"/>
      <c r="E145" s="77"/>
      <c r="F145" s="77"/>
      <c r="G145" s="77"/>
      <c r="H145" s="78">
        <f>Source!AM43</f>
        <v>256.27</v>
      </c>
      <c r="I145" s="79"/>
      <c r="J145" s="78">
        <f>ROUND(Source!AD43*Source!I43, 2)</f>
        <v>666.3</v>
      </c>
      <c r="K145" s="79"/>
      <c r="L145" s="80"/>
    </row>
    <row r="146" spans="1:56" ht="14.25" x14ac:dyDescent="0.2">
      <c r="A146" s="108"/>
      <c r="B146" s="110">
        <v>2</v>
      </c>
      <c r="C146" s="109" t="s">
        <v>555</v>
      </c>
      <c r="D146" s="76"/>
      <c r="E146" s="77"/>
      <c r="F146" s="77"/>
      <c r="G146" s="77"/>
      <c r="H146" s="78">
        <f>Source!AN43</f>
        <v>45.24</v>
      </c>
      <c r="I146" s="79"/>
      <c r="J146" s="81">
        <f>ROUND(Source!AE43*Source!I43, 2)</f>
        <v>117.62</v>
      </c>
      <c r="K146" s="79"/>
      <c r="L146" s="82"/>
    </row>
    <row r="147" spans="1:56" ht="14.25" x14ac:dyDescent="0.2">
      <c r="A147" s="108"/>
      <c r="B147" s="110">
        <v>4</v>
      </c>
      <c r="C147" s="109" t="s">
        <v>251</v>
      </c>
      <c r="D147" s="76"/>
      <c r="E147" s="77"/>
      <c r="F147" s="77"/>
      <c r="G147" s="77"/>
      <c r="H147" s="78">
        <f>Source!AL43</f>
        <v>1</v>
      </c>
      <c r="I147" s="79"/>
      <c r="J147" s="78">
        <f>ROUND(Source!AC43*Source!I43, 2)</f>
        <v>2.6</v>
      </c>
      <c r="K147" s="79"/>
      <c r="L147" s="80"/>
    </row>
    <row r="148" spans="1:56" ht="14.25" x14ac:dyDescent="0.2">
      <c r="A148" s="108"/>
      <c r="B148" s="109"/>
      <c r="C148" s="109" t="s">
        <v>556</v>
      </c>
      <c r="D148" s="76" t="s">
        <v>557</v>
      </c>
      <c r="E148" s="77">
        <f>Source!AQ43</f>
        <v>5.3</v>
      </c>
      <c r="F148" s="77"/>
      <c r="G148" s="77">
        <f>ROUND(Source!U43, 7)</f>
        <v>13.78</v>
      </c>
      <c r="H148" s="78"/>
      <c r="I148" s="79"/>
      <c r="J148" s="78"/>
      <c r="K148" s="79"/>
      <c r="L148" s="80"/>
    </row>
    <row r="149" spans="1:56" ht="14.25" x14ac:dyDescent="0.2">
      <c r="A149" s="108"/>
      <c r="B149" s="109"/>
      <c r="C149" s="111" t="s">
        <v>558</v>
      </c>
      <c r="D149" s="83" t="s">
        <v>557</v>
      </c>
      <c r="E149" s="84">
        <f>Source!AR43</f>
        <v>3.9</v>
      </c>
      <c r="F149" s="84"/>
      <c r="G149" s="84">
        <f>ROUND(Source!V43, 7)</f>
        <v>10.14</v>
      </c>
      <c r="H149" s="85"/>
      <c r="I149" s="86"/>
      <c r="J149" s="85"/>
      <c r="K149" s="86"/>
      <c r="L149" s="87"/>
    </row>
    <row r="150" spans="1:56" ht="14.25" x14ac:dyDescent="0.2">
      <c r="A150" s="108"/>
      <c r="B150" s="109"/>
      <c r="C150" s="109" t="s">
        <v>559</v>
      </c>
      <c r="D150" s="76"/>
      <c r="E150" s="77"/>
      <c r="F150" s="77"/>
      <c r="G150" s="77"/>
      <c r="H150" s="78">
        <f>H144+H145+H147</f>
        <v>307.08999999999997</v>
      </c>
      <c r="I150" s="79"/>
      <c r="J150" s="78">
        <f>J144+J145+J147</f>
        <v>798.43</v>
      </c>
      <c r="K150" s="79"/>
      <c r="L150" s="80"/>
    </row>
    <row r="151" spans="1:56" ht="14.25" x14ac:dyDescent="0.2">
      <c r="A151" s="108"/>
      <c r="B151" s="109"/>
      <c r="C151" s="109" t="s">
        <v>560</v>
      </c>
      <c r="D151" s="76"/>
      <c r="E151" s="77"/>
      <c r="F151" s="77"/>
      <c r="G151" s="77"/>
      <c r="H151" s="78"/>
      <c r="I151" s="79"/>
      <c r="J151" s="78">
        <f>SUM(Q142:Q154)+SUM(V142:V154)</f>
        <v>247.15</v>
      </c>
      <c r="K151" s="79"/>
      <c r="L151" s="80"/>
    </row>
    <row r="152" spans="1:56" ht="28.5" x14ac:dyDescent="0.2">
      <c r="A152" s="108"/>
      <c r="B152" s="109" t="s">
        <v>589</v>
      </c>
      <c r="C152" s="109" t="s">
        <v>590</v>
      </c>
      <c r="D152" s="76" t="s">
        <v>563</v>
      </c>
      <c r="E152" s="77">
        <f>Source!BZ43</f>
        <v>95</v>
      </c>
      <c r="F152" s="77"/>
      <c r="G152" s="77">
        <f>Source!AT43</f>
        <v>95</v>
      </c>
      <c r="H152" s="78"/>
      <c r="I152" s="79"/>
      <c r="J152" s="78">
        <f>SUM(AC142:AC154)</f>
        <v>234.79</v>
      </c>
      <c r="K152" s="79"/>
      <c r="L152" s="80"/>
    </row>
    <row r="153" spans="1:56" ht="57" x14ac:dyDescent="0.2">
      <c r="A153" s="112"/>
      <c r="B153" s="111" t="s">
        <v>591</v>
      </c>
      <c r="C153" s="111" t="s">
        <v>592</v>
      </c>
      <c r="D153" s="83" t="s">
        <v>563</v>
      </c>
      <c r="E153" s="84">
        <f>Source!CA43</f>
        <v>65</v>
      </c>
      <c r="F153" s="84"/>
      <c r="G153" s="84">
        <f>Source!AU43</f>
        <v>65</v>
      </c>
      <c r="H153" s="85"/>
      <c r="I153" s="86"/>
      <c r="J153" s="85">
        <f>SUM(AE142:AE154)</f>
        <v>160.65</v>
      </c>
      <c r="K153" s="86"/>
      <c r="L153" s="87"/>
    </row>
    <row r="154" spans="1:56" ht="15" x14ac:dyDescent="0.25">
      <c r="C154" s="88" t="s">
        <v>566</v>
      </c>
      <c r="D154" s="88"/>
      <c r="E154" s="88"/>
      <c r="F154" s="88"/>
      <c r="G154" s="88"/>
      <c r="H154" s="88"/>
      <c r="I154" s="88">
        <f>J144+J145+J147+J152+J153</f>
        <v>1193.8700000000001</v>
      </c>
      <c r="J154" s="88"/>
      <c r="O154" s="62">
        <f>I154</f>
        <v>1193.8700000000001</v>
      </c>
      <c r="P154">
        <f>K154</f>
        <v>0</v>
      </c>
      <c r="Q154" s="62">
        <f>J144</f>
        <v>129.53</v>
      </c>
      <c r="R154" s="62">
        <f>J144</f>
        <v>129.53</v>
      </c>
      <c r="U154" s="63">
        <f>L144</f>
        <v>0</v>
      </c>
      <c r="V154" s="62">
        <f>J146</f>
        <v>117.62</v>
      </c>
      <c r="W154" s="63">
        <f>L146</f>
        <v>0</v>
      </c>
      <c r="X154" s="62">
        <f>J145</f>
        <v>666.3</v>
      </c>
      <c r="Z154" s="63">
        <f>L145</f>
        <v>0</v>
      </c>
      <c r="AB154" s="62">
        <f>J147</f>
        <v>2.6</v>
      </c>
      <c r="AN154">
        <f>IF(Source!BI43&lt;=1,J144+J145+J147+J152+J153, 0)</f>
        <v>0</v>
      </c>
      <c r="AO154">
        <f>IF(Source!BI43&lt;=1,J147, 0)</f>
        <v>0</v>
      </c>
      <c r="AP154">
        <f>IF(Source!BI43&lt;=1,J145, 0)</f>
        <v>0</v>
      </c>
      <c r="AQ154">
        <f>IF(Source!BI43&lt;=1,J144, 0)</f>
        <v>0</v>
      </c>
      <c r="AX154">
        <f>IF(Source!BI43=2,J144+J145+J147+J152+J153, 0)</f>
        <v>1193.8700000000001</v>
      </c>
      <c r="AY154">
        <f>IF(Source!BI43=2,J147, 0)</f>
        <v>2.6</v>
      </c>
      <c r="AZ154">
        <f>IF(Source!BI43=2,J145, 0)</f>
        <v>666.3</v>
      </c>
      <c r="BA154">
        <f>IF(Source!BI43=2,J144, 0)</f>
        <v>129.53</v>
      </c>
    </row>
    <row r="155" spans="1:56" ht="28.5" x14ac:dyDescent="0.2">
      <c r="A155" s="108" t="str">
        <f>Source!E44</f>
        <v>12</v>
      </c>
      <c r="B155" s="109" t="str">
        <f>Source!F44</f>
        <v>м08-02-143-01</v>
      </c>
      <c r="C155" s="109" t="str">
        <f>Source!G44</f>
        <v>Покрытие кабеля, проложенного в траншее кирпичом одного кабеля</v>
      </c>
      <c r="D155" s="76" t="str">
        <f>Source!H44</f>
        <v>100 м</v>
      </c>
      <c r="E155" s="77">
        <f>Source!K44</f>
        <v>2.6</v>
      </c>
      <c r="F155" s="77"/>
      <c r="G155" s="77">
        <f>Source!I44</f>
        <v>2.6</v>
      </c>
      <c r="H155" s="78"/>
      <c r="I155" s="79"/>
      <c r="J155" s="78"/>
      <c r="K155" s="79"/>
      <c r="L155" s="80"/>
      <c r="AC155">
        <f>Source!X44</f>
        <v>228.23</v>
      </c>
      <c r="AD155">
        <f>Source!X44</f>
        <v>228.23</v>
      </c>
      <c r="AE155">
        <f>Source!Y44</f>
        <v>156.16</v>
      </c>
      <c r="AF155">
        <f>Source!Y44</f>
        <v>156.16</v>
      </c>
      <c r="AS155">
        <f>IF(Source!BI44&lt;=1,AD155, 0)</f>
        <v>0</v>
      </c>
      <c r="AT155">
        <f>IF(Source!BI44&lt;=1,AF155, 0)</f>
        <v>0</v>
      </c>
      <c r="BC155">
        <f>IF(Source!BI44=2,AD155, 0)</f>
        <v>228.23</v>
      </c>
      <c r="BD155">
        <f>IF(Source!BI44=2,AF155, 0)</f>
        <v>156.16</v>
      </c>
    </row>
    <row r="157" spans="1:56" ht="14.25" x14ac:dyDescent="0.2">
      <c r="A157" s="108"/>
      <c r="B157" s="110">
        <v>1</v>
      </c>
      <c r="C157" s="109" t="s">
        <v>553</v>
      </c>
      <c r="D157" s="76"/>
      <c r="E157" s="77"/>
      <c r="F157" s="77"/>
      <c r="G157" s="77"/>
      <c r="H157" s="78">
        <f>Source!AO44</f>
        <v>48.97</v>
      </c>
      <c r="I157" s="79"/>
      <c r="J157" s="78">
        <f>ROUND(Source!AF44*Source!I44, 2)</f>
        <v>127.32</v>
      </c>
      <c r="K157" s="79"/>
      <c r="L157" s="80"/>
    </row>
    <row r="158" spans="1:56" ht="14.25" x14ac:dyDescent="0.2">
      <c r="A158" s="108"/>
      <c r="B158" s="110">
        <v>3</v>
      </c>
      <c r="C158" s="109" t="s">
        <v>554</v>
      </c>
      <c r="D158" s="76"/>
      <c r="E158" s="77"/>
      <c r="F158" s="77"/>
      <c r="G158" s="77"/>
      <c r="H158" s="78">
        <f>Source!AM44</f>
        <v>313.32</v>
      </c>
      <c r="I158" s="79"/>
      <c r="J158" s="78">
        <f>ROUND(Source!AD44*Source!I44, 2)</f>
        <v>814.63</v>
      </c>
      <c r="K158" s="79"/>
      <c r="L158" s="80"/>
    </row>
    <row r="159" spans="1:56" ht="14.25" x14ac:dyDescent="0.2">
      <c r="A159" s="108"/>
      <c r="B159" s="110">
        <v>2</v>
      </c>
      <c r="C159" s="109" t="s">
        <v>555</v>
      </c>
      <c r="D159" s="76"/>
      <c r="E159" s="77"/>
      <c r="F159" s="77"/>
      <c r="G159" s="77"/>
      <c r="H159" s="78">
        <f>Source!AN44</f>
        <v>43.43</v>
      </c>
      <c r="I159" s="79"/>
      <c r="J159" s="81">
        <f>ROUND(Source!AE44*Source!I44, 2)</f>
        <v>112.92</v>
      </c>
      <c r="K159" s="79"/>
      <c r="L159" s="82"/>
    </row>
    <row r="160" spans="1:56" ht="14.25" x14ac:dyDescent="0.2">
      <c r="A160" s="108"/>
      <c r="B160" s="110">
        <v>4</v>
      </c>
      <c r="C160" s="109" t="s">
        <v>251</v>
      </c>
      <c r="D160" s="76"/>
      <c r="E160" s="77"/>
      <c r="F160" s="77"/>
      <c r="G160" s="77"/>
      <c r="H160" s="78">
        <f>Source!AL44</f>
        <v>0.98</v>
      </c>
      <c r="I160" s="79"/>
      <c r="J160" s="78">
        <f>ROUND(Source!AC44*Source!I44, 2)</f>
        <v>2.5499999999999998</v>
      </c>
      <c r="K160" s="79"/>
      <c r="L160" s="80"/>
    </row>
    <row r="161" spans="1:56" ht="14.25" x14ac:dyDescent="0.2">
      <c r="A161" s="108"/>
      <c r="B161" s="109"/>
      <c r="C161" s="109" t="s">
        <v>556</v>
      </c>
      <c r="D161" s="76" t="s">
        <v>557</v>
      </c>
      <c r="E161" s="77">
        <f>Source!AQ44</f>
        <v>5.21</v>
      </c>
      <c r="F161" s="77"/>
      <c r="G161" s="77">
        <f>ROUND(Source!U44, 7)</f>
        <v>13.545999999999999</v>
      </c>
      <c r="H161" s="78"/>
      <c r="I161" s="79"/>
      <c r="J161" s="78"/>
      <c r="K161" s="79"/>
      <c r="L161" s="80"/>
    </row>
    <row r="162" spans="1:56" ht="14.25" x14ac:dyDescent="0.2">
      <c r="A162" s="108"/>
      <c r="B162" s="109"/>
      <c r="C162" s="111" t="s">
        <v>558</v>
      </c>
      <c r="D162" s="83" t="s">
        <v>557</v>
      </c>
      <c r="E162" s="84">
        <f>Source!AR44</f>
        <v>3.46</v>
      </c>
      <c r="F162" s="84"/>
      <c r="G162" s="84">
        <f>ROUND(Source!V44, 7)</f>
        <v>8.9960000000000004</v>
      </c>
      <c r="H162" s="85"/>
      <c r="I162" s="86"/>
      <c r="J162" s="85"/>
      <c r="K162" s="86"/>
      <c r="L162" s="87"/>
    </row>
    <row r="163" spans="1:56" ht="14.25" x14ac:dyDescent="0.2">
      <c r="A163" s="108"/>
      <c r="B163" s="109"/>
      <c r="C163" s="109" t="s">
        <v>559</v>
      </c>
      <c r="D163" s="76"/>
      <c r="E163" s="77"/>
      <c r="F163" s="77"/>
      <c r="G163" s="77"/>
      <c r="H163" s="78">
        <f>H157+H158+H160</f>
        <v>363.27</v>
      </c>
      <c r="I163" s="79"/>
      <c r="J163" s="78">
        <f>J157+J158+J160</f>
        <v>944.5</v>
      </c>
      <c r="K163" s="79"/>
      <c r="L163" s="80"/>
    </row>
    <row r="164" spans="1:56" ht="14.25" x14ac:dyDescent="0.2">
      <c r="A164" s="108"/>
      <c r="B164" s="109"/>
      <c r="C164" s="109" t="s">
        <v>560</v>
      </c>
      <c r="D164" s="76"/>
      <c r="E164" s="77"/>
      <c r="F164" s="77"/>
      <c r="G164" s="77"/>
      <c r="H164" s="78"/>
      <c r="I164" s="79"/>
      <c r="J164" s="78">
        <f>SUM(Q155:Q167)+SUM(V155:V167)</f>
        <v>240.24</v>
      </c>
      <c r="K164" s="79"/>
      <c r="L164" s="80"/>
    </row>
    <row r="165" spans="1:56" ht="28.5" x14ac:dyDescent="0.2">
      <c r="A165" s="108"/>
      <c r="B165" s="109" t="s">
        <v>589</v>
      </c>
      <c r="C165" s="109" t="s">
        <v>590</v>
      </c>
      <c r="D165" s="76" t="s">
        <v>563</v>
      </c>
      <c r="E165" s="77">
        <f>Source!BZ44</f>
        <v>95</v>
      </c>
      <c r="F165" s="77"/>
      <c r="G165" s="77">
        <f>Source!AT44</f>
        <v>95</v>
      </c>
      <c r="H165" s="78"/>
      <c r="I165" s="79"/>
      <c r="J165" s="78">
        <f>SUM(AC155:AC167)</f>
        <v>228.23</v>
      </c>
      <c r="K165" s="79"/>
      <c r="L165" s="80"/>
    </row>
    <row r="166" spans="1:56" ht="57" x14ac:dyDescent="0.2">
      <c r="A166" s="112"/>
      <c r="B166" s="111" t="s">
        <v>591</v>
      </c>
      <c r="C166" s="111" t="s">
        <v>592</v>
      </c>
      <c r="D166" s="83" t="s">
        <v>563</v>
      </c>
      <c r="E166" s="84">
        <f>Source!CA44</f>
        <v>65</v>
      </c>
      <c r="F166" s="84"/>
      <c r="G166" s="84">
        <f>Source!AU44</f>
        <v>65</v>
      </c>
      <c r="H166" s="85"/>
      <c r="I166" s="86"/>
      <c r="J166" s="85">
        <f>SUM(AE155:AE167)</f>
        <v>156.16</v>
      </c>
      <c r="K166" s="86"/>
      <c r="L166" s="87"/>
    </row>
    <row r="167" spans="1:56" ht="15" x14ac:dyDescent="0.25">
      <c r="C167" s="88" t="s">
        <v>566</v>
      </c>
      <c r="D167" s="88"/>
      <c r="E167" s="88"/>
      <c r="F167" s="88"/>
      <c r="G167" s="88"/>
      <c r="H167" s="88"/>
      <c r="I167" s="88">
        <f>J157+J158+J160+J165+J166</f>
        <v>1328.89</v>
      </c>
      <c r="J167" s="88"/>
      <c r="O167" s="62">
        <f>I167</f>
        <v>1328.89</v>
      </c>
      <c r="P167">
        <f>K167</f>
        <v>0</v>
      </c>
      <c r="Q167" s="62">
        <f>J157</f>
        <v>127.32</v>
      </c>
      <c r="R167" s="62">
        <f>J157</f>
        <v>127.32</v>
      </c>
      <c r="U167" s="63">
        <f>L157</f>
        <v>0</v>
      </c>
      <c r="V167" s="62">
        <f>J159</f>
        <v>112.92</v>
      </c>
      <c r="W167" s="63">
        <f>L159</f>
        <v>0</v>
      </c>
      <c r="X167" s="62">
        <f>J158</f>
        <v>814.63</v>
      </c>
      <c r="Z167" s="63">
        <f>L158</f>
        <v>0</v>
      </c>
      <c r="AB167" s="62">
        <f>J160</f>
        <v>2.5499999999999998</v>
      </c>
      <c r="AN167">
        <f>IF(Source!BI44&lt;=1,J157+J158+J160+J165+J166, 0)</f>
        <v>0</v>
      </c>
      <c r="AO167">
        <f>IF(Source!BI44&lt;=1,J160, 0)</f>
        <v>0</v>
      </c>
      <c r="AP167">
        <f>IF(Source!BI44&lt;=1,J158, 0)</f>
        <v>0</v>
      </c>
      <c r="AQ167">
        <f>IF(Source!BI44&lt;=1,J157, 0)</f>
        <v>0</v>
      </c>
      <c r="AX167">
        <f>IF(Source!BI44=2,J157+J158+J160+J165+J166, 0)</f>
        <v>1328.89</v>
      </c>
      <c r="AY167">
        <f>IF(Source!BI44=2,J160, 0)</f>
        <v>2.5499999999999998</v>
      </c>
      <c r="AZ167">
        <f>IF(Source!BI44=2,J158, 0)</f>
        <v>814.63</v>
      </c>
      <c r="BA167">
        <f>IF(Source!BI44=2,J157, 0)</f>
        <v>127.32</v>
      </c>
    </row>
    <row r="168" spans="1:56" ht="28.5" x14ac:dyDescent="0.2">
      <c r="A168" s="108" t="str">
        <f>Source!E45</f>
        <v>13</v>
      </c>
      <c r="B168" s="109" t="str">
        <f>Source!F45</f>
        <v>06.1.01.05-0015</v>
      </c>
      <c r="C168" s="109" t="str">
        <f>Source!G45</f>
        <v>Кирпич керамический лицевой, размер 250x120x65 мм, марка 100</v>
      </c>
      <c r="D168" s="76" t="str">
        <f>Source!H45</f>
        <v>1000 ШТ</v>
      </c>
      <c r="E168" s="77">
        <f>Source!K45</f>
        <v>2.2559999999999998</v>
      </c>
      <c r="F168" s="77"/>
      <c r="G168" s="77">
        <f>Source!I45</f>
        <v>2.2559999999999998</v>
      </c>
      <c r="H168" s="78">
        <f>Source!AL45</f>
        <v>1740.2</v>
      </c>
      <c r="I168" s="79"/>
      <c r="J168" s="78">
        <f>ROUND(Source!AC45*Source!I45, 2)</f>
        <v>3925.89</v>
      </c>
      <c r="K168" s="79"/>
      <c r="L168" s="80"/>
      <c r="AC168">
        <f>Source!X45</f>
        <v>0</v>
      </c>
      <c r="AD168">
        <f>Source!X45</f>
        <v>0</v>
      </c>
      <c r="AE168">
        <f>Source!Y45</f>
        <v>0</v>
      </c>
      <c r="AF168">
        <f>Source!Y45</f>
        <v>0</v>
      </c>
      <c r="AS168">
        <f>IF(Source!BI45&lt;=1,AD168, 0)</f>
        <v>0</v>
      </c>
      <c r="AT168">
        <f>IF(Source!BI45&lt;=1,AF168, 0)</f>
        <v>0</v>
      </c>
      <c r="BC168">
        <f>IF(Source!BI45=2,AD168, 0)</f>
        <v>0</v>
      </c>
      <c r="BD168">
        <f>IF(Source!BI45=2,AF168, 0)</f>
        <v>0</v>
      </c>
    </row>
    <row r="169" spans="1:56" x14ac:dyDescent="0.2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</row>
    <row r="170" spans="1:56" ht="15" x14ac:dyDescent="0.25">
      <c r="C170" s="88" t="s">
        <v>566</v>
      </c>
      <c r="D170" s="88"/>
      <c r="E170" s="88"/>
      <c r="F170" s="88"/>
      <c r="G170" s="88"/>
      <c r="H170" s="88"/>
      <c r="I170" s="88">
        <f>J168</f>
        <v>3925.89</v>
      </c>
      <c r="J170" s="88"/>
      <c r="O170" s="62">
        <f>I170</f>
        <v>3925.89</v>
      </c>
      <c r="P170">
        <f>K170</f>
        <v>0</v>
      </c>
      <c r="Q170">
        <f>0</f>
        <v>0</v>
      </c>
      <c r="R170">
        <f>0</f>
        <v>0</v>
      </c>
      <c r="U170">
        <f>0</f>
        <v>0</v>
      </c>
      <c r="V170">
        <f>0</f>
        <v>0</v>
      </c>
      <c r="W170">
        <f>0</f>
        <v>0</v>
      </c>
      <c r="X170">
        <f>0</f>
        <v>0</v>
      </c>
      <c r="Z170">
        <f>0</f>
        <v>0</v>
      </c>
      <c r="AB170" s="62">
        <f>I170</f>
        <v>3925.89</v>
      </c>
      <c r="AN170">
        <f>IF(Source!BI45&lt;=1,J168, 0)</f>
        <v>3925.89</v>
      </c>
      <c r="AO170">
        <f>IF(Source!BI45&lt;=1,I170, 0)</f>
        <v>3925.89</v>
      </c>
      <c r="AP170">
        <f>IF(Source!BI45&lt;=1,0, 0)</f>
        <v>0</v>
      </c>
      <c r="AQ170">
        <f>IF(Source!BI45&lt;=1,0, 0)</f>
        <v>0</v>
      </c>
      <c r="AX170">
        <f>IF(Source!BI45=2,J168, 0)</f>
        <v>0</v>
      </c>
      <c r="AY170">
        <f>IF(Source!BI45=2,I170, 0)</f>
        <v>0</v>
      </c>
      <c r="AZ170">
        <f>IF(Source!BI45=2,0, 0)</f>
        <v>0</v>
      </c>
      <c r="BA170">
        <f>IF(Source!BI45=2,0, 0)</f>
        <v>0</v>
      </c>
    </row>
    <row r="171" spans="1:56" ht="42.75" x14ac:dyDescent="0.2">
      <c r="A171" s="108" t="str">
        <f>Source!E46</f>
        <v>14</v>
      </c>
      <c r="B171" s="109" t="str">
        <f>Source!F46</f>
        <v>м08-02-148-01</v>
      </c>
      <c r="C171" s="109" t="str">
        <f>Source!G46</f>
        <v>Кабель до 35 кВ в проложенных трубах, блоках и коробах, масса 1 м кабеля: до 1 кг</v>
      </c>
      <c r="D171" s="76" t="str">
        <f>Source!H46</f>
        <v>100 м</v>
      </c>
      <c r="E171" s="77">
        <f>Source!K46</f>
        <v>0.33</v>
      </c>
      <c r="F171" s="77"/>
      <c r="G171" s="77">
        <f>Source!I46</f>
        <v>0.33</v>
      </c>
      <c r="H171" s="78"/>
      <c r="I171" s="79"/>
      <c r="J171" s="78"/>
      <c r="K171" s="79"/>
      <c r="L171" s="80"/>
      <c r="AC171">
        <f>Source!X46</f>
        <v>30.81</v>
      </c>
      <c r="AD171">
        <f>Source!X46</f>
        <v>30.81</v>
      </c>
      <c r="AE171">
        <f>Source!Y46</f>
        <v>21.08</v>
      </c>
      <c r="AF171">
        <f>Source!Y46</f>
        <v>21.08</v>
      </c>
      <c r="AS171">
        <f>IF(Source!BI46&lt;=1,AD171, 0)</f>
        <v>0</v>
      </c>
      <c r="AT171">
        <f>IF(Source!BI46&lt;=1,AF171, 0)</f>
        <v>0</v>
      </c>
      <c r="BC171">
        <f>IF(Source!BI46=2,AD171, 0)</f>
        <v>30.81</v>
      </c>
      <c r="BD171">
        <f>IF(Source!BI46=2,AF171, 0)</f>
        <v>21.08</v>
      </c>
    </row>
    <row r="173" spans="1:56" ht="14.25" x14ac:dyDescent="0.2">
      <c r="A173" s="108"/>
      <c r="B173" s="110">
        <v>1</v>
      </c>
      <c r="C173" s="109" t="s">
        <v>553</v>
      </c>
      <c r="D173" s="76"/>
      <c r="E173" s="77"/>
      <c r="F173" s="77"/>
      <c r="G173" s="77"/>
      <c r="H173" s="78">
        <f>Source!AO46</f>
        <v>93.25</v>
      </c>
      <c r="I173" s="79"/>
      <c r="J173" s="78">
        <f>ROUND(Source!AF46*Source!I46, 2)</f>
        <v>30.77</v>
      </c>
      <c r="K173" s="79"/>
      <c r="L173" s="80"/>
    </row>
    <row r="174" spans="1:56" ht="14.25" x14ac:dyDescent="0.2">
      <c r="A174" s="108"/>
      <c r="B174" s="110">
        <v>3</v>
      </c>
      <c r="C174" s="109" t="s">
        <v>554</v>
      </c>
      <c r="D174" s="76"/>
      <c r="E174" s="77"/>
      <c r="F174" s="77"/>
      <c r="G174" s="77"/>
      <c r="H174" s="78">
        <f>Source!AM46</f>
        <v>46.25</v>
      </c>
      <c r="I174" s="79"/>
      <c r="J174" s="78">
        <f>ROUND(Source!AD46*Source!I46, 2)</f>
        <v>15.26</v>
      </c>
      <c r="K174" s="79"/>
      <c r="L174" s="80"/>
    </row>
    <row r="175" spans="1:56" ht="14.25" x14ac:dyDescent="0.2">
      <c r="A175" s="108"/>
      <c r="B175" s="110">
        <v>2</v>
      </c>
      <c r="C175" s="109" t="s">
        <v>555</v>
      </c>
      <c r="D175" s="76"/>
      <c r="E175" s="77"/>
      <c r="F175" s="77"/>
      <c r="G175" s="77"/>
      <c r="H175" s="78">
        <f>Source!AN46</f>
        <v>5.0199999999999996</v>
      </c>
      <c r="I175" s="79"/>
      <c r="J175" s="81">
        <f>ROUND(Source!AE46*Source!I46, 2)</f>
        <v>1.66</v>
      </c>
      <c r="K175" s="79"/>
      <c r="L175" s="82"/>
    </row>
    <row r="176" spans="1:56" ht="14.25" x14ac:dyDescent="0.2">
      <c r="A176" s="108"/>
      <c r="B176" s="110">
        <v>4</v>
      </c>
      <c r="C176" s="109" t="s">
        <v>251</v>
      </c>
      <c r="D176" s="76"/>
      <c r="E176" s="77"/>
      <c r="F176" s="77"/>
      <c r="G176" s="77"/>
      <c r="H176" s="78">
        <f>Source!AL46</f>
        <v>37.03</v>
      </c>
      <c r="I176" s="79"/>
      <c r="J176" s="78">
        <f>ROUND(Source!AC46*Source!I46, 2)</f>
        <v>12.22</v>
      </c>
      <c r="K176" s="79"/>
      <c r="L176" s="80"/>
    </row>
    <row r="177" spans="1:56" ht="14.25" x14ac:dyDescent="0.2">
      <c r="A177" s="108"/>
      <c r="B177" s="109"/>
      <c r="C177" s="109" t="s">
        <v>556</v>
      </c>
      <c r="D177" s="76" t="s">
        <v>557</v>
      </c>
      <c r="E177" s="77">
        <f>Source!AQ46</f>
        <v>9.92</v>
      </c>
      <c r="F177" s="77"/>
      <c r="G177" s="77">
        <f>ROUND(Source!U46, 7)</f>
        <v>3.2736000000000001</v>
      </c>
      <c r="H177" s="78"/>
      <c r="I177" s="79"/>
      <c r="J177" s="78"/>
      <c r="K177" s="79"/>
      <c r="L177" s="80"/>
    </row>
    <row r="178" spans="1:56" ht="14.25" x14ac:dyDescent="0.2">
      <c r="A178" s="108"/>
      <c r="B178" s="109"/>
      <c r="C178" s="111" t="s">
        <v>558</v>
      </c>
      <c r="D178" s="83" t="s">
        <v>557</v>
      </c>
      <c r="E178" s="84">
        <f>Source!AR46</f>
        <v>0.4</v>
      </c>
      <c r="F178" s="84"/>
      <c r="G178" s="84">
        <f>ROUND(Source!V46, 7)</f>
        <v>0.13200000000000001</v>
      </c>
      <c r="H178" s="85"/>
      <c r="I178" s="86"/>
      <c r="J178" s="85"/>
      <c r="K178" s="86"/>
      <c r="L178" s="87"/>
    </row>
    <row r="179" spans="1:56" ht="14.25" x14ac:dyDescent="0.2">
      <c r="A179" s="108"/>
      <c r="B179" s="109"/>
      <c r="C179" s="109" t="s">
        <v>559</v>
      </c>
      <c r="D179" s="76"/>
      <c r="E179" s="77"/>
      <c r="F179" s="77"/>
      <c r="G179" s="77"/>
      <c r="H179" s="78">
        <f>H173+H174+H176</f>
        <v>176.53</v>
      </c>
      <c r="I179" s="79"/>
      <c r="J179" s="78">
        <f>J173+J174+J176</f>
        <v>58.25</v>
      </c>
      <c r="K179" s="79"/>
      <c r="L179" s="80"/>
    </row>
    <row r="180" spans="1:56" ht="14.25" x14ac:dyDescent="0.2">
      <c r="A180" s="108"/>
      <c r="B180" s="109"/>
      <c r="C180" s="109" t="s">
        <v>560</v>
      </c>
      <c r="D180" s="76"/>
      <c r="E180" s="77"/>
      <c r="F180" s="77"/>
      <c r="G180" s="77"/>
      <c r="H180" s="78"/>
      <c r="I180" s="79"/>
      <c r="J180" s="78">
        <f>SUM(Q171:Q183)+SUM(V171:V183)</f>
        <v>32.43</v>
      </c>
      <c r="K180" s="79"/>
      <c r="L180" s="80"/>
    </row>
    <row r="181" spans="1:56" ht="28.5" x14ac:dyDescent="0.2">
      <c r="A181" s="108"/>
      <c r="B181" s="109" t="s">
        <v>589</v>
      </c>
      <c r="C181" s="109" t="s">
        <v>590</v>
      </c>
      <c r="D181" s="76" t="s">
        <v>563</v>
      </c>
      <c r="E181" s="77">
        <f>Source!BZ46</f>
        <v>95</v>
      </c>
      <c r="F181" s="77"/>
      <c r="G181" s="77">
        <f>Source!AT46</f>
        <v>95</v>
      </c>
      <c r="H181" s="78"/>
      <c r="I181" s="79"/>
      <c r="J181" s="78">
        <f>SUM(AC171:AC183)</f>
        <v>30.81</v>
      </c>
      <c r="K181" s="79"/>
      <c r="L181" s="80"/>
    </row>
    <row r="182" spans="1:56" ht="57" x14ac:dyDescent="0.2">
      <c r="A182" s="112"/>
      <c r="B182" s="111" t="s">
        <v>591</v>
      </c>
      <c r="C182" s="111" t="s">
        <v>592</v>
      </c>
      <c r="D182" s="83" t="s">
        <v>563</v>
      </c>
      <c r="E182" s="84">
        <f>Source!CA46</f>
        <v>65</v>
      </c>
      <c r="F182" s="84"/>
      <c r="G182" s="84">
        <f>Source!AU46</f>
        <v>65</v>
      </c>
      <c r="H182" s="85"/>
      <c r="I182" s="86"/>
      <c r="J182" s="85">
        <f>SUM(AE171:AE183)</f>
        <v>21.08</v>
      </c>
      <c r="K182" s="86"/>
      <c r="L182" s="87"/>
    </row>
    <row r="183" spans="1:56" ht="15" x14ac:dyDescent="0.25">
      <c r="C183" s="88" t="s">
        <v>566</v>
      </c>
      <c r="D183" s="88"/>
      <c r="E183" s="88"/>
      <c r="F183" s="88"/>
      <c r="G183" s="88"/>
      <c r="H183" s="88"/>
      <c r="I183" s="88">
        <f>J173+J174+J176+J181+J182</f>
        <v>110.14</v>
      </c>
      <c r="J183" s="88"/>
      <c r="O183" s="62">
        <f>I183</f>
        <v>110.14</v>
      </c>
      <c r="P183">
        <f>K183</f>
        <v>0</v>
      </c>
      <c r="Q183" s="62">
        <f>J173</f>
        <v>30.77</v>
      </c>
      <c r="R183" s="62">
        <f>J173</f>
        <v>30.77</v>
      </c>
      <c r="U183" s="63">
        <f>L173</f>
        <v>0</v>
      </c>
      <c r="V183" s="62">
        <f>J175</f>
        <v>1.66</v>
      </c>
      <c r="W183" s="63">
        <f>L175</f>
        <v>0</v>
      </c>
      <c r="X183" s="62">
        <f>J174</f>
        <v>15.26</v>
      </c>
      <c r="Z183" s="63">
        <f>L174</f>
        <v>0</v>
      </c>
      <c r="AB183" s="62">
        <f>J176</f>
        <v>12.22</v>
      </c>
      <c r="AN183">
        <f>IF(Source!BI46&lt;=1,J173+J174+J176+J181+J182, 0)</f>
        <v>0</v>
      </c>
      <c r="AO183">
        <f>IF(Source!BI46&lt;=1,J176, 0)</f>
        <v>0</v>
      </c>
      <c r="AP183">
        <f>IF(Source!BI46&lt;=1,J174, 0)</f>
        <v>0</v>
      </c>
      <c r="AQ183">
        <f>IF(Source!BI46&lt;=1,J173, 0)</f>
        <v>0</v>
      </c>
      <c r="AX183">
        <f>IF(Source!BI46=2,J173+J174+J176+J181+J182, 0)</f>
        <v>110.14</v>
      </c>
      <c r="AY183">
        <f>IF(Source!BI46=2,J176, 0)</f>
        <v>12.22</v>
      </c>
      <c r="AZ183">
        <f>IF(Source!BI46=2,J174, 0)</f>
        <v>15.26</v>
      </c>
      <c r="BA183">
        <f>IF(Source!BI46=2,J173, 0)</f>
        <v>30.77</v>
      </c>
    </row>
    <row r="184" spans="1:56" ht="28.5" x14ac:dyDescent="0.2">
      <c r="A184" s="108" t="str">
        <f>Source!E47</f>
        <v>15</v>
      </c>
      <c r="B184" s="109" t="str">
        <f>Source!F47</f>
        <v>м08-02-141-01</v>
      </c>
      <c r="C184" s="109" t="str">
        <f>Source!G47</f>
        <v>Кабель до 35 кВ в готовых траншеях без покрытий, масса 1 м: до 1 кг</v>
      </c>
      <c r="D184" s="76" t="str">
        <f>Source!H47</f>
        <v>100 м</v>
      </c>
      <c r="E184" s="77">
        <f>Source!K47</f>
        <v>2.27</v>
      </c>
      <c r="F184" s="77"/>
      <c r="G184" s="77">
        <f>Source!I47</f>
        <v>2.27</v>
      </c>
      <c r="H184" s="78"/>
      <c r="I184" s="79"/>
      <c r="J184" s="78"/>
      <c r="K184" s="79"/>
      <c r="L184" s="80"/>
      <c r="AC184">
        <f>Source!X47</f>
        <v>238.96</v>
      </c>
      <c r="AD184">
        <f>Source!X47</f>
        <v>238.96</v>
      </c>
      <c r="AE184">
        <f>Source!Y47</f>
        <v>163.5</v>
      </c>
      <c r="AF184">
        <f>Source!Y47</f>
        <v>163.5</v>
      </c>
      <c r="AS184">
        <f>IF(Source!BI47&lt;=1,AD184, 0)</f>
        <v>0</v>
      </c>
      <c r="AT184">
        <f>IF(Source!BI47&lt;=1,AF184, 0)</f>
        <v>0</v>
      </c>
      <c r="BC184">
        <f>IF(Source!BI47=2,AD184, 0)</f>
        <v>238.96</v>
      </c>
      <c r="BD184">
        <f>IF(Source!BI47=2,AF184, 0)</f>
        <v>163.5</v>
      </c>
    </row>
    <row r="186" spans="1:56" ht="14.25" x14ac:dyDescent="0.2">
      <c r="A186" s="108"/>
      <c r="B186" s="110">
        <v>1</v>
      </c>
      <c r="C186" s="109" t="s">
        <v>553</v>
      </c>
      <c r="D186" s="76"/>
      <c r="E186" s="77"/>
      <c r="F186" s="77"/>
      <c r="G186" s="77"/>
      <c r="H186" s="78">
        <f>Source!AO47</f>
        <v>103.02</v>
      </c>
      <c r="I186" s="79"/>
      <c r="J186" s="78">
        <f>ROUND(Source!AF47*Source!I47, 2)</f>
        <v>233.86</v>
      </c>
      <c r="K186" s="79"/>
      <c r="L186" s="80"/>
    </row>
    <row r="187" spans="1:56" ht="14.25" x14ac:dyDescent="0.2">
      <c r="A187" s="108"/>
      <c r="B187" s="110">
        <v>3</v>
      </c>
      <c r="C187" s="109" t="s">
        <v>554</v>
      </c>
      <c r="D187" s="76"/>
      <c r="E187" s="77"/>
      <c r="F187" s="77"/>
      <c r="G187" s="77"/>
      <c r="H187" s="78">
        <f>Source!AM47</f>
        <v>66.92</v>
      </c>
      <c r="I187" s="79"/>
      <c r="J187" s="78">
        <f>ROUND(Source!AD47*Source!I47, 2)</f>
        <v>151.91</v>
      </c>
      <c r="K187" s="79"/>
      <c r="L187" s="80"/>
    </row>
    <row r="188" spans="1:56" ht="14.25" x14ac:dyDescent="0.2">
      <c r="A188" s="108"/>
      <c r="B188" s="110">
        <v>2</v>
      </c>
      <c r="C188" s="109" t="s">
        <v>555</v>
      </c>
      <c r="D188" s="76"/>
      <c r="E188" s="77"/>
      <c r="F188" s="77"/>
      <c r="G188" s="77"/>
      <c r="H188" s="78">
        <f>Source!AN47</f>
        <v>7.79</v>
      </c>
      <c r="I188" s="79"/>
      <c r="J188" s="81">
        <f>ROUND(Source!AE47*Source!I47, 2)</f>
        <v>17.68</v>
      </c>
      <c r="K188" s="79"/>
      <c r="L188" s="82"/>
    </row>
    <row r="189" spans="1:56" ht="14.25" x14ac:dyDescent="0.2">
      <c r="A189" s="108"/>
      <c r="B189" s="110">
        <v>4</v>
      </c>
      <c r="C189" s="109" t="s">
        <v>251</v>
      </c>
      <c r="D189" s="76"/>
      <c r="E189" s="77"/>
      <c r="F189" s="77"/>
      <c r="G189" s="77"/>
      <c r="H189" s="78">
        <f>Source!AL47</f>
        <v>72.97</v>
      </c>
      <c r="I189" s="79"/>
      <c r="J189" s="78">
        <f>ROUND(Source!AC47*Source!I47, 2)</f>
        <v>165.64</v>
      </c>
      <c r="K189" s="79"/>
      <c r="L189" s="80"/>
    </row>
    <row r="190" spans="1:56" ht="14.25" x14ac:dyDescent="0.2">
      <c r="A190" s="108"/>
      <c r="B190" s="109"/>
      <c r="C190" s="109" t="s">
        <v>556</v>
      </c>
      <c r="D190" s="76" t="s">
        <v>557</v>
      </c>
      <c r="E190" s="77">
        <f>Source!AQ47</f>
        <v>10.96</v>
      </c>
      <c r="F190" s="77"/>
      <c r="G190" s="77">
        <f>ROUND(Source!U47, 7)</f>
        <v>24.879200000000001</v>
      </c>
      <c r="H190" s="78"/>
      <c r="I190" s="79"/>
      <c r="J190" s="78"/>
      <c r="K190" s="79"/>
      <c r="L190" s="80"/>
    </row>
    <row r="191" spans="1:56" ht="14.25" x14ac:dyDescent="0.2">
      <c r="A191" s="108"/>
      <c r="B191" s="109"/>
      <c r="C191" s="111" t="s">
        <v>558</v>
      </c>
      <c r="D191" s="83" t="s">
        <v>557</v>
      </c>
      <c r="E191" s="84">
        <f>Source!AR47</f>
        <v>0.62</v>
      </c>
      <c r="F191" s="84"/>
      <c r="G191" s="84">
        <f>ROUND(Source!V47, 7)</f>
        <v>1.4074</v>
      </c>
      <c r="H191" s="85"/>
      <c r="I191" s="86"/>
      <c r="J191" s="85"/>
      <c r="K191" s="86"/>
      <c r="L191" s="87"/>
    </row>
    <row r="192" spans="1:56" ht="14.25" x14ac:dyDescent="0.2">
      <c r="A192" s="108"/>
      <c r="B192" s="109"/>
      <c r="C192" s="109" t="s">
        <v>559</v>
      </c>
      <c r="D192" s="76"/>
      <c r="E192" s="77"/>
      <c r="F192" s="77"/>
      <c r="G192" s="77"/>
      <c r="H192" s="78">
        <f>H186+H187+H189</f>
        <v>242.91</v>
      </c>
      <c r="I192" s="79"/>
      <c r="J192" s="78">
        <f>J186+J187+J189</f>
        <v>551.41</v>
      </c>
      <c r="K192" s="79"/>
      <c r="L192" s="80"/>
    </row>
    <row r="193" spans="1:56" ht="14.25" x14ac:dyDescent="0.2">
      <c r="A193" s="108"/>
      <c r="B193" s="109"/>
      <c r="C193" s="109" t="s">
        <v>560</v>
      </c>
      <c r="D193" s="76"/>
      <c r="E193" s="77"/>
      <c r="F193" s="77"/>
      <c r="G193" s="77"/>
      <c r="H193" s="78"/>
      <c r="I193" s="79"/>
      <c r="J193" s="78">
        <f>SUM(Q184:Q196)+SUM(V184:V196)</f>
        <v>251.54000000000002</v>
      </c>
      <c r="K193" s="79"/>
      <c r="L193" s="80"/>
    </row>
    <row r="194" spans="1:56" ht="28.5" x14ac:dyDescent="0.2">
      <c r="A194" s="108"/>
      <c r="B194" s="109" t="s">
        <v>589</v>
      </c>
      <c r="C194" s="109" t="s">
        <v>590</v>
      </c>
      <c r="D194" s="76" t="s">
        <v>563</v>
      </c>
      <c r="E194" s="77">
        <f>Source!BZ47</f>
        <v>95</v>
      </c>
      <c r="F194" s="77"/>
      <c r="G194" s="77">
        <f>Source!AT47</f>
        <v>95</v>
      </c>
      <c r="H194" s="78"/>
      <c r="I194" s="79"/>
      <c r="J194" s="78">
        <f>SUM(AC184:AC196)</f>
        <v>238.96</v>
      </c>
      <c r="K194" s="79"/>
      <c r="L194" s="80"/>
    </row>
    <row r="195" spans="1:56" ht="57" x14ac:dyDescent="0.2">
      <c r="A195" s="112"/>
      <c r="B195" s="111" t="s">
        <v>591</v>
      </c>
      <c r="C195" s="111" t="s">
        <v>592</v>
      </c>
      <c r="D195" s="83" t="s">
        <v>563</v>
      </c>
      <c r="E195" s="84">
        <f>Source!CA47</f>
        <v>65</v>
      </c>
      <c r="F195" s="84"/>
      <c r="G195" s="84">
        <f>Source!AU47</f>
        <v>65</v>
      </c>
      <c r="H195" s="85"/>
      <c r="I195" s="86"/>
      <c r="J195" s="85">
        <f>SUM(AE184:AE196)</f>
        <v>163.5</v>
      </c>
      <c r="K195" s="86"/>
      <c r="L195" s="87"/>
    </row>
    <row r="196" spans="1:56" ht="15" x14ac:dyDescent="0.25">
      <c r="C196" s="88" t="s">
        <v>566</v>
      </c>
      <c r="D196" s="88"/>
      <c r="E196" s="88"/>
      <c r="F196" s="88"/>
      <c r="G196" s="88"/>
      <c r="H196" s="88"/>
      <c r="I196" s="88">
        <f>J186+J187+J189+J194+J195</f>
        <v>953.87</v>
      </c>
      <c r="J196" s="88"/>
      <c r="O196" s="62">
        <f>I196</f>
        <v>953.87</v>
      </c>
      <c r="P196">
        <f>K196</f>
        <v>0</v>
      </c>
      <c r="Q196" s="62">
        <f>J186</f>
        <v>233.86</v>
      </c>
      <c r="R196" s="62">
        <f>J186</f>
        <v>233.86</v>
      </c>
      <c r="U196" s="63">
        <f>L186</f>
        <v>0</v>
      </c>
      <c r="V196" s="62">
        <f>J188</f>
        <v>17.68</v>
      </c>
      <c r="W196" s="63">
        <f>L188</f>
        <v>0</v>
      </c>
      <c r="X196" s="62">
        <f>J187</f>
        <v>151.91</v>
      </c>
      <c r="Z196" s="63">
        <f>L187</f>
        <v>0</v>
      </c>
      <c r="AB196" s="62">
        <f>J189</f>
        <v>165.64</v>
      </c>
      <c r="AN196">
        <f>IF(Source!BI47&lt;=1,J186+J187+J189+J194+J195, 0)</f>
        <v>0</v>
      </c>
      <c r="AO196">
        <f>IF(Source!BI47&lt;=1,J189, 0)</f>
        <v>0</v>
      </c>
      <c r="AP196">
        <f>IF(Source!BI47&lt;=1,J187, 0)</f>
        <v>0</v>
      </c>
      <c r="AQ196">
        <f>IF(Source!BI47&lt;=1,J186, 0)</f>
        <v>0</v>
      </c>
      <c r="AX196">
        <f>IF(Source!BI47=2,J186+J187+J189+J194+J195, 0)</f>
        <v>953.87</v>
      </c>
      <c r="AY196">
        <f>IF(Source!BI47=2,J189, 0)</f>
        <v>165.64</v>
      </c>
      <c r="AZ196">
        <f>IF(Source!BI47=2,J187, 0)</f>
        <v>151.91</v>
      </c>
      <c r="BA196">
        <f>IF(Source!BI47=2,J186, 0)</f>
        <v>233.86</v>
      </c>
    </row>
    <row r="197" spans="1:56" ht="28.5" x14ac:dyDescent="0.2">
      <c r="A197" s="108" t="str">
        <f>Source!E48</f>
        <v>16</v>
      </c>
      <c r="B197" s="109" t="str">
        <f>Source!F48</f>
        <v>21.1.06.07-0013</v>
      </c>
      <c r="C197" s="109" t="str">
        <f>Source!G48</f>
        <v>Кабель силовой с алюминиевыми жилами АВБбШв 4х16-660</v>
      </c>
      <c r="D197" s="76" t="str">
        <f>Source!H48</f>
        <v>1000 м</v>
      </c>
      <c r="E197" s="77">
        <f>Source!K48</f>
        <v>0.26519999999999999</v>
      </c>
      <c r="F197" s="77"/>
      <c r="G197" s="77">
        <f>Source!I48</f>
        <v>0.26519999999999999</v>
      </c>
      <c r="H197" s="78">
        <f>Source!AL48</f>
        <v>18742.68</v>
      </c>
      <c r="I197" s="79"/>
      <c r="J197" s="78">
        <f>ROUND(Source!AC48*Source!I48, 2)</f>
        <v>4970.5600000000004</v>
      </c>
      <c r="K197" s="79"/>
      <c r="L197" s="80"/>
      <c r="AC197">
        <f>Source!X48</f>
        <v>0</v>
      </c>
      <c r="AD197">
        <f>Source!X48</f>
        <v>0</v>
      </c>
      <c r="AE197">
        <f>Source!Y48</f>
        <v>0</v>
      </c>
      <c r="AF197">
        <f>Source!Y48</f>
        <v>0</v>
      </c>
      <c r="AS197">
        <f>IF(Source!BI48&lt;=1,AD197, 0)</f>
        <v>0</v>
      </c>
      <c r="AT197">
        <f>IF(Source!BI48&lt;=1,AF197, 0)</f>
        <v>0</v>
      </c>
      <c r="BC197">
        <f>IF(Source!BI48=2,AD197, 0)</f>
        <v>0</v>
      </c>
      <c r="BD197">
        <f>IF(Source!BI48=2,AF197, 0)</f>
        <v>0</v>
      </c>
    </row>
    <row r="198" spans="1:56" x14ac:dyDescent="0.2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</row>
    <row r="199" spans="1:56" ht="15" x14ac:dyDescent="0.25">
      <c r="C199" s="88" t="s">
        <v>566</v>
      </c>
      <c r="D199" s="88"/>
      <c r="E199" s="88"/>
      <c r="F199" s="88"/>
      <c r="G199" s="88"/>
      <c r="H199" s="88"/>
      <c r="I199" s="88">
        <f>J197</f>
        <v>4970.5600000000004</v>
      </c>
      <c r="J199" s="88"/>
      <c r="O199" s="62">
        <f>I199</f>
        <v>4970.5600000000004</v>
      </c>
      <c r="P199">
        <f>K199</f>
        <v>0</v>
      </c>
      <c r="Q199">
        <f>0</f>
        <v>0</v>
      </c>
      <c r="R199">
        <f>0</f>
        <v>0</v>
      </c>
      <c r="U199">
        <f>0</f>
        <v>0</v>
      </c>
      <c r="V199">
        <f>0</f>
        <v>0</v>
      </c>
      <c r="W199">
        <f>0</f>
        <v>0</v>
      </c>
      <c r="X199">
        <f>0</f>
        <v>0</v>
      </c>
      <c r="Z199">
        <f>0</f>
        <v>0</v>
      </c>
      <c r="AB199" s="62">
        <f>I199</f>
        <v>4970.5600000000004</v>
      </c>
      <c r="AN199">
        <f>IF(Source!BI48&lt;=1,J197, 0)</f>
        <v>0</v>
      </c>
      <c r="AO199">
        <f>IF(Source!BI48&lt;=1,I199, 0)</f>
        <v>0</v>
      </c>
      <c r="AP199">
        <f>IF(Source!BI48&lt;=1,0, 0)</f>
        <v>0</v>
      </c>
      <c r="AQ199">
        <f>IF(Source!BI48&lt;=1,0, 0)</f>
        <v>0</v>
      </c>
      <c r="AX199">
        <f>IF(Source!BI48=2,J197, 0)</f>
        <v>4970.5600000000004</v>
      </c>
      <c r="AY199">
        <f>IF(Source!BI48=2,I199, 0)</f>
        <v>4970.5600000000004</v>
      </c>
      <c r="AZ199">
        <f>IF(Source!BI48=2,0, 0)</f>
        <v>0</v>
      </c>
      <c r="BA199">
        <f>IF(Source!BI48=2,0, 0)</f>
        <v>0</v>
      </c>
    </row>
    <row r="200" spans="1:56" ht="57" x14ac:dyDescent="0.2">
      <c r="A200" s="108" t="str">
        <f>Source!E49</f>
        <v>17</v>
      </c>
      <c r="B200" s="109" t="str">
        <f>Source!F49</f>
        <v>м08-02-147-01</v>
      </c>
      <c r="C200" s="109" t="str">
        <f>Source!G49</f>
        <v>Кабель до 35 кВ по установленным конструкциям и лоткам с креплением на поворотах и в конце трассы, масса 1 м кабеля: до 1 кг</v>
      </c>
      <c r="D200" s="76" t="str">
        <f>Source!H49</f>
        <v>100 м</v>
      </c>
      <c r="E200" s="77">
        <f>Source!K49</f>
        <v>0.5</v>
      </c>
      <c r="F200" s="77"/>
      <c r="G200" s="77">
        <f>Source!I49</f>
        <v>0.5</v>
      </c>
      <c r="H200" s="78"/>
      <c r="I200" s="79"/>
      <c r="J200" s="78"/>
      <c r="K200" s="79"/>
      <c r="L200" s="80"/>
      <c r="AC200">
        <f>Source!X49</f>
        <v>43.82</v>
      </c>
      <c r="AD200">
        <f>Source!X49</f>
        <v>43.82</v>
      </c>
      <c r="AE200">
        <f>Source!Y49</f>
        <v>29.98</v>
      </c>
      <c r="AF200">
        <f>Source!Y49</f>
        <v>29.98</v>
      </c>
      <c r="AS200">
        <f>IF(Source!BI49&lt;=1,AD200, 0)</f>
        <v>0</v>
      </c>
      <c r="AT200">
        <f>IF(Source!BI49&lt;=1,AF200, 0)</f>
        <v>0</v>
      </c>
      <c r="BC200">
        <f>IF(Source!BI49=2,AD200, 0)</f>
        <v>43.82</v>
      </c>
      <c r="BD200">
        <f>IF(Source!BI49=2,AF200, 0)</f>
        <v>29.98</v>
      </c>
    </row>
    <row r="202" spans="1:56" ht="14.25" x14ac:dyDescent="0.2">
      <c r="A202" s="108"/>
      <c r="B202" s="110">
        <v>1</v>
      </c>
      <c r="C202" s="109" t="s">
        <v>553</v>
      </c>
      <c r="D202" s="76"/>
      <c r="E202" s="77"/>
      <c r="F202" s="77"/>
      <c r="G202" s="77"/>
      <c r="H202" s="78">
        <f>Source!AO49</f>
        <v>87.23</v>
      </c>
      <c r="I202" s="79"/>
      <c r="J202" s="78">
        <f>ROUND(Source!AF49*Source!I49, 2)</f>
        <v>43.62</v>
      </c>
      <c r="K202" s="79"/>
      <c r="L202" s="80"/>
    </row>
    <row r="203" spans="1:56" ht="14.25" x14ac:dyDescent="0.2">
      <c r="A203" s="108"/>
      <c r="B203" s="110">
        <v>3</v>
      </c>
      <c r="C203" s="109" t="s">
        <v>554</v>
      </c>
      <c r="D203" s="76"/>
      <c r="E203" s="77"/>
      <c r="F203" s="77"/>
      <c r="G203" s="77"/>
      <c r="H203" s="78">
        <f>Source!AM49</f>
        <v>45.42</v>
      </c>
      <c r="I203" s="79"/>
      <c r="J203" s="78">
        <f>ROUND(Source!AD49*Source!I49, 2)</f>
        <v>22.71</v>
      </c>
      <c r="K203" s="79"/>
      <c r="L203" s="80"/>
    </row>
    <row r="204" spans="1:56" ht="14.25" x14ac:dyDescent="0.2">
      <c r="A204" s="108"/>
      <c r="B204" s="110">
        <v>2</v>
      </c>
      <c r="C204" s="109" t="s">
        <v>555</v>
      </c>
      <c r="D204" s="76"/>
      <c r="E204" s="77"/>
      <c r="F204" s="77"/>
      <c r="G204" s="77"/>
      <c r="H204" s="78">
        <f>Source!AN49</f>
        <v>5.0199999999999996</v>
      </c>
      <c r="I204" s="79"/>
      <c r="J204" s="81">
        <f>ROUND(Source!AE49*Source!I49, 2)</f>
        <v>2.5099999999999998</v>
      </c>
      <c r="K204" s="79"/>
      <c r="L204" s="82"/>
    </row>
    <row r="205" spans="1:56" ht="14.25" x14ac:dyDescent="0.2">
      <c r="A205" s="108"/>
      <c r="B205" s="110">
        <v>4</v>
      </c>
      <c r="C205" s="109" t="s">
        <v>251</v>
      </c>
      <c r="D205" s="76"/>
      <c r="E205" s="77"/>
      <c r="F205" s="77"/>
      <c r="G205" s="77"/>
      <c r="H205" s="78">
        <f>Source!AL49</f>
        <v>28.13</v>
      </c>
      <c r="I205" s="79"/>
      <c r="J205" s="78">
        <f>ROUND(Source!AC49*Source!I49, 2)</f>
        <v>14.07</v>
      </c>
      <c r="K205" s="79"/>
      <c r="L205" s="80"/>
    </row>
    <row r="206" spans="1:56" ht="14.25" x14ac:dyDescent="0.2">
      <c r="A206" s="108"/>
      <c r="B206" s="109"/>
      <c r="C206" s="109" t="s">
        <v>556</v>
      </c>
      <c r="D206" s="76" t="s">
        <v>557</v>
      </c>
      <c r="E206" s="77">
        <f>Source!AQ49</f>
        <v>9.2799999999999994</v>
      </c>
      <c r="F206" s="77"/>
      <c r="G206" s="77">
        <f>ROUND(Source!U49, 7)</f>
        <v>4.6399999999999997</v>
      </c>
      <c r="H206" s="78"/>
      <c r="I206" s="79"/>
      <c r="J206" s="78"/>
      <c r="K206" s="79"/>
      <c r="L206" s="80"/>
    </row>
    <row r="207" spans="1:56" ht="14.25" x14ac:dyDescent="0.2">
      <c r="A207" s="108"/>
      <c r="B207" s="109"/>
      <c r="C207" s="111" t="s">
        <v>558</v>
      </c>
      <c r="D207" s="83" t="s">
        <v>557</v>
      </c>
      <c r="E207" s="84">
        <f>Source!AR49</f>
        <v>0.4</v>
      </c>
      <c r="F207" s="84"/>
      <c r="G207" s="84">
        <f>ROUND(Source!V49, 7)</f>
        <v>0.2</v>
      </c>
      <c r="H207" s="85"/>
      <c r="I207" s="86"/>
      <c r="J207" s="85"/>
      <c r="K207" s="86"/>
      <c r="L207" s="87"/>
    </row>
    <row r="208" spans="1:56" ht="14.25" x14ac:dyDescent="0.2">
      <c r="A208" s="108"/>
      <c r="B208" s="109"/>
      <c r="C208" s="109" t="s">
        <v>559</v>
      </c>
      <c r="D208" s="76"/>
      <c r="E208" s="77"/>
      <c r="F208" s="77"/>
      <c r="G208" s="77"/>
      <c r="H208" s="78">
        <f>H202+H203+H205</f>
        <v>160.78</v>
      </c>
      <c r="I208" s="79"/>
      <c r="J208" s="78">
        <f>J202+J203+J205</f>
        <v>80.400000000000006</v>
      </c>
      <c r="K208" s="79"/>
      <c r="L208" s="80"/>
    </row>
    <row r="209" spans="1:56" ht="14.25" x14ac:dyDescent="0.2">
      <c r="A209" s="108"/>
      <c r="B209" s="109"/>
      <c r="C209" s="109" t="s">
        <v>560</v>
      </c>
      <c r="D209" s="76"/>
      <c r="E209" s="77"/>
      <c r="F209" s="77"/>
      <c r="G209" s="77"/>
      <c r="H209" s="78"/>
      <c r="I209" s="79"/>
      <c r="J209" s="78">
        <f>SUM(Q200:Q212)+SUM(V200:V212)</f>
        <v>46.129999999999995</v>
      </c>
      <c r="K209" s="79"/>
      <c r="L209" s="80"/>
    </row>
    <row r="210" spans="1:56" ht="28.5" x14ac:dyDescent="0.2">
      <c r="A210" s="108"/>
      <c r="B210" s="109" t="s">
        <v>589</v>
      </c>
      <c r="C210" s="109" t="s">
        <v>590</v>
      </c>
      <c r="D210" s="76" t="s">
        <v>563</v>
      </c>
      <c r="E210" s="77">
        <f>Source!BZ49</f>
        <v>95</v>
      </c>
      <c r="F210" s="77"/>
      <c r="G210" s="77">
        <f>Source!AT49</f>
        <v>95</v>
      </c>
      <c r="H210" s="78"/>
      <c r="I210" s="79"/>
      <c r="J210" s="78">
        <f>SUM(AC200:AC212)</f>
        <v>43.82</v>
      </c>
      <c r="K210" s="79"/>
      <c r="L210" s="80"/>
    </row>
    <row r="211" spans="1:56" ht="57" x14ac:dyDescent="0.2">
      <c r="A211" s="112"/>
      <c r="B211" s="111" t="s">
        <v>591</v>
      </c>
      <c r="C211" s="111" t="s">
        <v>592</v>
      </c>
      <c r="D211" s="83" t="s">
        <v>563</v>
      </c>
      <c r="E211" s="84">
        <f>Source!CA49</f>
        <v>65</v>
      </c>
      <c r="F211" s="84"/>
      <c r="G211" s="84">
        <f>Source!AU49</f>
        <v>65</v>
      </c>
      <c r="H211" s="85"/>
      <c r="I211" s="86"/>
      <c r="J211" s="85">
        <f>SUM(AE200:AE212)</f>
        <v>29.98</v>
      </c>
      <c r="K211" s="86"/>
      <c r="L211" s="87"/>
    </row>
    <row r="212" spans="1:56" ht="15" x14ac:dyDescent="0.25">
      <c r="C212" s="88" t="s">
        <v>566</v>
      </c>
      <c r="D212" s="88"/>
      <c r="E212" s="88"/>
      <c r="F212" s="88"/>
      <c r="G212" s="88"/>
      <c r="H212" s="88"/>
      <c r="I212" s="88">
        <f>J202+J203+J205+J210+J211</f>
        <v>154.19999999999999</v>
      </c>
      <c r="J212" s="88"/>
      <c r="O212" s="62">
        <f>I212</f>
        <v>154.19999999999999</v>
      </c>
      <c r="P212">
        <f>K212</f>
        <v>0</v>
      </c>
      <c r="Q212" s="62">
        <f>J202</f>
        <v>43.62</v>
      </c>
      <c r="R212" s="62">
        <f>J202</f>
        <v>43.62</v>
      </c>
      <c r="U212" s="63">
        <f>L202</f>
        <v>0</v>
      </c>
      <c r="V212" s="62">
        <f>J204</f>
        <v>2.5099999999999998</v>
      </c>
      <c r="W212" s="63">
        <f>L204</f>
        <v>0</v>
      </c>
      <c r="X212" s="62">
        <f>J203</f>
        <v>22.71</v>
      </c>
      <c r="Z212" s="63">
        <f>L203</f>
        <v>0</v>
      </c>
      <c r="AB212" s="62">
        <f>J205</f>
        <v>14.07</v>
      </c>
      <c r="AN212">
        <f>IF(Source!BI49&lt;=1,J202+J203+J205+J210+J211, 0)</f>
        <v>0</v>
      </c>
      <c r="AO212">
        <f>IF(Source!BI49&lt;=1,J205, 0)</f>
        <v>0</v>
      </c>
      <c r="AP212">
        <f>IF(Source!BI49&lt;=1,J203, 0)</f>
        <v>0</v>
      </c>
      <c r="AQ212">
        <f>IF(Source!BI49&lt;=1,J202, 0)</f>
        <v>0</v>
      </c>
      <c r="AX212">
        <f>IF(Source!BI49=2,J202+J203+J205+J210+J211, 0)</f>
        <v>154.19999999999999</v>
      </c>
      <c r="AY212">
        <f>IF(Source!BI49=2,J205, 0)</f>
        <v>14.07</v>
      </c>
      <c r="AZ212">
        <f>IF(Source!BI49=2,J203, 0)</f>
        <v>22.71</v>
      </c>
      <c r="BA212">
        <f>IF(Source!BI49=2,J202, 0)</f>
        <v>43.62</v>
      </c>
    </row>
    <row r="213" spans="1:56" ht="28.5" x14ac:dyDescent="0.2">
      <c r="A213" s="108" t="str">
        <f>Source!E50</f>
        <v>18</v>
      </c>
      <c r="B213" s="109" t="str">
        <f>Source!F50</f>
        <v>21.1.06.09-0152</v>
      </c>
      <c r="C213" s="109" t="str">
        <f>Source!G50</f>
        <v>Кабель силовой с медными жилами ВВГнг(A)-LS 3х2,5-660</v>
      </c>
      <c r="D213" s="76" t="str">
        <f>Source!H50</f>
        <v>1000 м</v>
      </c>
      <c r="E213" s="77">
        <f>Source!K50</f>
        <v>5.0999999999999997E-2</v>
      </c>
      <c r="F213" s="77"/>
      <c r="G213" s="77">
        <f>Source!I50</f>
        <v>5.0999999999999997E-2</v>
      </c>
      <c r="H213" s="78">
        <f>Source!AL50</f>
        <v>6920.41</v>
      </c>
      <c r="I213" s="79"/>
      <c r="J213" s="78">
        <f>ROUND(Source!AC50*Source!I50, 2)</f>
        <v>352.94</v>
      </c>
      <c r="K213" s="79"/>
      <c r="L213" s="80"/>
      <c r="AC213">
        <f>Source!X50</f>
        <v>0</v>
      </c>
      <c r="AD213">
        <f>Source!X50</f>
        <v>0</v>
      </c>
      <c r="AE213">
        <f>Source!Y50</f>
        <v>0</v>
      </c>
      <c r="AF213">
        <f>Source!Y50</f>
        <v>0</v>
      </c>
      <c r="AS213">
        <f>IF(Source!BI50&lt;=1,AD213, 0)</f>
        <v>0</v>
      </c>
      <c r="AT213">
        <f>IF(Source!BI50&lt;=1,AF213, 0)</f>
        <v>0</v>
      </c>
      <c r="BC213">
        <f>IF(Source!BI50=2,AD213, 0)</f>
        <v>0</v>
      </c>
      <c r="BD213">
        <f>IF(Source!BI50=2,AF213, 0)</f>
        <v>0</v>
      </c>
    </row>
    <row r="214" spans="1:56" x14ac:dyDescent="0.2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</row>
    <row r="215" spans="1:56" ht="15" x14ac:dyDescent="0.25">
      <c r="C215" s="88" t="s">
        <v>566</v>
      </c>
      <c r="D215" s="88"/>
      <c r="E215" s="88"/>
      <c r="F215" s="88"/>
      <c r="G215" s="88"/>
      <c r="H215" s="88"/>
      <c r="I215" s="88">
        <f>J213</f>
        <v>352.94</v>
      </c>
      <c r="J215" s="88"/>
      <c r="O215" s="62">
        <f>I215</f>
        <v>352.94</v>
      </c>
      <c r="P215">
        <f>K215</f>
        <v>0</v>
      </c>
      <c r="Q215">
        <f>0</f>
        <v>0</v>
      </c>
      <c r="R215">
        <f>0</f>
        <v>0</v>
      </c>
      <c r="U215">
        <f>0</f>
        <v>0</v>
      </c>
      <c r="V215">
        <f>0</f>
        <v>0</v>
      </c>
      <c r="W215">
        <f>0</f>
        <v>0</v>
      </c>
      <c r="X215">
        <f>0</f>
        <v>0</v>
      </c>
      <c r="Z215">
        <f>0</f>
        <v>0</v>
      </c>
      <c r="AB215" s="62">
        <f>I215</f>
        <v>352.94</v>
      </c>
      <c r="AN215">
        <f>IF(Source!BI50&lt;=1,J213, 0)</f>
        <v>0</v>
      </c>
      <c r="AO215">
        <f>IF(Source!BI50&lt;=1,I215, 0)</f>
        <v>0</v>
      </c>
      <c r="AP215">
        <f>IF(Source!BI50&lt;=1,0, 0)</f>
        <v>0</v>
      </c>
      <c r="AQ215">
        <f>IF(Source!BI50&lt;=1,0, 0)</f>
        <v>0</v>
      </c>
      <c r="AX215">
        <f>IF(Source!BI50=2,J213, 0)</f>
        <v>352.94</v>
      </c>
      <c r="AY215">
        <f>IF(Source!BI50=2,I215, 0)</f>
        <v>352.94</v>
      </c>
      <c r="AZ215">
        <f>IF(Source!BI50=2,0, 0)</f>
        <v>0</v>
      </c>
      <c r="BA215">
        <f>IF(Source!BI50=2,0, 0)</f>
        <v>0</v>
      </c>
    </row>
    <row r="216" spans="1:56" ht="14.25" x14ac:dyDescent="0.2">
      <c r="A216" s="108" t="str">
        <f>Source!E51</f>
        <v>19</v>
      </c>
      <c r="B216" s="109" t="str">
        <f>Source!F51</f>
        <v>м08-03-575-01</v>
      </c>
      <c r="C216" s="109" t="str">
        <f>Source!G51</f>
        <v>Прибор или аппарат</v>
      </c>
      <c r="D216" s="76" t="str">
        <f>Source!H51</f>
        <v>ШТ</v>
      </c>
      <c r="E216" s="77">
        <f>Source!K51</f>
        <v>11</v>
      </c>
      <c r="F216" s="77"/>
      <c r="G216" s="77">
        <f>Source!I51</f>
        <v>11</v>
      </c>
      <c r="H216" s="78"/>
      <c r="I216" s="79"/>
      <c r="J216" s="78"/>
      <c r="K216" s="79"/>
      <c r="L216" s="80"/>
      <c r="AC216">
        <f>Source!X51</f>
        <v>106.8</v>
      </c>
      <c r="AD216">
        <f>Source!X51</f>
        <v>106.8</v>
      </c>
      <c r="AE216">
        <f>Source!Y51</f>
        <v>73.069999999999993</v>
      </c>
      <c r="AF216">
        <f>Source!Y51</f>
        <v>73.069999999999993</v>
      </c>
      <c r="AS216">
        <f>IF(Source!BI51&lt;=1,AD216, 0)</f>
        <v>0</v>
      </c>
      <c r="AT216">
        <f>IF(Source!BI51&lt;=1,AF216, 0)</f>
        <v>0</v>
      </c>
      <c r="BC216">
        <f>IF(Source!BI51=2,AD216, 0)</f>
        <v>106.8</v>
      </c>
      <c r="BD216">
        <f>IF(Source!BI51=2,AF216, 0)</f>
        <v>73.069999999999993</v>
      </c>
    </row>
    <row r="218" spans="1:56" ht="14.25" x14ac:dyDescent="0.2">
      <c r="A218" s="108"/>
      <c r="B218" s="110">
        <v>1</v>
      </c>
      <c r="C218" s="109" t="s">
        <v>553</v>
      </c>
      <c r="D218" s="76"/>
      <c r="E218" s="77"/>
      <c r="F218" s="77"/>
      <c r="G218" s="77"/>
      <c r="H218" s="78">
        <f>Source!AO51</f>
        <v>10.220000000000001</v>
      </c>
      <c r="I218" s="79"/>
      <c r="J218" s="78">
        <f>ROUND(Source!AF51*Source!I51, 2)</f>
        <v>112.42</v>
      </c>
      <c r="K218" s="79"/>
      <c r="L218" s="80"/>
    </row>
    <row r="219" spans="1:56" ht="14.25" x14ac:dyDescent="0.2">
      <c r="A219" s="108"/>
      <c r="B219" s="110">
        <v>4</v>
      </c>
      <c r="C219" s="109" t="s">
        <v>251</v>
      </c>
      <c r="D219" s="76"/>
      <c r="E219" s="77"/>
      <c r="F219" s="77"/>
      <c r="G219" s="77"/>
      <c r="H219" s="78">
        <f>Source!AL51</f>
        <v>0.38</v>
      </c>
      <c r="I219" s="79"/>
      <c r="J219" s="78">
        <f>ROUND(Source!AC51*Source!I51, 2)</f>
        <v>4.18</v>
      </c>
      <c r="K219" s="79"/>
      <c r="L219" s="80"/>
    </row>
    <row r="220" spans="1:56" ht="14.25" x14ac:dyDescent="0.2">
      <c r="A220" s="108"/>
      <c r="B220" s="109"/>
      <c r="C220" s="111" t="s">
        <v>556</v>
      </c>
      <c r="D220" s="83" t="s">
        <v>557</v>
      </c>
      <c r="E220" s="84">
        <f>Source!AQ51</f>
        <v>1.03</v>
      </c>
      <c r="F220" s="84"/>
      <c r="G220" s="84">
        <f>ROUND(Source!U51, 7)</f>
        <v>11.33</v>
      </c>
      <c r="H220" s="85"/>
      <c r="I220" s="86"/>
      <c r="J220" s="85"/>
      <c r="K220" s="86"/>
      <c r="L220" s="87"/>
    </row>
    <row r="221" spans="1:56" ht="14.25" x14ac:dyDescent="0.2">
      <c r="A221" s="108"/>
      <c r="B221" s="109"/>
      <c r="C221" s="109" t="s">
        <v>559</v>
      </c>
      <c r="D221" s="76"/>
      <c r="E221" s="77"/>
      <c r="F221" s="77"/>
      <c r="G221" s="77"/>
      <c r="H221" s="78">
        <f>H218+H219</f>
        <v>10.600000000000001</v>
      </c>
      <c r="I221" s="79"/>
      <c r="J221" s="78">
        <f>J218+J219</f>
        <v>116.6</v>
      </c>
      <c r="K221" s="79"/>
      <c r="L221" s="80"/>
    </row>
    <row r="222" spans="1:56" ht="14.25" x14ac:dyDescent="0.2">
      <c r="A222" s="108"/>
      <c r="B222" s="109"/>
      <c r="C222" s="109" t="s">
        <v>560</v>
      </c>
      <c r="D222" s="76"/>
      <c r="E222" s="77"/>
      <c r="F222" s="77"/>
      <c r="G222" s="77"/>
      <c r="H222" s="78"/>
      <c r="I222" s="79"/>
      <c r="J222" s="78">
        <f>SUM(Q216:Q225)+SUM(V216:V225)</f>
        <v>112.42</v>
      </c>
      <c r="K222" s="79"/>
      <c r="L222" s="80"/>
    </row>
    <row r="223" spans="1:56" ht="28.5" x14ac:dyDescent="0.2">
      <c r="A223" s="108"/>
      <c r="B223" s="109" t="s">
        <v>589</v>
      </c>
      <c r="C223" s="109" t="s">
        <v>590</v>
      </c>
      <c r="D223" s="76" t="s">
        <v>563</v>
      </c>
      <c r="E223" s="77">
        <f>Source!BZ51</f>
        <v>95</v>
      </c>
      <c r="F223" s="77"/>
      <c r="G223" s="77">
        <f>Source!AT51</f>
        <v>95</v>
      </c>
      <c r="H223" s="78"/>
      <c r="I223" s="79"/>
      <c r="J223" s="78">
        <f>SUM(AC216:AC225)</f>
        <v>106.8</v>
      </c>
      <c r="K223" s="79"/>
      <c r="L223" s="80"/>
    </row>
    <row r="224" spans="1:56" ht="57" x14ac:dyDescent="0.2">
      <c r="A224" s="112"/>
      <c r="B224" s="111" t="s">
        <v>591</v>
      </c>
      <c r="C224" s="111" t="s">
        <v>592</v>
      </c>
      <c r="D224" s="83" t="s">
        <v>563</v>
      </c>
      <c r="E224" s="84">
        <f>Source!CA51</f>
        <v>65</v>
      </c>
      <c r="F224" s="84"/>
      <c r="G224" s="84">
        <f>Source!AU51</f>
        <v>65</v>
      </c>
      <c r="H224" s="85"/>
      <c r="I224" s="86"/>
      <c r="J224" s="85">
        <f>SUM(AE216:AE225)</f>
        <v>73.069999999999993</v>
      </c>
      <c r="K224" s="86"/>
      <c r="L224" s="87"/>
    </row>
    <row r="225" spans="1:84" ht="15" x14ac:dyDescent="0.25">
      <c r="C225" s="88" t="s">
        <v>566</v>
      </c>
      <c r="D225" s="88"/>
      <c r="E225" s="88"/>
      <c r="F225" s="88"/>
      <c r="G225" s="88"/>
      <c r="H225" s="88"/>
      <c r="I225" s="88">
        <f>J218+J219+J223+J224</f>
        <v>296.46999999999997</v>
      </c>
      <c r="J225" s="88"/>
      <c r="O225" s="62">
        <f>I225</f>
        <v>296.46999999999997</v>
      </c>
      <c r="P225">
        <f>K225</f>
        <v>0</v>
      </c>
      <c r="Q225" s="62">
        <f>J218</f>
        <v>112.42</v>
      </c>
      <c r="R225" s="62">
        <f>J218</f>
        <v>112.42</v>
      </c>
      <c r="U225" s="63">
        <f>L218</f>
        <v>0</v>
      </c>
      <c r="V225">
        <f>0</f>
        <v>0</v>
      </c>
      <c r="W225">
        <f>0</f>
        <v>0</v>
      </c>
      <c r="X225">
        <f>0</f>
        <v>0</v>
      </c>
      <c r="Z225">
        <f>0</f>
        <v>0</v>
      </c>
      <c r="AB225" s="62">
        <f>J219</f>
        <v>4.18</v>
      </c>
      <c r="AN225">
        <f>IF(Source!BI51&lt;=1,J218+J219+J223+J224, 0)</f>
        <v>0</v>
      </c>
      <c r="AO225">
        <f>IF(Source!BI51&lt;=1,J219, 0)</f>
        <v>0</v>
      </c>
      <c r="AP225">
        <f>IF(Source!BI51&lt;=1,0, 0)</f>
        <v>0</v>
      </c>
      <c r="AQ225">
        <f>IF(Source!BI51&lt;=1,J218, 0)</f>
        <v>0</v>
      </c>
      <c r="AX225">
        <f>IF(Source!BI51=2,J218+J219+J223+J224, 0)</f>
        <v>296.46999999999997</v>
      </c>
      <c r="AY225">
        <f>IF(Source!BI51=2,J219, 0)</f>
        <v>4.18</v>
      </c>
      <c r="AZ225">
        <f>IF(Source!BI51=2,0, 0)</f>
        <v>0</v>
      </c>
      <c r="BA225">
        <f>IF(Source!BI51=2,J218, 0)</f>
        <v>112.42</v>
      </c>
    </row>
    <row r="226" spans="1:84" ht="42.75" x14ac:dyDescent="0.2">
      <c r="A226" s="113" t="str">
        <f>Source!E52</f>
        <v>20</v>
      </c>
      <c r="B226" s="114" t="str">
        <f>Source!F52</f>
        <v>62.1.01.09-0004</v>
      </c>
      <c r="C226" s="114" t="s">
        <v>593</v>
      </c>
      <c r="D226" s="89" t="str">
        <f>Source!H52</f>
        <v>ШТ</v>
      </c>
      <c r="E226" s="90">
        <f>Source!K52</f>
        <v>11</v>
      </c>
      <c r="F226" s="90"/>
      <c r="G226" s="90">
        <f>Source!I52</f>
        <v>11</v>
      </c>
      <c r="H226" s="91">
        <f>Source!AL52</f>
        <v>13.12</v>
      </c>
      <c r="I226" s="92"/>
      <c r="J226" s="91">
        <f>ROUND(Source!AC52*Source!I52, 2)</f>
        <v>144.32</v>
      </c>
      <c r="K226" s="92"/>
      <c r="L226" s="93"/>
      <c r="AC226">
        <f>Source!X52</f>
        <v>0</v>
      </c>
      <c r="AD226">
        <f>Source!X52</f>
        <v>0</v>
      </c>
      <c r="AE226">
        <f>Source!Y52</f>
        <v>0</v>
      </c>
      <c r="AF226">
        <f>Source!Y52</f>
        <v>0</v>
      </c>
      <c r="AS226">
        <f>IF(Source!BI52&lt;=1,AD226, 0)</f>
        <v>0</v>
      </c>
      <c r="AT226">
        <f>IF(Source!BI52&lt;=1,AF226, 0)</f>
        <v>0</v>
      </c>
      <c r="BC226">
        <f>IF(Source!BI52=2,AD226, 0)</f>
        <v>0</v>
      </c>
      <c r="BD226">
        <f>IF(Source!BI52=2,AF226, 0)</f>
        <v>0</v>
      </c>
    </row>
    <row r="227" spans="1:84" x14ac:dyDescent="0.2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</row>
    <row r="228" spans="1:84" ht="15" x14ac:dyDescent="0.25">
      <c r="A228" s="65"/>
      <c r="B228" s="65"/>
      <c r="C228" s="94" t="s">
        <v>566</v>
      </c>
      <c r="D228" s="94"/>
      <c r="E228" s="94"/>
      <c r="F228" s="94"/>
      <c r="G228" s="94"/>
      <c r="H228" s="94"/>
      <c r="I228" s="94">
        <f>J226</f>
        <v>144.32</v>
      </c>
      <c r="J228" s="94"/>
      <c r="K228" s="65"/>
      <c r="L228" s="65"/>
      <c r="O228" s="62">
        <f>I228</f>
        <v>144.32</v>
      </c>
      <c r="P228">
        <f>K228</f>
        <v>0</v>
      </c>
      <c r="Q228">
        <f>0</f>
        <v>0</v>
      </c>
      <c r="U228">
        <f>0</f>
        <v>0</v>
      </c>
      <c r="V228">
        <f>0</f>
        <v>0</v>
      </c>
      <c r="W228">
        <f>0</f>
        <v>0</v>
      </c>
      <c r="X228">
        <f>0</f>
        <v>0</v>
      </c>
      <c r="Z228">
        <f>0</f>
        <v>0</v>
      </c>
      <c r="AB228" s="62">
        <f>I228</f>
        <v>144.32</v>
      </c>
      <c r="AN228">
        <f>IF(Source!BI52&lt;=1,J226, 0)</f>
        <v>0</v>
      </c>
      <c r="AO228">
        <f>IF(Source!BI52&lt;=1,I228, 0)</f>
        <v>0</v>
      </c>
      <c r="AP228">
        <f>IF(Source!BI52&lt;=1,0, 0)</f>
        <v>0</v>
      </c>
      <c r="AQ228">
        <f>IF(Source!BI52&lt;=1,0, 0)</f>
        <v>0</v>
      </c>
      <c r="AX228">
        <f>IF(Source!BI52=2,J226, 0)</f>
        <v>0</v>
      </c>
      <c r="AY228">
        <f>IF(Source!BI52=2,I228, 0)</f>
        <v>0</v>
      </c>
      <c r="AZ228">
        <f>IF(Source!BI52=2,0, 0)</f>
        <v>0</v>
      </c>
      <c r="BA228">
        <f>IF(Source!BI52=2,0, 0)</f>
        <v>0</v>
      </c>
      <c r="BH228">
        <f>IF(Source!BI52=3,J226, 0)</f>
        <v>144.32</v>
      </c>
    </row>
    <row r="229" spans="1:84" ht="28.5" x14ac:dyDescent="0.2">
      <c r="A229" s="108" t="str">
        <f>Source!E53</f>
        <v>21</v>
      </c>
      <c r="B229" s="109" t="str">
        <f>Source!F53</f>
        <v>20.5.04.09-0003</v>
      </c>
      <c r="C229" s="109" t="str">
        <f>Source!G53</f>
        <v>Сжим типа У733М, для магистральных и ответвительных проводов и кабелей</v>
      </c>
      <c r="D229" s="76" t="str">
        <f>Source!H53</f>
        <v>100 ШТ</v>
      </c>
      <c r="E229" s="77">
        <f>Source!K53</f>
        <v>0.11</v>
      </c>
      <c r="F229" s="77"/>
      <c r="G229" s="77">
        <f>Source!I53</f>
        <v>0.11</v>
      </c>
      <c r="H229" s="78">
        <f>Source!AL53</f>
        <v>223.94</v>
      </c>
      <c r="I229" s="79"/>
      <c r="J229" s="78">
        <f>ROUND(Source!AC53*Source!I53, 2)</f>
        <v>24.63</v>
      </c>
      <c r="K229" s="79"/>
      <c r="L229" s="80"/>
      <c r="AC229">
        <f>Source!X53</f>
        <v>0</v>
      </c>
      <c r="AD229">
        <f>Source!X53</f>
        <v>0</v>
      </c>
      <c r="AE229">
        <f>Source!Y53</f>
        <v>0</v>
      </c>
      <c r="AF229">
        <f>Source!Y53</f>
        <v>0</v>
      </c>
      <c r="AS229">
        <f>IF(Source!BI53&lt;=1,AD229, 0)</f>
        <v>0</v>
      </c>
      <c r="AT229">
        <f>IF(Source!BI53&lt;=1,AF229, 0)</f>
        <v>0</v>
      </c>
      <c r="BC229">
        <f>IF(Source!BI53=2,AD229, 0)</f>
        <v>0</v>
      </c>
      <c r="BD229">
        <f>IF(Source!BI53=2,AF229, 0)</f>
        <v>0</v>
      </c>
    </row>
    <row r="230" spans="1:84" x14ac:dyDescent="0.2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</row>
    <row r="231" spans="1:84" ht="15" x14ac:dyDescent="0.25">
      <c r="C231" s="88" t="s">
        <v>566</v>
      </c>
      <c r="D231" s="88"/>
      <c r="E231" s="88"/>
      <c r="F231" s="88"/>
      <c r="G231" s="88"/>
      <c r="H231" s="88"/>
      <c r="I231" s="88">
        <f>J229</f>
        <v>24.63</v>
      </c>
      <c r="J231" s="88"/>
      <c r="O231" s="62">
        <f>I231</f>
        <v>24.63</v>
      </c>
      <c r="P231">
        <f>K231</f>
        <v>0</v>
      </c>
      <c r="Q231">
        <f>0</f>
        <v>0</v>
      </c>
      <c r="R231">
        <f>0</f>
        <v>0</v>
      </c>
      <c r="U231">
        <f>0</f>
        <v>0</v>
      </c>
      <c r="V231">
        <f>0</f>
        <v>0</v>
      </c>
      <c r="W231">
        <f>0</f>
        <v>0</v>
      </c>
      <c r="X231">
        <f>0</f>
        <v>0</v>
      </c>
      <c r="Z231">
        <f>0</f>
        <v>0</v>
      </c>
      <c r="AB231" s="62">
        <f>I231</f>
        <v>24.63</v>
      </c>
      <c r="AN231">
        <f>IF(Source!BI53&lt;=1,J229, 0)</f>
        <v>0</v>
      </c>
      <c r="AO231">
        <f>IF(Source!BI53&lt;=1,I231, 0)</f>
        <v>0</v>
      </c>
      <c r="AP231">
        <f>IF(Source!BI53&lt;=1,0, 0)</f>
        <v>0</v>
      </c>
      <c r="AQ231">
        <f>IF(Source!BI53&lt;=1,0, 0)</f>
        <v>0</v>
      </c>
      <c r="AX231">
        <f>IF(Source!BI53=2,J229, 0)</f>
        <v>24.63</v>
      </c>
      <c r="AY231">
        <f>IF(Source!BI53=2,I231, 0)</f>
        <v>24.63</v>
      </c>
      <c r="AZ231">
        <f>IF(Source!BI53=2,0, 0)</f>
        <v>0</v>
      </c>
      <c r="BA231">
        <f>IF(Source!BI53=2,0, 0)</f>
        <v>0</v>
      </c>
    </row>
    <row r="233" spans="1:84" ht="15" x14ac:dyDescent="0.2">
      <c r="A233" s="95"/>
      <c r="B233" s="96"/>
      <c r="C233" s="97" t="s">
        <v>594</v>
      </c>
      <c r="D233" s="97"/>
      <c r="E233" s="97"/>
      <c r="F233" s="97"/>
      <c r="G233" s="97"/>
      <c r="H233" s="97"/>
      <c r="I233" s="98"/>
      <c r="J233" s="99">
        <f>J235+J236+J237+J238</f>
        <v>49432.95</v>
      </c>
      <c r="K233" s="99"/>
      <c r="L233" s="100"/>
      <c r="CF233" s="116" t="s">
        <v>594</v>
      </c>
    </row>
    <row r="234" spans="1:84" ht="14.25" x14ac:dyDescent="0.2">
      <c r="A234" s="101"/>
      <c r="B234" s="102"/>
      <c r="C234" s="103" t="s">
        <v>595</v>
      </c>
      <c r="D234" s="104"/>
      <c r="E234" s="104"/>
      <c r="F234" s="104"/>
      <c r="G234" s="104"/>
      <c r="H234" s="104"/>
      <c r="I234" s="105"/>
      <c r="J234" s="106"/>
      <c r="K234" s="106"/>
      <c r="L234" s="107"/>
    </row>
    <row r="235" spans="1:84" ht="14.25" x14ac:dyDescent="0.2">
      <c r="A235" s="101"/>
      <c r="B235" s="102"/>
      <c r="C235" s="104" t="s">
        <v>596</v>
      </c>
      <c r="D235" s="104"/>
      <c r="E235" s="104"/>
      <c r="F235" s="104"/>
      <c r="G235" s="104"/>
      <c r="H235" s="104"/>
      <c r="I235" s="105"/>
      <c r="J235" s="106">
        <f>SUM(Q40:Q231)</f>
        <v>1227.9299999999998</v>
      </c>
      <c r="K235" s="106"/>
      <c r="L235" s="107"/>
    </row>
    <row r="236" spans="1:84" ht="14.25" x14ac:dyDescent="0.2">
      <c r="A236" s="101"/>
      <c r="B236" s="102"/>
      <c r="C236" s="104" t="s">
        <v>597</v>
      </c>
      <c r="D236" s="104"/>
      <c r="E236" s="104"/>
      <c r="F236" s="104"/>
      <c r="G236" s="104"/>
      <c r="H236" s="104"/>
      <c r="I236" s="105"/>
      <c r="J236" s="106">
        <f>Source!F67</f>
        <v>3982.75</v>
      </c>
      <c r="K236" s="106"/>
      <c r="L236" s="107"/>
    </row>
    <row r="237" spans="1:84" ht="14.25" x14ac:dyDescent="0.2">
      <c r="A237" s="101"/>
      <c r="B237" s="102"/>
      <c r="C237" s="104" t="s">
        <v>598</v>
      </c>
      <c r="D237" s="104"/>
      <c r="E237" s="104"/>
      <c r="F237" s="104"/>
      <c r="G237" s="104"/>
      <c r="H237" s="104"/>
      <c r="I237" s="105"/>
      <c r="J237" s="106">
        <f>Source!F58-J242</f>
        <v>44222.27</v>
      </c>
      <c r="K237" s="106"/>
      <c r="L237" s="107"/>
    </row>
    <row r="238" spans="1:84" ht="14.25" hidden="1" customHeight="1" x14ac:dyDescent="0.2">
      <c r="A238" s="101"/>
      <c r="B238" s="102"/>
      <c r="C238" s="104" t="s">
        <v>599</v>
      </c>
      <c r="D238" s="104"/>
      <c r="E238" s="104"/>
      <c r="F238" s="104"/>
      <c r="G238" s="104"/>
      <c r="H238" s="104"/>
      <c r="I238" s="105"/>
      <c r="J238" s="106">
        <f>Source!F80</f>
        <v>0</v>
      </c>
      <c r="K238" s="106"/>
      <c r="L238" s="107"/>
    </row>
    <row r="239" spans="1:84" ht="14.25" x14ac:dyDescent="0.2">
      <c r="A239" s="101"/>
      <c r="B239" s="102"/>
      <c r="C239" s="104" t="s">
        <v>600</v>
      </c>
      <c r="D239" s="104"/>
      <c r="E239" s="104"/>
      <c r="F239" s="104"/>
      <c r="G239" s="104"/>
      <c r="H239" s="104"/>
      <c r="I239" s="105"/>
      <c r="J239" s="106">
        <f>SUM(Q40:Q231)+SUM(V40:V231)</f>
        <v>1713.83</v>
      </c>
      <c r="K239" s="106"/>
      <c r="L239" s="107"/>
    </row>
    <row r="240" spans="1:84" ht="14.25" x14ac:dyDescent="0.2">
      <c r="A240" s="101"/>
      <c r="B240" s="102"/>
      <c r="C240" s="104" t="s">
        <v>601</v>
      </c>
      <c r="D240" s="104"/>
      <c r="E240" s="104"/>
      <c r="F240" s="104"/>
      <c r="G240" s="104"/>
      <c r="H240" s="104"/>
      <c r="I240" s="105"/>
      <c r="J240" s="106">
        <f>Source!F81</f>
        <v>1609.75</v>
      </c>
      <c r="K240" s="106"/>
      <c r="L240" s="107"/>
    </row>
    <row r="241" spans="1:56" ht="14.25" x14ac:dyDescent="0.2">
      <c r="A241" s="101"/>
      <c r="B241" s="102"/>
      <c r="C241" s="104" t="s">
        <v>602</v>
      </c>
      <c r="D241" s="104"/>
      <c r="E241" s="104"/>
      <c r="F241" s="104"/>
      <c r="G241" s="104"/>
      <c r="H241" s="104"/>
      <c r="I241" s="105"/>
      <c r="J241" s="106">
        <f>Source!F82</f>
        <v>1022.07</v>
      </c>
      <c r="K241" s="106"/>
      <c r="L241" s="107"/>
    </row>
    <row r="242" spans="1:56" ht="14.25" x14ac:dyDescent="0.2">
      <c r="A242" s="101"/>
      <c r="B242" s="102"/>
      <c r="C242" s="104" t="s">
        <v>603</v>
      </c>
      <c r="D242" s="104"/>
      <c r="E242" s="104"/>
      <c r="F242" s="104"/>
      <c r="G242" s="104"/>
      <c r="H242" s="104"/>
      <c r="I242" s="105"/>
      <c r="J242" s="106">
        <f>Source!F64</f>
        <v>144.32</v>
      </c>
      <c r="K242" s="106"/>
      <c r="L242" s="107"/>
    </row>
    <row r="243" spans="1:56" ht="14.25" hidden="1" customHeight="1" x14ac:dyDescent="0.2">
      <c r="A243" s="101"/>
      <c r="B243" s="102"/>
      <c r="C243" s="104" t="s">
        <v>604</v>
      </c>
      <c r="D243" s="104"/>
      <c r="E243" s="104"/>
      <c r="F243" s="104"/>
      <c r="G243" s="104"/>
      <c r="H243" s="104"/>
      <c r="I243" s="105"/>
      <c r="J243" s="106">
        <f>Source!F74</f>
        <v>0</v>
      </c>
      <c r="K243" s="106"/>
      <c r="L243" s="107"/>
    </row>
    <row r="244" spans="1:56" ht="15" x14ac:dyDescent="0.2">
      <c r="A244" s="95"/>
      <c r="B244" s="96"/>
      <c r="C244" s="97" t="s">
        <v>605</v>
      </c>
      <c r="D244" s="97"/>
      <c r="E244" s="97"/>
      <c r="F244" s="97"/>
      <c r="G244" s="97"/>
      <c r="H244" s="97"/>
      <c r="I244" s="98"/>
      <c r="J244" s="99">
        <f>Source!F83</f>
        <v>52209.09</v>
      </c>
      <c r="K244" s="99"/>
      <c r="L244" s="100"/>
    </row>
    <row r="245" spans="1:56" ht="14.25" hidden="1" customHeight="1" x14ac:dyDescent="0.2">
      <c r="A245" s="101"/>
      <c r="B245" s="102"/>
      <c r="C245" s="103" t="s">
        <v>595</v>
      </c>
      <c r="D245" s="104"/>
      <c r="E245" s="104"/>
      <c r="F245" s="104"/>
      <c r="G245" s="104"/>
      <c r="H245" s="104"/>
      <c r="I245" s="105"/>
      <c r="J245" s="106"/>
      <c r="K245" s="106"/>
      <c r="L245" s="107"/>
    </row>
    <row r="246" spans="1:56" ht="14.25" hidden="1" customHeight="1" x14ac:dyDescent="0.2">
      <c r="A246" s="101"/>
      <c r="B246" s="102"/>
      <c r="C246" s="104" t="s">
        <v>606</v>
      </c>
      <c r="D246" s="104"/>
      <c r="E246" s="104"/>
      <c r="F246" s="104"/>
      <c r="G246" s="104"/>
      <c r="H246" s="104"/>
      <c r="I246" s="105"/>
      <c r="J246" s="106">
        <f>SUM(BQ40:BQ231)</f>
        <v>0</v>
      </c>
      <c r="K246" s="106"/>
      <c r="L246" s="107"/>
    </row>
    <row r="247" spans="1:56" ht="14.25" hidden="1" customHeight="1" x14ac:dyDescent="0.2">
      <c r="A247" s="101"/>
      <c r="B247" s="102"/>
      <c r="C247" s="104" t="s">
        <v>607</v>
      </c>
      <c r="D247" s="104"/>
      <c r="E247" s="104"/>
      <c r="F247" s="104"/>
      <c r="G247" s="104"/>
      <c r="H247" s="104"/>
      <c r="I247" s="105"/>
      <c r="J247" s="106">
        <f>SUM(BR40:BR231)</f>
        <v>0</v>
      </c>
      <c r="K247" s="106"/>
      <c r="L247" s="107"/>
    </row>
    <row r="249" spans="1:56" ht="16.5" x14ac:dyDescent="0.25">
      <c r="A249" s="75" t="s">
        <v>608</v>
      </c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</row>
    <row r="250" spans="1:56" ht="117.75" x14ac:dyDescent="0.2">
      <c r="A250" s="108" t="str">
        <f>Source!E89</f>
        <v>22</v>
      </c>
      <c r="B250" s="109" t="str">
        <f>Source!F89</f>
        <v>м08-02-369-04</v>
      </c>
      <c r="C250" s="109" t="s">
        <v>609</v>
      </c>
      <c r="D250" s="76" t="str">
        <f>Source!H89</f>
        <v>ШТ</v>
      </c>
      <c r="E250" s="77">
        <f>Source!K89</f>
        <v>11</v>
      </c>
      <c r="F250" s="77"/>
      <c r="G250" s="77">
        <f>Source!I89</f>
        <v>11</v>
      </c>
      <c r="H250" s="78"/>
      <c r="I250" s="79"/>
      <c r="J250" s="78"/>
      <c r="K250" s="79"/>
      <c r="L250" s="80"/>
      <c r="AC250">
        <f>Source!X89</f>
        <v>50.37</v>
      </c>
      <c r="AD250">
        <f>Source!X89</f>
        <v>50.37</v>
      </c>
      <c r="AE250">
        <f>Source!Y89</f>
        <v>34.46</v>
      </c>
      <c r="AF250">
        <f>Source!Y89</f>
        <v>34.46</v>
      </c>
      <c r="AS250">
        <f>IF(Source!BI89&lt;=1,AD250, 0)</f>
        <v>0</v>
      </c>
      <c r="AT250">
        <f>IF(Source!BI89&lt;=1,AF250, 0)</f>
        <v>0</v>
      </c>
      <c r="BC250">
        <f>IF(Source!BI89=2,AD250, 0)</f>
        <v>50.37</v>
      </c>
      <c r="BD250">
        <f>IF(Source!BI89=2,AF250, 0)</f>
        <v>34.46</v>
      </c>
    </row>
    <row r="251" spans="1:56" ht="25.5" x14ac:dyDescent="0.2">
      <c r="B251" s="60" t="str">
        <f>Source!EO89</f>
        <v>Поправка: МР 519/пр Табл.3, п.4</v>
      </c>
    </row>
    <row r="252" spans="1:56" ht="14.25" x14ac:dyDescent="0.2">
      <c r="A252" s="108"/>
      <c r="B252" s="110">
        <v>1</v>
      </c>
      <c r="C252" s="109" t="s">
        <v>553</v>
      </c>
      <c r="D252" s="76"/>
      <c r="E252" s="77"/>
      <c r="F252" s="77"/>
      <c r="G252" s="77"/>
      <c r="H252" s="78">
        <f>Source!AO89</f>
        <v>10.71</v>
      </c>
      <c r="I252" s="79">
        <f>ROUND(0.3,7)</f>
        <v>0.3</v>
      </c>
      <c r="J252" s="78">
        <f>ROUND(Source!AF89*Source!I89, 2)</f>
        <v>35.31</v>
      </c>
      <c r="K252" s="79"/>
      <c r="L252" s="80"/>
    </row>
    <row r="253" spans="1:56" ht="14.25" x14ac:dyDescent="0.2">
      <c r="A253" s="108"/>
      <c r="B253" s="110">
        <v>3</v>
      </c>
      <c r="C253" s="109" t="s">
        <v>554</v>
      </c>
      <c r="D253" s="76"/>
      <c r="E253" s="77"/>
      <c r="F253" s="77"/>
      <c r="G253" s="77"/>
      <c r="H253" s="78">
        <f>Source!AM89</f>
        <v>54.99</v>
      </c>
      <c r="I253" s="79">
        <f>ROUND(0.3,7)</f>
        <v>0.3</v>
      </c>
      <c r="J253" s="78">
        <f>ROUND(Source!AD89*Source!I89, 2)</f>
        <v>181.5</v>
      </c>
      <c r="K253" s="79"/>
      <c r="L253" s="80"/>
    </row>
    <row r="254" spans="1:56" ht="14.25" x14ac:dyDescent="0.2">
      <c r="A254" s="108"/>
      <c r="B254" s="110">
        <v>2</v>
      </c>
      <c r="C254" s="109" t="s">
        <v>555</v>
      </c>
      <c r="D254" s="76"/>
      <c r="E254" s="77"/>
      <c r="F254" s="77"/>
      <c r="G254" s="77"/>
      <c r="H254" s="78">
        <f>Source!AN89</f>
        <v>5.36</v>
      </c>
      <c r="I254" s="79">
        <f>ROUND(0.3,7)</f>
        <v>0.3</v>
      </c>
      <c r="J254" s="81">
        <f>ROUND(Source!AE89*Source!I89, 2)</f>
        <v>17.71</v>
      </c>
      <c r="K254" s="79"/>
      <c r="L254" s="82"/>
    </row>
    <row r="255" spans="1:56" ht="14.25" x14ac:dyDescent="0.2">
      <c r="A255" s="108"/>
      <c r="B255" s="109"/>
      <c r="C255" s="109" t="s">
        <v>556</v>
      </c>
      <c r="D255" s="76" t="s">
        <v>557</v>
      </c>
      <c r="E255" s="77">
        <f>Source!AQ89</f>
        <v>1.02</v>
      </c>
      <c r="F255" s="77">
        <f>ROUND(0.3,7)</f>
        <v>0.3</v>
      </c>
      <c r="G255" s="77">
        <f>ROUND(Source!U89, 7)</f>
        <v>3.3660000000000001</v>
      </c>
      <c r="H255" s="78"/>
      <c r="I255" s="79"/>
      <c r="J255" s="78"/>
      <c r="K255" s="79"/>
      <c r="L255" s="80"/>
    </row>
    <row r="256" spans="1:56" ht="14.25" x14ac:dyDescent="0.2">
      <c r="A256" s="108"/>
      <c r="B256" s="109"/>
      <c r="C256" s="111" t="s">
        <v>558</v>
      </c>
      <c r="D256" s="83" t="s">
        <v>557</v>
      </c>
      <c r="E256" s="84">
        <f>Source!AR89</f>
        <v>0.4</v>
      </c>
      <c r="F256" s="84">
        <f>ROUND(0.3,7)</f>
        <v>0.3</v>
      </c>
      <c r="G256" s="84">
        <f>ROUND(Source!V89, 7)</f>
        <v>1.32</v>
      </c>
      <c r="H256" s="85"/>
      <c r="I256" s="86"/>
      <c r="J256" s="85"/>
      <c r="K256" s="86"/>
      <c r="L256" s="87"/>
    </row>
    <row r="257" spans="1:56" ht="14.25" x14ac:dyDescent="0.2">
      <c r="A257" s="108"/>
      <c r="B257" s="109"/>
      <c r="C257" s="109" t="s">
        <v>559</v>
      </c>
      <c r="D257" s="76"/>
      <c r="E257" s="77"/>
      <c r="F257" s="77"/>
      <c r="G257" s="77"/>
      <c r="H257" s="78">
        <f>H252+H253</f>
        <v>65.7</v>
      </c>
      <c r="I257" s="79"/>
      <c r="J257" s="78">
        <f>J252+J253</f>
        <v>216.81</v>
      </c>
      <c r="K257" s="79"/>
      <c r="L257" s="80"/>
    </row>
    <row r="258" spans="1:56" ht="14.25" x14ac:dyDescent="0.2">
      <c r="A258" s="108"/>
      <c r="B258" s="109"/>
      <c r="C258" s="109" t="s">
        <v>560</v>
      </c>
      <c r="D258" s="76"/>
      <c r="E258" s="77"/>
      <c r="F258" s="77"/>
      <c r="G258" s="77"/>
      <c r="H258" s="78"/>
      <c r="I258" s="79"/>
      <c r="J258" s="78">
        <f>SUM(Q250:Q261)+SUM(V250:V261)</f>
        <v>53.02</v>
      </c>
      <c r="K258" s="79"/>
      <c r="L258" s="80"/>
    </row>
    <row r="259" spans="1:56" ht="28.5" x14ac:dyDescent="0.2">
      <c r="A259" s="108"/>
      <c r="B259" s="109" t="s">
        <v>589</v>
      </c>
      <c r="C259" s="109" t="s">
        <v>590</v>
      </c>
      <c r="D259" s="76" t="s">
        <v>563</v>
      </c>
      <c r="E259" s="77">
        <f>Source!BZ89</f>
        <v>95</v>
      </c>
      <c r="F259" s="77"/>
      <c r="G259" s="77">
        <f>Source!AT89</f>
        <v>95</v>
      </c>
      <c r="H259" s="78"/>
      <c r="I259" s="79"/>
      <c r="J259" s="78">
        <f>SUM(AC250:AC261)</f>
        <v>50.37</v>
      </c>
      <c r="K259" s="79"/>
      <c r="L259" s="80"/>
    </row>
    <row r="260" spans="1:56" ht="57" x14ac:dyDescent="0.2">
      <c r="A260" s="112"/>
      <c r="B260" s="111" t="s">
        <v>591</v>
      </c>
      <c r="C260" s="111" t="s">
        <v>592</v>
      </c>
      <c r="D260" s="83" t="s">
        <v>563</v>
      </c>
      <c r="E260" s="84">
        <f>Source!CA89</f>
        <v>65</v>
      </c>
      <c r="F260" s="84"/>
      <c r="G260" s="84">
        <f>Source!AU89</f>
        <v>65</v>
      </c>
      <c r="H260" s="85"/>
      <c r="I260" s="86"/>
      <c r="J260" s="85">
        <f>SUM(AE250:AE261)</f>
        <v>34.46</v>
      </c>
      <c r="K260" s="86"/>
      <c r="L260" s="87"/>
    </row>
    <row r="261" spans="1:56" ht="15" x14ac:dyDescent="0.25">
      <c r="C261" s="88" t="s">
        <v>566</v>
      </c>
      <c r="D261" s="88"/>
      <c r="E261" s="88"/>
      <c r="F261" s="88"/>
      <c r="G261" s="88"/>
      <c r="H261" s="88"/>
      <c r="I261" s="88">
        <f>J252+J253+J259+J260</f>
        <v>301.64</v>
      </c>
      <c r="J261" s="88"/>
      <c r="O261" s="62">
        <f>I261</f>
        <v>301.64</v>
      </c>
      <c r="P261">
        <f>K261</f>
        <v>0</v>
      </c>
      <c r="Q261" s="62">
        <f>J252</f>
        <v>35.31</v>
      </c>
      <c r="R261" s="62">
        <f>J252</f>
        <v>35.31</v>
      </c>
      <c r="U261" s="63">
        <f>L252</f>
        <v>0</v>
      </c>
      <c r="V261" s="62">
        <f>J254</f>
        <v>17.71</v>
      </c>
      <c r="W261" s="63">
        <f>L254</f>
        <v>0</v>
      </c>
      <c r="X261" s="62">
        <f>J253</f>
        <v>181.5</v>
      </c>
      <c r="Z261" s="63">
        <f>L253</f>
        <v>0</v>
      </c>
      <c r="AB261">
        <f>0</f>
        <v>0</v>
      </c>
      <c r="AN261">
        <f>IF(Source!BI89&lt;=1,J252+J253+J259+J260, 0)</f>
        <v>0</v>
      </c>
      <c r="AO261">
        <f>IF(Source!BI89&lt;=1,0, 0)</f>
        <v>0</v>
      </c>
      <c r="AP261">
        <f>IF(Source!BI89&lt;=1,J253, 0)</f>
        <v>0</v>
      </c>
      <c r="AQ261">
        <f>IF(Source!BI89&lt;=1,J252, 0)</f>
        <v>0</v>
      </c>
      <c r="AX261">
        <f>IF(Source!BI89=2,J252+J253+J259+J260, 0)</f>
        <v>301.64</v>
      </c>
      <c r="AY261">
        <f>IF(Source!BI89=2,0, 0)</f>
        <v>0</v>
      </c>
      <c r="AZ261">
        <f>IF(Source!BI89=2,J253, 0)</f>
        <v>181.5</v>
      </c>
      <c r="BA261">
        <f>IF(Source!BI89=2,J252, 0)</f>
        <v>35.31</v>
      </c>
    </row>
    <row r="262" spans="1:56" ht="66.75" x14ac:dyDescent="0.2">
      <c r="A262" s="108" t="str">
        <f>Source!E90</f>
        <v>23</v>
      </c>
      <c r="B262" s="109" t="str">
        <f>Source!F90</f>
        <v>33-04-042-01</v>
      </c>
      <c r="C262" s="109" t="s">
        <v>610</v>
      </c>
      <c r="D262" s="76" t="str">
        <f>Source!H90</f>
        <v>ШТ</v>
      </c>
      <c r="E262" s="77">
        <f>Source!K90</f>
        <v>11</v>
      </c>
      <c r="F262" s="77"/>
      <c r="G262" s="77">
        <f>Source!I90</f>
        <v>11</v>
      </c>
      <c r="H262" s="78"/>
      <c r="I262" s="79"/>
      <c r="J262" s="78"/>
      <c r="K262" s="79"/>
      <c r="L262" s="80"/>
      <c r="AC262">
        <f>Source!X90</f>
        <v>134.19999999999999</v>
      </c>
      <c r="AD262">
        <f>Source!X90</f>
        <v>134.19999999999999</v>
      </c>
      <c r="AE262">
        <f>Source!Y90</f>
        <v>72.430000000000007</v>
      </c>
      <c r="AF262">
        <f>Source!Y90</f>
        <v>72.430000000000007</v>
      </c>
      <c r="AS262">
        <f>IF(Source!BI90&lt;=1,AD262, 0)</f>
        <v>134.19999999999999</v>
      </c>
      <c r="AT262">
        <f>IF(Source!BI90&lt;=1,AF262, 0)</f>
        <v>72.430000000000007</v>
      </c>
      <c r="BC262">
        <f>IF(Source!BI90=2,AD262, 0)</f>
        <v>0</v>
      </c>
      <c r="BD262">
        <f>IF(Source!BI90=2,AF262, 0)</f>
        <v>0</v>
      </c>
    </row>
    <row r="264" spans="1:56" ht="14.25" x14ac:dyDescent="0.2">
      <c r="A264" s="108"/>
      <c r="B264" s="110">
        <v>1</v>
      </c>
      <c r="C264" s="109" t="s">
        <v>553</v>
      </c>
      <c r="D264" s="76"/>
      <c r="E264" s="77"/>
      <c r="F264" s="77"/>
      <c r="G264" s="77"/>
      <c r="H264" s="78">
        <f>Source!AO90</f>
        <v>7.35</v>
      </c>
      <c r="I264" s="79"/>
      <c r="J264" s="78">
        <f>ROUND(Source!AF90*Source!I90, 2)</f>
        <v>80.849999999999994</v>
      </c>
      <c r="K264" s="79"/>
      <c r="L264" s="80"/>
    </row>
    <row r="265" spans="1:56" ht="14.25" x14ac:dyDescent="0.2">
      <c r="A265" s="108"/>
      <c r="B265" s="110">
        <v>3</v>
      </c>
      <c r="C265" s="109" t="s">
        <v>554</v>
      </c>
      <c r="D265" s="76"/>
      <c r="E265" s="77"/>
      <c r="F265" s="77"/>
      <c r="G265" s="77"/>
      <c r="H265" s="78">
        <f>Source!AM90</f>
        <v>63.59</v>
      </c>
      <c r="I265" s="79"/>
      <c r="J265" s="78">
        <f>ROUND(Source!AD90*Source!I90, 2)</f>
        <v>699.49</v>
      </c>
      <c r="K265" s="79"/>
      <c r="L265" s="80"/>
    </row>
    <row r="266" spans="1:56" ht="14.25" x14ac:dyDescent="0.2">
      <c r="A266" s="108"/>
      <c r="B266" s="110">
        <v>2</v>
      </c>
      <c r="C266" s="109" t="s">
        <v>555</v>
      </c>
      <c r="D266" s="76"/>
      <c r="E266" s="77"/>
      <c r="F266" s="77"/>
      <c r="G266" s="77"/>
      <c r="H266" s="78">
        <f>Source!AN90</f>
        <v>5.56</v>
      </c>
      <c r="I266" s="79"/>
      <c r="J266" s="81">
        <f>ROUND(Source!AE90*Source!I90, 2)</f>
        <v>61.16</v>
      </c>
      <c r="K266" s="79"/>
      <c r="L266" s="82"/>
    </row>
    <row r="267" spans="1:56" ht="14.25" x14ac:dyDescent="0.2">
      <c r="A267" s="108"/>
      <c r="B267" s="109"/>
      <c r="C267" s="109" t="s">
        <v>556</v>
      </c>
      <c r="D267" s="76" t="s">
        <v>557</v>
      </c>
      <c r="E267" s="77">
        <f>Source!AQ90</f>
        <v>0.81</v>
      </c>
      <c r="F267" s="77"/>
      <c r="G267" s="77">
        <f>ROUND(Source!U90, 7)</f>
        <v>8.91</v>
      </c>
      <c r="H267" s="78"/>
      <c r="I267" s="79"/>
      <c r="J267" s="78"/>
      <c r="K267" s="79"/>
      <c r="L267" s="80"/>
    </row>
    <row r="268" spans="1:56" ht="14.25" x14ac:dyDescent="0.2">
      <c r="A268" s="108"/>
      <c r="B268" s="109"/>
      <c r="C268" s="111" t="s">
        <v>558</v>
      </c>
      <c r="D268" s="83" t="s">
        <v>557</v>
      </c>
      <c r="E268" s="84">
        <f>Source!AR90</f>
        <v>0.48</v>
      </c>
      <c r="F268" s="84"/>
      <c r="G268" s="84">
        <f>ROUND(Source!V90, 7)</f>
        <v>5.28</v>
      </c>
      <c r="H268" s="85"/>
      <c r="I268" s="86"/>
      <c r="J268" s="85"/>
      <c r="K268" s="86"/>
      <c r="L268" s="87"/>
    </row>
    <row r="269" spans="1:56" ht="14.25" x14ac:dyDescent="0.2">
      <c r="A269" s="108"/>
      <c r="B269" s="109"/>
      <c r="C269" s="109" t="s">
        <v>559</v>
      </c>
      <c r="D269" s="76"/>
      <c r="E269" s="77"/>
      <c r="F269" s="77"/>
      <c r="G269" s="77"/>
      <c r="H269" s="78">
        <f>H264+H265</f>
        <v>70.94</v>
      </c>
      <c r="I269" s="79"/>
      <c r="J269" s="78">
        <f>J264+J265</f>
        <v>780.34</v>
      </c>
      <c r="K269" s="79"/>
      <c r="L269" s="80"/>
    </row>
    <row r="270" spans="1:56" ht="14.25" x14ac:dyDescent="0.2">
      <c r="A270" s="108"/>
      <c r="B270" s="109"/>
      <c r="C270" s="109" t="s">
        <v>560</v>
      </c>
      <c r="D270" s="76"/>
      <c r="E270" s="77"/>
      <c r="F270" s="77"/>
      <c r="G270" s="77"/>
      <c r="H270" s="78"/>
      <c r="I270" s="79"/>
      <c r="J270" s="78">
        <f>SUM(Q262:Q273)+SUM(V262:V273)</f>
        <v>142.01</v>
      </c>
      <c r="K270" s="79"/>
      <c r="L270" s="80"/>
    </row>
    <row r="271" spans="1:56" ht="28.5" x14ac:dyDescent="0.2">
      <c r="A271" s="108"/>
      <c r="B271" s="109" t="s">
        <v>584</v>
      </c>
      <c r="C271" s="109" t="s">
        <v>585</v>
      </c>
      <c r="D271" s="76" t="s">
        <v>563</v>
      </c>
      <c r="E271" s="77">
        <f>Source!BZ90</f>
        <v>105</v>
      </c>
      <c r="F271" s="77">
        <f>ROUND(0.9,7)</f>
        <v>0.9</v>
      </c>
      <c r="G271" s="77">
        <f>Source!AT90</f>
        <v>94.5</v>
      </c>
      <c r="H271" s="78"/>
      <c r="I271" s="79"/>
      <c r="J271" s="78">
        <f>SUM(AC262:AC273)</f>
        <v>134.19999999999999</v>
      </c>
      <c r="K271" s="79"/>
      <c r="L271" s="80"/>
    </row>
    <row r="272" spans="1:56" ht="42.75" x14ac:dyDescent="0.2">
      <c r="A272" s="112"/>
      <c r="B272" s="111" t="s">
        <v>586</v>
      </c>
      <c r="C272" s="111" t="s">
        <v>587</v>
      </c>
      <c r="D272" s="83" t="s">
        <v>563</v>
      </c>
      <c r="E272" s="84">
        <f>Source!CA90</f>
        <v>60</v>
      </c>
      <c r="F272" s="84">
        <f>ROUND(0.85,7)</f>
        <v>0.85</v>
      </c>
      <c r="G272" s="84">
        <f>Source!AU90</f>
        <v>51</v>
      </c>
      <c r="H272" s="85"/>
      <c r="I272" s="86"/>
      <c r="J272" s="85">
        <f>SUM(AE262:AE273)</f>
        <v>72.430000000000007</v>
      </c>
      <c r="K272" s="86"/>
      <c r="L272" s="87"/>
    </row>
    <row r="273" spans="1:56" ht="15" x14ac:dyDescent="0.25">
      <c r="C273" s="88" t="s">
        <v>566</v>
      </c>
      <c r="D273" s="88"/>
      <c r="E273" s="88"/>
      <c r="F273" s="88"/>
      <c r="G273" s="88"/>
      <c r="H273" s="88"/>
      <c r="I273" s="88">
        <f>J264+J265+J271+J272</f>
        <v>986.97</v>
      </c>
      <c r="J273" s="88"/>
      <c r="O273" s="62">
        <f>I273</f>
        <v>986.97</v>
      </c>
      <c r="P273">
        <f>K273</f>
        <v>0</v>
      </c>
      <c r="Q273" s="62">
        <f>J264</f>
        <v>80.849999999999994</v>
      </c>
      <c r="R273" s="62">
        <f>J264</f>
        <v>80.849999999999994</v>
      </c>
      <c r="U273" s="63">
        <f>L264</f>
        <v>0</v>
      </c>
      <c r="V273" s="62">
        <f>J266</f>
        <v>61.16</v>
      </c>
      <c r="W273" s="63">
        <f>L266</f>
        <v>0</v>
      </c>
      <c r="X273" s="62">
        <f>J265</f>
        <v>699.49</v>
      </c>
      <c r="Z273" s="63">
        <f>L265</f>
        <v>0</v>
      </c>
      <c r="AB273">
        <f>0</f>
        <v>0</v>
      </c>
      <c r="AN273">
        <f>IF(Source!BI90&lt;=1,J264+J265+J271+J272, 0)</f>
        <v>986.97</v>
      </c>
      <c r="AO273">
        <f>IF(Source!BI90&lt;=1,0, 0)</f>
        <v>0</v>
      </c>
      <c r="AP273">
        <f>IF(Source!BI90&lt;=1,J265, 0)</f>
        <v>699.49</v>
      </c>
      <c r="AQ273">
        <f>IF(Source!BI90&lt;=1,J264, 0)</f>
        <v>80.849999999999994</v>
      </c>
      <c r="AX273">
        <f>IF(Source!BI90=2,J264+J265+J271+J272, 0)</f>
        <v>0</v>
      </c>
      <c r="AY273">
        <f>IF(Source!BI90=2,0, 0)</f>
        <v>0</v>
      </c>
      <c r="AZ273">
        <f>IF(Source!BI90=2,J265, 0)</f>
        <v>0</v>
      </c>
      <c r="BA273">
        <f>IF(Source!BI90=2,J264, 0)</f>
        <v>0</v>
      </c>
    </row>
    <row r="274" spans="1:56" ht="66.75" x14ac:dyDescent="0.2">
      <c r="A274" s="108" t="str">
        <f>Source!E91</f>
        <v>24</v>
      </c>
      <c r="B274" s="109" t="str">
        <f>Source!F91</f>
        <v>33-04-040-01</v>
      </c>
      <c r="C274" s="109" t="s">
        <v>611</v>
      </c>
      <c r="D274" s="76" t="str">
        <f>Source!H91</f>
        <v>ШТ</v>
      </c>
      <c r="E274" s="77">
        <f>Source!K91</f>
        <v>11</v>
      </c>
      <c r="F274" s="77"/>
      <c r="G274" s="77">
        <f>Source!I91</f>
        <v>11</v>
      </c>
      <c r="H274" s="78"/>
      <c r="I274" s="79"/>
      <c r="J274" s="78"/>
      <c r="K274" s="79"/>
      <c r="L274" s="80"/>
      <c r="AC274">
        <f>Source!X91</f>
        <v>154.47</v>
      </c>
      <c r="AD274">
        <f>Source!X91</f>
        <v>154.47</v>
      </c>
      <c r="AE274">
        <f>Source!Y91</f>
        <v>83.36</v>
      </c>
      <c r="AF274">
        <f>Source!Y91</f>
        <v>83.36</v>
      </c>
      <c r="AS274">
        <f>IF(Source!BI91&lt;=1,AD274, 0)</f>
        <v>154.47</v>
      </c>
      <c r="AT274">
        <f>IF(Source!BI91&lt;=1,AF274, 0)</f>
        <v>83.36</v>
      </c>
      <c r="BC274">
        <f>IF(Source!BI91=2,AD274, 0)</f>
        <v>0</v>
      </c>
      <c r="BD274">
        <f>IF(Source!BI91=2,AF274, 0)</f>
        <v>0</v>
      </c>
    </row>
    <row r="276" spans="1:56" ht="14.25" x14ac:dyDescent="0.2">
      <c r="A276" s="108"/>
      <c r="B276" s="110">
        <v>1</v>
      </c>
      <c r="C276" s="109" t="s">
        <v>553</v>
      </c>
      <c r="D276" s="76"/>
      <c r="E276" s="77"/>
      <c r="F276" s="77"/>
      <c r="G276" s="77"/>
      <c r="H276" s="78">
        <f>Source!AO91</f>
        <v>10.64</v>
      </c>
      <c r="I276" s="79"/>
      <c r="J276" s="78">
        <f>ROUND(Source!AF91*Source!I91, 2)</f>
        <v>117.04</v>
      </c>
      <c r="K276" s="79"/>
      <c r="L276" s="80"/>
    </row>
    <row r="277" spans="1:56" ht="14.25" x14ac:dyDescent="0.2">
      <c r="A277" s="108"/>
      <c r="B277" s="110">
        <v>3</v>
      </c>
      <c r="C277" s="109" t="s">
        <v>554</v>
      </c>
      <c r="D277" s="76"/>
      <c r="E277" s="77"/>
      <c r="F277" s="77"/>
      <c r="G277" s="77"/>
      <c r="H277" s="78">
        <f>Source!AM91</f>
        <v>32.72</v>
      </c>
      <c r="I277" s="79"/>
      <c r="J277" s="78">
        <f>ROUND(Source!AD91*Source!I91, 2)</f>
        <v>359.92</v>
      </c>
      <c r="K277" s="79"/>
      <c r="L277" s="80"/>
    </row>
    <row r="278" spans="1:56" ht="14.25" x14ac:dyDescent="0.2">
      <c r="A278" s="108"/>
      <c r="B278" s="110">
        <v>2</v>
      </c>
      <c r="C278" s="109" t="s">
        <v>555</v>
      </c>
      <c r="D278" s="76"/>
      <c r="E278" s="77"/>
      <c r="F278" s="77"/>
      <c r="G278" s="77"/>
      <c r="H278" s="78">
        <f>Source!AN91</f>
        <v>4.22</v>
      </c>
      <c r="I278" s="79"/>
      <c r="J278" s="81">
        <f>ROUND(Source!AE91*Source!I91, 2)</f>
        <v>46.42</v>
      </c>
      <c r="K278" s="79"/>
      <c r="L278" s="82"/>
    </row>
    <row r="279" spans="1:56" ht="14.25" x14ac:dyDescent="0.2">
      <c r="A279" s="108"/>
      <c r="B279" s="109"/>
      <c r="C279" s="109" t="s">
        <v>556</v>
      </c>
      <c r="D279" s="76" t="s">
        <v>557</v>
      </c>
      <c r="E279" s="77">
        <f>Source!AQ91</f>
        <v>1.27</v>
      </c>
      <c r="F279" s="77"/>
      <c r="G279" s="77">
        <f>ROUND(Source!U91, 7)</f>
        <v>13.97</v>
      </c>
      <c r="H279" s="78"/>
      <c r="I279" s="79"/>
      <c r="J279" s="78"/>
      <c r="K279" s="79"/>
      <c r="L279" s="80"/>
    </row>
    <row r="280" spans="1:56" ht="14.25" x14ac:dyDescent="0.2">
      <c r="A280" s="108"/>
      <c r="B280" s="109"/>
      <c r="C280" s="111" t="s">
        <v>558</v>
      </c>
      <c r="D280" s="83" t="s">
        <v>557</v>
      </c>
      <c r="E280" s="84">
        <f>Source!AR91</f>
        <v>0.41</v>
      </c>
      <c r="F280" s="84"/>
      <c r="G280" s="84">
        <f>ROUND(Source!V91, 7)</f>
        <v>4.51</v>
      </c>
      <c r="H280" s="85"/>
      <c r="I280" s="86"/>
      <c r="J280" s="85"/>
      <c r="K280" s="86"/>
      <c r="L280" s="87"/>
    </row>
    <row r="281" spans="1:56" ht="14.25" x14ac:dyDescent="0.2">
      <c r="A281" s="108"/>
      <c r="B281" s="109"/>
      <c r="C281" s="109" t="s">
        <v>559</v>
      </c>
      <c r="D281" s="76"/>
      <c r="E281" s="77"/>
      <c r="F281" s="77"/>
      <c r="G281" s="77"/>
      <c r="H281" s="78">
        <f>H276+H277</f>
        <v>43.36</v>
      </c>
      <c r="I281" s="79"/>
      <c r="J281" s="78">
        <f>J276+J277</f>
        <v>476.96000000000004</v>
      </c>
      <c r="K281" s="79"/>
      <c r="L281" s="80"/>
    </row>
    <row r="282" spans="1:56" ht="14.25" x14ac:dyDescent="0.2">
      <c r="A282" s="108"/>
      <c r="B282" s="109"/>
      <c r="C282" s="109" t="s">
        <v>560</v>
      </c>
      <c r="D282" s="76"/>
      <c r="E282" s="77"/>
      <c r="F282" s="77"/>
      <c r="G282" s="77"/>
      <c r="H282" s="78"/>
      <c r="I282" s="79"/>
      <c r="J282" s="78">
        <f>SUM(Q274:Q285)+SUM(V274:V285)</f>
        <v>163.46</v>
      </c>
      <c r="K282" s="79"/>
      <c r="L282" s="80"/>
    </row>
    <row r="283" spans="1:56" ht="28.5" x14ac:dyDescent="0.2">
      <c r="A283" s="108"/>
      <c r="B283" s="109" t="s">
        <v>584</v>
      </c>
      <c r="C283" s="109" t="s">
        <v>585</v>
      </c>
      <c r="D283" s="76" t="s">
        <v>563</v>
      </c>
      <c r="E283" s="77">
        <f>Source!BZ91</f>
        <v>105</v>
      </c>
      <c r="F283" s="77">
        <f>ROUND(0.9,7)</f>
        <v>0.9</v>
      </c>
      <c r="G283" s="77">
        <f>Source!AT91</f>
        <v>94.5</v>
      </c>
      <c r="H283" s="78"/>
      <c r="I283" s="79"/>
      <c r="J283" s="78">
        <f>SUM(AC274:AC285)</f>
        <v>154.47</v>
      </c>
      <c r="K283" s="79"/>
      <c r="L283" s="80"/>
    </row>
    <row r="284" spans="1:56" ht="42.75" x14ac:dyDescent="0.2">
      <c r="A284" s="112"/>
      <c r="B284" s="111" t="s">
        <v>586</v>
      </c>
      <c r="C284" s="111" t="s">
        <v>587</v>
      </c>
      <c r="D284" s="83" t="s">
        <v>563</v>
      </c>
      <c r="E284" s="84">
        <f>Source!CA91</f>
        <v>60</v>
      </c>
      <c r="F284" s="84">
        <f>ROUND(0.85,7)</f>
        <v>0.85</v>
      </c>
      <c r="G284" s="84">
        <f>Source!AU91</f>
        <v>51</v>
      </c>
      <c r="H284" s="85"/>
      <c r="I284" s="86"/>
      <c r="J284" s="85">
        <f>SUM(AE274:AE285)</f>
        <v>83.36</v>
      </c>
      <c r="K284" s="86"/>
      <c r="L284" s="87"/>
    </row>
    <row r="285" spans="1:56" ht="15" x14ac:dyDescent="0.25">
      <c r="C285" s="88" t="s">
        <v>566</v>
      </c>
      <c r="D285" s="88"/>
      <c r="E285" s="88"/>
      <c r="F285" s="88"/>
      <c r="G285" s="88"/>
      <c r="H285" s="88"/>
      <c r="I285" s="88">
        <f>J276+J277+J283+J284</f>
        <v>714.79000000000008</v>
      </c>
      <c r="J285" s="88"/>
      <c r="O285" s="62">
        <f>I285</f>
        <v>714.79000000000008</v>
      </c>
      <c r="P285">
        <f>K285</f>
        <v>0</v>
      </c>
      <c r="Q285" s="62">
        <f>J276</f>
        <v>117.04</v>
      </c>
      <c r="R285" s="62">
        <f>J276</f>
        <v>117.04</v>
      </c>
      <c r="U285" s="63">
        <f>L276</f>
        <v>0</v>
      </c>
      <c r="V285" s="62">
        <f>J278</f>
        <v>46.42</v>
      </c>
      <c r="W285" s="63">
        <f>L278</f>
        <v>0</v>
      </c>
      <c r="X285" s="62">
        <f>J277</f>
        <v>359.92</v>
      </c>
      <c r="Z285" s="63">
        <f>L277</f>
        <v>0</v>
      </c>
      <c r="AB285">
        <f>0</f>
        <v>0</v>
      </c>
      <c r="AN285">
        <f>IF(Source!BI91&lt;=1,J276+J277+J283+J284, 0)</f>
        <v>714.79000000000008</v>
      </c>
      <c r="AO285">
        <f>IF(Source!BI91&lt;=1,0, 0)</f>
        <v>0</v>
      </c>
      <c r="AP285">
        <f>IF(Source!BI91&lt;=1,J277, 0)</f>
        <v>359.92</v>
      </c>
      <c r="AQ285">
        <f>IF(Source!BI91&lt;=1,J276, 0)</f>
        <v>117.04</v>
      </c>
      <c r="AX285">
        <f>IF(Source!BI91=2,J276+J277+J283+J284, 0)</f>
        <v>0</v>
      </c>
      <c r="AY285">
        <f>IF(Source!BI91=2,0, 0)</f>
        <v>0</v>
      </c>
      <c r="AZ285">
        <f>IF(Source!BI91=2,J277, 0)</f>
        <v>0</v>
      </c>
      <c r="BA285">
        <f>IF(Source!BI91=2,J276, 0)</f>
        <v>0</v>
      </c>
    </row>
    <row r="286" spans="1:56" ht="117.75" x14ac:dyDescent="0.2">
      <c r="A286" s="108" t="str">
        <f>Source!E92</f>
        <v>25</v>
      </c>
      <c r="B286" s="109" t="str">
        <f>Source!F92</f>
        <v>м08-02-141-01</v>
      </c>
      <c r="C286" s="109" t="s">
        <v>612</v>
      </c>
      <c r="D286" s="76" t="str">
        <f>Source!H92</f>
        <v>100 м</v>
      </c>
      <c r="E286" s="77">
        <f>Source!K92</f>
        <v>3</v>
      </c>
      <c r="F286" s="77"/>
      <c r="G286" s="77">
        <f>Source!I92</f>
        <v>3</v>
      </c>
      <c r="H286" s="78"/>
      <c r="I286" s="79"/>
      <c r="J286" s="78"/>
      <c r="K286" s="79"/>
      <c r="L286" s="80"/>
      <c r="AC286">
        <f>Source!X92</f>
        <v>94.76</v>
      </c>
      <c r="AD286">
        <f>Source!X92</f>
        <v>94.76</v>
      </c>
      <c r="AE286">
        <f>Source!Y92</f>
        <v>64.84</v>
      </c>
      <c r="AF286">
        <f>Source!Y92</f>
        <v>64.84</v>
      </c>
      <c r="AS286">
        <f>IF(Source!BI92&lt;=1,AD286, 0)</f>
        <v>0</v>
      </c>
      <c r="AT286">
        <f>IF(Source!BI92&lt;=1,AF286, 0)</f>
        <v>0</v>
      </c>
      <c r="BC286">
        <f>IF(Source!BI92=2,AD286, 0)</f>
        <v>94.76</v>
      </c>
      <c r="BD286">
        <f>IF(Source!BI92=2,AF286, 0)</f>
        <v>64.84</v>
      </c>
    </row>
    <row r="288" spans="1:56" ht="14.25" x14ac:dyDescent="0.2">
      <c r="A288" s="108"/>
      <c r="B288" s="110">
        <v>1</v>
      </c>
      <c r="C288" s="109" t="s">
        <v>553</v>
      </c>
      <c r="D288" s="76"/>
      <c r="E288" s="77"/>
      <c r="F288" s="77"/>
      <c r="G288" s="77"/>
      <c r="H288" s="78">
        <f>Source!AO92</f>
        <v>103.02</v>
      </c>
      <c r="I288" s="79">
        <f>ROUND(0.3,7)</f>
        <v>0.3</v>
      </c>
      <c r="J288" s="78">
        <f>ROUND(Source!AF92*Source!I92, 2)</f>
        <v>92.73</v>
      </c>
      <c r="K288" s="79"/>
      <c r="L288" s="80"/>
    </row>
    <row r="289" spans="1:56" ht="14.25" x14ac:dyDescent="0.2">
      <c r="A289" s="108"/>
      <c r="B289" s="110">
        <v>3</v>
      </c>
      <c r="C289" s="109" t="s">
        <v>554</v>
      </c>
      <c r="D289" s="76"/>
      <c r="E289" s="77"/>
      <c r="F289" s="77"/>
      <c r="G289" s="77"/>
      <c r="H289" s="78">
        <f>Source!AM92</f>
        <v>66.92</v>
      </c>
      <c r="I289" s="79">
        <f>ROUND(0.3,7)</f>
        <v>0.3</v>
      </c>
      <c r="J289" s="78">
        <f>ROUND(Source!AD92*Source!I92, 2)</f>
        <v>60.24</v>
      </c>
      <c r="K289" s="79"/>
      <c r="L289" s="80"/>
    </row>
    <row r="290" spans="1:56" ht="14.25" x14ac:dyDescent="0.2">
      <c r="A290" s="108"/>
      <c r="B290" s="110">
        <v>2</v>
      </c>
      <c r="C290" s="109" t="s">
        <v>555</v>
      </c>
      <c r="D290" s="76"/>
      <c r="E290" s="77"/>
      <c r="F290" s="77"/>
      <c r="G290" s="77"/>
      <c r="H290" s="78">
        <f>Source!AN92</f>
        <v>7.79</v>
      </c>
      <c r="I290" s="79">
        <f>ROUND(0.3,7)</f>
        <v>0.3</v>
      </c>
      <c r="J290" s="81">
        <f>ROUND(Source!AE92*Source!I92, 2)</f>
        <v>7.02</v>
      </c>
      <c r="K290" s="79"/>
      <c r="L290" s="82"/>
    </row>
    <row r="291" spans="1:56" ht="14.25" x14ac:dyDescent="0.2">
      <c r="A291" s="108"/>
      <c r="B291" s="109"/>
      <c r="C291" s="109" t="s">
        <v>556</v>
      </c>
      <c r="D291" s="76" t="s">
        <v>557</v>
      </c>
      <c r="E291" s="77">
        <f>Source!AQ92</f>
        <v>10.96</v>
      </c>
      <c r="F291" s="77">
        <f>ROUND(0.3,7)</f>
        <v>0.3</v>
      </c>
      <c r="G291" s="77">
        <f>ROUND(Source!U92, 7)</f>
        <v>9.8640000000000008</v>
      </c>
      <c r="H291" s="78"/>
      <c r="I291" s="79"/>
      <c r="J291" s="78"/>
      <c r="K291" s="79"/>
      <c r="L291" s="80"/>
    </row>
    <row r="292" spans="1:56" ht="14.25" x14ac:dyDescent="0.2">
      <c r="A292" s="108"/>
      <c r="B292" s="109"/>
      <c r="C292" s="111" t="s">
        <v>558</v>
      </c>
      <c r="D292" s="83" t="s">
        <v>557</v>
      </c>
      <c r="E292" s="84">
        <f>Source!AR92</f>
        <v>0.62</v>
      </c>
      <c r="F292" s="84">
        <f>ROUND(0.3,7)</f>
        <v>0.3</v>
      </c>
      <c r="G292" s="84">
        <f>ROUND(Source!V92, 7)</f>
        <v>0.55800000000000005</v>
      </c>
      <c r="H292" s="85"/>
      <c r="I292" s="86"/>
      <c r="J292" s="85"/>
      <c r="K292" s="86"/>
      <c r="L292" s="87"/>
    </row>
    <row r="293" spans="1:56" ht="14.25" x14ac:dyDescent="0.2">
      <c r="A293" s="108"/>
      <c r="B293" s="109"/>
      <c r="C293" s="109" t="s">
        <v>559</v>
      </c>
      <c r="D293" s="76"/>
      <c r="E293" s="77"/>
      <c r="F293" s="77"/>
      <c r="G293" s="77"/>
      <c r="H293" s="78">
        <f>H288+H289</f>
        <v>169.94</v>
      </c>
      <c r="I293" s="79"/>
      <c r="J293" s="78">
        <f>J288+J289</f>
        <v>152.97</v>
      </c>
      <c r="K293" s="79"/>
      <c r="L293" s="80"/>
    </row>
    <row r="294" spans="1:56" ht="14.25" x14ac:dyDescent="0.2">
      <c r="A294" s="108"/>
      <c r="B294" s="109"/>
      <c r="C294" s="109" t="s">
        <v>560</v>
      </c>
      <c r="D294" s="76"/>
      <c r="E294" s="77"/>
      <c r="F294" s="77"/>
      <c r="G294" s="77"/>
      <c r="H294" s="78"/>
      <c r="I294" s="79"/>
      <c r="J294" s="78">
        <f>SUM(Q286:Q297)+SUM(V286:V297)</f>
        <v>99.75</v>
      </c>
      <c r="K294" s="79"/>
      <c r="L294" s="80"/>
    </row>
    <row r="295" spans="1:56" ht="28.5" x14ac:dyDescent="0.2">
      <c r="A295" s="108"/>
      <c r="B295" s="109" t="s">
        <v>589</v>
      </c>
      <c r="C295" s="109" t="s">
        <v>590</v>
      </c>
      <c r="D295" s="76" t="s">
        <v>563</v>
      </c>
      <c r="E295" s="77">
        <f>Source!BZ92</f>
        <v>95</v>
      </c>
      <c r="F295" s="77"/>
      <c r="G295" s="77">
        <f>Source!AT92</f>
        <v>95</v>
      </c>
      <c r="H295" s="78"/>
      <c r="I295" s="79"/>
      <c r="J295" s="78">
        <f>SUM(AC286:AC297)</f>
        <v>94.76</v>
      </c>
      <c r="K295" s="79"/>
      <c r="L295" s="80"/>
    </row>
    <row r="296" spans="1:56" ht="57" x14ac:dyDescent="0.2">
      <c r="A296" s="112"/>
      <c r="B296" s="111" t="s">
        <v>591</v>
      </c>
      <c r="C296" s="111" t="s">
        <v>592</v>
      </c>
      <c r="D296" s="83" t="s">
        <v>563</v>
      </c>
      <c r="E296" s="84">
        <f>Source!CA92</f>
        <v>65</v>
      </c>
      <c r="F296" s="84"/>
      <c r="G296" s="84">
        <f>Source!AU92</f>
        <v>65</v>
      </c>
      <c r="H296" s="85"/>
      <c r="I296" s="86"/>
      <c r="J296" s="85">
        <f>SUM(AE286:AE297)</f>
        <v>64.84</v>
      </c>
      <c r="K296" s="86"/>
      <c r="L296" s="87"/>
    </row>
    <row r="297" spans="1:56" ht="15" x14ac:dyDescent="0.25">
      <c r="C297" s="88" t="s">
        <v>566</v>
      </c>
      <c r="D297" s="88"/>
      <c r="E297" s="88"/>
      <c r="F297" s="88"/>
      <c r="G297" s="88"/>
      <c r="H297" s="88"/>
      <c r="I297" s="88">
        <f>J288+J289+J295+J296</f>
        <v>312.57000000000005</v>
      </c>
      <c r="J297" s="88"/>
      <c r="O297" s="62">
        <f>I297</f>
        <v>312.57000000000005</v>
      </c>
      <c r="P297">
        <f>K297</f>
        <v>0</v>
      </c>
      <c r="Q297" s="62">
        <f>J288</f>
        <v>92.73</v>
      </c>
      <c r="R297" s="62">
        <f>J288</f>
        <v>92.73</v>
      </c>
      <c r="U297" s="63">
        <f>L288</f>
        <v>0</v>
      </c>
      <c r="V297" s="62">
        <f>J290</f>
        <v>7.02</v>
      </c>
      <c r="W297" s="63">
        <f>L290</f>
        <v>0</v>
      </c>
      <c r="X297" s="62">
        <f>J289</f>
        <v>60.24</v>
      </c>
      <c r="Z297" s="63">
        <f>L289</f>
        <v>0</v>
      </c>
      <c r="AB297">
        <f>0</f>
        <v>0</v>
      </c>
      <c r="AN297">
        <f>IF(Source!BI92&lt;=1,J288+J289+J295+J296, 0)</f>
        <v>0</v>
      </c>
      <c r="AO297">
        <f>IF(Source!BI92&lt;=1,0, 0)</f>
        <v>0</v>
      </c>
      <c r="AP297">
        <f>IF(Source!BI92&lt;=1,J289, 0)</f>
        <v>0</v>
      </c>
      <c r="AQ297">
        <f>IF(Source!BI92&lt;=1,J288, 0)</f>
        <v>0</v>
      </c>
      <c r="AX297">
        <f>IF(Source!BI92=2,J288+J289+J295+J296, 0)</f>
        <v>312.57000000000005</v>
      </c>
      <c r="AY297">
        <f>IF(Source!BI92=2,0, 0)</f>
        <v>0</v>
      </c>
      <c r="AZ297">
        <f>IF(Source!BI92=2,J289, 0)</f>
        <v>60.24</v>
      </c>
      <c r="BA297">
        <f>IF(Source!BI92=2,J288, 0)</f>
        <v>92.73</v>
      </c>
    </row>
    <row r="298" spans="1:56" ht="42.75" x14ac:dyDescent="0.2">
      <c r="A298" s="108" t="str">
        <f>Source!E93</f>
        <v>26</v>
      </c>
      <c r="B298" s="109" t="str">
        <f>Source!F93</f>
        <v>68-12-4</v>
      </c>
      <c r="C298" s="109" t="str">
        <f>Source!G93</f>
        <v>Разборка покрытий и оснований: асфальтобетонных с помощью молотков отбойных</v>
      </c>
      <c r="D298" s="76" t="str">
        <f>Source!H93</f>
        <v>100 м3</v>
      </c>
      <c r="E298" s="77">
        <f>Source!K93</f>
        <v>6.0000000000000001E-3</v>
      </c>
      <c r="F298" s="77"/>
      <c r="G298" s="77">
        <f>Source!I93</f>
        <v>6.0000000000000001E-3</v>
      </c>
      <c r="H298" s="78"/>
      <c r="I298" s="79"/>
      <c r="J298" s="78"/>
      <c r="K298" s="79"/>
      <c r="L298" s="80"/>
      <c r="AC298">
        <f>Source!X93</f>
        <v>10.52</v>
      </c>
      <c r="AD298">
        <f>Source!X93</f>
        <v>10.52</v>
      </c>
      <c r="AE298">
        <f>Source!Y93</f>
        <v>6.07</v>
      </c>
      <c r="AF298">
        <f>Source!Y93</f>
        <v>6.07</v>
      </c>
      <c r="AS298">
        <f>IF(Source!BI93&lt;=1,AD298, 0)</f>
        <v>10.52</v>
      </c>
      <c r="AT298">
        <f>IF(Source!BI93&lt;=1,AF298, 0)</f>
        <v>6.07</v>
      </c>
      <c r="BC298">
        <f>IF(Source!BI93=2,AD298, 0)</f>
        <v>0</v>
      </c>
      <c r="BD298">
        <f>IF(Source!BI93=2,AF298, 0)</f>
        <v>0</v>
      </c>
    </row>
    <row r="300" spans="1:56" ht="14.25" x14ac:dyDescent="0.2">
      <c r="A300" s="108"/>
      <c r="B300" s="110">
        <v>1</v>
      </c>
      <c r="C300" s="109" t="s">
        <v>553</v>
      </c>
      <c r="D300" s="76"/>
      <c r="E300" s="77"/>
      <c r="F300" s="77"/>
      <c r="G300" s="77"/>
      <c r="H300" s="78">
        <f>Source!AO93</f>
        <v>1288.05</v>
      </c>
      <c r="I300" s="79"/>
      <c r="J300" s="78">
        <f>ROUND(Source!AF93*Source!I93, 2)</f>
        <v>7.73</v>
      </c>
      <c r="K300" s="79"/>
      <c r="L300" s="80"/>
    </row>
    <row r="301" spans="1:56" ht="14.25" x14ac:dyDescent="0.2">
      <c r="A301" s="108"/>
      <c r="B301" s="110">
        <v>3</v>
      </c>
      <c r="C301" s="109" t="s">
        <v>554</v>
      </c>
      <c r="D301" s="76"/>
      <c r="E301" s="77"/>
      <c r="F301" s="77"/>
      <c r="G301" s="77"/>
      <c r="H301" s="78">
        <f>Source!AM93</f>
        <v>3690.72</v>
      </c>
      <c r="I301" s="79"/>
      <c r="J301" s="78">
        <f>ROUND(Source!AD93*Source!I93, 2)</f>
        <v>22.14</v>
      </c>
      <c r="K301" s="79"/>
      <c r="L301" s="80"/>
    </row>
    <row r="302" spans="1:56" ht="14.25" x14ac:dyDescent="0.2">
      <c r="A302" s="108"/>
      <c r="B302" s="110">
        <v>2</v>
      </c>
      <c r="C302" s="109" t="s">
        <v>555</v>
      </c>
      <c r="D302" s="76"/>
      <c r="E302" s="77"/>
      <c r="F302" s="77"/>
      <c r="G302" s="77"/>
      <c r="H302" s="78">
        <f>Source!AN93</f>
        <v>398.18</v>
      </c>
      <c r="I302" s="79"/>
      <c r="J302" s="81">
        <f>ROUND(Source!AE93*Source!I93, 2)</f>
        <v>2.39</v>
      </c>
      <c r="K302" s="79"/>
      <c r="L302" s="82"/>
    </row>
    <row r="303" spans="1:56" ht="14.25" x14ac:dyDescent="0.2">
      <c r="A303" s="108"/>
      <c r="B303" s="109"/>
      <c r="C303" s="109" t="s">
        <v>556</v>
      </c>
      <c r="D303" s="76" t="s">
        <v>557</v>
      </c>
      <c r="E303" s="77">
        <f>Source!AQ93</f>
        <v>155</v>
      </c>
      <c r="F303" s="77"/>
      <c r="G303" s="77">
        <f>ROUND(Source!U93, 7)</f>
        <v>0.93</v>
      </c>
      <c r="H303" s="78"/>
      <c r="I303" s="79"/>
      <c r="J303" s="78"/>
      <c r="K303" s="79"/>
      <c r="L303" s="80"/>
    </row>
    <row r="304" spans="1:56" ht="14.25" x14ac:dyDescent="0.2">
      <c r="A304" s="108"/>
      <c r="B304" s="109"/>
      <c r="C304" s="111" t="s">
        <v>558</v>
      </c>
      <c r="D304" s="83" t="s">
        <v>557</v>
      </c>
      <c r="E304" s="84">
        <f>Source!AR93</f>
        <v>39.049999999999997</v>
      </c>
      <c r="F304" s="84"/>
      <c r="G304" s="84">
        <f>ROUND(Source!V93, 7)</f>
        <v>0.23430000000000001</v>
      </c>
      <c r="H304" s="85"/>
      <c r="I304" s="86"/>
      <c r="J304" s="85"/>
      <c r="K304" s="86"/>
      <c r="L304" s="87"/>
    </row>
    <row r="305" spans="1:56" ht="14.25" x14ac:dyDescent="0.2">
      <c r="A305" s="108"/>
      <c r="B305" s="109"/>
      <c r="C305" s="109" t="s">
        <v>559</v>
      </c>
      <c r="D305" s="76"/>
      <c r="E305" s="77"/>
      <c r="F305" s="77"/>
      <c r="G305" s="77"/>
      <c r="H305" s="78">
        <f>H300+H301</f>
        <v>4978.7699999999995</v>
      </c>
      <c r="I305" s="79"/>
      <c r="J305" s="78">
        <f>J300+J301</f>
        <v>29.87</v>
      </c>
      <c r="K305" s="79"/>
      <c r="L305" s="80"/>
    </row>
    <row r="306" spans="1:56" ht="14.25" x14ac:dyDescent="0.2">
      <c r="A306" s="108"/>
      <c r="B306" s="109"/>
      <c r="C306" s="109" t="s">
        <v>560</v>
      </c>
      <c r="D306" s="76"/>
      <c r="E306" s="77"/>
      <c r="F306" s="77"/>
      <c r="G306" s="77"/>
      <c r="H306" s="78"/>
      <c r="I306" s="79"/>
      <c r="J306" s="78">
        <f>SUM(Q298:Q309)+SUM(V298:V309)</f>
        <v>10.120000000000001</v>
      </c>
      <c r="K306" s="79"/>
      <c r="L306" s="80"/>
    </row>
    <row r="307" spans="1:56" ht="28.5" x14ac:dyDescent="0.2">
      <c r="A307" s="108"/>
      <c r="B307" s="109" t="s">
        <v>613</v>
      </c>
      <c r="C307" s="109" t="s">
        <v>614</v>
      </c>
      <c r="D307" s="76" t="s">
        <v>563</v>
      </c>
      <c r="E307" s="77">
        <f>Source!BZ93</f>
        <v>104</v>
      </c>
      <c r="F307" s="77"/>
      <c r="G307" s="77">
        <f>Source!AT93</f>
        <v>104</v>
      </c>
      <c r="H307" s="78"/>
      <c r="I307" s="79"/>
      <c r="J307" s="78">
        <f>SUM(AC298:AC309)</f>
        <v>10.52</v>
      </c>
      <c r="K307" s="79"/>
      <c r="L307" s="80"/>
    </row>
    <row r="308" spans="1:56" ht="42.75" x14ac:dyDescent="0.2">
      <c r="A308" s="112"/>
      <c r="B308" s="111" t="s">
        <v>615</v>
      </c>
      <c r="C308" s="111" t="s">
        <v>616</v>
      </c>
      <c r="D308" s="83" t="s">
        <v>563</v>
      </c>
      <c r="E308" s="84">
        <f>Source!CA93</f>
        <v>60</v>
      </c>
      <c r="F308" s="84"/>
      <c r="G308" s="84">
        <f>Source!AU93</f>
        <v>60</v>
      </c>
      <c r="H308" s="85"/>
      <c r="I308" s="86"/>
      <c r="J308" s="85">
        <f>SUM(AE298:AE309)</f>
        <v>6.07</v>
      </c>
      <c r="K308" s="86"/>
      <c r="L308" s="87"/>
    </row>
    <row r="309" spans="1:56" ht="15" x14ac:dyDescent="0.25">
      <c r="C309" s="88" t="s">
        <v>566</v>
      </c>
      <c r="D309" s="88"/>
      <c r="E309" s="88"/>
      <c r="F309" s="88"/>
      <c r="G309" s="88"/>
      <c r="H309" s="88"/>
      <c r="I309" s="88">
        <f>J300+J301+J307+J308</f>
        <v>46.46</v>
      </c>
      <c r="J309" s="88"/>
      <c r="O309" s="62">
        <f>I309</f>
        <v>46.46</v>
      </c>
      <c r="P309">
        <f>K309</f>
        <v>0</v>
      </c>
      <c r="Q309" s="62">
        <f>J300</f>
        <v>7.73</v>
      </c>
      <c r="R309" s="62">
        <f>J300</f>
        <v>7.73</v>
      </c>
      <c r="U309" s="63">
        <f>L300</f>
        <v>0</v>
      </c>
      <c r="V309" s="62">
        <f>J302</f>
        <v>2.39</v>
      </c>
      <c r="W309" s="63">
        <f>L302</f>
        <v>0</v>
      </c>
      <c r="X309" s="62">
        <f>J301</f>
        <v>22.14</v>
      </c>
      <c r="Z309" s="63">
        <f>L301</f>
        <v>0</v>
      </c>
      <c r="AB309">
        <f>0</f>
        <v>0</v>
      </c>
      <c r="AN309">
        <f>IF(Source!BI93&lt;=1,J300+J301+J307+J308, 0)</f>
        <v>46.46</v>
      </c>
      <c r="AO309">
        <f>IF(Source!BI93&lt;=1,0, 0)</f>
        <v>0</v>
      </c>
      <c r="AP309">
        <f>IF(Source!BI93&lt;=1,J301, 0)</f>
        <v>22.14</v>
      </c>
      <c r="AQ309">
        <f>IF(Source!BI93&lt;=1,J300, 0)</f>
        <v>7.73</v>
      </c>
      <c r="AX309">
        <f>IF(Source!BI93=2,J300+J301+J307+J308, 0)</f>
        <v>0</v>
      </c>
      <c r="AY309">
        <f>IF(Source!BI93=2,0, 0)</f>
        <v>0</v>
      </c>
      <c r="AZ309">
        <f>IF(Source!BI93=2,J301, 0)</f>
        <v>0</v>
      </c>
      <c r="BA309">
        <f>IF(Source!BI93=2,J300, 0)</f>
        <v>0</v>
      </c>
    </row>
    <row r="310" spans="1:56" ht="28.5" x14ac:dyDescent="0.2">
      <c r="A310" s="108" t="str">
        <f>Source!E94</f>
        <v>27</v>
      </c>
      <c r="B310" s="109" t="str">
        <f>Source!F94</f>
        <v>68-12-2</v>
      </c>
      <c r="C310" s="109" t="str">
        <f>Source!G94</f>
        <v>Разборка покрытий и оснований: щебеночных</v>
      </c>
      <c r="D310" s="76" t="str">
        <f>Source!H94</f>
        <v>100 м3</v>
      </c>
      <c r="E310" s="77">
        <f>Source!K94</f>
        <v>1.7999999999999999E-2</v>
      </c>
      <c r="F310" s="77"/>
      <c r="G310" s="77">
        <f>Source!I94</f>
        <v>1.7999999999999999E-2</v>
      </c>
      <c r="H310" s="78"/>
      <c r="I310" s="79"/>
      <c r="J310" s="78"/>
      <c r="K310" s="79"/>
      <c r="L310" s="80"/>
      <c r="AC310">
        <f>Source!X94</f>
        <v>2.4300000000000002</v>
      </c>
      <c r="AD310">
        <f>Source!X94</f>
        <v>2.4300000000000002</v>
      </c>
      <c r="AE310">
        <f>Source!Y94</f>
        <v>1.4</v>
      </c>
      <c r="AF310">
        <f>Source!Y94</f>
        <v>1.4</v>
      </c>
      <c r="AS310">
        <f>IF(Source!BI94&lt;=1,AD310, 0)</f>
        <v>2.4300000000000002</v>
      </c>
      <c r="AT310">
        <f>IF(Source!BI94&lt;=1,AF310, 0)</f>
        <v>1.4</v>
      </c>
      <c r="BC310">
        <f>IF(Source!BI94=2,AD310, 0)</f>
        <v>0</v>
      </c>
      <c r="BD310">
        <f>IF(Source!BI94=2,AF310, 0)</f>
        <v>0</v>
      </c>
    </row>
    <row r="312" spans="1:56" ht="14.25" x14ac:dyDescent="0.2">
      <c r="A312" s="108"/>
      <c r="B312" s="110">
        <v>1</v>
      </c>
      <c r="C312" s="109" t="s">
        <v>553</v>
      </c>
      <c r="D312" s="76"/>
      <c r="E312" s="77"/>
      <c r="F312" s="77"/>
      <c r="G312" s="77"/>
      <c r="H312" s="78">
        <f>Source!AO94</f>
        <v>92.08</v>
      </c>
      <c r="I312" s="79"/>
      <c r="J312" s="78">
        <f>ROUND(Source!AF94*Source!I94, 2)</f>
        <v>1.66</v>
      </c>
      <c r="K312" s="79"/>
      <c r="L312" s="80"/>
    </row>
    <row r="313" spans="1:56" ht="14.25" x14ac:dyDescent="0.2">
      <c r="A313" s="108"/>
      <c r="B313" s="110">
        <v>3</v>
      </c>
      <c r="C313" s="109" t="s">
        <v>554</v>
      </c>
      <c r="D313" s="76"/>
      <c r="E313" s="77"/>
      <c r="F313" s="77"/>
      <c r="G313" s="77"/>
      <c r="H313" s="78">
        <f>Source!AM94</f>
        <v>287.60000000000002</v>
      </c>
      <c r="I313" s="79"/>
      <c r="J313" s="78">
        <f>ROUND(Source!AD94*Source!I94, 2)</f>
        <v>5.18</v>
      </c>
      <c r="K313" s="79"/>
      <c r="L313" s="80"/>
    </row>
    <row r="314" spans="1:56" ht="14.25" x14ac:dyDescent="0.2">
      <c r="A314" s="108"/>
      <c r="B314" s="110">
        <v>2</v>
      </c>
      <c r="C314" s="109" t="s">
        <v>555</v>
      </c>
      <c r="D314" s="76"/>
      <c r="E314" s="77"/>
      <c r="F314" s="77"/>
      <c r="G314" s="77"/>
      <c r="H314" s="78">
        <f>Source!AN94</f>
        <v>37.57</v>
      </c>
      <c r="I314" s="79"/>
      <c r="J314" s="81">
        <f>ROUND(Source!AE94*Source!I94, 2)</f>
        <v>0.68</v>
      </c>
      <c r="K314" s="79"/>
      <c r="L314" s="82"/>
    </row>
    <row r="315" spans="1:56" ht="14.25" x14ac:dyDescent="0.2">
      <c r="A315" s="108"/>
      <c r="B315" s="109"/>
      <c r="C315" s="109" t="s">
        <v>556</v>
      </c>
      <c r="D315" s="76" t="s">
        <v>557</v>
      </c>
      <c r="E315" s="77">
        <f>Source!AQ94</f>
        <v>11.7</v>
      </c>
      <c r="F315" s="77"/>
      <c r="G315" s="77">
        <f>ROUND(Source!U94, 7)</f>
        <v>0.21060000000000001</v>
      </c>
      <c r="H315" s="78"/>
      <c r="I315" s="79"/>
      <c r="J315" s="78"/>
      <c r="K315" s="79"/>
      <c r="L315" s="80"/>
    </row>
    <row r="316" spans="1:56" ht="14.25" x14ac:dyDescent="0.2">
      <c r="A316" s="108"/>
      <c r="B316" s="109"/>
      <c r="C316" s="111" t="s">
        <v>558</v>
      </c>
      <c r="D316" s="83" t="s">
        <v>557</v>
      </c>
      <c r="E316" s="84">
        <f>Source!AR94</f>
        <v>2.96</v>
      </c>
      <c r="F316" s="84"/>
      <c r="G316" s="84">
        <f>ROUND(Source!V94, 7)</f>
        <v>5.3280000000000001E-2</v>
      </c>
      <c r="H316" s="85"/>
      <c r="I316" s="86"/>
      <c r="J316" s="85"/>
      <c r="K316" s="86"/>
      <c r="L316" s="87"/>
    </row>
    <row r="317" spans="1:56" ht="14.25" x14ac:dyDescent="0.2">
      <c r="A317" s="108"/>
      <c r="B317" s="109"/>
      <c r="C317" s="109" t="s">
        <v>559</v>
      </c>
      <c r="D317" s="76"/>
      <c r="E317" s="77"/>
      <c r="F317" s="77"/>
      <c r="G317" s="77"/>
      <c r="H317" s="78">
        <f>H312+H313</f>
        <v>379.68</v>
      </c>
      <c r="I317" s="79"/>
      <c r="J317" s="78">
        <f>J312+J313</f>
        <v>6.84</v>
      </c>
      <c r="K317" s="79"/>
      <c r="L317" s="80"/>
    </row>
    <row r="318" spans="1:56" ht="14.25" x14ac:dyDescent="0.2">
      <c r="A318" s="108"/>
      <c r="B318" s="109"/>
      <c r="C318" s="109" t="s">
        <v>560</v>
      </c>
      <c r="D318" s="76"/>
      <c r="E318" s="77"/>
      <c r="F318" s="77"/>
      <c r="G318" s="77"/>
      <c r="H318" s="78"/>
      <c r="I318" s="79"/>
      <c r="J318" s="78">
        <f>SUM(Q310:Q321)+SUM(V310:V321)</f>
        <v>2.34</v>
      </c>
      <c r="K318" s="79"/>
      <c r="L318" s="80"/>
    </row>
    <row r="319" spans="1:56" ht="28.5" x14ac:dyDescent="0.2">
      <c r="A319" s="108"/>
      <c r="B319" s="109" t="s">
        <v>613</v>
      </c>
      <c r="C319" s="109" t="s">
        <v>614</v>
      </c>
      <c r="D319" s="76" t="s">
        <v>563</v>
      </c>
      <c r="E319" s="77">
        <f>Source!BZ94</f>
        <v>104</v>
      </c>
      <c r="F319" s="77"/>
      <c r="G319" s="77">
        <f>Source!AT94</f>
        <v>104</v>
      </c>
      <c r="H319" s="78"/>
      <c r="I319" s="79"/>
      <c r="J319" s="78">
        <f>SUM(AC310:AC321)</f>
        <v>2.4300000000000002</v>
      </c>
      <c r="K319" s="79"/>
      <c r="L319" s="80"/>
    </row>
    <row r="320" spans="1:56" ht="42.75" x14ac:dyDescent="0.2">
      <c r="A320" s="112"/>
      <c r="B320" s="111" t="s">
        <v>615</v>
      </c>
      <c r="C320" s="111" t="s">
        <v>616</v>
      </c>
      <c r="D320" s="83" t="s">
        <v>563</v>
      </c>
      <c r="E320" s="84">
        <f>Source!CA94</f>
        <v>60</v>
      </c>
      <c r="F320" s="84"/>
      <c r="G320" s="84">
        <f>Source!AU94</f>
        <v>60</v>
      </c>
      <c r="H320" s="85"/>
      <c r="I320" s="86"/>
      <c r="J320" s="85">
        <f>SUM(AE310:AE321)</f>
        <v>1.4</v>
      </c>
      <c r="K320" s="86"/>
      <c r="L320" s="87"/>
    </row>
    <row r="321" spans="1:84" ht="15" x14ac:dyDescent="0.25">
      <c r="C321" s="88" t="s">
        <v>566</v>
      </c>
      <c r="D321" s="88"/>
      <c r="E321" s="88"/>
      <c r="F321" s="88"/>
      <c r="G321" s="88"/>
      <c r="H321" s="88"/>
      <c r="I321" s="88">
        <f>J312+J313+J319+J320</f>
        <v>10.67</v>
      </c>
      <c r="J321" s="88"/>
      <c r="O321" s="62">
        <f>I321</f>
        <v>10.67</v>
      </c>
      <c r="P321">
        <f>K321</f>
        <v>0</v>
      </c>
      <c r="Q321" s="62">
        <f>J312</f>
        <v>1.66</v>
      </c>
      <c r="R321" s="62">
        <f>J312</f>
        <v>1.66</v>
      </c>
      <c r="U321" s="63">
        <f>L312</f>
        <v>0</v>
      </c>
      <c r="V321" s="62">
        <f>J314</f>
        <v>0.68</v>
      </c>
      <c r="W321" s="63">
        <f>L314</f>
        <v>0</v>
      </c>
      <c r="X321" s="62">
        <f>J313</f>
        <v>5.18</v>
      </c>
      <c r="Z321" s="63">
        <f>L313</f>
        <v>0</v>
      </c>
      <c r="AB321">
        <f>0</f>
        <v>0</v>
      </c>
      <c r="AN321">
        <f>IF(Source!BI94&lt;=1,J312+J313+J319+J320, 0)</f>
        <v>10.67</v>
      </c>
      <c r="AO321">
        <f>IF(Source!BI94&lt;=1,0, 0)</f>
        <v>0</v>
      </c>
      <c r="AP321">
        <f>IF(Source!BI94&lt;=1,J313, 0)</f>
        <v>5.18</v>
      </c>
      <c r="AQ321">
        <f>IF(Source!BI94&lt;=1,J312, 0)</f>
        <v>1.66</v>
      </c>
      <c r="AX321">
        <f>IF(Source!BI94=2,J312+J313+J319+J320, 0)</f>
        <v>0</v>
      </c>
      <c r="AY321">
        <f>IF(Source!BI94=2,0, 0)</f>
        <v>0</v>
      </c>
      <c r="AZ321">
        <f>IF(Source!BI94=2,J313, 0)</f>
        <v>0</v>
      </c>
      <c r="BA321">
        <f>IF(Source!BI94=2,J312, 0)</f>
        <v>0</v>
      </c>
    </row>
    <row r="322" spans="1:84" ht="71.25" x14ac:dyDescent="0.2">
      <c r="A322" s="108" t="str">
        <f>Source!E95</f>
        <v>28</v>
      </c>
      <c r="B322" s="109" t="str">
        <f>Source!F95</f>
        <v>т01-01-01-043</v>
      </c>
      <c r="C322" s="109" t="str">
        <f>Source!G95</f>
        <v>Погрузочные работы при автомобильных перевозках мусора строительного с погрузкой экскаваторами емкостью ковша до 0,5 м3</v>
      </c>
      <c r="D322" s="76" t="str">
        <f>Source!H95</f>
        <v>1 Т ГРУЗА</v>
      </c>
      <c r="E322" s="77">
        <f>Source!K95</f>
        <v>3.3</v>
      </c>
      <c r="F322" s="77"/>
      <c r="G322" s="77">
        <f>Source!I95</f>
        <v>3.3</v>
      </c>
      <c r="H322" s="78">
        <f>Source!AK95</f>
        <v>3.28</v>
      </c>
      <c r="I322" s="79"/>
      <c r="J322" s="78">
        <f>ROUND(Source!AB95*Source!I95, 2)</f>
        <v>10.82</v>
      </c>
      <c r="K322" s="79"/>
      <c r="L322" s="80"/>
      <c r="AC322">
        <f>Source!X95</f>
        <v>0</v>
      </c>
      <c r="AD322">
        <f>Source!X95</f>
        <v>0</v>
      </c>
      <c r="AE322">
        <f>Source!Y95</f>
        <v>0</v>
      </c>
      <c r="AF322">
        <f>Source!Y95</f>
        <v>0</v>
      </c>
      <c r="AS322">
        <f>IF(Source!BI95&lt;=1,AD322, 0)</f>
        <v>0</v>
      </c>
      <c r="AT322">
        <f>IF(Source!BI95&lt;=1,AF322, 0)</f>
        <v>0</v>
      </c>
      <c r="BC322">
        <f>IF(Source!BI95=2,AD322, 0)</f>
        <v>0</v>
      </c>
      <c r="BD322">
        <f>IF(Source!BI95=2,AF322, 0)</f>
        <v>0</v>
      </c>
    </row>
    <row r="323" spans="1:84" x14ac:dyDescent="0.2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</row>
    <row r="324" spans="1:84" ht="15" x14ac:dyDescent="0.25">
      <c r="C324" s="88" t="s">
        <v>566</v>
      </c>
      <c r="D324" s="88"/>
      <c r="E324" s="88"/>
      <c r="F324" s="88"/>
      <c r="G324" s="88"/>
      <c r="H324" s="88"/>
      <c r="I324" s="88">
        <f>J322</f>
        <v>10.82</v>
      </c>
      <c r="J324" s="88"/>
      <c r="O324" s="62">
        <f>I324</f>
        <v>10.82</v>
      </c>
      <c r="P324">
        <f>K324</f>
        <v>0</v>
      </c>
      <c r="R324">
        <f>0</f>
        <v>0</v>
      </c>
      <c r="V324">
        <f>0</f>
        <v>0</v>
      </c>
      <c r="W324">
        <f>0</f>
        <v>0</v>
      </c>
      <c r="Y324">
        <f>0</f>
        <v>0</v>
      </c>
      <c r="AA324">
        <f>0</f>
        <v>0</v>
      </c>
      <c r="AB324">
        <f>0</f>
        <v>0</v>
      </c>
      <c r="AI324">
        <f>0</f>
        <v>0</v>
      </c>
      <c r="AJ324">
        <f>0</f>
        <v>0</v>
      </c>
      <c r="AO324">
        <f>IF(Source!BI95&lt;=1,0, 0)</f>
        <v>0</v>
      </c>
      <c r="AP324">
        <f>IF(Source!BI95&lt;=1,0, 0)</f>
        <v>0</v>
      </c>
      <c r="AQ324">
        <f>IF(Source!BI95&lt;=1,0, 0)</f>
        <v>0</v>
      </c>
      <c r="AR324">
        <f>IF(Source!BI95&lt;=1,J322, 0)</f>
        <v>10.82</v>
      </c>
      <c r="AY324">
        <f>IF(Source!BI95=2,0, 0)</f>
        <v>0</v>
      </c>
      <c r="AZ324">
        <f>IF(Source!BI95=2,0, 0)</f>
        <v>0</v>
      </c>
      <c r="BA324">
        <f>IF(Source!BI95=2,0, 0)</f>
        <v>0</v>
      </c>
      <c r="BB324">
        <f>IF(Source!BI95=2,J322, 0)</f>
        <v>0</v>
      </c>
    </row>
    <row r="325" spans="1:84" ht="57" x14ac:dyDescent="0.2">
      <c r="A325" s="108" t="str">
        <f>Source!E96</f>
        <v>29</v>
      </c>
      <c r="B325" s="109" t="str">
        <f>Source!F96</f>
        <v>т03-21-01-009</v>
      </c>
      <c r="C325" s="109" t="str">
        <f>Source!G96</f>
        <v>Перевозка грузов I класса автомобилями-самосвалами грузоподъемностью 10 т работающих вне карьера на расстояние: до 9 км</v>
      </c>
      <c r="D325" s="76" t="str">
        <f>Source!H96</f>
        <v>1 Т ГРУЗА</v>
      </c>
      <c r="E325" s="77">
        <f>Source!K96</f>
        <v>3.3</v>
      </c>
      <c r="F325" s="77"/>
      <c r="G325" s="77">
        <f>Source!I96</f>
        <v>3.3</v>
      </c>
      <c r="H325" s="78">
        <f>Source!AK96</f>
        <v>10.47</v>
      </c>
      <c r="I325" s="79"/>
      <c r="J325" s="78">
        <f>ROUND(Source!AB96*Source!I96, 2)</f>
        <v>34.549999999999997</v>
      </c>
      <c r="K325" s="79"/>
      <c r="L325" s="80"/>
      <c r="AC325">
        <f>Source!X96</f>
        <v>0</v>
      </c>
      <c r="AD325">
        <f>Source!X96</f>
        <v>0</v>
      </c>
      <c r="AE325">
        <f>Source!Y96</f>
        <v>0</v>
      </c>
      <c r="AF325">
        <f>Source!Y96</f>
        <v>0</v>
      </c>
      <c r="AS325">
        <f>IF(Source!BI96&lt;=1,AD325, 0)</f>
        <v>0</v>
      </c>
      <c r="AT325">
        <f>IF(Source!BI96&lt;=1,AF325, 0)</f>
        <v>0</v>
      </c>
      <c r="BC325">
        <f>IF(Source!BI96=2,AD325, 0)</f>
        <v>0</v>
      </c>
      <c r="BD325">
        <f>IF(Source!BI96=2,AF325, 0)</f>
        <v>0</v>
      </c>
    </row>
    <row r="326" spans="1:84" x14ac:dyDescent="0.2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</row>
    <row r="327" spans="1:84" ht="15" x14ac:dyDescent="0.25">
      <c r="C327" s="88" t="s">
        <v>566</v>
      </c>
      <c r="D327" s="88"/>
      <c r="E327" s="88"/>
      <c r="F327" s="88"/>
      <c r="G327" s="88"/>
      <c r="H327" s="88"/>
      <c r="I327" s="88">
        <f>J325</f>
        <v>34.549999999999997</v>
      </c>
      <c r="J327" s="88"/>
      <c r="O327" s="62">
        <f>I327</f>
        <v>34.549999999999997</v>
      </c>
      <c r="P327">
        <f>K327</f>
        <v>0</v>
      </c>
      <c r="R327">
        <f>0</f>
        <v>0</v>
      </c>
      <c r="V327">
        <f>0</f>
        <v>0</v>
      </c>
      <c r="W327">
        <f>0</f>
        <v>0</v>
      </c>
      <c r="Y327">
        <f>0</f>
        <v>0</v>
      </c>
      <c r="AA327">
        <f>0</f>
        <v>0</v>
      </c>
      <c r="AB327">
        <f>0</f>
        <v>0</v>
      </c>
      <c r="AI327">
        <f>0</f>
        <v>0</v>
      </c>
      <c r="AJ327">
        <f>0</f>
        <v>0</v>
      </c>
      <c r="AO327">
        <f>IF(Source!BI96&lt;=1,0, 0)</f>
        <v>0</v>
      </c>
      <c r="AP327">
        <f>IF(Source!BI96&lt;=1,0, 0)</f>
        <v>0</v>
      </c>
      <c r="AQ327">
        <f>IF(Source!BI96&lt;=1,0, 0)</f>
        <v>0</v>
      </c>
      <c r="AR327">
        <f>IF(Source!BI96&lt;=1,J325, 0)</f>
        <v>34.549999999999997</v>
      </c>
      <c r="AY327">
        <f>IF(Source!BI96=2,0, 0)</f>
        <v>0</v>
      </c>
      <c r="AZ327">
        <f>IF(Source!BI96=2,0, 0)</f>
        <v>0</v>
      </c>
      <c r="BA327">
        <f>IF(Source!BI96=2,0, 0)</f>
        <v>0</v>
      </c>
      <c r="BB327">
        <f>IF(Source!BI96=2,J325, 0)</f>
        <v>0</v>
      </c>
    </row>
    <row r="329" spans="1:84" ht="15" x14ac:dyDescent="0.2">
      <c r="A329" s="95"/>
      <c r="B329" s="96"/>
      <c r="C329" s="97" t="s">
        <v>617</v>
      </c>
      <c r="D329" s="97"/>
      <c r="E329" s="97"/>
      <c r="F329" s="97"/>
      <c r="G329" s="97"/>
      <c r="H329" s="97"/>
      <c r="I329" s="98"/>
      <c r="J329" s="99">
        <f>J331+J332+J333+J334</f>
        <v>1709.1599999999999</v>
      </c>
      <c r="K329" s="99"/>
      <c r="L329" s="100"/>
      <c r="CF329" s="116" t="s">
        <v>617</v>
      </c>
    </row>
    <row r="330" spans="1:84" ht="14.25" x14ac:dyDescent="0.2">
      <c r="A330" s="101"/>
      <c r="B330" s="102"/>
      <c r="C330" s="103" t="s">
        <v>595</v>
      </c>
      <c r="D330" s="104"/>
      <c r="E330" s="104"/>
      <c r="F330" s="104"/>
      <c r="G330" s="104"/>
      <c r="H330" s="104"/>
      <c r="I330" s="105"/>
      <c r="J330" s="106"/>
      <c r="K330" s="106"/>
      <c r="L330" s="107"/>
    </row>
    <row r="331" spans="1:84" ht="14.25" x14ac:dyDescent="0.2">
      <c r="A331" s="101"/>
      <c r="B331" s="102"/>
      <c r="C331" s="104" t="s">
        <v>596</v>
      </c>
      <c r="D331" s="104"/>
      <c r="E331" s="104"/>
      <c r="F331" s="104"/>
      <c r="G331" s="104"/>
      <c r="H331" s="104"/>
      <c r="I331" s="105"/>
      <c r="J331" s="106">
        <f>SUM(Q249:Q327)</f>
        <v>335.32000000000005</v>
      </c>
      <c r="K331" s="106"/>
      <c r="L331" s="107"/>
    </row>
    <row r="332" spans="1:84" ht="14.25" x14ac:dyDescent="0.2">
      <c r="A332" s="101"/>
      <c r="B332" s="102"/>
      <c r="C332" s="104" t="s">
        <v>597</v>
      </c>
      <c r="D332" s="104"/>
      <c r="E332" s="104"/>
      <c r="F332" s="104"/>
      <c r="G332" s="104"/>
      <c r="H332" s="104"/>
      <c r="I332" s="105"/>
      <c r="J332" s="106">
        <f>Source!F110</f>
        <v>1328.47</v>
      </c>
      <c r="K332" s="106"/>
      <c r="L332" s="107"/>
    </row>
    <row r="333" spans="1:84" ht="14.25" hidden="1" customHeight="1" x14ac:dyDescent="0.2">
      <c r="A333" s="101"/>
      <c r="B333" s="102"/>
      <c r="C333" s="104" t="s">
        <v>598</v>
      </c>
      <c r="D333" s="104"/>
      <c r="E333" s="104"/>
      <c r="F333" s="104"/>
      <c r="G333" s="104"/>
      <c r="H333" s="104"/>
      <c r="I333" s="105"/>
      <c r="J333" s="106">
        <f>Source!F101-J338</f>
        <v>0</v>
      </c>
      <c r="K333" s="106"/>
      <c r="L333" s="107"/>
    </row>
    <row r="334" spans="1:84" ht="14.25" x14ac:dyDescent="0.2">
      <c r="A334" s="101"/>
      <c r="B334" s="102"/>
      <c r="C334" s="104" t="s">
        <v>599</v>
      </c>
      <c r="D334" s="104"/>
      <c r="E334" s="104"/>
      <c r="F334" s="104"/>
      <c r="G334" s="104"/>
      <c r="H334" s="104"/>
      <c r="I334" s="105"/>
      <c r="J334" s="106">
        <f>Source!F123</f>
        <v>45.37</v>
      </c>
      <c r="K334" s="106"/>
      <c r="L334" s="107"/>
    </row>
    <row r="335" spans="1:84" ht="14.25" x14ac:dyDescent="0.2">
      <c r="A335" s="101"/>
      <c r="B335" s="102"/>
      <c r="C335" s="104" t="s">
        <v>600</v>
      </c>
      <c r="D335" s="104"/>
      <c r="E335" s="104"/>
      <c r="F335" s="104"/>
      <c r="G335" s="104"/>
      <c r="H335" s="104"/>
      <c r="I335" s="105"/>
      <c r="J335" s="106">
        <f>SUM(Q249:Q327)+SUM(V249:V327)</f>
        <v>470.70000000000005</v>
      </c>
      <c r="K335" s="106"/>
      <c r="L335" s="107"/>
    </row>
    <row r="336" spans="1:84" ht="14.25" x14ac:dyDescent="0.2">
      <c r="A336" s="101"/>
      <c r="B336" s="102"/>
      <c r="C336" s="104" t="s">
        <v>601</v>
      </c>
      <c r="D336" s="104"/>
      <c r="E336" s="104"/>
      <c r="F336" s="104"/>
      <c r="G336" s="104"/>
      <c r="H336" s="104"/>
      <c r="I336" s="105"/>
      <c r="J336" s="106">
        <f>Source!F124</f>
        <v>446.75</v>
      </c>
      <c r="K336" s="106"/>
      <c r="L336" s="107"/>
    </row>
    <row r="337" spans="1:12" ht="14.25" x14ac:dyDescent="0.2">
      <c r="A337" s="101"/>
      <c r="B337" s="102"/>
      <c r="C337" s="104" t="s">
        <v>602</v>
      </c>
      <c r="D337" s="104"/>
      <c r="E337" s="104"/>
      <c r="F337" s="104"/>
      <c r="G337" s="104"/>
      <c r="H337" s="104"/>
      <c r="I337" s="105"/>
      <c r="J337" s="106">
        <f>Source!F125</f>
        <v>262.56</v>
      </c>
      <c r="K337" s="106"/>
      <c r="L337" s="107"/>
    </row>
    <row r="338" spans="1:12" ht="14.25" hidden="1" customHeight="1" x14ac:dyDescent="0.2">
      <c r="A338" s="101"/>
      <c r="B338" s="102"/>
      <c r="C338" s="104" t="s">
        <v>603</v>
      </c>
      <c r="D338" s="104"/>
      <c r="E338" s="104"/>
      <c r="F338" s="104"/>
      <c r="G338" s="104"/>
      <c r="H338" s="104"/>
      <c r="I338" s="105"/>
      <c r="J338" s="106">
        <f>Source!F107</f>
        <v>0</v>
      </c>
      <c r="K338" s="106"/>
      <c r="L338" s="107"/>
    </row>
    <row r="339" spans="1:12" ht="14.25" hidden="1" customHeight="1" x14ac:dyDescent="0.2">
      <c r="A339" s="101"/>
      <c r="B339" s="102"/>
      <c r="C339" s="104" t="s">
        <v>604</v>
      </c>
      <c r="D339" s="104"/>
      <c r="E339" s="104"/>
      <c r="F339" s="104"/>
      <c r="G339" s="104"/>
      <c r="H339" s="104"/>
      <c r="I339" s="105"/>
      <c r="J339" s="106">
        <f>Source!F117</f>
        <v>0</v>
      </c>
      <c r="K339" s="106"/>
      <c r="L339" s="107"/>
    </row>
    <row r="340" spans="1:12" ht="15" x14ac:dyDescent="0.2">
      <c r="A340" s="95"/>
      <c r="B340" s="96"/>
      <c r="C340" s="97" t="s">
        <v>618</v>
      </c>
      <c r="D340" s="97"/>
      <c r="E340" s="97"/>
      <c r="F340" s="97"/>
      <c r="G340" s="97"/>
      <c r="H340" s="97"/>
      <c r="I340" s="98"/>
      <c r="J340" s="99">
        <f>Source!F126</f>
        <v>2418.4699999999998</v>
      </c>
      <c r="K340" s="99"/>
      <c r="L340" s="100"/>
    </row>
    <row r="341" spans="1:12" ht="14.25" hidden="1" customHeight="1" x14ac:dyDescent="0.2">
      <c r="A341" s="101"/>
      <c r="B341" s="102"/>
      <c r="C341" s="103" t="s">
        <v>595</v>
      </c>
      <c r="D341" s="104"/>
      <c r="E341" s="104"/>
      <c r="F341" s="104"/>
      <c r="G341" s="104"/>
      <c r="H341" s="104"/>
      <c r="I341" s="105"/>
      <c r="J341" s="106"/>
      <c r="K341" s="106"/>
      <c r="L341" s="107"/>
    </row>
    <row r="342" spans="1:12" ht="14.25" hidden="1" customHeight="1" x14ac:dyDescent="0.2">
      <c r="A342" s="101"/>
      <c r="B342" s="102"/>
      <c r="C342" s="104" t="s">
        <v>606</v>
      </c>
      <c r="D342" s="104"/>
      <c r="E342" s="104"/>
      <c r="F342" s="104"/>
      <c r="G342" s="104"/>
      <c r="H342" s="104"/>
      <c r="I342" s="105"/>
      <c r="J342" s="106">
        <f>SUM(BQ249:BQ327)</f>
        <v>0</v>
      </c>
      <c r="K342" s="106"/>
      <c r="L342" s="107"/>
    </row>
    <row r="343" spans="1:12" ht="14.25" hidden="1" customHeight="1" x14ac:dyDescent="0.2">
      <c r="A343" s="101"/>
      <c r="B343" s="102"/>
      <c r="C343" s="104" t="s">
        <v>607</v>
      </c>
      <c r="D343" s="104"/>
      <c r="E343" s="104"/>
      <c r="F343" s="104"/>
      <c r="G343" s="104"/>
      <c r="H343" s="104"/>
      <c r="I343" s="105"/>
      <c r="J343" s="106">
        <f>SUM(BR249:BR327)</f>
        <v>0</v>
      </c>
      <c r="K343" s="106"/>
      <c r="L343" s="107"/>
    </row>
    <row r="345" spans="1:12" ht="15" x14ac:dyDescent="0.2">
      <c r="A345" s="95"/>
      <c r="B345" s="96"/>
      <c r="C345" s="97" t="s">
        <v>619</v>
      </c>
      <c r="D345" s="97"/>
      <c r="E345" s="97"/>
      <c r="F345" s="97"/>
      <c r="G345" s="97"/>
      <c r="H345" s="97"/>
      <c r="I345" s="98"/>
      <c r="J345" s="99"/>
      <c r="K345" s="99"/>
      <c r="L345" s="100"/>
    </row>
    <row r="346" spans="1:12" ht="14.25" x14ac:dyDescent="0.2">
      <c r="A346" s="101"/>
      <c r="B346" s="102" t="str">
        <f>Source!T231</f>
        <v/>
      </c>
      <c r="C346" s="104" t="s">
        <v>620</v>
      </c>
      <c r="D346" s="104"/>
      <c r="E346" s="104"/>
      <c r="F346" s="104"/>
      <c r="G346" s="104"/>
      <c r="H346" s="104"/>
      <c r="I346" s="105"/>
      <c r="J346" s="106">
        <f>SUM(AN39:AN343)+SUM(AX39:AX343)</f>
        <v>54437.87</v>
      </c>
      <c r="K346" s="106">
        <f>Source!C231</f>
        <v>9.5299999999999994</v>
      </c>
      <c r="L346" s="107">
        <f>ROUND(J346*K346, 0)</f>
        <v>518793</v>
      </c>
    </row>
    <row r="347" spans="1:12" ht="14.25" x14ac:dyDescent="0.2">
      <c r="A347" s="101"/>
      <c r="B347" s="102" t="str">
        <f>Source!AB231</f>
        <v/>
      </c>
      <c r="C347" s="104" t="s">
        <v>621</v>
      </c>
      <c r="D347" s="104"/>
      <c r="E347" s="104"/>
      <c r="F347" s="104"/>
      <c r="G347" s="104"/>
      <c r="H347" s="104"/>
      <c r="I347" s="105"/>
      <c r="J347" s="106">
        <f>SUM(AR39:AR343)+SUM(BB39:BB343)+SUM(BI39:BI343)+SUM(BP39:BP343)</f>
        <v>45.37</v>
      </c>
      <c r="K347" s="106">
        <f>Source!L231</f>
        <v>9.5299999999999994</v>
      </c>
      <c r="L347" s="107">
        <f>ROUND(J347*K347, 0)</f>
        <v>432</v>
      </c>
    </row>
    <row r="348" spans="1:12" ht="14.25" x14ac:dyDescent="0.2">
      <c r="A348" s="101"/>
      <c r="B348" s="102" t="str">
        <f>Source!Y231</f>
        <v/>
      </c>
      <c r="C348" s="104" t="s">
        <v>622</v>
      </c>
      <c r="D348" s="104"/>
      <c r="E348" s="104"/>
      <c r="F348" s="104"/>
      <c r="G348" s="104"/>
      <c r="H348" s="104"/>
      <c r="I348" s="105"/>
      <c r="J348" s="106">
        <f>SUM(BH39:BH343)</f>
        <v>144.32</v>
      </c>
      <c r="K348" s="106">
        <f>Source!H231</f>
        <v>4.5199999999999996</v>
      </c>
      <c r="L348" s="107">
        <f>ROUND(J348*K348, 0)</f>
        <v>652</v>
      </c>
    </row>
    <row r="349" spans="1:12" ht="14.25" hidden="1" customHeight="1" x14ac:dyDescent="0.2">
      <c r="A349" s="101"/>
      <c r="B349" s="102"/>
      <c r="C349" s="104" t="s">
        <v>623</v>
      </c>
      <c r="D349" s="104"/>
      <c r="E349" s="104"/>
      <c r="F349" s="104"/>
      <c r="G349" s="104"/>
      <c r="H349" s="104"/>
      <c r="I349" s="105"/>
      <c r="J349" s="106">
        <f>J352+J351</f>
        <v>0</v>
      </c>
      <c r="K349" s="106"/>
      <c r="L349" s="107">
        <f>ROUND(L352+L351, 0)</f>
        <v>0</v>
      </c>
    </row>
    <row r="350" spans="1:12" ht="14.25" hidden="1" customHeight="1" x14ac:dyDescent="0.2">
      <c r="A350" s="101"/>
      <c r="B350" s="102"/>
      <c r="C350" s="103" t="s">
        <v>595</v>
      </c>
      <c r="D350" s="104"/>
      <c r="E350" s="104"/>
      <c r="F350" s="104"/>
      <c r="G350" s="104"/>
      <c r="H350" s="104"/>
      <c r="I350" s="105"/>
      <c r="J350" s="106"/>
      <c r="K350" s="106"/>
      <c r="L350" s="107"/>
    </row>
    <row r="351" spans="1:12" ht="14.25" hidden="1" customHeight="1" x14ac:dyDescent="0.2">
      <c r="A351" s="101"/>
      <c r="B351" s="102" t="str">
        <f>Source!AA231</f>
        <v/>
      </c>
      <c r="C351" s="104" t="s">
        <v>624</v>
      </c>
      <c r="D351" s="104"/>
      <c r="E351" s="104"/>
      <c r="F351" s="104"/>
      <c r="G351" s="104"/>
      <c r="H351" s="104"/>
      <c r="I351" s="105"/>
      <c r="J351" s="106">
        <f>SUM(BN39:BN343)</f>
        <v>0</v>
      </c>
      <c r="K351" s="106">
        <f>Source!K231</f>
        <v>17.43</v>
      </c>
      <c r="L351" s="107">
        <f>ROUND(J351*K351, 0)</f>
        <v>0</v>
      </c>
    </row>
    <row r="352" spans="1:12" ht="14.25" hidden="1" customHeight="1" x14ac:dyDescent="0.2">
      <c r="A352" s="101"/>
      <c r="B352" s="102" t="str">
        <f>Source!Z231</f>
        <v/>
      </c>
      <c r="C352" s="104" t="s">
        <v>625</v>
      </c>
      <c r="D352" s="104"/>
      <c r="E352" s="104"/>
      <c r="F352" s="104"/>
      <c r="G352" s="104"/>
      <c r="H352" s="104"/>
      <c r="I352" s="105"/>
      <c r="J352" s="106">
        <f>SUM(BM39:BM343)</f>
        <v>0</v>
      </c>
      <c r="K352" s="106">
        <f>Source!I231</f>
        <v>11.95</v>
      </c>
      <c r="L352" s="107">
        <f>ROUND(J352*K352, 0)</f>
        <v>0</v>
      </c>
    </row>
    <row r="353" spans="1:12" ht="15" x14ac:dyDescent="0.2">
      <c r="A353" s="95"/>
      <c r="B353" s="96"/>
      <c r="C353" s="97" t="s">
        <v>626</v>
      </c>
      <c r="D353" s="97"/>
      <c r="E353" s="97"/>
      <c r="F353" s="97"/>
      <c r="G353" s="97"/>
      <c r="H353" s="97"/>
      <c r="I353" s="98"/>
      <c r="J353" s="99">
        <f>J346+J347+J348+J349</f>
        <v>54627.560000000005</v>
      </c>
      <c r="K353" s="99"/>
      <c r="L353" s="100">
        <f>L346+L347+L348+L349</f>
        <v>519877</v>
      </c>
    </row>
    <row r="354" spans="1:12" ht="14.25" hidden="1" customHeight="1" x14ac:dyDescent="0.2">
      <c r="A354" s="101"/>
      <c r="B354" s="102"/>
      <c r="C354" s="103" t="s">
        <v>595</v>
      </c>
      <c r="D354" s="104"/>
      <c r="E354" s="104"/>
      <c r="F354" s="104"/>
      <c r="G354" s="104"/>
      <c r="H354" s="104"/>
      <c r="I354" s="105"/>
      <c r="J354" s="106"/>
      <c r="K354" s="106"/>
      <c r="L354" s="107"/>
    </row>
    <row r="355" spans="1:12" ht="14.25" hidden="1" customHeight="1" x14ac:dyDescent="0.2">
      <c r="A355" s="101"/>
      <c r="B355" s="102"/>
      <c r="C355" s="104" t="s">
        <v>627</v>
      </c>
      <c r="D355" s="104"/>
      <c r="E355" s="104"/>
      <c r="F355" s="104"/>
      <c r="G355" s="104"/>
      <c r="H355" s="104"/>
      <c r="I355" s="105"/>
      <c r="J355" s="106"/>
      <c r="K355" s="106"/>
      <c r="L355" s="107">
        <f>SUM(BS39:BS343)</f>
        <v>0</v>
      </c>
    </row>
    <row r="356" spans="1:12" ht="14.25" hidden="1" customHeight="1" x14ac:dyDescent="0.2">
      <c r="A356" s="101"/>
      <c r="B356" s="102"/>
      <c r="C356" s="104" t="s">
        <v>628</v>
      </c>
      <c r="D356" s="104"/>
      <c r="E356" s="104"/>
      <c r="F356" s="104"/>
      <c r="G356" s="104"/>
      <c r="H356" s="104"/>
      <c r="I356" s="105"/>
      <c r="J356" s="106"/>
      <c r="K356" s="106"/>
      <c r="L356" s="107">
        <f>SUM(BT39:BT343)</f>
        <v>0</v>
      </c>
    </row>
    <row r="357" spans="1:12" ht="14.25" x14ac:dyDescent="0.2">
      <c r="C357" s="67" t="str">
        <f>Source!H157</f>
        <v>ОЗП</v>
      </c>
      <c r="D357" s="67"/>
      <c r="E357" s="67"/>
      <c r="F357" s="67"/>
      <c r="G357" s="67"/>
      <c r="H357" s="67"/>
      <c r="I357" s="68">
        <f>IF(Source!F157=0, "", Source!F157)</f>
        <v>1563.25</v>
      </c>
      <c r="J357" s="68"/>
    </row>
    <row r="358" spans="1:12" ht="14.25" x14ac:dyDescent="0.2">
      <c r="C358" s="67" t="str">
        <f>Source!H158</f>
        <v>ЭММ, в т.ч. ЗПМ</v>
      </c>
      <c r="D358" s="67"/>
      <c r="E358" s="67"/>
      <c r="F358" s="67"/>
      <c r="G358" s="67"/>
      <c r="H358" s="67"/>
      <c r="I358" s="68">
        <f>IF(Source!F158=0, "", Source!F158)</f>
        <v>5311.22</v>
      </c>
      <c r="J358" s="68"/>
    </row>
    <row r="359" spans="1:12" ht="14.25" x14ac:dyDescent="0.2">
      <c r="C359" s="67" t="str">
        <f>Source!H159</f>
        <v>Стоимость материальных ресурсов</v>
      </c>
      <c r="D359" s="67"/>
      <c r="E359" s="67"/>
      <c r="F359" s="67"/>
      <c r="G359" s="67"/>
      <c r="H359" s="67"/>
      <c r="I359" s="68">
        <f>IF(Source!F159=0, "", Source!F159)</f>
        <v>44366.59</v>
      </c>
      <c r="J359" s="68"/>
    </row>
    <row r="360" spans="1:12" ht="14.25" x14ac:dyDescent="0.2">
      <c r="C360" s="67" t="str">
        <f>Source!H160</f>
        <v>НР</v>
      </c>
      <c r="D360" s="67"/>
      <c r="E360" s="67"/>
      <c r="F360" s="67"/>
      <c r="G360" s="67"/>
      <c r="H360" s="67"/>
      <c r="I360" s="68">
        <f>IF(Source!F160=0, "", Source!F160)</f>
        <v>2056.5</v>
      </c>
      <c r="J360" s="68"/>
    </row>
    <row r="361" spans="1:12" ht="14.25" x14ac:dyDescent="0.2">
      <c r="C361" s="67" t="str">
        <f>Source!H161</f>
        <v>СП</v>
      </c>
      <c r="D361" s="67"/>
      <c r="E361" s="67"/>
      <c r="F361" s="67"/>
      <c r="G361" s="67"/>
      <c r="H361" s="67"/>
      <c r="I361" s="68">
        <f>IF(Source!F161=0, "", Source!F161)</f>
        <v>1284.6300000000001</v>
      </c>
      <c r="J361" s="68"/>
    </row>
    <row r="362" spans="1:12" ht="14.25" x14ac:dyDescent="0.2">
      <c r="C362" s="67" t="str">
        <f>Source!H162</f>
        <v>Перевозка грузов</v>
      </c>
      <c r="D362" s="67"/>
      <c r="E362" s="67"/>
      <c r="F362" s="67"/>
      <c r="G362" s="67"/>
      <c r="H362" s="67"/>
      <c r="I362" s="68">
        <f>IF(Source!F162=0, "", Source!F162)</f>
        <v>34.549999999999997</v>
      </c>
      <c r="J362" s="68"/>
    </row>
    <row r="363" spans="1:12" ht="14.25" x14ac:dyDescent="0.2">
      <c r="C363" s="67" t="str">
        <f>Source!H163</f>
        <v>Погрузочно-разгрузочные работы</v>
      </c>
      <c r="D363" s="67"/>
      <c r="E363" s="67"/>
      <c r="F363" s="67"/>
      <c r="G363" s="67"/>
      <c r="H363" s="67"/>
      <c r="I363" s="68">
        <f>IF(Source!F163=0, "", Source!F163)</f>
        <v>10.82</v>
      </c>
      <c r="J363" s="68"/>
    </row>
    <row r="364" spans="1:12" ht="14.25" x14ac:dyDescent="0.2">
      <c r="C364" s="67" t="str">
        <f>Source!H164</f>
        <v>Итого</v>
      </c>
      <c r="D364" s="67"/>
      <c r="E364" s="67"/>
      <c r="F364" s="67"/>
      <c r="G364" s="67"/>
      <c r="H364" s="67"/>
      <c r="I364" s="68">
        <f>IF(Source!F164=0, "", Source!F164)</f>
        <v>54627.56</v>
      </c>
      <c r="J364" s="68"/>
    </row>
    <row r="367" spans="1:12" ht="14.25" x14ac:dyDescent="0.2">
      <c r="A367" s="73" t="s">
        <v>629</v>
      </c>
      <c r="B367" s="73"/>
      <c r="C367" s="61" t="str">
        <f>IF(Source!AC12&lt;&gt;"", Source!AC12," ")</f>
        <v xml:space="preserve"> </v>
      </c>
      <c r="D367" s="61"/>
      <c r="E367" s="61"/>
      <c r="F367" s="61"/>
      <c r="G367" s="61"/>
      <c r="H367" s="66" t="str">
        <f>IF(Source!AB12&lt;&gt;"", Source!AB12," ")</f>
        <v xml:space="preserve"> </v>
      </c>
      <c r="I367" s="66"/>
      <c r="J367" s="66"/>
      <c r="K367" s="66"/>
    </row>
    <row r="368" spans="1:12" ht="14.25" x14ac:dyDescent="0.2">
      <c r="A368" s="17"/>
      <c r="B368" s="17"/>
      <c r="C368" s="74" t="s">
        <v>630</v>
      </c>
      <c r="D368" s="74"/>
      <c r="E368" s="74"/>
      <c r="F368" s="74"/>
      <c r="G368" s="74"/>
      <c r="H368" s="17"/>
      <c r="I368" s="17"/>
      <c r="J368" s="17"/>
      <c r="K368" s="17"/>
    </row>
    <row r="369" spans="1:11" ht="14.25" x14ac:dyDescent="0.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</row>
    <row r="370" spans="1:11" ht="14.25" x14ac:dyDescent="0.2">
      <c r="A370" s="73" t="s">
        <v>631</v>
      </c>
      <c r="B370" s="73"/>
      <c r="C370" s="61" t="str">
        <f>IF(Source!AE12&lt;&gt;"", Source!AE12," ")</f>
        <v xml:space="preserve"> </v>
      </c>
      <c r="D370" s="61"/>
      <c r="E370" s="61"/>
      <c r="F370" s="61"/>
      <c r="G370" s="61"/>
      <c r="H370" s="66" t="str">
        <f>IF(Source!AD12&lt;&gt;"", Source!AD12," ")</f>
        <v xml:space="preserve"> </v>
      </c>
      <c r="I370" s="66"/>
      <c r="J370" s="66"/>
      <c r="K370" s="66"/>
    </row>
    <row r="371" spans="1:11" ht="14.25" x14ac:dyDescent="0.2">
      <c r="A371" s="17"/>
      <c r="B371" s="17"/>
      <c r="C371" s="74" t="s">
        <v>630</v>
      </c>
      <c r="D371" s="74"/>
      <c r="E371" s="74"/>
      <c r="F371" s="74"/>
      <c r="G371" s="74"/>
      <c r="H371" s="17"/>
      <c r="I371" s="17"/>
      <c r="J371" s="17"/>
      <c r="K371" s="17"/>
    </row>
  </sheetData>
  <mergeCells count="148">
    <mergeCell ref="C339:H339"/>
    <mergeCell ref="C356:H356"/>
    <mergeCell ref="C346:H346"/>
    <mergeCell ref="C345:H345"/>
    <mergeCell ref="C343:H343"/>
    <mergeCell ref="C342:H342"/>
    <mergeCell ref="C341:H341"/>
    <mergeCell ref="C340:H340"/>
    <mergeCell ref="I297:J297"/>
    <mergeCell ref="C355:H355"/>
    <mergeCell ref="C354:H354"/>
    <mergeCell ref="C353:H353"/>
    <mergeCell ref="C352:H352"/>
    <mergeCell ref="C351:H351"/>
    <mergeCell ref="C350:H350"/>
    <mergeCell ref="C349:H349"/>
    <mergeCell ref="C348:H348"/>
    <mergeCell ref="C347:H347"/>
    <mergeCell ref="I324:J324"/>
    <mergeCell ref="C324:H324"/>
    <mergeCell ref="I321:J321"/>
    <mergeCell ref="C321:H321"/>
    <mergeCell ref="I309:J309"/>
    <mergeCell ref="C309:H309"/>
    <mergeCell ref="C332:H332"/>
    <mergeCell ref="C331:H331"/>
    <mergeCell ref="C330:H330"/>
    <mergeCell ref="C329:H329"/>
    <mergeCell ref="I327:J327"/>
    <mergeCell ref="C327:H327"/>
    <mergeCell ref="C338:H338"/>
    <mergeCell ref="C337:H337"/>
    <mergeCell ref="C336:H336"/>
    <mergeCell ref="C335:H335"/>
    <mergeCell ref="C334:H334"/>
    <mergeCell ref="C333:H333"/>
    <mergeCell ref="C242:H242"/>
    <mergeCell ref="C241:H241"/>
    <mergeCell ref="C240:H240"/>
    <mergeCell ref="C239:H239"/>
    <mergeCell ref="C238:H238"/>
    <mergeCell ref="C237:H237"/>
    <mergeCell ref="A249:L249"/>
    <mergeCell ref="C247:H247"/>
    <mergeCell ref="C246:H246"/>
    <mergeCell ref="C245:H245"/>
    <mergeCell ref="C244:H244"/>
    <mergeCell ref="C243:H243"/>
    <mergeCell ref="I183:J183"/>
    <mergeCell ref="C183:H183"/>
    <mergeCell ref="I170:J170"/>
    <mergeCell ref="C297:H297"/>
    <mergeCell ref="I285:J285"/>
    <mergeCell ref="C285:H285"/>
    <mergeCell ref="I273:J273"/>
    <mergeCell ref="C273:H273"/>
    <mergeCell ref="I261:J261"/>
    <mergeCell ref="C261:H261"/>
    <mergeCell ref="I212:J212"/>
    <mergeCell ref="C212:H212"/>
    <mergeCell ref="I199:J199"/>
    <mergeCell ref="C199:H199"/>
    <mergeCell ref="I196:J196"/>
    <mergeCell ref="C196:H196"/>
    <mergeCell ref="C231:H231"/>
    <mergeCell ref="I228:J228"/>
    <mergeCell ref="C228:H228"/>
    <mergeCell ref="I225:J225"/>
    <mergeCell ref="C225:H225"/>
    <mergeCell ref="I215:J215"/>
    <mergeCell ref="C215:H215"/>
    <mergeCell ref="I61:J61"/>
    <mergeCell ref="C61:H61"/>
    <mergeCell ref="I52:J52"/>
    <mergeCell ref="C52:H52"/>
    <mergeCell ref="A40:L40"/>
    <mergeCell ref="C236:H236"/>
    <mergeCell ref="C235:H235"/>
    <mergeCell ref="C234:H234"/>
    <mergeCell ref="C233:H233"/>
    <mergeCell ref="I231:J231"/>
    <mergeCell ref="I93:J93"/>
    <mergeCell ref="C93:H93"/>
    <mergeCell ref="I81:J81"/>
    <mergeCell ref="C81:H81"/>
    <mergeCell ref="I71:J71"/>
    <mergeCell ref="C71:H71"/>
    <mergeCell ref="I125:J125"/>
    <mergeCell ref="C125:H125"/>
    <mergeCell ref="I122:J122"/>
    <mergeCell ref="C122:H122"/>
    <mergeCell ref="I108:J108"/>
    <mergeCell ref="C108:H108"/>
    <mergeCell ref="I154:J154"/>
    <mergeCell ref="C154:H154"/>
    <mergeCell ref="I141:J141"/>
    <mergeCell ref="C141:H141"/>
    <mergeCell ref="I138:J138"/>
    <mergeCell ref="C138:H138"/>
    <mergeCell ref="A367:B367"/>
    <mergeCell ref="H367:K367"/>
    <mergeCell ref="C368:G368"/>
    <mergeCell ref="A370:B370"/>
    <mergeCell ref="H370:K370"/>
    <mergeCell ref="C371:G371"/>
    <mergeCell ref="C362:H362"/>
    <mergeCell ref="I362:J362"/>
    <mergeCell ref="C363:H363"/>
    <mergeCell ref="I363:J363"/>
    <mergeCell ref="C364:H364"/>
    <mergeCell ref="I364:J364"/>
    <mergeCell ref="C359:H359"/>
    <mergeCell ref="I359:J359"/>
    <mergeCell ref="C360:H360"/>
    <mergeCell ref="I360:J360"/>
    <mergeCell ref="C361:H361"/>
    <mergeCell ref="I361:J361"/>
    <mergeCell ref="H34:J36"/>
    <mergeCell ref="K34:K37"/>
    <mergeCell ref="L34:L37"/>
    <mergeCell ref="C357:H357"/>
    <mergeCell ref="I357:J357"/>
    <mergeCell ref="C358:H358"/>
    <mergeCell ref="I358:J358"/>
    <mergeCell ref="C170:H170"/>
    <mergeCell ref="I167:J167"/>
    <mergeCell ref="C167:H167"/>
    <mergeCell ref="D29:E29"/>
    <mergeCell ref="D30:E30"/>
    <mergeCell ref="D31:E31"/>
    <mergeCell ref="D32:E32"/>
    <mergeCell ref="A34:A37"/>
    <mergeCell ref="B34:B37"/>
    <mergeCell ref="C34:C37"/>
    <mergeCell ref="D34:D37"/>
    <mergeCell ref="E34:G36"/>
    <mergeCell ref="B13:K13"/>
    <mergeCell ref="B15:K15"/>
    <mergeCell ref="B16:K16"/>
    <mergeCell ref="C21:G21"/>
    <mergeCell ref="C22:G22"/>
    <mergeCell ref="D26:E26"/>
    <mergeCell ref="A2:L2"/>
    <mergeCell ref="A4:K4"/>
    <mergeCell ref="B7:K7"/>
    <mergeCell ref="B8:K8"/>
    <mergeCell ref="B10:K10"/>
    <mergeCell ref="B11:K11"/>
  </mergeCells>
  <pageMargins left="0.4" right="0.2" top="0.2" bottom="0.4" header="0.2" footer="0.2"/>
  <pageSetup paperSize="9" scale="51" fitToHeight="0" orientation="portrait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235"/>
  <sheetViews>
    <sheetView workbookViewId="0">
      <selection activeCell="A231" sqref="A231:AN231"/>
    </sheetView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52255</v>
      </c>
      <c r="M1">
        <v>10</v>
      </c>
      <c r="N1">
        <v>11</v>
      </c>
      <c r="O1">
        <v>3</v>
      </c>
      <c r="P1">
        <v>0</v>
      </c>
      <c r="Q1">
        <v>3</v>
      </c>
    </row>
    <row r="12" spans="1:133" x14ac:dyDescent="0.2">
      <c r="A12" s="1">
        <v>1</v>
      </c>
      <c r="B12" s="1">
        <v>230</v>
      </c>
      <c r="C12" s="1">
        <v>0</v>
      </c>
      <c r="D12" s="1">
        <f>ROW(A166)</f>
        <v>166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5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2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2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1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422051848</v>
      </c>
      <c r="CI12" s="1" t="s">
        <v>3</v>
      </c>
      <c r="CJ12" s="1" t="s">
        <v>3</v>
      </c>
      <c r="CK12" s="1">
        <v>4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 x14ac:dyDescent="0.2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 x14ac:dyDescent="0.2">
      <c r="A18" s="2">
        <v>52</v>
      </c>
      <c r="B18" s="2">
        <f t="shared" ref="B18:G18" si="0">B166</f>
        <v>230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объект_(Копия)</v>
      </c>
      <c r="G18" s="2" t="str">
        <f t="shared" si="0"/>
        <v>Капитальный ремонт объекта недвижимого имущества "Нежилое помещение"-НО</v>
      </c>
      <c r="H18" s="2"/>
      <c r="I18" s="2"/>
      <c r="J18" s="2"/>
      <c r="K18" s="2"/>
      <c r="L18" s="2"/>
      <c r="M18" s="2"/>
      <c r="N18" s="2"/>
      <c r="O18" s="2">
        <f t="shared" ref="O18:AT18" si="1">O166</f>
        <v>51241.06</v>
      </c>
      <c r="P18" s="2">
        <f t="shared" si="1"/>
        <v>44366.59</v>
      </c>
      <c r="Q18" s="2">
        <f t="shared" si="1"/>
        <v>5311.22</v>
      </c>
      <c r="R18" s="2">
        <f t="shared" si="1"/>
        <v>621.28</v>
      </c>
      <c r="S18" s="2">
        <f t="shared" si="1"/>
        <v>1563.25</v>
      </c>
      <c r="T18" s="2">
        <f t="shared" si="1"/>
        <v>0</v>
      </c>
      <c r="U18" s="2">
        <f t="shared" si="1"/>
        <v>169.066329</v>
      </c>
      <c r="V18" s="2">
        <f t="shared" si="1"/>
        <v>51.547247500000005</v>
      </c>
      <c r="W18" s="2">
        <f t="shared" si="1"/>
        <v>0</v>
      </c>
      <c r="X18" s="2">
        <f t="shared" si="1"/>
        <v>2056.5</v>
      </c>
      <c r="Y18" s="2">
        <f t="shared" si="1"/>
        <v>1284.6300000000001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144.32</v>
      </c>
      <c r="AQ18" s="2">
        <f t="shared" si="1"/>
        <v>0</v>
      </c>
      <c r="AR18" s="2">
        <f t="shared" si="1"/>
        <v>54627.56</v>
      </c>
      <c r="AS18" s="2">
        <f t="shared" si="1"/>
        <v>35352.230000000003</v>
      </c>
      <c r="AT18" s="2">
        <f t="shared" si="1"/>
        <v>19131.009999999998</v>
      </c>
      <c r="AU18" s="2">
        <f t="shared" ref="AU18:BZ18" si="2">AU166</f>
        <v>0</v>
      </c>
      <c r="AV18" s="2">
        <f t="shared" si="2"/>
        <v>44366.59</v>
      </c>
      <c r="AW18" s="2">
        <f t="shared" si="2"/>
        <v>44222.27</v>
      </c>
      <c r="AX18" s="2">
        <f t="shared" si="2"/>
        <v>0</v>
      </c>
      <c r="AY18" s="2">
        <f t="shared" si="2"/>
        <v>44222.27</v>
      </c>
      <c r="AZ18" s="2">
        <f t="shared" si="2"/>
        <v>144.32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45.37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CA166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DG166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EM166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FS166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 x14ac:dyDescent="0.2">
      <c r="A20" s="1">
        <v>3</v>
      </c>
      <c r="B20" s="1">
        <v>1</v>
      </c>
      <c r="C20" s="1"/>
      <c r="D20" s="1">
        <f>ROW(A128)</f>
        <v>128</v>
      </c>
      <c r="E20" s="1"/>
      <c r="F20" s="1" t="s">
        <v>12</v>
      </c>
      <c r="G20" s="1" t="s">
        <v>13</v>
      </c>
      <c r="H20" s="1" t="s">
        <v>3</v>
      </c>
      <c r="I20" s="1">
        <v>0</v>
      </c>
      <c r="J20" s="1" t="s">
        <v>3</v>
      </c>
      <c r="K20" s="1">
        <v>-1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53408678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 x14ac:dyDescent="0.2">
      <c r="A22" s="2">
        <v>52</v>
      </c>
      <c r="B22" s="2">
        <f t="shared" ref="B22:G22" si="7">B128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04-01-01</v>
      </c>
      <c r="G22" s="2" t="str">
        <f t="shared" si="7"/>
        <v>Наружное электроосвещение</v>
      </c>
      <c r="H22" s="2"/>
      <c r="I22" s="2"/>
      <c r="J22" s="2"/>
      <c r="K22" s="2"/>
      <c r="L22" s="2"/>
      <c r="M22" s="2"/>
      <c r="N22" s="2"/>
      <c r="O22" s="2">
        <f t="shared" ref="O22:AT22" si="8">O128</f>
        <v>51241.06</v>
      </c>
      <c r="P22" s="2">
        <f t="shared" si="8"/>
        <v>44366.59</v>
      </c>
      <c r="Q22" s="2">
        <f t="shared" si="8"/>
        <v>5311.22</v>
      </c>
      <c r="R22" s="2">
        <f t="shared" si="8"/>
        <v>621.28</v>
      </c>
      <c r="S22" s="2">
        <f t="shared" si="8"/>
        <v>1563.25</v>
      </c>
      <c r="T22" s="2">
        <f t="shared" si="8"/>
        <v>0</v>
      </c>
      <c r="U22" s="2">
        <f t="shared" si="8"/>
        <v>169.066329</v>
      </c>
      <c r="V22" s="2">
        <f t="shared" si="8"/>
        <v>51.547247500000005</v>
      </c>
      <c r="W22" s="2">
        <f t="shared" si="8"/>
        <v>0</v>
      </c>
      <c r="X22" s="2">
        <f t="shared" si="8"/>
        <v>2056.5</v>
      </c>
      <c r="Y22" s="2">
        <f t="shared" si="8"/>
        <v>1284.6300000000001</v>
      </c>
      <c r="Z22" s="2">
        <f t="shared" si="8"/>
        <v>0</v>
      </c>
      <c r="AA22" s="2">
        <f t="shared" si="8"/>
        <v>0</v>
      </c>
      <c r="AB22" s="2">
        <f t="shared" si="8"/>
        <v>0</v>
      </c>
      <c r="AC22" s="2">
        <f t="shared" si="8"/>
        <v>0</v>
      </c>
      <c r="AD22" s="2">
        <f t="shared" si="8"/>
        <v>0</v>
      </c>
      <c r="AE22" s="2">
        <f t="shared" si="8"/>
        <v>0</v>
      </c>
      <c r="AF22" s="2">
        <f t="shared" si="8"/>
        <v>0</v>
      </c>
      <c r="AG22" s="2">
        <f t="shared" si="8"/>
        <v>0</v>
      </c>
      <c r="AH22" s="2">
        <f t="shared" si="8"/>
        <v>0</v>
      </c>
      <c r="AI22" s="2">
        <f t="shared" si="8"/>
        <v>0</v>
      </c>
      <c r="AJ22" s="2">
        <f t="shared" si="8"/>
        <v>0</v>
      </c>
      <c r="AK22" s="2">
        <f t="shared" si="8"/>
        <v>0</v>
      </c>
      <c r="AL22" s="2">
        <f t="shared" si="8"/>
        <v>0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144.32</v>
      </c>
      <c r="AQ22" s="2">
        <f t="shared" si="8"/>
        <v>0</v>
      </c>
      <c r="AR22" s="2">
        <f t="shared" si="8"/>
        <v>54627.56</v>
      </c>
      <c r="AS22" s="2">
        <f t="shared" si="8"/>
        <v>35352.230000000003</v>
      </c>
      <c r="AT22" s="2">
        <f t="shared" si="8"/>
        <v>19131.009999999998</v>
      </c>
      <c r="AU22" s="2">
        <f t="shared" ref="AU22:BZ22" si="9">AU128</f>
        <v>0</v>
      </c>
      <c r="AV22" s="2">
        <f t="shared" si="9"/>
        <v>44366.59</v>
      </c>
      <c r="AW22" s="2">
        <f t="shared" si="9"/>
        <v>44222.27</v>
      </c>
      <c r="AX22" s="2">
        <f t="shared" si="9"/>
        <v>0</v>
      </c>
      <c r="AY22" s="2">
        <f t="shared" si="9"/>
        <v>44222.27</v>
      </c>
      <c r="AZ22" s="2">
        <f t="shared" si="9"/>
        <v>144.32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45.37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CA128</f>
        <v>0</v>
      </c>
      <c r="CB22" s="2">
        <f t="shared" si="10"/>
        <v>0</v>
      </c>
      <c r="CC22" s="2">
        <f t="shared" si="10"/>
        <v>0</v>
      </c>
      <c r="CD22" s="2">
        <f t="shared" si="10"/>
        <v>0</v>
      </c>
      <c r="CE22" s="2">
        <f t="shared" si="10"/>
        <v>0</v>
      </c>
      <c r="CF22" s="2">
        <f t="shared" si="10"/>
        <v>0</v>
      </c>
      <c r="CG22" s="2">
        <f t="shared" si="10"/>
        <v>0</v>
      </c>
      <c r="CH22" s="2">
        <f t="shared" si="10"/>
        <v>0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DG128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EM128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FS128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 x14ac:dyDescent="0.2">
      <c r="A24" s="1">
        <v>4</v>
      </c>
      <c r="B24" s="1">
        <v>1</v>
      </c>
      <c r="C24" s="1"/>
      <c r="D24" s="1">
        <f>ROW(A55)</f>
        <v>55</v>
      </c>
      <c r="E24" s="1"/>
      <c r="F24" s="1" t="s">
        <v>14</v>
      </c>
      <c r="G24" s="1" t="s">
        <v>15</v>
      </c>
      <c r="H24" s="1" t="s">
        <v>3</v>
      </c>
      <c r="I24" s="1">
        <v>0</v>
      </c>
      <c r="J24" s="1"/>
      <c r="K24" s="1">
        <v>-1</v>
      </c>
      <c r="L24" s="1"/>
      <c r="M24" s="1" t="s">
        <v>3</v>
      </c>
      <c r="N24" s="1"/>
      <c r="O24" s="1"/>
      <c r="P24" s="1"/>
      <c r="Q24" s="1"/>
      <c r="R24" s="1"/>
      <c r="S24" s="1">
        <v>53408678</v>
      </c>
      <c r="T24" s="1"/>
      <c r="U24" s="1" t="s">
        <v>3</v>
      </c>
      <c r="V24" s="1">
        <v>0</v>
      </c>
      <c r="W24" s="1"/>
      <c r="X24" s="1"/>
      <c r="Y24" s="1"/>
      <c r="Z24" s="1"/>
      <c r="AA24" s="1"/>
      <c r="AB24" s="1" t="s">
        <v>3</v>
      </c>
      <c r="AC24" s="1" t="s">
        <v>3</v>
      </c>
      <c r="AD24" s="1" t="s">
        <v>3</v>
      </c>
      <c r="AE24" s="1" t="s">
        <v>3</v>
      </c>
      <c r="AF24" s="1" t="s">
        <v>3</v>
      </c>
      <c r="AG24" s="1" t="s">
        <v>3</v>
      </c>
      <c r="AH24" s="1"/>
      <c r="AI24" s="1"/>
      <c r="AJ24" s="1"/>
      <c r="AK24" s="1"/>
      <c r="AL24" s="1"/>
      <c r="AM24" s="1"/>
      <c r="AN24" s="1"/>
      <c r="AO24" s="1"/>
      <c r="AP24" s="1" t="s">
        <v>3</v>
      </c>
      <c r="AQ24" s="1" t="s">
        <v>3</v>
      </c>
      <c r="AR24" s="1" t="s">
        <v>3</v>
      </c>
      <c r="AS24" s="1"/>
      <c r="AT24" s="1"/>
      <c r="AU24" s="1"/>
      <c r="AV24" s="1"/>
      <c r="AW24" s="1"/>
      <c r="AX24" s="1"/>
      <c r="AY24" s="1"/>
      <c r="AZ24" s="1" t="s">
        <v>3</v>
      </c>
      <c r="BA24" s="1"/>
      <c r="BB24" s="1" t="s">
        <v>3</v>
      </c>
      <c r="BC24" s="1" t="s">
        <v>3</v>
      </c>
      <c r="BD24" s="1" t="s">
        <v>3</v>
      </c>
      <c r="BE24" s="1" t="s">
        <v>3</v>
      </c>
      <c r="BF24" s="1" t="s">
        <v>3</v>
      </c>
      <c r="BG24" s="1" t="s">
        <v>3</v>
      </c>
      <c r="BH24" s="1" t="s">
        <v>3</v>
      </c>
      <c r="BI24" s="1" t="s">
        <v>3</v>
      </c>
      <c r="BJ24" s="1" t="s">
        <v>3</v>
      </c>
      <c r="BK24" s="1" t="s">
        <v>3</v>
      </c>
      <c r="BL24" s="1" t="s">
        <v>3</v>
      </c>
      <c r="BM24" s="1" t="s">
        <v>3</v>
      </c>
      <c r="BN24" s="1" t="s">
        <v>3</v>
      </c>
      <c r="BO24" s="1" t="s">
        <v>3</v>
      </c>
      <c r="BP24" s="1" t="s">
        <v>3</v>
      </c>
      <c r="BQ24" s="1"/>
      <c r="BR24" s="1"/>
      <c r="BS24" s="1"/>
      <c r="BT24" s="1"/>
      <c r="BU24" s="1"/>
      <c r="BV24" s="1"/>
      <c r="BW24" s="1"/>
      <c r="BX24" s="1">
        <v>0</v>
      </c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>
        <v>0</v>
      </c>
    </row>
    <row r="26" spans="1:245" x14ac:dyDescent="0.2">
      <c r="A26" s="2">
        <v>52</v>
      </c>
      <c r="B26" s="2">
        <f t="shared" ref="B26:G26" si="14">B55</f>
        <v>1</v>
      </c>
      <c r="C26" s="2">
        <f t="shared" si="14"/>
        <v>4</v>
      </c>
      <c r="D26" s="2">
        <f t="shared" si="14"/>
        <v>24</v>
      </c>
      <c r="E26" s="2">
        <f t="shared" si="14"/>
        <v>0</v>
      </c>
      <c r="F26" s="2" t="str">
        <f t="shared" si="14"/>
        <v>1</v>
      </c>
      <c r="G26" s="2" t="str">
        <f t="shared" si="14"/>
        <v>Монтажные работы</v>
      </c>
      <c r="H26" s="2"/>
      <c r="I26" s="2"/>
      <c r="J26" s="2"/>
      <c r="K26" s="2"/>
      <c r="L26" s="2"/>
      <c r="M26" s="2"/>
      <c r="N26" s="2"/>
      <c r="O26" s="2">
        <f t="shared" ref="O26:AT26" si="15">O55</f>
        <v>49577.27</v>
      </c>
      <c r="P26" s="2">
        <f t="shared" si="15"/>
        <v>44366.59</v>
      </c>
      <c r="Q26" s="2">
        <f t="shared" si="15"/>
        <v>3982.75</v>
      </c>
      <c r="R26" s="2">
        <f t="shared" si="15"/>
        <v>485.9</v>
      </c>
      <c r="S26" s="2">
        <f t="shared" si="15"/>
        <v>1227.93</v>
      </c>
      <c r="T26" s="2">
        <f t="shared" si="15"/>
        <v>0</v>
      </c>
      <c r="U26" s="2">
        <f t="shared" si="15"/>
        <v>131.815729</v>
      </c>
      <c r="V26" s="2">
        <f t="shared" si="15"/>
        <v>39.591667500000007</v>
      </c>
      <c r="W26" s="2">
        <f t="shared" si="15"/>
        <v>0</v>
      </c>
      <c r="X26" s="2">
        <f t="shared" si="15"/>
        <v>1609.75</v>
      </c>
      <c r="Y26" s="2">
        <f t="shared" si="15"/>
        <v>1022.07</v>
      </c>
      <c r="Z26" s="2">
        <f t="shared" si="15"/>
        <v>0</v>
      </c>
      <c r="AA26" s="2">
        <f t="shared" si="15"/>
        <v>0</v>
      </c>
      <c r="AB26" s="2">
        <f t="shared" si="15"/>
        <v>49577.27</v>
      </c>
      <c r="AC26" s="2">
        <f t="shared" si="15"/>
        <v>44366.59</v>
      </c>
      <c r="AD26" s="2">
        <f t="shared" si="15"/>
        <v>3982.75</v>
      </c>
      <c r="AE26" s="2">
        <f t="shared" si="15"/>
        <v>485.9</v>
      </c>
      <c r="AF26" s="2">
        <f t="shared" si="15"/>
        <v>1227.93</v>
      </c>
      <c r="AG26" s="2">
        <f t="shared" si="15"/>
        <v>0</v>
      </c>
      <c r="AH26" s="2">
        <f t="shared" si="15"/>
        <v>131.815729</v>
      </c>
      <c r="AI26" s="2">
        <f t="shared" si="15"/>
        <v>39.591667500000007</v>
      </c>
      <c r="AJ26" s="2">
        <f t="shared" si="15"/>
        <v>0</v>
      </c>
      <c r="AK26" s="2">
        <f t="shared" si="15"/>
        <v>1609.75</v>
      </c>
      <c r="AL26" s="2">
        <f t="shared" si="15"/>
        <v>1022.07</v>
      </c>
      <c r="AM26" s="2">
        <f t="shared" si="15"/>
        <v>0</v>
      </c>
      <c r="AN26" s="2">
        <f t="shared" si="15"/>
        <v>0</v>
      </c>
      <c r="AO26" s="2">
        <f t="shared" si="15"/>
        <v>0</v>
      </c>
      <c r="AP26" s="2">
        <f t="shared" si="15"/>
        <v>144.32</v>
      </c>
      <c r="AQ26" s="2">
        <f t="shared" si="15"/>
        <v>0</v>
      </c>
      <c r="AR26" s="2">
        <f t="shared" si="15"/>
        <v>52209.09</v>
      </c>
      <c r="AS26" s="2">
        <f t="shared" si="15"/>
        <v>33547.97</v>
      </c>
      <c r="AT26" s="2">
        <f t="shared" si="15"/>
        <v>18516.8</v>
      </c>
      <c r="AU26" s="2">
        <f t="shared" ref="AU26:BZ26" si="16">AU55</f>
        <v>0</v>
      </c>
      <c r="AV26" s="2">
        <f t="shared" si="16"/>
        <v>44366.59</v>
      </c>
      <c r="AW26" s="2">
        <f t="shared" si="16"/>
        <v>44222.27</v>
      </c>
      <c r="AX26" s="2">
        <f t="shared" si="16"/>
        <v>0</v>
      </c>
      <c r="AY26" s="2">
        <f t="shared" si="16"/>
        <v>44222.27</v>
      </c>
      <c r="AZ26" s="2">
        <f t="shared" si="16"/>
        <v>144.32</v>
      </c>
      <c r="BA26" s="2">
        <f t="shared" si="16"/>
        <v>0</v>
      </c>
      <c r="BB26" s="2">
        <f t="shared" si="16"/>
        <v>0</v>
      </c>
      <c r="BC26" s="2">
        <f t="shared" si="16"/>
        <v>0</v>
      </c>
      <c r="BD26" s="2">
        <f t="shared" si="16"/>
        <v>0</v>
      </c>
      <c r="BE26" s="2">
        <f t="shared" si="16"/>
        <v>0</v>
      </c>
      <c r="BF26" s="2">
        <f t="shared" si="16"/>
        <v>0</v>
      </c>
      <c r="BG26" s="2">
        <f t="shared" si="16"/>
        <v>0</v>
      </c>
      <c r="BH26" s="2">
        <f t="shared" si="16"/>
        <v>0</v>
      </c>
      <c r="BI26" s="2">
        <f t="shared" si="16"/>
        <v>0</v>
      </c>
      <c r="BJ26" s="2">
        <f t="shared" si="16"/>
        <v>0</v>
      </c>
      <c r="BK26" s="2">
        <f t="shared" si="16"/>
        <v>0</v>
      </c>
      <c r="BL26" s="2">
        <f t="shared" si="16"/>
        <v>0</v>
      </c>
      <c r="BM26" s="2">
        <f t="shared" si="16"/>
        <v>0</v>
      </c>
      <c r="BN26" s="2">
        <f t="shared" si="16"/>
        <v>0</v>
      </c>
      <c r="BO26" s="2">
        <f t="shared" si="16"/>
        <v>0</v>
      </c>
      <c r="BP26" s="2">
        <f t="shared" si="16"/>
        <v>0</v>
      </c>
      <c r="BQ26" s="2">
        <f t="shared" si="16"/>
        <v>0</v>
      </c>
      <c r="BR26" s="2">
        <f t="shared" si="16"/>
        <v>0</v>
      </c>
      <c r="BS26" s="2">
        <f t="shared" si="16"/>
        <v>0</v>
      </c>
      <c r="BT26" s="2">
        <f t="shared" si="16"/>
        <v>0</v>
      </c>
      <c r="BU26" s="2">
        <f t="shared" si="16"/>
        <v>0</v>
      </c>
      <c r="BV26" s="2">
        <f t="shared" si="16"/>
        <v>0</v>
      </c>
      <c r="BW26" s="2">
        <f t="shared" si="16"/>
        <v>0</v>
      </c>
      <c r="BX26" s="2">
        <f t="shared" si="16"/>
        <v>0</v>
      </c>
      <c r="BY26" s="2">
        <f t="shared" si="16"/>
        <v>144.32</v>
      </c>
      <c r="BZ26" s="2">
        <f t="shared" si="16"/>
        <v>0</v>
      </c>
      <c r="CA26" s="2">
        <f t="shared" ref="CA26:DF26" si="17">CA55</f>
        <v>52209.09</v>
      </c>
      <c r="CB26" s="2">
        <f t="shared" si="17"/>
        <v>33547.97</v>
      </c>
      <c r="CC26" s="2">
        <f t="shared" si="17"/>
        <v>18516.8</v>
      </c>
      <c r="CD26" s="2">
        <f t="shared" si="17"/>
        <v>0</v>
      </c>
      <c r="CE26" s="2">
        <f t="shared" si="17"/>
        <v>44366.59</v>
      </c>
      <c r="CF26" s="2">
        <f t="shared" si="17"/>
        <v>44222.27</v>
      </c>
      <c r="CG26" s="2">
        <f t="shared" si="17"/>
        <v>0</v>
      </c>
      <c r="CH26" s="2">
        <f t="shared" si="17"/>
        <v>44222.27</v>
      </c>
      <c r="CI26" s="2">
        <f t="shared" si="17"/>
        <v>144.32</v>
      </c>
      <c r="CJ26" s="2">
        <f t="shared" si="17"/>
        <v>0</v>
      </c>
      <c r="CK26" s="2">
        <f t="shared" si="17"/>
        <v>0</v>
      </c>
      <c r="CL26" s="2">
        <f t="shared" si="17"/>
        <v>0</v>
      </c>
      <c r="CM26" s="2">
        <f t="shared" si="17"/>
        <v>0</v>
      </c>
      <c r="CN26" s="2">
        <f t="shared" si="17"/>
        <v>0</v>
      </c>
      <c r="CO26" s="2">
        <f t="shared" si="17"/>
        <v>0</v>
      </c>
      <c r="CP26" s="2">
        <f t="shared" si="17"/>
        <v>0</v>
      </c>
      <c r="CQ26" s="2">
        <f t="shared" si="17"/>
        <v>0</v>
      </c>
      <c r="CR26" s="2">
        <f t="shared" si="17"/>
        <v>0</v>
      </c>
      <c r="CS26" s="2">
        <f t="shared" si="17"/>
        <v>0</v>
      </c>
      <c r="CT26" s="2">
        <f t="shared" si="17"/>
        <v>0</v>
      </c>
      <c r="CU26" s="2">
        <f t="shared" si="17"/>
        <v>0</v>
      </c>
      <c r="CV26" s="2">
        <f t="shared" si="17"/>
        <v>0</v>
      </c>
      <c r="CW26" s="2">
        <f t="shared" si="17"/>
        <v>0</v>
      </c>
      <c r="CX26" s="2">
        <f t="shared" si="17"/>
        <v>0</v>
      </c>
      <c r="CY26" s="2">
        <f t="shared" si="17"/>
        <v>0</v>
      </c>
      <c r="CZ26" s="2">
        <f t="shared" si="17"/>
        <v>0</v>
      </c>
      <c r="DA26" s="2">
        <f t="shared" si="17"/>
        <v>0</v>
      </c>
      <c r="DB26" s="2">
        <f t="shared" si="17"/>
        <v>0</v>
      </c>
      <c r="DC26" s="2">
        <f t="shared" si="17"/>
        <v>0</v>
      </c>
      <c r="DD26" s="2">
        <f t="shared" si="17"/>
        <v>0</v>
      </c>
      <c r="DE26" s="2">
        <f t="shared" si="17"/>
        <v>0</v>
      </c>
      <c r="DF26" s="2">
        <f t="shared" si="17"/>
        <v>0</v>
      </c>
      <c r="DG26" s="3">
        <f t="shared" ref="DG26:EL26" si="18">DG55</f>
        <v>0</v>
      </c>
      <c r="DH26" s="3">
        <f t="shared" si="18"/>
        <v>0</v>
      </c>
      <c r="DI26" s="3">
        <f t="shared" si="18"/>
        <v>0</v>
      </c>
      <c r="DJ26" s="3">
        <f t="shared" si="18"/>
        <v>0</v>
      </c>
      <c r="DK26" s="3">
        <f t="shared" si="18"/>
        <v>0</v>
      </c>
      <c r="DL26" s="3">
        <f t="shared" si="18"/>
        <v>0</v>
      </c>
      <c r="DM26" s="3">
        <f t="shared" si="18"/>
        <v>0</v>
      </c>
      <c r="DN26" s="3">
        <f t="shared" si="18"/>
        <v>0</v>
      </c>
      <c r="DO26" s="3">
        <f t="shared" si="18"/>
        <v>0</v>
      </c>
      <c r="DP26" s="3">
        <f t="shared" si="18"/>
        <v>0</v>
      </c>
      <c r="DQ26" s="3">
        <f t="shared" si="18"/>
        <v>0</v>
      </c>
      <c r="DR26" s="3">
        <f t="shared" si="18"/>
        <v>0</v>
      </c>
      <c r="DS26" s="3">
        <f t="shared" si="18"/>
        <v>0</v>
      </c>
      <c r="DT26" s="3">
        <f t="shared" si="18"/>
        <v>0</v>
      </c>
      <c r="DU26" s="3">
        <f t="shared" si="18"/>
        <v>0</v>
      </c>
      <c r="DV26" s="3">
        <f t="shared" si="18"/>
        <v>0</v>
      </c>
      <c r="DW26" s="3">
        <f t="shared" si="18"/>
        <v>0</v>
      </c>
      <c r="DX26" s="3">
        <f t="shared" si="18"/>
        <v>0</v>
      </c>
      <c r="DY26" s="3">
        <f t="shared" si="18"/>
        <v>0</v>
      </c>
      <c r="DZ26" s="3">
        <f t="shared" si="18"/>
        <v>0</v>
      </c>
      <c r="EA26" s="3">
        <f t="shared" si="18"/>
        <v>0</v>
      </c>
      <c r="EB26" s="3">
        <f t="shared" si="18"/>
        <v>0</v>
      </c>
      <c r="EC26" s="3">
        <f t="shared" si="18"/>
        <v>0</v>
      </c>
      <c r="ED26" s="3">
        <f t="shared" si="18"/>
        <v>0</v>
      </c>
      <c r="EE26" s="3">
        <f t="shared" si="18"/>
        <v>0</v>
      </c>
      <c r="EF26" s="3">
        <f t="shared" si="18"/>
        <v>0</v>
      </c>
      <c r="EG26" s="3">
        <f t="shared" si="18"/>
        <v>0</v>
      </c>
      <c r="EH26" s="3">
        <f t="shared" si="18"/>
        <v>0</v>
      </c>
      <c r="EI26" s="3">
        <f t="shared" si="18"/>
        <v>0</v>
      </c>
      <c r="EJ26" s="3">
        <f t="shared" si="18"/>
        <v>0</v>
      </c>
      <c r="EK26" s="3">
        <f t="shared" si="18"/>
        <v>0</v>
      </c>
      <c r="EL26" s="3">
        <f t="shared" si="18"/>
        <v>0</v>
      </c>
      <c r="EM26" s="3">
        <f t="shared" ref="EM26:FR26" si="19">EM55</f>
        <v>0</v>
      </c>
      <c r="EN26" s="3">
        <f t="shared" si="19"/>
        <v>0</v>
      </c>
      <c r="EO26" s="3">
        <f t="shared" si="19"/>
        <v>0</v>
      </c>
      <c r="EP26" s="3">
        <f t="shared" si="19"/>
        <v>0</v>
      </c>
      <c r="EQ26" s="3">
        <f t="shared" si="19"/>
        <v>0</v>
      </c>
      <c r="ER26" s="3">
        <f t="shared" si="19"/>
        <v>0</v>
      </c>
      <c r="ES26" s="3">
        <f t="shared" si="19"/>
        <v>0</v>
      </c>
      <c r="ET26" s="3">
        <f t="shared" si="19"/>
        <v>0</v>
      </c>
      <c r="EU26" s="3">
        <f t="shared" si="19"/>
        <v>0</v>
      </c>
      <c r="EV26" s="3">
        <f t="shared" si="19"/>
        <v>0</v>
      </c>
      <c r="EW26" s="3">
        <f t="shared" si="19"/>
        <v>0</v>
      </c>
      <c r="EX26" s="3">
        <f t="shared" si="19"/>
        <v>0</v>
      </c>
      <c r="EY26" s="3">
        <f t="shared" si="19"/>
        <v>0</v>
      </c>
      <c r="EZ26" s="3">
        <f t="shared" si="19"/>
        <v>0</v>
      </c>
      <c r="FA26" s="3">
        <f t="shared" si="19"/>
        <v>0</v>
      </c>
      <c r="FB26" s="3">
        <f t="shared" si="19"/>
        <v>0</v>
      </c>
      <c r="FC26" s="3">
        <f t="shared" si="19"/>
        <v>0</v>
      </c>
      <c r="FD26" s="3">
        <f t="shared" si="19"/>
        <v>0</v>
      </c>
      <c r="FE26" s="3">
        <f t="shared" si="19"/>
        <v>0</v>
      </c>
      <c r="FF26" s="3">
        <f t="shared" si="19"/>
        <v>0</v>
      </c>
      <c r="FG26" s="3">
        <f t="shared" si="19"/>
        <v>0</v>
      </c>
      <c r="FH26" s="3">
        <f t="shared" si="19"/>
        <v>0</v>
      </c>
      <c r="FI26" s="3">
        <f t="shared" si="19"/>
        <v>0</v>
      </c>
      <c r="FJ26" s="3">
        <f t="shared" si="19"/>
        <v>0</v>
      </c>
      <c r="FK26" s="3">
        <f t="shared" si="19"/>
        <v>0</v>
      </c>
      <c r="FL26" s="3">
        <f t="shared" si="19"/>
        <v>0</v>
      </c>
      <c r="FM26" s="3">
        <f t="shared" si="19"/>
        <v>0</v>
      </c>
      <c r="FN26" s="3">
        <f t="shared" si="19"/>
        <v>0</v>
      </c>
      <c r="FO26" s="3">
        <f t="shared" si="19"/>
        <v>0</v>
      </c>
      <c r="FP26" s="3">
        <f t="shared" si="19"/>
        <v>0</v>
      </c>
      <c r="FQ26" s="3">
        <f t="shared" si="19"/>
        <v>0</v>
      </c>
      <c r="FR26" s="3">
        <f t="shared" si="19"/>
        <v>0</v>
      </c>
      <c r="FS26" s="3">
        <f t="shared" ref="FS26:GX26" si="20">FS55</f>
        <v>0</v>
      </c>
      <c r="FT26" s="3">
        <f t="shared" si="20"/>
        <v>0</v>
      </c>
      <c r="FU26" s="3">
        <f t="shared" si="20"/>
        <v>0</v>
      </c>
      <c r="FV26" s="3">
        <f t="shared" si="20"/>
        <v>0</v>
      </c>
      <c r="FW26" s="3">
        <f t="shared" si="20"/>
        <v>0</v>
      </c>
      <c r="FX26" s="3">
        <f t="shared" si="20"/>
        <v>0</v>
      </c>
      <c r="FY26" s="3">
        <f t="shared" si="20"/>
        <v>0</v>
      </c>
      <c r="FZ26" s="3">
        <f t="shared" si="20"/>
        <v>0</v>
      </c>
      <c r="GA26" s="3">
        <f t="shared" si="20"/>
        <v>0</v>
      </c>
      <c r="GB26" s="3">
        <f t="shared" si="20"/>
        <v>0</v>
      </c>
      <c r="GC26" s="3">
        <f t="shared" si="20"/>
        <v>0</v>
      </c>
      <c r="GD26" s="3">
        <f t="shared" si="20"/>
        <v>0</v>
      </c>
      <c r="GE26" s="3">
        <f t="shared" si="20"/>
        <v>0</v>
      </c>
      <c r="GF26" s="3">
        <f t="shared" si="20"/>
        <v>0</v>
      </c>
      <c r="GG26" s="3">
        <f t="shared" si="20"/>
        <v>0</v>
      </c>
      <c r="GH26" s="3">
        <f t="shared" si="20"/>
        <v>0</v>
      </c>
      <c r="GI26" s="3">
        <f t="shared" si="20"/>
        <v>0</v>
      </c>
      <c r="GJ26" s="3">
        <f t="shared" si="20"/>
        <v>0</v>
      </c>
      <c r="GK26" s="3">
        <f t="shared" si="20"/>
        <v>0</v>
      </c>
      <c r="GL26" s="3">
        <f t="shared" si="20"/>
        <v>0</v>
      </c>
      <c r="GM26" s="3">
        <f t="shared" si="20"/>
        <v>0</v>
      </c>
      <c r="GN26" s="3">
        <f t="shared" si="20"/>
        <v>0</v>
      </c>
      <c r="GO26" s="3">
        <f t="shared" si="20"/>
        <v>0</v>
      </c>
      <c r="GP26" s="3">
        <f t="shared" si="20"/>
        <v>0</v>
      </c>
      <c r="GQ26" s="3">
        <f t="shared" si="20"/>
        <v>0</v>
      </c>
      <c r="GR26" s="3">
        <f t="shared" si="20"/>
        <v>0</v>
      </c>
      <c r="GS26" s="3">
        <f t="shared" si="20"/>
        <v>0</v>
      </c>
      <c r="GT26" s="3">
        <f t="shared" si="20"/>
        <v>0</v>
      </c>
      <c r="GU26" s="3">
        <f t="shared" si="20"/>
        <v>0</v>
      </c>
      <c r="GV26" s="3">
        <f t="shared" si="20"/>
        <v>0</v>
      </c>
      <c r="GW26" s="3">
        <f t="shared" si="20"/>
        <v>0</v>
      </c>
      <c r="GX26" s="3">
        <f t="shared" si="20"/>
        <v>0</v>
      </c>
    </row>
    <row r="28" spans="1:245" x14ac:dyDescent="0.2">
      <c r="A28">
        <v>17</v>
      </c>
      <c r="B28">
        <v>1</v>
      </c>
      <c r="C28">
        <f>ROW(SmtRes!A3)</f>
        <v>3</v>
      </c>
      <c r="D28">
        <f>ROW(EtalonRes!A3)</f>
        <v>3</v>
      </c>
      <c r="E28" t="s">
        <v>14</v>
      </c>
      <c r="F28" t="s">
        <v>16</v>
      </c>
      <c r="G28" t="s">
        <v>17</v>
      </c>
      <c r="H28" t="s">
        <v>18</v>
      </c>
      <c r="I28">
        <v>4.2000000000000003E-2</v>
      </c>
      <c r="J28">
        <v>0</v>
      </c>
      <c r="K28">
        <v>4.2000000000000003E-2</v>
      </c>
      <c r="O28">
        <f t="shared" ref="O28:O53" si="21">ROUND(CP28,2)</f>
        <v>274.33</v>
      </c>
      <c r="P28">
        <f t="shared" ref="P28:P53" si="22">ROUND(CQ28*I28,2)</f>
        <v>0</v>
      </c>
      <c r="Q28">
        <f t="shared" ref="Q28:Q53" si="23">ROUND(CR28*I28,2)</f>
        <v>270.97000000000003</v>
      </c>
      <c r="R28">
        <f t="shared" ref="R28:R53" si="24">ROUND(CS28*I28,2)</f>
        <v>27.92</v>
      </c>
      <c r="S28">
        <f t="shared" ref="S28:S53" si="25">ROUND(CT28*I28,2)</f>
        <v>3.36</v>
      </c>
      <c r="T28">
        <f t="shared" ref="T28:T53" si="26">ROUND(CU28*I28,2)</f>
        <v>0</v>
      </c>
      <c r="U28">
        <f t="shared" ref="U28:U53" si="27">CV28*I28</f>
        <v>0.43131900000000001</v>
      </c>
      <c r="V28">
        <f t="shared" ref="V28:V53" si="28">CW28*I28</f>
        <v>2.0685000000000002</v>
      </c>
      <c r="W28">
        <f t="shared" ref="W28:W53" si="29">ROUND(CX28*I28,2)</f>
        <v>0</v>
      </c>
      <c r="X28">
        <f t="shared" ref="X28:X53" si="30">ROUND(CY28,2)</f>
        <v>26.74</v>
      </c>
      <c r="Y28">
        <f t="shared" ref="Y28:Y53" si="31">ROUND(CZ28,2)</f>
        <v>13.29</v>
      </c>
      <c r="AA28">
        <v>53408677</v>
      </c>
      <c r="AB28">
        <f t="shared" ref="AB28:AB53" si="32">ROUND((AC28+AD28+AF28),2)</f>
        <v>6531.86</v>
      </c>
      <c r="AC28">
        <f t="shared" ref="AC28:AC53" si="33">ROUND((ES28),2)</f>
        <v>0</v>
      </c>
      <c r="AD28">
        <f t="shared" ref="AD28:AD33" si="34">ROUND(((((ET28*ROUND(1.25,7)))-((EU28*ROUND(1.25,7))))+AE28),2)</f>
        <v>6451.76</v>
      </c>
      <c r="AE28">
        <f t="shared" ref="AE28:AE33" si="35">ROUND(((EU28*ROUND(1.25,7))),2)</f>
        <v>664.88</v>
      </c>
      <c r="AF28">
        <f t="shared" ref="AF28:AF33" si="36">ROUND(((EV28*ROUND(1.15,7))),2)</f>
        <v>80.099999999999994</v>
      </c>
      <c r="AG28">
        <f t="shared" ref="AG28:AG53" si="37">ROUND((AP28),2)</f>
        <v>0</v>
      </c>
      <c r="AH28">
        <f t="shared" ref="AH28:AH33" si="38">((EW28*ROUND(1.15,7)))</f>
        <v>10.269499999999999</v>
      </c>
      <c r="AI28">
        <f t="shared" ref="AI28:AI33" si="39">((EX28*ROUND(1.25,7)))</f>
        <v>49.25</v>
      </c>
      <c r="AJ28">
        <f t="shared" ref="AJ28:AJ53" si="40">(AS28)</f>
        <v>0</v>
      </c>
      <c r="AK28">
        <v>5231.05</v>
      </c>
      <c r="AL28">
        <v>0</v>
      </c>
      <c r="AM28">
        <v>5161.3999999999996</v>
      </c>
      <c r="AN28">
        <v>531.9</v>
      </c>
      <c r="AO28">
        <v>69.650000000000006</v>
      </c>
      <c r="AP28">
        <v>0</v>
      </c>
      <c r="AQ28">
        <v>8.93</v>
      </c>
      <c r="AR28">
        <v>39.4</v>
      </c>
      <c r="AS28">
        <v>0</v>
      </c>
      <c r="AT28">
        <v>85.5</v>
      </c>
      <c r="AU28">
        <v>42.5</v>
      </c>
      <c r="AV28">
        <v>1</v>
      </c>
      <c r="AW28">
        <v>1</v>
      </c>
      <c r="AZ28">
        <v>1</v>
      </c>
      <c r="BA28">
        <v>1</v>
      </c>
      <c r="BB28">
        <v>1</v>
      </c>
      <c r="BC28">
        <v>1</v>
      </c>
      <c r="BD28" t="s">
        <v>3</v>
      </c>
      <c r="BE28" t="s">
        <v>3</v>
      </c>
      <c r="BF28" t="s">
        <v>3</v>
      </c>
      <c r="BG28" t="s">
        <v>3</v>
      </c>
      <c r="BH28">
        <v>0</v>
      </c>
      <c r="BI28">
        <v>1</v>
      </c>
      <c r="BJ28" t="s">
        <v>19</v>
      </c>
      <c r="BM28">
        <v>1001</v>
      </c>
      <c r="BN28">
        <v>0</v>
      </c>
      <c r="BO28" t="s">
        <v>3</v>
      </c>
      <c r="BP28">
        <v>0</v>
      </c>
      <c r="BQ28">
        <v>2</v>
      </c>
      <c r="BR28">
        <v>0</v>
      </c>
      <c r="BS28">
        <v>1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95</v>
      </c>
      <c r="CA28">
        <v>50</v>
      </c>
      <c r="CB28" t="s">
        <v>3</v>
      </c>
      <c r="CE28">
        <v>0</v>
      </c>
      <c r="CF28">
        <v>0</v>
      </c>
      <c r="CG28">
        <v>0</v>
      </c>
      <c r="CM28">
        <v>0</v>
      </c>
      <c r="CN28" t="s">
        <v>512</v>
      </c>
      <c r="CO28">
        <v>0</v>
      </c>
      <c r="CP28">
        <f t="shared" ref="CP28:CP53" si="41">(P28+Q28+S28)</f>
        <v>274.33000000000004</v>
      </c>
      <c r="CQ28">
        <f t="shared" ref="CQ28:CQ53" si="42">AC28*BC28</f>
        <v>0</v>
      </c>
      <c r="CR28">
        <f t="shared" ref="CR28:CR53" si="43">AD28*BB28</f>
        <v>6451.76</v>
      </c>
      <c r="CS28">
        <f t="shared" ref="CS28:CS53" si="44">AE28</f>
        <v>664.88</v>
      </c>
      <c r="CT28">
        <f t="shared" ref="CT28:CT53" si="45">AF28</f>
        <v>80.099999999999994</v>
      </c>
      <c r="CU28">
        <f t="shared" ref="CU28:CU53" si="46">AG28</f>
        <v>0</v>
      </c>
      <c r="CV28">
        <f t="shared" ref="CV28:CV53" si="47">AH28</f>
        <v>10.269499999999999</v>
      </c>
      <c r="CW28">
        <f t="shared" ref="CW28:CW53" si="48">AI28</f>
        <v>49.25</v>
      </c>
      <c r="CX28">
        <f t="shared" ref="CX28:CX53" si="49">AJ28</f>
        <v>0</v>
      </c>
      <c r="CY28">
        <f t="shared" ref="CY28:CY53" si="50">(((S28+R28)*AT28)/100)</f>
        <v>26.744399999999999</v>
      </c>
      <c r="CZ28">
        <f t="shared" ref="CZ28:CZ53" si="51">(((S28+R28)*AU28)/100)</f>
        <v>13.294</v>
      </c>
      <c r="DC28" t="s">
        <v>3</v>
      </c>
      <c r="DD28" t="s">
        <v>3</v>
      </c>
      <c r="DE28" t="s">
        <v>20</v>
      </c>
      <c r="DF28" t="s">
        <v>20</v>
      </c>
      <c r="DG28" t="s">
        <v>21</v>
      </c>
      <c r="DH28" t="s">
        <v>3</v>
      </c>
      <c r="DI28" t="s">
        <v>21</v>
      </c>
      <c r="DJ28" t="s">
        <v>20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1007</v>
      </c>
      <c r="DV28" t="s">
        <v>18</v>
      </c>
      <c r="DW28" t="s">
        <v>18</v>
      </c>
      <c r="DX28">
        <v>1000</v>
      </c>
      <c r="DZ28" t="s">
        <v>3</v>
      </c>
      <c r="EA28" t="s">
        <v>3</v>
      </c>
      <c r="EB28" t="s">
        <v>3</v>
      </c>
      <c r="EC28" t="s">
        <v>3</v>
      </c>
      <c r="EE28">
        <v>51430684</v>
      </c>
      <c r="EF28">
        <v>2</v>
      </c>
      <c r="EG28" t="s">
        <v>22</v>
      </c>
      <c r="EH28">
        <v>0</v>
      </c>
      <c r="EI28" t="s">
        <v>3</v>
      </c>
      <c r="EJ28">
        <v>1</v>
      </c>
      <c r="EK28">
        <v>1001</v>
      </c>
      <c r="EL28" t="s">
        <v>23</v>
      </c>
      <c r="EM28" t="s">
        <v>24</v>
      </c>
      <c r="EO28" t="s">
        <v>25</v>
      </c>
      <c r="EQ28">
        <v>131072</v>
      </c>
      <c r="ER28">
        <v>5231.05</v>
      </c>
      <c r="ES28">
        <v>0</v>
      </c>
      <c r="ET28">
        <v>5161.3999999999996</v>
      </c>
      <c r="EU28">
        <v>531.9</v>
      </c>
      <c r="EV28">
        <v>69.650000000000006</v>
      </c>
      <c r="EW28">
        <v>8.93</v>
      </c>
      <c r="EX28">
        <v>39.4</v>
      </c>
      <c r="EY28">
        <v>0</v>
      </c>
      <c r="FQ28">
        <v>0</v>
      </c>
      <c r="FR28">
        <f t="shared" ref="FR28:FR53" si="52">ROUND(IF(AND(BH28=3,BI28=3),P28,0),2)</f>
        <v>0</v>
      </c>
      <c r="FS28">
        <v>0</v>
      </c>
      <c r="FT28" t="s">
        <v>26</v>
      </c>
      <c r="FU28" t="s">
        <v>27</v>
      </c>
      <c r="FX28">
        <v>85.5</v>
      </c>
      <c r="FY28">
        <v>42.5</v>
      </c>
      <c r="GA28" t="s">
        <v>3</v>
      </c>
      <c r="GD28">
        <v>1</v>
      </c>
      <c r="GF28">
        <v>998225654</v>
      </c>
      <c r="GG28">
        <v>1</v>
      </c>
      <c r="GH28">
        <v>1</v>
      </c>
      <c r="GI28">
        <v>4</v>
      </c>
      <c r="GJ28">
        <v>0</v>
      </c>
      <c r="GK28">
        <v>0</v>
      </c>
      <c r="GL28">
        <f t="shared" ref="GL28:GL53" si="53">ROUND(IF(AND(BH28=3,BI28=3,FS28&lt;&gt;0),P28,0),2)</f>
        <v>0</v>
      </c>
      <c r="GM28">
        <f t="shared" ref="GM28:GM53" si="54">ROUND(O28+X28+Y28,2)+GX28</f>
        <v>314.36</v>
      </c>
      <c r="GN28">
        <f t="shared" ref="GN28:GN53" si="55">IF(OR(BI28=0,BI28=1),ROUND(O28+X28+Y28,2),0)</f>
        <v>314.36</v>
      </c>
      <c r="GO28">
        <f t="shared" ref="GO28:GO53" si="56">IF(BI28=2,ROUND(O28+X28+Y28,2),0)</f>
        <v>0</v>
      </c>
      <c r="GP28">
        <f t="shared" ref="GP28:GP53" si="57">IF(BI28=4,ROUND(O28+X28+Y28,2)+GX28,0)</f>
        <v>0</v>
      </c>
      <c r="GR28">
        <v>0</v>
      </c>
      <c r="GS28">
        <v>3</v>
      </c>
      <c r="GT28">
        <v>0</v>
      </c>
      <c r="GU28" t="s">
        <v>3</v>
      </c>
      <c r="GV28">
        <f t="shared" ref="GV28:GV53" si="58">ROUND((GT28),2)</f>
        <v>0</v>
      </c>
      <c r="GW28">
        <v>1</v>
      </c>
      <c r="GX28">
        <f t="shared" ref="GX28:GX53" si="59">ROUND(HC28*I28,2)</f>
        <v>0</v>
      </c>
      <c r="HA28">
        <v>0</v>
      </c>
      <c r="HB28">
        <v>0</v>
      </c>
      <c r="HC28">
        <f t="shared" ref="HC28:HC53" si="60">GV28*GW28</f>
        <v>0</v>
      </c>
      <c r="HE28" t="s">
        <v>3</v>
      </c>
      <c r="HF28" t="s">
        <v>3</v>
      </c>
      <c r="HM28" t="s">
        <v>3</v>
      </c>
      <c r="IK28">
        <v>0</v>
      </c>
    </row>
    <row r="29" spans="1:245" x14ac:dyDescent="0.2">
      <c r="A29">
        <v>17</v>
      </c>
      <c r="B29">
        <v>1</v>
      </c>
      <c r="C29">
        <f>ROW(SmtRes!A4)</f>
        <v>4</v>
      </c>
      <c r="D29">
        <f>ROW(EtalonRes!A4)</f>
        <v>4</v>
      </c>
      <c r="E29" t="s">
        <v>28</v>
      </c>
      <c r="F29" t="s">
        <v>29</v>
      </c>
      <c r="G29" t="s">
        <v>30</v>
      </c>
      <c r="H29" t="s">
        <v>31</v>
      </c>
      <c r="I29">
        <v>1.4E-2</v>
      </c>
      <c r="J29">
        <v>0</v>
      </c>
      <c r="K29">
        <v>1.4E-2</v>
      </c>
      <c r="O29">
        <f t="shared" si="21"/>
        <v>10.69</v>
      </c>
      <c r="P29">
        <f t="shared" si="22"/>
        <v>0</v>
      </c>
      <c r="Q29">
        <f t="shared" si="23"/>
        <v>0</v>
      </c>
      <c r="R29">
        <f t="shared" si="24"/>
        <v>0</v>
      </c>
      <c r="S29">
        <f t="shared" si="25"/>
        <v>10.69</v>
      </c>
      <c r="T29">
        <f t="shared" si="26"/>
        <v>0</v>
      </c>
      <c r="U29">
        <f t="shared" si="27"/>
        <v>1.4248499999999999</v>
      </c>
      <c r="V29">
        <f t="shared" si="28"/>
        <v>0</v>
      </c>
      <c r="W29">
        <f t="shared" si="29"/>
        <v>0</v>
      </c>
      <c r="X29">
        <f t="shared" si="30"/>
        <v>7.7</v>
      </c>
      <c r="Y29">
        <f t="shared" si="31"/>
        <v>4.09</v>
      </c>
      <c r="AA29">
        <v>53408677</v>
      </c>
      <c r="AB29">
        <f t="shared" si="32"/>
        <v>763.31</v>
      </c>
      <c r="AC29">
        <f t="shared" si="33"/>
        <v>0</v>
      </c>
      <c r="AD29">
        <f t="shared" si="34"/>
        <v>0</v>
      </c>
      <c r="AE29">
        <f t="shared" si="35"/>
        <v>0</v>
      </c>
      <c r="AF29">
        <f t="shared" si="36"/>
        <v>763.31</v>
      </c>
      <c r="AG29">
        <f t="shared" si="37"/>
        <v>0</v>
      </c>
      <c r="AH29">
        <f t="shared" si="38"/>
        <v>101.77499999999999</v>
      </c>
      <c r="AI29">
        <f t="shared" si="39"/>
        <v>0</v>
      </c>
      <c r="AJ29">
        <f t="shared" si="40"/>
        <v>0</v>
      </c>
      <c r="AK29">
        <v>663.75</v>
      </c>
      <c r="AL29">
        <v>0</v>
      </c>
      <c r="AM29">
        <v>0</v>
      </c>
      <c r="AN29">
        <v>0</v>
      </c>
      <c r="AO29">
        <v>663.75</v>
      </c>
      <c r="AP29">
        <v>0</v>
      </c>
      <c r="AQ29">
        <v>88.5</v>
      </c>
      <c r="AR29">
        <v>0</v>
      </c>
      <c r="AS29">
        <v>0</v>
      </c>
      <c r="AT29">
        <v>72</v>
      </c>
      <c r="AU29">
        <v>38.25</v>
      </c>
      <c r="AV29">
        <v>1</v>
      </c>
      <c r="AW29">
        <v>1</v>
      </c>
      <c r="AZ29">
        <v>1</v>
      </c>
      <c r="BA29">
        <v>1</v>
      </c>
      <c r="BB29">
        <v>1</v>
      </c>
      <c r="BC29">
        <v>1</v>
      </c>
      <c r="BD29" t="s">
        <v>3</v>
      </c>
      <c r="BE29" t="s">
        <v>3</v>
      </c>
      <c r="BF29" t="s">
        <v>3</v>
      </c>
      <c r="BG29" t="s">
        <v>3</v>
      </c>
      <c r="BH29">
        <v>0</v>
      </c>
      <c r="BI29">
        <v>1</v>
      </c>
      <c r="BJ29" t="s">
        <v>32</v>
      </c>
      <c r="BM29">
        <v>1003</v>
      </c>
      <c r="BN29">
        <v>0</v>
      </c>
      <c r="BO29" t="s">
        <v>3</v>
      </c>
      <c r="BP29">
        <v>0</v>
      </c>
      <c r="BQ29">
        <v>2</v>
      </c>
      <c r="BR29">
        <v>0</v>
      </c>
      <c r="BS29">
        <v>1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80</v>
      </c>
      <c r="CA29">
        <v>45</v>
      </c>
      <c r="CB29" t="s">
        <v>3</v>
      </c>
      <c r="CE29">
        <v>0</v>
      </c>
      <c r="CF29">
        <v>0</v>
      </c>
      <c r="CG29">
        <v>0</v>
      </c>
      <c r="CM29">
        <v>0</v>
      </c>
      <c r="CN29" t="s">
        <v>512</v>
      </c>
      <c r="CO29">
        <v>0</v>
      </c>
      <c r="CP29">
        <f t="shared" si="41"/>
        <v>10.69</v>
      </c>
      <c r="CQ29">
        <f t="shared" si="42"/>
        <v>0</v>
      </c>
      <c r="CR29">
        <f t="shared" si="43"/>
        <v>0</v>
      </c>
      <c r="CS29">
        <f t="shared" si="44"/>
        <v>0</v>
      </c>
      <c r="CT29">
        <f t="shared" si="45"/>
        <v>763.31</v>
      </c>
      <c r="CU29">
        <f t="shared" si="46"/>
        <v>0</v>
      </c>
      <c r="CV29">
        <f t="shared" si="47"/>
        <v>101.77499999999999</v>
      </c>
      <c r="CW29">
        <f t="shared" si="48"/>
        <v>0</v>
      </c>
      <c r="CX29">
        <f t="shared" si="49"/>
        <v>0</v>
      </c>
      <c r="CY29">
        <f t="shared" si="50"/>
        <v>7.6967999999999996</v>
      </c>
      <c r="CZ29">
        <f t="shared" si="51"/>
        <v>4.0889249999999997</v>
      </c>
      <c r="DC29" t="s">
        <v>3</v>
      </c>
      <c r="DD29" t="s">
        <v>3</v>
      </c>
      <c r="DE29" t="s">
        <v>20</v>
      </c>
      <c r="DF29" t="s">
        <v>20</v>
      </c>
      <c r="DG29" t="s">
        <v>21</v>
      </c>
      <c r="DH29" t="s">
        <v>3</v>
      </c>
      <c r="DI29" t="s">
        <v>21</v>
      </c>
      <c r="DJ29" t="s">
        <v>20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1007</v>
      </c>
      <c r="DV29" t="s">
        <v>31</v>
      </c>
      <c r="DW29" t="s">
        <v>31</v>
      </c>
      <c r="DX29">
        <v>100</v>
      </c>
      <c r="DZ29" t="s">
        <v>3</v>
      </c>
      <c r="EA29" t="s">
        <v>3</v>
      </c>
      <c r="EB29" t="s">
        <v>3</v>
      </c>
      <c r="EC29" t="s">
        <v>3</v>
      </c>
      <c r="EE29">
        <v>51430686</v>
      </c>
      <c r="EF29">
        <v>2</v>
      </c>
      <c r="EG29" t="s">
        <v>22</v>
      </c>
      <c r="EH29">
        <v>0</v>
      </c>
      <c r="EI29" t="s">
        <v>3</v>
      </c>
      <c r="EJ29">
        <v>1</v>
      </c>
      <c r="EK29">
        <v>1003</v>
      </c>
      <c r="EL29" t="s">
        <v>33</v>
      </c>
      <c r="EM29" t="s">
        <v>24</v>
      </c>
      <c r="EO29" t="s">
        <v>25</v>
      </c>
      <c r="EQ29">
        <v>131072</v>
      </c>
      <c r="ER29">
        <v>663.75</v>
      </c>
      <c r="ES29">
        <v>0</v>
      </c>
      <c r="ET29">
        <v>0</v>
      </c>
      <c r="EU29">
        <v>0</v>
      </c>
      <c r="EV29">
        <v>663.75</v>
      </c>
      <c r="EW29">
        <v>88.5</v>
      </c>
      <c r="EX29">
        <v>0</v>
      </c>
      <c r="EY29">
        <v>0</v>
      </c>
      <c r="FQ29">
        <v>0</v>
      </c>
      <c r="FR29">
        <f t="shared" si="52"/>
        <v>0</v>
      </c>
      <c r="FS29">
        <v>0</v>
      </c>
      <c r="FT29" t="s">
        <v>26</v>
      </c>
      <c r="FU29" t="s">
        <v>27</v>
      </c>
      <c r="FX29">
        <v>72</v>
      </c>
      <c r="FY29">
        <v>38.25</v>
      </c>
      <c r="GA29" t="s">
        <v>3</v>
      </c>
      <c r="GD29">
        <v>1</v>
      </c>
      <c r="GF29">
        <v>-1479970859</v>
      </c>
      <c r="GG29">
        <v>1</v>
      </c>
      <c r="GH29">
        <v>1</v>
      </c>
      <c r="GI29">
        <v>4</v>
      </c>
      <c r="GJ29">
        <v>0</v>
      </c>
      <c r="GK29">
        <v>0</v>
      </c>
      <c r="GL29">
        <f t="shared" si="53"/>
        <v>0</v>
      </c>
      <c r="GM29">
        <f t="shared" si="54"/>
        <v>22.48</v>
      </c>
      <c r="GN29">
        <f t="shared" si="55"/>
        <v>22.48</v>
      </c>
      <c r="GO29">
        <f t="shared" si="56"/>
        <v>0</v>
      </c>
      <c r="GP29">
        <f t="shared" si="57"/>
        <v>0</v>
      </c>
      <c r="GR29">
        <v>0</v>
      </c>
      <c r="GS29">
        <v>3</v>
      </c>
      <c r="GT29">
        <v>0</v>
      </c>
      <c r="GU29" t="s">
        <v>3</v>
      </c>
      <c r="GV29">
        <f t="shared" si="58"/>
        <v>0</v>
      </c>
      <c r="GW29">
        <v>1</v>
      </c>
      <c r="GX29">
        <f t="shared" si="59"/>
        <v>0</v>
      </c>
      <c r="HA29">
        <v>0</v>
      </c>
      <c r="HB29">
        <v>0</v>
      </c>
      <c r="HC29">
        <f t="shared" si="60"/>
        <v>0</v>
      </c>
      <c r="HE29" t="s">
        <v>3</v>
      </c>
      <c r="HF29" t="s">
        <v>3</v>
      </c>
      <c r="HM29" t="s">
        <v>3</v>
      </c>
      <c r="IK29">
        <v>0</v>
      </c>
    </row>
    <row r="30" spans="1:245" x14ac:dyDescent="0.2">
      <c r="A30">
        <v>17</v>
      </c>
      <c r="B30">
        <v>1</v>
      </c>
      <c r="C30">
        <f>ROW(SmtRes!A6)</f>
        <v>6</v>
      </c>
      <c r="D30">
        <f>ROW(EtalonRes!A6)</f>
        <v>6</v>
      </c>
      <c r="E30" t="s">
        <v>34</v>
      </c>
      <c r="F30" t="s">
        <v>35</v>
      </c>
      <c r="G30" t="s">
        <v>36</v>
      </c>
      <c r="H30" t="s">
        <v>18</v>
      </c>
      <c r="I30">
        <v>2.8000000000000001E-2</v>
      </c>
      <c r="J30">
        <v>0</v>
      </c>
      <c r="K30">
        <v>2.8000000000000001E-2</v>
      </c>
      <c r="O30">
        <f t="shared" si="21"/>
        <v>10.52</v>
      </c>
      <c r="P30">
        <f t="shared" si="22"/>
        <v>0</v>
      </c>
      <c r="Q30">
        <f t="shared" si="23"/>
        <v>10.52</v>
      </c>
      <c r="R30">
        <f t="shared" si="24"/>
        <v>1.8</v>
      </c>
      <c r="S30">
        <f t="shared" si="25"/>
        <v>0</v>
      </c>
      <c r="T30">
        <f t="shared" si="26"/>
        <v>0</v>
      </c>
      <c r="U30">
        <f t="shared" si="27"/>
        <v>0</v>
      </c>
      <c r="V30">
        <f t="shared" si="28"/>
        <v>0.13300000000000001</v>
      </c>
      <c r="W30">
        <f t="shared" si="29"/>
        <v>0</v>
      </c>
      <c r="X30">
        <f t="shared" si="30"/>
        <v>1.54</v>
      </c>
      <c r="Y30">
        <f t="shared" si="31"/>
        <v>0.77</v>
      </c>
      <c r="AA30">
        <v>53408677</v>
      </c>
      <c r="AB30">
        <f t="shared" si="32"/>
        <v>375.59</v>
      </c>
      <c r="AC30">
        <f t="shared" si="33"/>
        <v>0</v>
      </c>
      <c r="AD30">
        <f t="shared" si="34"/>
        <v>375.59</v>
      </c>
      <c r="AE30">
        <f t="shared" si="35"/>
        <v>64.13</v>
      </c>
      <c r="AF30">
        <f t="shared" si="36"/>
        <v>0</v>
      </c>
      <c r="AG30">
        <f t="shared" si="37"/>
        <v>0</v>
      </c>
      <c r="AH30">
        <f t="shared" si="38"/>
        <v>0</v>
      </c>
      <c r="AI30">
        <f t="shared" si="39"/>
        <v>4.75</v>
      </c>
      <c r="AJ30">
        <f t="shared" si="40"/>
        <v>0</v>
      </c>
      <c r="AK30">
        <v>300.47000000000003</v>
      </c>
      <c r="AL30">
        <v>0</v>
      </c>
      <c r="AM30">
        <v>300.47000000000003</v>
      </c>
      <c r="AN30">
        <v>51.3</v>
      </c>
      <c r="AO30">
        <v>0</v>
      </c>
      <c r="AP30">
        <v>0</v>
      </c>
      <c r="AQ30">
        <v>0</v>
      </c>
      <c r="AR30">
        <v>3.8</v>
      </c>
      <c r="AS30">
        <v>0</v>
      </c>
      <c r="AT30">
        <v>85.5</v>
      </c>
      <c r="AU30">
        <v>42.5</v>
      </c>
      <c r="AV30">
        <v>1</v>
      </c>
      <c r="AW30">
        <v>1</v>
      </c>
      <c r="AZ30">
        <v>1</v>
      </c>
      <c r="BA30">
        <v>1</v>
      </c>
      <c r="BB30">
        <v>1</v>
      </c>
      <c r="BC30">
        <v>1</v>
      </c>
      <c r="BD30" t="s">
        <v>3</v>
      </c>
      <c r="BE30" t="s">
        <v>3</v>
      </c>
      <c r="BF30" t="s">
        <v>3</v>
      </c>
      <c r="BG30" t="s">
        <v>3</v>
      </c>
      <c r="BH30">
        <v>0</v>
      </c>
      <c r="BI30">
        <v>1</v>
      </c>
      <c r="BJ30" t="s">
        <v>37</v>
      </c>
      <c r="BM30">
        <v>1001</v>
      </c>
      <c r="BN30">
        <v>0</v>
      </c>
      <c r="BO30" t="s">
        <v>3</v>
      </c>
      <c r="BP30">
        <v>0</v>
      </c>
      <c r="BQ30">
        <v>2</v>
      </c>
      <c r="BR30">
        <v>0</v>
      </c>
      <c r="BS30">
        <v>1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95</v>
      </c>
      <c r="CA30">
        <v>50</v>
      </c>
      <c r="CB30" t="s">
        <v>3</v>
      </c>
      <c r="CE30">
        <v>0</v>
      </c>
      <c r="CF30">
        <v>0</v>
      </c>
      <c r="CG30">
        <v>0</v>
      </c>
      <c r="CM30">
        <v>0</v>
      </c>
      <c r="CN30" t="s">
        <v>512</v>
      </c>
      <c r="CO30">
        <v>0</v>
      </c>
      <c r="CP30">
        <f t="shared" si="41"/>
        <v>10.52</v>
      </c>
      <c r="CQ30">
        <f t="shared" si="42"/>
        <v>0</v>
      </c>
      <c r="CR30">
        <f t="shared" si="43"/>
        <v>375.59</v>
      </c>
      <c r="CS30">
        <f t="shared" si="44"/>
        <v>64.13</v>
      </c>
      <c r="CT30">
        <f t="shared" si="45"/>
        <v>0</v>
      </c>
      <c r="CU30">
        <f t="shared" si="46"/>
        <v>0</v>
      </c>
      <c r="CV30">
        <f t="shared" si="47"/>
        <v>0</v>
      </c>
      <c r="CW30">
        <f t="shared" si="48"/>
        <v>4.75</v>
      </c>
      <c r="CX30">
        <f t="shared" si="49"/>
        <v>0</v>
      </c>
      <c r="CY30">
        <f t="shared" si="50"/>
        <v>1.5390000000000001</v>
      </c>
      <c r="CZ30">
        <f t="shared" si="51"/>
        <v>0.76500000000000001</v>
      </c>
      <c r="DC30" t="s">
        <v>3</v>
      </c>
      <c r="DD30" t="s">
        <v>3</v>
      </c>
      <c r="DE30" t="s">
        <v>20</v>
      </c>
      <c r="DF30" t="s">
        <v>20</v>
      </c>
      <c r="DG30" t="s">
        <v>21</v>
      </c>
      <c r="DH30" t="s">
        <v>3</v>
      </c>
      <c r="DI30" t="s">
        <v>21</v>
      </c>
      <c r="DJ30" t="s">
        <v>20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1007</v>
      </c>
      <c r="DV30" t="s">
        <v>18</v>
      </c>
      <c r="DW30" t="s">
        <v>18</v>
      </c>
      <c r="DX30">
        <v>1000</v>
      </c>
      <c r="DZ30" t="s">
        <v>3</v>
      </c>
      <c r="EA30" t="s">
        <v>3</v>
      </c>
      <c r="EB30" t="s">
        <v>3</v>
      </c>
      <c r="EC30" t="s">
        <v>3</v>
      </c>
      <c r="EE30">
        <v>51430684</v>
      </c>
      <c r="EF30">
        <v>2</v>
      </c>
      <c r="EG30" t="s">
        <v>22</v>
      </c>
      <c r="EH30">
        <v>0</v>
      </c>
      <c r="EI30" t="s">
        <v>3</v>
      </c>
      <c r="EJ30">
        <v>1</v>
      </c>
      <c r="EK30">
        <v>1001</v>
      </c>
      <c r="EL30" t="s">
        <v>23</v>
      </c>
      <c r="EM30" t="s">
        <v>24</v>
      </c>
      <c r="EO30" t="s">
        <v>25</v>
      </c>
      <c r="EQ30">
        <v>131072</v>
      </c>
      <c r="ER30">
        <v>300.47000000000003</v>
      </c>
      <c r="ES30">
        <v>0</v>
      </c>
      <c r="ET30">
        <v>300.47000000000003</v>
      </c>
      <c r="EU30">
        <v>51.3</v>
      </c>
      <c r="EV30">
        <v>0</v>
      </c>
      <c r="EW30">
        <v>0</v>
      </c>
      <c r="EX30">
        <v>3.8</v>
      </c>
      <c r="EY30">
        <v>0</v>
      </c>
      <c r="FQ30">
        <v>0</v>
      </c>
      <c r="FR30">
        <f t="shared" si="52"/>
        <v>0</v>
      </c>
      <c r="FS30">
        <v>0</v>
      </c>
      <c r="FT30" t="s">
        <v>26</v>
      </c>
      <c r="FU30" t="s">
        <v>27</v>
      </c>
      <c r="FX30">
        <v>85.5</v>
      </c>
      <c r="FY30">
        <v>42.5</v>
      </c>
      <c r="GA30" t="s">
        <v>3</v>
      </c>
      <c r="GD30">
        <v>1</v>
      </c>
      <c r="GF30">
        <v>592765459</v>
      </c>
      <c r="GG30">
        <v>1</v>
      </c>
      <c r="GH30">
        <v>1</v>
      </c>
      <c r="GI30">
        <v>4</v>
      </c>
      <c r="GJ30">
        <v>0</v>
      </c>
      <c r="GK30">
        <v>0</v>
      </c>
      <c r="GL30">
        <f t="shared" si="53"/>
        <v>0</v>
      </c>
      <c r="GM30">
        <f t="shared" si="54"/>
        <v>12.83</v>
      </c>
      <c r="GN30">
        <f t="shared" si="55"/>
        <v>12.83</v>
      </c>
      <c r="GO30">
        <f t="shared" si="56"/>
        <v>0</v>
      </c>
      <c r="GP30">
        <f t="shared" si="57"/>
        <v>0</v>
      </c>
      <c r="GR30">
        <v>0</v>
      </c>
      <c r="GS30">
        <v>3</v>
      </c>
      <c r="GT30">
        <v>0</v>
      </c>
      <c r="GU30" t="s">
        <v>3</v>
      </c>
      <c r="GV30">
        <f t="shared" si="58"/>
        <v>0</v>
      </c>
      <c r="GW30">
        <v>1</v>
      </c>
      <c r="GX30">
        <f t="shared" si="59"/>
        <v>0</v>
      </c>
      <c r="HA30">
        <v>0</v>
      </c>
      <c r="HB30">
        <v>0</v>
      </c>
      <c r="HC30">
        <f t="shared" si="60"/>
        <v>0</v>
      </c>
      <c r="HE30" t="s">
        <v>3</v>
      </c>
      <c r="HF30" t="s">
        <v>3</v>
      </c>
      <c r="HM30" t="s">
        <v>3</v>
      </c>
      <c r="IK30">
        <v>0</v>
      </c>
    </row>
    <row r="31" spans="1:245" x14ac:dyDescent="0.2">
      <c r="A31">
        <v>17</v>
      </c>
      <c r="B31">
        <v>1</v>
      </c>
      <c r="C31">
        <f>ROW(SmtRes!A10)</f>
        <v>10</v>
      </c>
      <c r="D31">
        <f>ROW(EtalonRes!A10)</f>
        <v>10</v>
      </c>
      <c r="E31" t="s">
        <v>38</v>
      </c>
      <c r="F31" t="s">
        <v>39</v>
      </c>
      <c r="G31" t="s">
        <v>40</v>
      </c>
      <c r="H31" t="s">
        <v>41</v>
      </c>
      <c r="I31">
        <v>3.3000000000000002E-2</v>
      </c>
      <c r="J31">
        <v>0</v>
      </c>
      <c r="K31">
        <v>3.3000000000000002E-2</v>
      </c>
      <c r="O31">
        <f t="shared" si="21"/>
        <v>769.62</v>
      </c>
      <c r="P31">
        <f t="shared" si="22"/>
        <v>726.92</v>
      </c>
      <c r="Q31">
        <f t="shared" si="23"/>
        <v>0</v>
      </c>
      <c r="R31">
        <f t="shared" si="24"/>
        <v>0</v>
      </c>
      <c r="S31">
        <f t="shared" si="25"/>
        <v>42.7</v>
      </c>
      <c r="T31">
        <f t="shared" si="26"/>
        <v>0</v>
      </c>
      <c r="U31">
        <f t="shared" si="27"/>
        <v>5.0473499999999998</v>
      </c>
      <c r="V31">
        <f t="shared" si="28"/>
        <v>0</v>
      </c>
      <c r="W31">
        <f t="shared" si="29"/>
        <v>0</v>
      </c>
      <c r="X31">
        <f t="shared" si="30"/>
        <v>38.43</v>
      </c>
      <c r="Y31">
        <f t="shared" si="31"/>
        <v>23.59</v>
      </c>
      <c r="AA31">
        <v>53408677</v>
      </c>
      <c r="AB31">
        <f t="shared" si="32"/>
        <v>23321.98</v>
      </c>
      <c r="AC31">
        <f t="shared" si="33"/>
        <v>22028.02</v>
      </c>
      <c r="AD31">
        <f t="shared" si="34"/>
        <v>0</v>
      </c>
      <c r="AE31">
        <f t="shared" si="35"/>
        <v>0</v>
      </c>
      <c r="AF31">
        <f t="shared" si="36"/>
        <v>1293.96</v>
      </c>
      <c r="AG31">
        <f t="shared" si="37"/>
        <v>0</v>
      </c>
      <c r="AH31">
        <f t="shared" si="38"/>
        <v>152.94999999999999</v>
      </c>
      <c r="AI31">
        <f t="shared" si="39"/>
        <v>0</v>
      </c>
      <c r="AJ31">
        <f t="shared" si="40"/>
        <v>0</v>
      </c>
      <c r="AK31">
        <v>23153.200000000001</v>
      </c>
      <c r="AL31">
        <v>22028.02</v>
      </c>
      <c r="AM31">
        <v>0</v>
      </c>
      <c r="AN31">
        <v>0</v>
      </c>
      <c r="AO31">
        <v>1125.18</v>
      </c>
      <c r="AP31">
        <v>0</v>
      </c>
      <c r="AQ31">
        <v>133</v>
      </c>
      <c r="AR31">
        <v>0</v>
      </c>
      <c r="AS31">
        <v>0</v>
      </c>
      <c r="AT31">
        <v>90</v>
      </c>
      <c r="AU31">
        <v>55.25</v>
      </c>
      <c r="AV31">
        <v>1</v>
      </c>
      <c r="AW31">
        <v>1</v>
      </c>
      <c r="AZ31">
        <v>1</v>
      </c>
      <c r="BA31">
        <v>1</v>
      </c>
      <c r="BB31">
        <v>1</v>
      </c>
      <c r="BC31">
        <v>1</v>
      </c>
      <c r="BD31" t="s">
        <v>3</v>
      </c>
      <c r="BE31" t="s">
        <v>3</v>
      </c>
      <c r="BF31" t="s">
        <v>3</v>
      </c>
      <c r="BG31" t="s">
        <v>3</v>
      </c>
      <c r="BH31">
        <v>0</v>
      </c>
      <c r="BI31">
        <v>1</v>
      </c>
      <c r="BJ31" t="s">
        <v>42</v>
      </c>
      <c r="BM31">
        <v>34001</v>
      </c>
      <c r="BN31">
        <v>0</v>
      </c>
      <c r="BO31" t="s">
        <v>3</v>
      </c>
      <c r="BP31">
        <v>0</v>
      </c>
      <c r="BQ31">
        <v>2</v>
      </c>
      <c r="BR31">
        <v>0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100</v>
      </c>
      <c r="CA31">
        <v>65</v>
      </c>
      <c r="CB31" t="s">
        <v>3</v>
      </c>
      <c r="CE31">
        <v>0</v>
      </c>
      <c r="CF31">
        <v>0</v>
      </c>
      <c r="CG31">
        <v>0</v>
      </c>
      <c r="CM31">
        <v>0</v>
      </c>
      <c r="CN31" t="s">
        <v>512</v>
      </c>
      <c r="CO31">
        <v>0</v>
      </c>
      <c r="CP31">
        <f t="shared" si="41"/>
        <v>769.62</v>
      </c>
      <c r="CQ31">
        <f t="shared" si="42"/>
        <v>22028.02</v>
      </c>
      <c r="CR31">
        <f t="shared" si="43"/>
        <v>0</v>
      </c>
      <c r="CS31">
        <f t="shared" si="44"/>
        <v>0</v>
      </c>
      <c r="CT31">
        <f t="shared" si="45"/>
        <v>1293.96</v>
      </c>
      <c r="CU31">
        <f t="shared" si="46"/>
        <v>0</v>
      </c>
      <c r="CV31">
        <f t="shared" si="47"/>
        <v>152.94999999999999</v>
      </c>
      <c r="CW31">
        <f t="shared" si="48"/>
        <v>0</v>
      </c>
      <c r="CX31">
        <f t="shared" si="49"/>
        <v>0</v>
      </c>
      <c r="CY31">
        <f t="shared" si="50"/>
        <v>38.430000000000007</v>
      </c>
      <c r="CZ31">
        <f t="shared" si="51"/>
        <v>23.591750000000001</v>
      </c>
      <c r="DC31" t="s">
        <v>3</v>
      </c>
      <c r="DD31" t="s">
        <v>3</v>
      </c>
      <c r="DE31" t="s">
        <v>20</v>
      </c>
      <c r="DF31" t="s">
        <v>20</v>
      </c>
      <c r="DG31" t="s">
        <v>21</v>
      </c>
      <c r="DH31" t="s">
        <v>3</v>
      </c>
      <c r="DI31" t="s">
        <v>21</v>
      </c>
      <c r="DJ31" t="s">
        <v>20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48722697</v>
      </c>
      <c r="DV31" t="s">
        <v>41</v>
      </c>
      <c r="DW31" t="s">
        <v>41</v>
      </c>
      <c r="DX31">
        <v>1</v>
      </c>
      <c r="DZ31" t="s">
        <v>3</v>
      </c>
      <c r="EA31" t="s">
        <v>3</v>
      </c>
      <c r="EB31" t="s">
        <v>3</v>
      </c>
      <c r="EC31" t="s">
        <v>3</v>
      </c>
      <c r="EE31">
        <v>51430766</v>
      </c>
      <c r="EF31">
        <v>2</v>
      </c>
      <c r="EG31" t="s">
        <v>22</v>
      </c>
      <c r="EH31">
        <v>0</v>
      </c>
      <c r="EI31" t="s">
        <v>3</v>
      </c>
      <c r="EJ31">
        <v>1</v>
      </c>
      <c r="EK31">
        <v>34001</v>
      </c>
      <c r="EL31" t="s">
        <v>43</v>
      </c>
      <c r="EM31" t="s">
        <v>44</v>
      </c>
      <c r="EO31" t="s">
        <v>25</v>
      </c>
      <c r="EQ31">
        <v>131072</v>
      </c>
      <c r="ER31">
        <v>23153.200000000001</v>
      </c>
      <c r="ES31">
        <v>22028.02</v>
      </c>
      <c r="ET31">
        <v>0</v>
      </c>
      <c r="EU31">
        <v>0</v>
      </c>
      <c r="EV31">
        <v>1125.18</v>
      </c>
      <c r="EW31">
        <v>133</v>
      </c>
      <c r="EX31">
        <v>0</v>
      </c>
      <c r="EY31">
        <v>0</v>
      </c>
      <c r="FQ31">
        <v>0</v>
      </c>
      <c r="FR31">
        <f t="shared" si="52"/>
        <v>0</v>
      </c>
      <c r="FS31">
        <v>0</v>
      </c>
      <c r="FT31" t="s">
        <v>26</v>
      </c>
      <c r="FU31" t="s">
        <v>27</v>
      </c>
      <c r="FX31">
        <v>90</v>
      </c>
      <c r="FY31">
        <v>55.25</v>
      </c>
      <c r="GA31" t="s">
        <v>3</v>
      </c>
      <c r="GD31">
        <v>1</v>
      </c>
      <c r="GF31">
        <v>-130118544</v>
      </c>
      <c r="GG31">
        <v>1</v>
      </c>
      <c r="GH31">
        <v>1</v>
      </c>
      <c r="GI31">
        <v>4</v>
      </c>
      <c r="GJ31">
        <v>0</v>
      </c>
      <c r="GK31">
        <v>0</v>
      </c>
      <c r="GL31">
        <f t="shared" si="53"/>
        <v>0</v>
      </c>
      <c r="GM31">
        <f t="shared" si="54"/>
        <v>831.64</v>
      </c>
      <c r="GN31">
        <f t="shared" si="55"/>
        <v>831.64</v>
      </c>
      <c r="GO31">
        <f t="shared" si="56"/>
        <v>0</v>
      </c>
      <c r="GP31">
        <f t="shared" si="57"/>
        <v>0</v>
      </c>
      <c r="GR31">
        <v>0</v>
      </c>
      <c r="GS31">
        <v>3</v>
      </c>
      <c r="GT31">
        <v>0</v>
      </c>
      <c r="GU31" t="s">
        <v>3</v>
      </c>
      <c r="GV31">
        <f t="shared" si="58"/>
        <v>0</v>
      </c>
      <c r="GW31">
        <v>1</v>
      </c>
      <c r="GX31">
        <f t="shared" si="59"/>
        <v>0</v>
      </c>
      <c r="HA31">
        <v>0</v>
      </c>
      <c r="HB31">
        <v>0</v>
      </c>
      <c r="HC31">
        <f t="shared" si="60"/>
        <v>0</v>
      </c>
      <c r="HE31" t="s">
        <v>3</v>
      </c>
      <c r="HF31" t="s">
        <v>3</v>
      </c>
      <c r="HM31" t="s">
        <v>3</v>
      </c>
      <c r="IK31">
        <v>0</v>
      </c>
    </row>
    <row r="32" spans="1:245" x14ac:dyDescent="0.2">
      <c r="A32">
        <v>17</v>
      </c>
      <c r="B32">
        <v>1</v>
      </c>
      <c r="C32">
        <f>ROW(SmtRes!A13)</f>
        <v>13</v>
      </c>
      <c r="D32">
        <f>ROW(EtalonRes!A13)</f>
        <v>13</v>
      </c>
      <c r="E32" t="s">
        <v>45</v>
      </c>
      <c r="F32" t="s">
        <v>46</v>
      </c>
      <c r="G32" t="s">
        <v>47</v>
      </c>
      <c r="H32" t="s">
        <v>48</v>
      </c>
      <c r="I32">
        <v>0.11</v>
      </c>
      <c r="J32">
        <v>0</v>
      </c>
      <c r="K32">
        <v>0.11</v>
      </c>
      <c r="O32">
        <f t="shared" si="21"/>
        <v>285.33</v>
      </c>
      <c r="P32">
        <f t="shared" si="22"/>
        <v>0</v>
      </c>
      <c r="Q32">
        <f t="shared" si="23"/>
        <v>272.39999999999998</v>
      </c>
      <c r="R32">
        <f t="shared" si="24"/>
        <v>22.81</v>
      </c>
      <c r="S32">
        <f t="shared" si="25"/>
        <v>12.93</v>
      </c>
      <c r="T32">
        <f t="shared" si="26"/>
        <v>0</v>
      </c>
      <c r="U32">
        <f t="shared" si="27"/>
        <v>1.6571499999999997</v>
      </c>
      <c r="V32">
        <f t="shared" si="28"/>
        <v>1.9662500000000001</v>
      </c>
      <c r="W32">
        <f t="shared" si="29"/>
        <v>0</v>
      </c>
      <c r="X32">
        <f t="shared" si="30"/>
        <v>25.73</v>
      </c>
      <c r="Y32">
        <f t="shared" si="31"/>
        <v>13.67</v>
      </c>
      <c r="AA32">
        <v>53408677</v>
      </c>
      <c r="AB32">
        <f t="shared" si="32"/>
        <v>2593.91</v>
      </c>
      <c r="AC32">
        <f t="shared" si="33"/>
        <v>0</v>
      </c>
      <c r="AD32">
        <f t="shared" si="34"/>
        <v>2476.4</v>
      </c>
      <c r="AE32">
        <f t="shared" si="35"/>
        <v>207.35</v>
      </c>
      <c r="AF32">
        <f t="shared" si="36"/>
        <v>117.51</v>
      </c>
      <c r="AG32">
        <f t="shared" si="37"/>
        <v>0</v>
      </c>
      <c r="AH32">
        <f t="shared" si="38"/>
        <v>15.064999999999998</v>
      </c>
      <c r="AI32">
        <f t="shared" si="39"/>
        <v>17.875</v>
      </c>
      <c r="AJ32">
        <f t="shared" si="40"/>
        <v>0</v>
      </c>
      <c r="AK32">
        <v>2083.3000000000002</v>
      </c>
      <c r="AL32">
        <v>0</v>
      </c>
      <c r="AM32">
        <v>1981.12</v>
      </c>
      <c r="AN32">
        <v>165.88</v>
      </c>
      <c r="AO32">
        <v>102.18</v>
      </c>
      <c r="AP32">
        <v>0</v>
      </c>
      <c r="AQ32">
        <v>13.1</v>
      </c>
      <c r="AR32">
        <v>14.3</v>
      </c>
      <c r="AS32">
        <v>0</v>
      </c>
      <c r="AT32">
        <v>72</v>
      </c>
      <c r="AU32">
        <v>38.25</v>
      </c>
      <c r="AV32">
        <v>1</v>
      </c>
      <c r="AW32">
        <v>1</v>
      </c>
      <c r="AZ32">
        <v>1</v>
      </c>
      <c r="BA32">
        <v>1</v>
      </c>
      <c r="BB32">
        <v>1</v>
      </c>
      <c r="BC32">
        <v>1</v>
      </c>
      <c r="BD32" t="s">
        <v>3</v>
      </c>
      <c r="BE32" t="s">
        <v>3</v>
      </c>
      <c r="BF32" t="s">
        <v>3</v>
      </c>
      <c r="BG32" t="s">
        <v>3</v>
      </c>
      <c r="BH32">
        <v>0</v>
      </c>
      <c r="BI32">
        <v>1</v>
      </c>
      <c r="BJ32" t="s">
        <v>49</v>
      </c>
      <c r="BM32">
        <v>1006</v>
      </c>
      <c r="BN32">
        <v>0</v>
      </c>
      <c r="BO32" t="s">
        <v>3</v>
      </c>
      <c r="BP32">
        <v>0</v>
      </c>
      <c r="BQ32">
        <v>2</v>
      </c>
      <c r="BR32">
        <v>0</v>
      </c>
      <c r="BS32">
        <v>1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80</v>
      </c>
      <c r="CA32">
        <v>45</v>
      </c>
      <c r="CB32" t="s">
        <v>3</v>
      </c>
      <c r="CE32">
        <v>0</v>
      </c>
      <c r="CF32">
        <v>0</v>
      </c>
      <c r="CG32">
        <v>0</v>
      </c>
      <c r="CM32">
        <v>0</v>
      </c>
      <c r="CN32" t="s">
        <v>512</v>
      </c>
      <c r="CO32">
        <v>0</v>
      </c>
      <c r="CP32">
        <f t="shared" si="41"/>
        <v>285.33</v>
      </c>
      <c r="CQ32">
        <f t="shared" si="42"/>
        <v>0</v>
      </c>
      <c r="CR32">
        <f t="shared" si="43"/>
        <v>2476.4</v>
      </c>
      <c r="CS32">
        <f t="shared" si="44"/>
        <v>207.35</v>
      </c>
      <c r="CT32">
        <f t="shared" si="45"/>
        <v>117.51</v>
      </c>
      <c r="CU32">
        <f t="shared" si="46"/>
        <v>0</v>
      </c>
      <c r="CV32">
        <f t="shared" si="47"/>
        <v>15.064999999999998</v>
      </c>
      <c r="CW32">
        <f t="shared" si="48"/>
        <v>17.875</v>
      </c>
      <c r="CX32">
        <f t="shared" si="49"/>
        <v>0</v>
      </c>
      <c r="CY32">
        <f t="shared" si="50"/>
        <v>25.732799999999997</v>
      </c>
      <c r="CZ32">
        <f t="shared" si="51"/>
        <v>13.670549999999999</v>
      </c>
      <c r="DC32" t="s">
        <v>3</v>
      </c>
      <c r="DD32" t="s">
        <v>3</v>
      </c>
      <c r="DE32" t="s">
        <v>20</v>
      </c>
      <c r="DF32" t="s">
        <v>20</v>
      </c>
      <c r="DG32" t="s">
        <v>21</v>
      </c>
      <c r="DH32" t="s">
        <v>3</v>
      </c>
      <c r="DI32" t="s">
        <v>21</v>
      </c>
      <c r="DJ32" t="s">
        <v>20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1013</v>
      </c>
      <c r="DV32" t="s">
        <v>48</v>
      </c>
      <c r="DW32" t="s">
        <v>48</v>
      </c>
      <c r="DX32">
        <v>1</v>
      </c>
      <c r="DZ32" t="s">
        <v>3</v>
      </c>
      <c r="EA32" t="s">
        <v>3</v>
      </c>
      <c r="EB32" t="s">
        <v>3</v>
      </c>
      <c r="EC32" t="s">
        <v>3</v>
      </c>
      <c r="EE32">
        <v>51430688</v>
      </c>
      <c r="EF32">
        <v>2</v>
      </c>
      <c r="EG32" t="s">
        <v>22</v>
      </c>
      <c r="EH32">
        <v>0</v>
      </c>
      <c r="EI32" t="s">
        <v>3</v>
      </c>
      <c r="EJ32">
        <v>1</v>
      </c>
      <c r="EK32">
        <v>1006</v>
      </c>
      <c r="EL32" t="s">
        <v>50</v>
      </c>
      <c r="EM32" t="s">
        <v>24</v>
      </c>
      <c r="EO32" t="s">
        <v>25</v>
      </c>
      <c r="EQ32">
        <v>131072</v>
      </c>
      <c r="ER32">
        <v>2083.3000000000002</v>
      </c>
      <c r="ES32">
        <v>0</v>
      </c>
      <c r="ET32">
        <v>1981.12</v>
      </c>
      <c r="EU32">
        <v>165.88</v>
      </c>
      <c r="EV32">
        <v>102.18</v>
      </c>
      <c r="EW32">
        <v>13.1</v>
      </c>
      <c r="EX32">
        <v>14.3</v>
      </c>
      <c r="EY32">
        <v>0</v>
      </c>
      <c r="FQ32">
        <v>0</v>
      </c>
      <c r="FR32">
        <f t="shared" si="52"/>
        <v>0</v>
      </c>
      <c r="FS32">
        <v>0</v>
      </c>
      <c r="FT32" t="s">
        <v>26</v>
      </c>
      <c r="FU32" t="s">
        <v>27</v>
      </c>
      <c r="FX32">
        <v>72</v>
      </c>
      <c r="FY32">
        <v>38.25</v>
      </c>
      <c r="GA32" t="s">
        <v>3</v>
      </c>
      <c r="GD32">
        <v>1</v>
      </c>
      <c r="GF32">
        <v>-214956702</v>
      </c>
      <c r="GG32">
        <v>1</v>
      </c>
      <c r="GH32">
        <v>1</v>
      </c>
      <c r="GI32">
        <v>4</v>
      </c>
      <c r="GJ32">
        <v>0</v>
      </c>
      <c r="GK32">
        <v>0</v>
      </c>
      <c r="GL32">
        <f t="shared" si="53"/>
        <v>0</v>
      </c>
      <c r="GM32">
        <f t="shared" si="54"/>
        <v>324.73</v>
      </c>
      <c r="GN32">
        <f t="shared" si="55"/>
        <v>324.73</v>
      </c>
      <c r="GO32">
        <f t="shared" si="56"/>
        <v>0</v>
      </c>
      <c r="GP32">
        <f t="shared" si="57"/>
        <v>0</v>
      </c>
      <c r="GR32">
        <v>0</v>
      </c>
      <c r="GS32">
        <v>3</v>
      </c>
      <c r="GT32">
        <v>0</v>
      </c>
      <c r="GU32" t="s">
        <v>3</v>
      </c>
      <c r="GV32">
        <f t="shared" si="58"/>
        <v>0</v>
      </c>
      <c r="GW32">
        <v>1</v>
      </c>
      <c r="GX32">
        <f t="shared" si="59"/>
        <v>0</v>
      </c>
      <c r="HA32">
        <v>0</v>
      </c>
      <c r="HB32">
        <v>0</v>
      </c>
      <c r="HC32">
        <f t="shared" si="60"/>
        <v>0</v>
      </c>
      <c r="HE32" t="s">
        <v>3</v>
      </c>
      <c r="HF32" t="s">
        <v>3</v>
      </c>
      <c r="HM32" t="s">
        <v>3</v>
      </c>
      <c r="IK32">
        <v>0</v>
      </c>
    </row>
    <row r="33" spans="1:245" x14ac:dyDescent="0.2">
      <c r="A33">
        <v>17</v>
      </c>
      <c r="B33">
        <v>1</v>
      </c>
      <c r="C33">
        <f>ROW(SmtRes!A33)</f>
        <v>33</v>
      </c>
      <c r="D33">
        <f>ROW(EtalonRes!A33)</f>
        <v>33</v>
      </c>
      <c r="E33" t="s">
        <v>51</v>
      </c>
      <c r="F33" t="s">
        <v>52</v>
      </c>
      <c r="G33" t="s">
        <v>53</v>
      </c>
      <c r="H33" t="s">
        <v>54</v>
      </c>
      <c r="I33">
        <v>4.4000000000000004</v>
      </c>
      <c r="J33">
        <v>0</v>
      </c>
      <c r="K33">
        <v>4.4000000000000004</v>
      </c>
      <c r="O33">
        <f t="shared" si="21"/>
        <v>2420.35</v>
      </c>
      <c r="P33">
        <f t="shared" si="22"/>
        <v>1508.14</v>
      </c>
      <c r="Q33">
        <f t="shared" si="23"/>
        <v>682.18</v>
      </c>
      <c r="R33">
        <f t="shared" si="24"/>
        <v>73.260000000000005</v>
      </c>
      <c r="S33">
        <f t="shared" si="25"/>
        <v>230.03</v>
      </c>
      <c r="T33">
        <f t="shared" si="26"/>
        <v>0</v>
      </c>
      <c r="U33">
        <f t="shared" si="27"/>
        <v>26.969799999999999</v>
      </c>
      <c r="V33">
        <f t="shared" si="28"/>
        <v>6.2149999999999999</v>
      </c>
      <c r="W33">
        <f t="shared" si="29"/>
        <v>0</v>
      </c>
      <c r="X33">
        <f t="shared" si="30"/>
        <v>286.61</v>
      </c>
      <c r="Y33">
        <f t="shared" si="31"/>
        <v>154.68</v>
      </c>
      <c r="AA33">
        <v>53408677</v>
      </c>
      <c r="AB33">
        <f t="shared" si="32"/>
        <v>550.08000000000004</v>
      </c>
      <c r="AC33">
        <f t="shared" si="33"/>
        <v>342.76</v>
      </c>
      <c r="AD33">
        <f t="shared" si="34"/>
        <v>155.04</v>
      </c>
      <c r="AE33">
        <f t="shared" si="35"/>
        <v>16.649999999999999</v>
      </c>
      <c r="AF33">
        <f t="shared" si="36"/>
        <v>52.28</v>
      </c>
      <c r="AG33">
        <f t="shared" si="37"/>
        <v>0</v>
      </c>
      <c r="AH33">
        <f t="shared" si="38"/>
        <v>6.1294999999999993</v>
      </c>
      <c r="AI33">
        <f t="shared" si="39"/>
        <v>1.4124999999999999</v>
      </c>
      <c r="AJ33">
        <f t="shared" si="40"/>
        <v>0</v>
      </c>
      <c r="AK33">
        <v>512.25</v>
      </c>
      <c r="AL33">
        <v>342.76</v>
      </c>
      <c r="AM33">
        <v>124.03</v>
      </c>
      <c r="AN33">
        <v>13.32</v>
      </c>
      <c r="AO33">
        <v>45.46</v>
      </c>
      <c r="AP33">
        <v>0</v>
      </c>
      <c r="AQ33">
        <v>5.33</v>
      </c>
      <c r="AR33">
        <v>1.1299999999999999</v>
      </c>
      <c r="AS33">
        <v>0</v>
      </c>
      <c r="AT33">
        <v>94.5</v>
      </c>
      <c r="AU33">
        <v>51</v>
      </c>
      <c r="AV33">
        <v>1</v>
      </c>
      <c r="AW33">
        <v>1</v>
      </c>
      <c r="AZ33">
        <v>1</v>
      </c>
      <c r="BA33">
        <v>1</v>
      </c>
      <c r="BB33">
        <v>1</v>
      </c>
      <c r="BC33">
        <v>1</v>
      </c>
      <c r="BD33" t="s">
        <v>3</v>
      </c>
      <c r="BE33" t="s">
        <v>3</v>
      </c>
      <c r="BF33" t="s">
        <v>3</v>
      </c>
      <c r="BG33" t="s">
        <v>3</v>
      </c>
      <c r="BH33">
        <v>0</v>
      </c>
      <c r="BI33">
        <v>1</v>
      </c>
      <c r="BJ33" t="s">
        <v>55</v>
      </c>
      <c r="BM33">
        <v>33001</v>
      </c>
      <c r="BN33">
        <v>0</v>
      </c>
      <c r="BO33" t="s">
        <v>3</v>
      </c>
      <c r="BP33">
        <v>0</v>
      </c>
      <c r="BQ33">
        <v>2</v>
      </c>
      <c r="BR33">
        <v>0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105</v>
      </c>
      <c r="CA33">
        <v>60</v>
      </c>
      <c r="CB33" t="s">
        <v>3</v>
      </c>
      <c r="CE33">
        <v>0</v>
      </c>
      <c r="CF33">
        <v>0</v>
      </c>
      <c r="CG33">
        <v>0</v>
      </c>
      <c r="CM33">
        <v>0</v>
      </c>
      <c r="CN33" t="s">
        <v>512</v>
      </c>
      <c r="CO33">
        <v>0</v>
      </c>
      <c r="CP33">
        <f t="shared" si="41"/>
        <v>2420.3500000000004</v>
      </c>
      <c r="CQ33">
        <f t="shared" si="42"/>
        <v>342.76</v>
      </c>
      <c r="CR33">
        <f t="shared" si="43"/>
        <v>155.04</v>
      </c>
      <c r="CS33">
        <f t="shared" si="44"/>
        <v>16.649999999999999</v>
      </c>
      <c r="CT33">
        <f t="shared" si="45"/>
        <v>52.28</v>
      </c>
      <c r="CU33">
        <f t="shared" si="46"/>
        <v>0</v>
      </c>
      <c r="CV33">
        <f t="shared" si="47"/>
        <v>6.1294999999999993</v>
      </c>
      <c r="CW33">
        <f t="shared" si="48"/>
        <v>1.4124999999999999</v>
      </c>
      <c r="CX33">
        <f t="shared" si="49"/>
        <v>0</v>
      </c>
      <c r="CY33">
        <f t="shared" si="50"/>
        <v>286.60905000000002</v>
      </c>
      <c r="CZ33">
        <f t="shared" si="51"/>
        <v>154.67790000000002</v>
      </c>
      <c r="DC33" t="s">
        <v>3</v>
      </c>
      <c r="DD33" t="s">
        <v>3</v>
      </c>
      <c r="DE33" t="s">
        <v>20</v>
      </c>
      <c r="DF33" t="s">
        <v>20</v>
      </c>
      <c r="DG33" t="s">
        <v>21</v>
      </c>
      <c r="DH33" t="s">
        <v>3</v>
      </c>
      <c r="DI33" t="s">
        <v>21</v>
      </c>
      <c r="DJ33" t="s">
        <v>20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1007</v>
      </c>
      <c r="DV33" t="s">
        <v>54</v>
      </c>
      <c r="DW33" t="s">
        <v>54</v>
      </c>
      <c r="DX33">
        <v>1</v>
      </c>
      <c r="DZ33" t="s">
        <v>3</v>
      </c>
      <c r="EA33" t="s">
        <v>3</v>
      </c>
      <c r="EB33" t="s">
        <v>3</v>
      </c>
      <c r="EC33" t="s">
        <v>3</v>
      </c>
      <c r="EE33">
        <v>51430765</v>
      </c>
      <c r="EF33">
        <v>2</v>
      </c>
      <c r="EG33" t="s">
        <v>22</v>
      </c>
      <c r="EH33">
        <v>0</v>
      </c>
      <c r="EI33" t="s">
        <v>3</v>
      </c>
      <c r="EJ33">
        <v>1</v>
      </c>
      <c r="EK33">
        <v>33001</v>
      </c>
      <c r="EL33" t="s">
        <v>56</v>
      </c>
      <c r="EM33" t="s">
        <v>57</v>
      </c>
      <c r="EO33" t="s">
        <v>25</v>
      </c>
      <c r="EQ33">
        <v>131072</v>
      </c>
      <c r="ER33">
        <v>512.25</v>
      </c>
      <c r="ES33">
        <v>342.76</v>
      </c>
      <c r="ET33">
        <v>124.03</v>
      </c>
      <c r="EU33">
        <v>13.32</v>
      </c>
      <c r="EV33">
        <v>45.46</v>
      </c>
      <c r="EW33">
        <v>5.33</v>
      </c>
      <c r="EX33">
        <v>1.1299999999999999</v>
      </c>
      <c r="EY33">
        <v>0</v>
      </c>
      <c r="FQ33">
        <v>0</v>
      </c>
      <c r="FR33">
        <f t="shared" si="52"/>
        <v>0</v>
      </c>
      <c r="FS33">
        <v>0</v>
      </c>
      <c r="FT33" t="s">
        <v>26</v>
      </c>
      <c r="FU33" t="s">
        <v>27</v>
      </c>
      <c r="FX33">
        <v>94.5</v>
      </c>
      <c r="FY33">
        <v>51</v>
      </c>
      <c r="GA33" t="s">
        <v>3</v>
      </c>
      <c r="GD33">
        <v>1</v>
      </c>
      <c r="GF33">
        <v>450200491</v>
      </c>
      <c r="GG33">
        <v>1</v>
      </c>
      <c r="GH33">
        <v>1</v>
      </c>
      <c r="GI33">
        <v>4</v>
      </c>
      <c r="GJ33">
        <v>0</v>
      </c>
      <c r="GK33">
        <v>0</v>
      </c>
      <c r="GL33">
        <f t="shared" si="53"/>
        <v>0</v>
      </c>
      <c r="GM33">
        <f t="shared" si="54"/>
        <v>2861.64</v>
      </c>
      <c r="GN33">
        <f t="shared" si="55"/>
        <v>2861.64</v>
      </c>
      <c r="GO33">
        <f t="shared" si="56"/>
        <v>0</v>
      </c>
      <c r="GP33">
        <f t="shared" si="57"/>
        <v>0</v>
      </c>
      <c r="GR33">
        <v>0</v>
      </c>
      <c r="GS33">
        <v>3</v>
      </c>
      <c r="GT33">
        <v>0</v>
      </c>
      <c r="GU33" t="s">
        <v>3</v>
      </c>
      <c r="GV33">
        <f t="shared" si="58"/>
        <v>0</v>
      </c>
      <c r="GW33">
        <v>1</v>
      </c>
      <c r="GX33">
        <f t="shared" si="59"/>
        <v>0</v>
      </c>
      <c r="HA33">
        <v>0</v>
      </c>
      <c r="HB33">
        <v>0</v>
      </c>
      <c r="HC33">
        <f t="shared" si="60"/>
        <v>0</v>
      </c>
      <c r="HE33" t="s">
        <v>3</v>
      </c>
      <c r="HF33" t="s">
        <v>3</v>
      </c>
      <c r="HM33" t="s">
        <v>3</v>
      </c>
      <c r="IK33">
        <v>0</v>
      </c>
    </row>
    <row r="34" spans="1:245" x14ac:dyDescent="0.2">
      <c r="A34">
        <v>18</v>
      </c>
      <c r="B34">
        <v>1</v>
      </c>
      <c r="C34">
        <v>25</v>
      </c>
      <c r="E34" t="s">
        <v>58</v>
      </c>
      <c r="F34" t="s">
        <v>59</v>
      </c>
      <c r="G34" t="s">
        <v>60</v>
      </c>
      <c r="H34" t="s">
        <v>61</v>
      </c>
      <c r="I34">
        <f>I33*J34</f>
        <v>0</v>
      </c>
      <c r="J34">
        <v>0</v>
      </c>
      <c r="K34">
        <v>0</v>
      </c>
      <c r="O34">
        <f t="shared" si="21"/>
        <v>0</v>
      </c>
      <c r="P34">
        <f t="shared" si="22"/>
        <v>0</v>
      </c>
      <c r="Q34">
        <f t="shared" si="23"/>
        <v>0</v>
      </c>
      <c r="R34">
        <f t="shared" si="24"/>
        <v>0</v>
      </c>
      <c r="S34">
        <f t="shared" si="25"/>
        <v>0</v>
      </c>
      <c r="T34">
        <f t="shared" si="26"/>
        <v>0</v>
      </c>
      <c r="U34">
        <f t="shared" si="27"/>
        <v>0</v>
      </c>
      <c r="V34">
        <f t="shared" si="28"/>
        <v>0</v>
      </c>
      <c r="W34">
        <f t="shared" si="29"/>
        <v>0</v>
      </c>
      <c r="X34">
        <f t="shared" si="30"/>
        <v>0</v>
      </c>
      <c r="Y34">
        <f t="shared" si="31"/>
        <v>0</v>
      </c>
      <c r="AA34">
        <v>53408677</v>
      </c>
      <c r="AB34">
        <f t="shared" si="32"/>
        <v>0</v>
      </c>
      <c r="AC34">
        <f t="shared" si="33"/>
        <v>0</v>
      </c>
      <c r="AD34">
        <f>ROUND((((ET34)-(EU34))+AE34),2)</f>
        <v>0</v>
      </c>
      <c r="AE34">
        <f>ROUND((EU34),2)</f>
        <v>0</v>
      </c>
      <c r="AF34">
        <f>ROUND((EV34),2)</f>
        <v>0</v>
      </c>
      <c r="AG34">
        <f t="shared" si="37"/>
        <v>0</v>
      </c>
      <c r="AH34">
        <f>(EW34)</f>
        <v>0</v>
      </c>
      <c r="AI34">
        <f>(EX34)</f>
        <v>0</v>
      </c>
      <c r="AJ34">
        <f t="shared" si="40"/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94.5</v>
      </c>
      <c r="AU34">
        <v>51</v>
      </c>
      <c r="AV34">
        <v>1</v>
      </c>
      <c r="AW34">
        <v>1</v>
      </c>
      <c r="AZ34">
        <v>1</v>
      </c>
      <c r="BA34">
        <v>1</v>
      </c>
      <c r="BB34">
        <v>1</v>
      </c>
      <c r="BC34">
        <v>1</v>
      </c>
      <c r="BD34" t="s">
        <v>3</v>
      </c>
      <c r="BE34" t="s">
        <v>3</v>
      </c>
      <c r="BF34" t="s">
        <v>3</v>
      </c>
      <c r="BG34" t="s">
        <v>3</v>
      </c>
      <c r="BH34">
        <v>3</v>
      </c>
      <c r="BI34">
        <v>1</v>
      </c>
      <c r="BJ34" t="s">
        <v>3</v>
      </c>
      <c r="BM34">
        <v>33001</v>
      </c>
      <c r="BN34">
        <v>0</v>
      </c>
      <c r="BO34" t="s">
        <v>3</v>
      </c>
      <c r="BP34">
        <v>0</v>
      </c>
      <c r="BQ34">
        <v>2</v>
      </c>
      <c r="BR34">
        <v>0</v>
      </c>
      <c r="BS34">
        <v>1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105</v>
      </c>
      <c r="CA34">
        <v>60</v>
      </c>
      <c r="CB34" t="s">
        <v>3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41"/>
        <v>0</v>
      </c>
      <c r="CQ34">
        <f t="shared" si="42"/>
        <v>0</v>
      </c>
      <c r="CR34">
        <f t="shared" si="43"/>
        <v>0</v>
      </c>
      <c r="CS34">
        <f t="shared" si="44"/>
        <v>0</v>
      </c>
      <c r="CT34">
        <f t="shared" si="45"/>
        <v>0</v>
      </c>
      <c r="CU34">
        <f t="shared" si="46"/>
        <v>0</v>
      </c>
      <c r="CV34">
        <f t="shared" si="47"/>
        <v>0</v>
      </c>
      <c r="CW34">
        <f t="shared" si="48"/>
        <v>0</v>
      </c>
      <c r="CX34">
        <f t="shared" si="49"/>
        <v>0</v>
      </c>
      <c r="CY34">
        <f t="shared" si="50"/>
        <v>0</v>
      </c>
      <c r="CZ34">
        <f t="shared" si="51"/>
        <v>0</v>
      </c>
      <c r="DC34" t="s">
        <v>3</v>
      </c>
      <c r="DD34" t="s">
        <v>3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1009</v>
      </c>
      <c r="DV34" t="s">
        <v>61</v>
      </c>
      <c r="DW34" t="s">
        <v>61</v>
      </c>
      <c r="DX34">
        <v>1000</v>
      </c>
      <c r="DZ34" t="s">
        <v>3</v>
      </c>
      <c r="EA34" t="s">
        <v>3</v>
      </c>
      <c r="EB34" t="s">
        <v>3</v>
      </c>
      <c r="EC34" t="s">
        <v>3</v>
      </c>
      <c r="EE34">
        <v>51430765</v>
      </c>
      <c r="EF34">
        <v>2</v>
      </c>
      <c r="EG34" t="s">
        <v>22</v>
      </c>
      <c r="EH34">
        <v>0</v>
      </c>
      <c r="EI34" t="s">
        <v>3</v>
      </c>
      <c r="EJ34">
        <v>1</v>
      </c>
      <c r="EK34">
        <v>33001</v>
      </c>
      <c r="EL34" t="s">
        <v>56</v>
      </c>
      <c r="EM34" t="s">
        <v>57</v>
      </c>
      <c r="EO34" t="s">
        <v>3</v>
      </c>
      <c r="EQ34">
        <v>0</v>
      </c>
      <c r="ER34">
        <v>0</v>
      </c>
      <c r="ES34">
        <v>0</v>
      </c>
      <c r="ET34">
        <v>0</v>
      </c>
      <c r="EU34">
        <v>0</v>
      </c>
      <c r="EV34">
        <v>0</v>
      </c>
      <c r="EW34">
        <v>0</v>
      </c>
      <c r="EX34">
        <v>0</v>
      </c>
      <c r="FQ34">
        <v>0</v>
      </c>
      <c r="FR34">
        <f t="shared" si="52"/>
        <v>0</v>
      </c>
      <c r="FS34">
        <v>0</v>
      </c>
      <c r="FT34" t="s">
        <v>26</v>
      </c>
      <c r="FU34" t="s">
        <v>27</v>
      </c>
      <c r="FX34">
        <v>94.5</v>
      </c>
      <c r="FY34">
        <v>51</v>
      </c>
      <c r="GA34" t="s">
        <v>3</v>
      </c>
      <c r="GD34">
        <v>1</v>
      </c>
      <c r="GF34">
        <v>1360257570</v>
      </c>
      <c r="GG34">
        <v>1</v>
      </c>
      <c r="GH34">
        <v>1</v>
      </c>
      <c r="GI34">
        <v>4</v>
      </c>
      <c r="GJ34">
        <v>0</v>
      </c>
      <c r="GK34">
        <v>0</v>
      </c>
      <c r="GL34">
        <f t="shared" si="53"/>
        <v>0</v>
      </c>
      <c r="GM34">
        <f t="shared" si="54"/>
        <v>0</v>
      </c>
      <c r="GN34">
        <f t="shared" si="55"/>
        <v>0</v>
      </c>
      <c r="GO34">
        <f t="shared" si="56"/>
        <v>0</v>
      </c>
      <c r="GP34">
        <f t="shared" si="57"/>
        <v>0</v>
      </c>
      <c r="GR34">
        <v>0</v>
      </c>
      <c r="GS34">
        <v>3</v>
      </c>
      <c r="GT34">
        <v>0</v>
      </c>
      <c r="GU34" t="s">
        <v>3</v>
      </c>
      <c r="GV34">
        <f t="shared" si="58"/>
        <v>0</v>
      </c>
      <c r="GW34">
        <v>1</v>
      </c>
      <c r="GX34">
        <f t="shared" si="59"/>
        <v>0</v>
      </c>
      <c r="HA34">
        <v>0</v>
      </c>
      <c r="HB34">
        <v>0</v>
      </c>
      <c r="HC34">
        <f t="shared" si="60"/>
        <v>0</v>
      </c>
      <c r="HE34" t="s">
        <v>3</v>
      </c>
      <c r="HF34" t="s">
        <v>3</v>
      </c>
      <c r="HM34" t="s">
        <v>3</v>
      </c>
      <c r="IK34">
        <v>0</v>
      </c>
    </row>
    <row r="35" spans="1:245" x14ac:dyDescent="0.2">
      <c r="A35">
        <v>18</v>
      </c>
      <c r="B35">
        <v>1</v>
      </c>
      <c r="C35">
        <v>32</v>
      </c>
      <c r="E35" t="s">
        <v>62</v>
      </c>
      <c r="F35" t="s">
        <v>63</v>
      </c>
      <c r="G35" t="s">
        <v>64</v>
      </c>
      <c r="H35" t="s">
        <v>61</v>
      </c>
      <c r="I35">
        <f>I33*J35</f>
        <v>0</v>
      </c>
      <c r="J35">
        <v>0</v>
      </c>
      <c r="K35">
        <v>0</v>
      </c>
      <c r="O35">
        <f t="shared" si="21"/>
        <v>0</v>
      </c>
      <c r="P35">
        <f t="shared" si="22"/>
        <v>0</v>
      </c>
      <c r="Q35">
        <f t="shared" si="23"/>
        <v>0</v>
      </c>
      <c r="R35">
        <f t="shared" si="24"/>
        <v>0</v>
      </c>
      <c r="S35">
        <f t="shared" si="25"/>
        <v>0</v>
      </c>
      <c r="T35">
        <f t="shared" si="26"/>
        <v>0</v>
      </c>
      <c r="U35">
        <f t="shared" si="27"/>
        <v>0</v>
      </c>
      <c r="V35">
        <f t="shared" si="28"/>
        <v>0</v>
      </c>
      <c r="W35">
        <f t="shared" si="29"/>
        <v>0</v>
      </c>
      <c r="X35">
        <f t="shared" si="30"/>
        <v>0</v>
      </c>
      <c r="Y35">
        <f t="shared" si="31"/>
        <v>0</v>
      </c>
      <c r="AA35">
        <v>53408677</v>
      </c>
      <c r="AB35">
        <f t="shared" si="32"/>
        <v>0</v>
      </c>
      <c r="AC35">
        <f t="shared" si="33"/>
        <v>0</v>
      </c>
      <c r="AD35">
        <f>ROUND((((ET35)-(EU35))+AE35),2)</f>
        <v>0</v>
      </c>
      <c r="AE35">
        <f>ROUND((EU35),2)</f>
        <v>0</v>
      </c>
      <c r="AF35">
        <f>ROUND((EV35),2)</f>
        <v>0</v>
      </c>
      <c r="AG35">
        <f t="shared" si="37"/>
        <v>0</v>
      </c>
      <c r="AH35">
        <f>(EW35)</f>
        <v>0</v>
      </c>
      <c r="AI35">
        <f>(EX35)</f>
        <v>0</v>
      </c>
      <c r="AJ35">
        <f t="shared" si="40"/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94.5</v>
      </c>
      <c r="AU35">
        <v>51</v>
      </c>
      <c r="AV35">
        <v>1</v>
      </c>
      <c r="AW35">
        <v>1</v>
      </c>
      <c r="AZ35">
        <v>1</v>
      </c>
      <c r="BA35">
        <v>1</v>
      </c>
      <c r="BB35">
        <v>1</v>
      </c>
      <c r="BC35">
        <v>1</v>
      </c>
      <c r="BD35" t="s">
        <v>3</v>
      </c>
      <c r="BE35" t="s">
        <v>3</v>
      </c>
      <c r="BF35" t="s">
        <v>3</v>
      </c>
      <c r="BG35" t="s">
        <v>3</v>
      </c>
      <c r="BH35">
        <v>3</v>
      </c>
      <c r="BI35">
        <v>1</v>
      </c>
      <c r="BJ35" t="s">
        <v>3</v>
      </c>
      <c r="BM35">
        <v>33001</v>
      </c>
      <c r="BN35">
        <v>0</v>
      </c>
      <c r="BO35" t="s">
        <v>3</v>
      </c>
      <c r="BP35">
        <v>0</v>
      </c>
      <c r="BQ35">
        <v>2</v>
      </c>
      <c r="BR35">
        <v>0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105</v>
      </c>
      <c r="CA35">
        <v>60</v>
      </c>
      <c r="CB35" t="s">
        <v>3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41"/>
        <v>0</v>
      </c>
      <c r="CQ35">
        <f t="shared" si="42"/>
        <v>0</v>
      </c>
      <c r="CR35">
        <f t="shared" si="43"/>
        <v>0</v>
      </c>
      <c r="CS35">
        <f t="shared" si="44"/>
        <v>0</v>
      </c>
      <c r="CT35">
        <f t="shared" si="45"/>
        <v>0</v>
      </c>
      <c r="CU35">
        <f t="shared" si="46"/>
        <v>0</v>
      </c>
      <c r="CV35">
        <f t="shared" si="47"/>
        <v>0</v>
      </c>
      <c r="CW35">
        <f t="shared" si="48"/>
        <v>0</v>
      </c>
      <c r="CX35">
        <f t="shared" si="49"/>
        <v>0</v>
      </c>
      <c r="CY35">
        <f t="shared" si="50"/>
        <v>0</v>
      </c>
      <c r="CZ35">
        <f t="shared" si="51"/>
        <v>0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1009</v>
      </c>
      <c r="DV35" t="s">
        <v>61</v>
      </c>
      <c r="DW35" t="s">
        <v>61</v>
      </c>
      <c r="DX35">
        <v>1000</v>
      </c>
      <c r="DZ35" t="s">
        <v>3</v>
      </c>
      <c r="EA35" t="s">
        <v>3</v>
      </c>
      <c r="EB35" t="s">
        <v>3</v>
      </c>
      <c r="EC35" t="s">
        <v>3</v>
      </c>
      <c r="EE35">
        <v>51430765</v>
      </c>
      <c r="EF35">
        <v>2</v>
      </c>
      <c r="EG35" t="s">
        <v>22</v>
      </c>
      <c r="EH35">
        <v>0</v>
      </c>
      <c r="EI35" t="s">
        <v>3</v>
      </c>
      <c r="EJ35">
        <v>1</v>
      </c>
      <c r="EK35">
        <v>33001</v>
      </c>
      <c r="EL35" t="s">
        <v>56</v>
      </c>
      <c r="EM35" t="s">
        <v>57</v>
      </c>
      <c r="EO35" t="s">
        <v>3</v>
      </c>
      <c r="EQ35">
        <v>0</v>
      </c>
      <c r="ER35">
        <v>0</v>
      </c>
      <c r="ES35">
        <v>0</v>
      </c>
      <c r="ET35">
        <v>0</v>
      </c>
      <c r="EU35">
        <v>0</v>
      </c>
      <c r="EV35">
        <v>0</v>
      </c>
      <c r="EW35">
        <v>0</v>
      </c>
      <c r="EX35">
        <v>0</v>
      </c>
      <c r="FQ35">
        <v>0</v>
      </c>
      <c r="FR35">
        <f t="shared" si="52"/>
        <v>0</v>
      </c>
      <c r="FS35">
        <v>0</v>
      </c>
      <c r="FT35" t="s">
        <v>26</v>
      </c>
      <c r="FU35" t="s">
        <v>27</v>
      </c>
      <c r="FX35">
        <v>94.5</v>
      </c>
      <c r="FY35">
        <v>51</v>
      </c>
      <c r="GA35" t="s">
        <v>3</v>
      </c>
      <c r="GD35">
        <v>1</v>
      </c>
      <c r="GF35">
        <v>1471899773</v>
      </c>
      <c r="GG35">
        <v>1</v>
      </c>
      <c r="GH35">
        <v>1</v>
      </c>
      <c r="GI35">
        <v>4</v>
      </c>
      <c r="GJ35">
        <v>0</v>
      </c>
      <c r="GK35">
        <v>0</v>
      </c>
      <c r="GL35">
        <f t="shared" si="53"/>
        <v>0</v>
      </c>
      <c r="GM35">
        <f t="shared" si="54"/>
        <v>0</v>
      </c>
      <c r="GN35">
        <f t="shared" si="55"/>
        <v>0</v>
      </c>
      <c r="GO35">
        <f t="shared" si="56"/>
        <v>0</v>
      </c>
      <c r="GP35">
        <f t="shared" si="57"/>
        <v>0</v>
      </c>
      <c r="GR35">
        <v>0</v>
      </c>
      <c r="GS35">
        <v>3</v>
      </c>
      <c r="GT35">
        <v>0</v>
      </c>
      <c r="GU35" t="s">
        <v>3</v>
      </c>
      <c r="GV35">
        <f t="shared" si="58"/>
        <v>0</v>
      </c>
      <c r="GW35">
        <v>1</v>
      </c>
      <c r="GX35">
        <f t="shared" si="59"/>
        <v>0</v>
      </c>
      <c r="HA35">
        <v>0</v>
      </c>
      <c r="HB35">
        <v>0</v>
      </c>
      <c r="HC35">
        <f t="shared" si="60"/>
        <v>0</v>
      </c>
      <c r="HE35" t="s">
        <v>3</v>
      </c>
      <c r="HF35" t="s">
        <v>3</v>
      </c>
      <c r="HM35" t="s">
        <v>3</v>
      </c>
      <c r="IK35">
        <v>0</v>
      </c>
    </row>
    <row r="36" spans="1:245" x14ac:dyDescent="0.2">
      <c r="A36">
        <v>17</v>
      </c>
      <c r="B36">
        <v>1</v>
      </c>
      <c r="C36">
        <f>ROW(SmtRes!A43)</f>
        <v>43</v>
      </c>
      <c r="D36">
        <f>ROW(EtalonRes!A43)</f>
        <v>43</v>
      </c>
      <c r="E36" t="s">
        <v>65</v>
      </c>
      <c r="F36" t="s">
        <v>66</v>
      </c>
      <c r="G36" t="s">
        <v>67</v>
      </c>
      <c r="H36" t="s">
        <v>61</v>
      </c>
      <c r="I36">
        <v>0.45540000000000003</v>
      </c>
      <c r="J36">
        <v>0</v>
      </c>
      <c r="K36">
        <v>0.45540000000000003</v>
      </c>
      <c r="O36">
        <f t="shared" si="21"/>
        <v>603.87</v>
      </c>
      <c r="P36">
        <f t="shared" si="22"/>
        <v>0</v>
      </c>
      <c r="Q36">
        <f t="shared" si="23"/>
        <v>470.98</v>
      </c>
      <c r="R36">
        <f t="shared" si="24"/>
        <v>48.76</v>
      </c>
      <c r="S36">
        <f t="shared" si="25"/>
        <v>132.88999999999999</v>
      </c>
      <c r="T36">
        <f t="shared" si="26"/>
        <v>0</v>
      </c>
      <c r="U36">
        <f t="shared" si="27"/>
        <v>13.61646</v>
      </c>
      <c r="V36">
        <f t="shared" si="28"/>
        <v>3.9335174999999998</v>
      </c>
      <c r="W36">
        <f t="shared" si="29"/>
        <v>0</v>
      </c>
      <c r="X36">
        <f t="shared" si="30"/>
        <v>171.66</v>
      </c>
      <c r="Y36">
        <f t="shared" si="31"/>
        <v>92.64</v>
      </c>
      <c r="AA36">
        <v>53408677</v>
      </c>
      <c r="AB36">
        <f t="shared" si="32"/>
        <v>1326.04</v>
      </c>
      <c r="AC36">
        <f t="shared" si="33"/>
        <v>0</v>
      </c>
      <c r="AD36">
        <f>ROUND(((((ET36*ROUND(1.25,7)))-((EU36*ROUND(1.25,7))))+AE36),2)</f>
        <v>1034.22</v>
      </c>
      <c r="AE36">
        <f>ROUND(((EU36*ROUND(1.25,7))),2)</f>
        <v>107.06</v>
      </c>
      <c r="AF36">
        <f>ROUND(((EV36*ROUND(1.15,7))),2)</f>
        <v>291.82</v>
      </c>
      <c r="AG36">
        <f t="shared" si="37"/>
        <v>0</v>
      </c>
      <c r="AH36">
        <f>((EW36*ROUND(1.15,7)))</f>
        <v>29.9</v>
      </c>
      <c r="AI36">
        <f>((EX36*ROUND(1.25,7)))</f>
        <v>8.6374999999999993</v>
      </c>
      <c r="AJ36">
        <f t="shared" si="40"/>
        <v>0</v>
      </c>
      <c r="AK36">
        <v>1081.1400000000001</v>
      </c>
      <c r="AL36">
        <v>0</v>
      </c>
      <c r="AM36">
        <v>827.38</v>
      </c>
      <c r="AN36">
        <v>85.65</v>
      </c>
      <c r="AO36">
        <v>253.76</v>
      </c>
      <c r="AP36">
        <v>0</v>
      </c>
      <c r="AQ36">
        <v>26</v>
      </c>
      <c r="AR36">
        <v>6.91</v>
      </c>
      <c r="AS36">
        <v>0</v>
      </c>
      <c r="AT36">
        <v>94.5</v>
      </c>
      <c r="AU36">
        <v>51</v>
      </c>
      <c r="AV36">
        <v>1</v>
      </c>
      <c r="AW36">
        <v>1</v>
      </c>
      <c r="AZ36">
        <v>1</v>
      </c>
      <c r="BA36">
        <v>1</v>
      </c>
      <c r="BB36">
        <v>1</v>
      </c>
      <c r="BC36">
        <v>1</v>
      </c>
      <c r="BD36" t="s">
        <v>3</v>
      </c>
      <c r="BE36" t="s">
        <v>3</v>
      </c>
      <c r="BF36" t="s">
        <v>3</v>
      </c>
      <c r="BG36" t="s">
        <v>3</v>
      </c>
      <c r="BH36">
        <v>0</v>
      </c>
      <c r="BI36">
        <v>1</v>
      </c>
      <c r="BJ36" t="s">
        <v>68</v>
      </c>
      <c r="BM36">
        <v>33001</v>
      </c>
      <c r="BN36">
        <v>0</v>
      </c>
      <c r="BO36" t="s">
        <v>3</v>
      </c>
      <c r="BP36">
        <v>0</v>
      </c>
      <c r="BQ36">
        <v>2</v>
      </c>
      <c r="BR36">
        <v>0</v>
      </c>
      <c r="BS36">
        <v>1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105</v>
      </c>
      <c r="CA36">
        <v>60</v>
      </c>
      <c r="CB36" t="s">
        <v>3</v>
      </c>
      <c r="CE36">
        <v>0</v>
      </c>
      <c r="CF36">
        <v>0</v>
      </c>
      <c r="CG36">
        <v>0</v>
      </c>
      <c r="CM36">
        <v>0</v>
      </c>
      <c r="CN36" t="s">
        <v>512</v>
      </c>
      <c r="CO36">
        <v>0</v>
      </c>
      <c r="CP36">
        <f t="shared" si="41"/>
        <v>603.87</v>
      </c>
      <c r="CQ36">
        <f t="shared" si="42"/>
        <v>0</v>
      </c>
      <c r="CR36">
        <f t="shared" si="43"/>
        <v>1034.22</v>
      </c>
      <c r="CS36">
        <f t="shared" si="44"/>
        <v>107.06</v>
      </c>
      <c r="CT36">
        <f t="shared" si="45"/>
        <v>291.82</v>
      </c>
      <c r="CU36">
        <f t="shared" si="46"/>
        <v>0</v>
      </c>
      <c r="CV36">
        <f t="shared" si="47"/>
        <v>29.9</v>
      </c>
      <c r="CW36">
        <f t="shared" si="48"/>
        <v>8.6374999999999993</v>
      </c>
      <c r="CX36">
        <f t="shared" si="49"/>
        <v>0</v>
      </c>
      <c r="CY36">
        <f t="shared" si="50"/>
        <v>171.65924999999999</v>
      </c>
      <c r="CZ36">
        <f t="shared" si="51"/>
        <v>92.641499999999994</v>
      </c>
      <c r="DC36" t="s">
        <v>3</v>
      </c>
      <c r="DD36" t="s">
        <v>3</v>
      </c>
      <c r="DE36" t="s">
        <v>20</v>
      </c>
      <c r="DF36" t="s">
        <v>20</v>
      </c>
      <c r="DG36" t="s">
        <v>21</v>
      </c>
      <c r="DH36" t="s">
        <v>3</v>
      </c>
      <c r="DI36" t="s">
        <v>21</v>
      </c>
      <c r="DJ36" t="s">
        <v>20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1009</v>
      </c>
      <c r="DV36" t="s">
        <v>61</v>
      </c>
      <c r="DW36" t="s">
        <v>61</v>
      </c>
      <c r="DX36">
        <v>1000</v>
      </c>
      <c r="DZ36" t="s">
        <v>3</v>
      </c>
      <c r="EA36" t="s">
        <v>3</v>
      </c>
      <c r="EB36" t="s">
        <v>3</v>
      </c>
      <c r="EC36" t="s">
        <v>3</v>
      </c>
      <c r="EE36">
        <v>51430765</v>
      </c>
      <c r="EF36">
        <v>2</v>
      </c>
      <c r="EG36" t="s">
        <v>22</v>
      </c>
      <c r="EH36">
        <v>0</v>
      </c>
      <c r="EI36" t="s">
        <v>3</v>
      </c>
      <c r="EJ36">
        <v>1</v>
      </c>
      <c r="EK36">
        <v>33001</v>
      </c>
      <c r="EL36" t="s">
        <v>56</v>
      </c>
      <c r="EM36" t="s">
        <v>57</v>
      </c>
      <c r="EO36" t="s">
        <v>25</v>
      </c>
      <c r="EQ36">
        <v>131072</v>
      </c>
      <c r="ER36">
        <v>1081.1400000000001</v>
      </c>
      <c r="ES36">
        <v>0</v>
      </c>
      <c r="ET36">
        <v>827.38</v>
      </c>
      <c r="EU36">
        <v>85.65</v>
      </c>
      <c r="EV36">
        <v>253.76</v>
      </c>
      <c r="EW36">
        <v>26</v>
      </c>
      <c r="EX36">
        <v>6.91</v>
      </c>
      <c r="EY36">
        <v>0</v>
      </c>
      <c r="FQ36">
        <v>0</v>
      </c>
      <c r="FR36">
        <f t="shared" si="52"/>
        <v>0</v>
      </c>
      <c r="FS36">
        <v>0</v>
      </c>
      <c r="FT36" t="s">
        <v>26</v>
      </c>
      <c r="FU36" t="s">
        <v>27</v>
      </c>
      <c r="FX36">
        <v>94.5</v>
      </c>
      <c r="FY36">
        <v>51</v>
      </c>
      <c r="GA36" t="s">
        <v>3</v>
      </c>
      <c r="GD36">
        <v>1</v>
      </c>
      <c r="GF36">
        <v>1051655816</v>
      </c>
      <c r="GG36">
        <v>1</v>
      </c>
      <c r="GH36">
        <v>1</v>
      </c>
      <c r="GI36">
        <v>4</v>
      </c>
      <c r="GJ36">
        <v>0</v>
      </c>
      <c r="GK36">
        <v>0</v>
      </c>
      <c r="GL36">
        <f t="shared" si="53"/>
        <v>0</v>
      </c>
      <c r="GM36">
        <f t="shared" si="54"/>
        <v>868.17</v>
      </c>
      <c r="GN36">
        <f t="shared" si="55"/>
        <v>868.17</v>
      </c>
      <c r="GO36">
        <f t="shared" si="56"/>
        <v>0</v>
      </c>
      <c r="GP36">
        <f t="shared" si="57"/>
        <v>0</v>
      </c>
      <c r="GR36">
        <v>0</v>
      </c>
      <c r="GS36">
        <v>3</v>
      </c>
      <c r="GT36">
        <v>0</v>
      </c>
      <c r="GU36" t="s">
        <v>3</v>
      </c>
      <c r="GV36">
        <f t="shared" si="58"/>
        <v>0</v>
      </c>
      <c r="GW36">
        <v>1</v>
      </c>
      <c r="GX36">
        <f t="shared" si="59"/>
        <v>0</v>
      </c>
      <c r="HA36">
        <v>0</v>
      </c>
      <c r="HB36">
        <v>0</v>
      </c>
      <c r="HC36">
        <f t="shared" si="60"/>
        <v>0</v>
      </c>
      <c r="HE36" t="s">
        <v>3</v>
      </c>
      <c r="HF36" t="s">
        <v>3</v>
      </c>
      <c r="HM36" t="s">
        <v>3</v>
      </c>
      <c r="IK36">
        <v>0</v>
      </c>
    </row>
    <row r="37" spans="1:245" x14ac:dyDescent="0.2">
      <c r="A37">
        <v>18</v>
      </c>
      <c r="B37">
        <v>1</v>
      </c>
      <c r="C37">
        <v>41</v>
      </c>
      <c r="E37" t="s">
        <v>69</v>
      </c>
      <c r="F37" t="s">
        <v>70</v>
      </c>
      <c r="G37" t="s">
        <v>71</v>
      </c>
      <c r="H37" t="s">
        <v>72</v>
      </c>
      <c r="I37">
        <f>I36*J37</f>
        <v>0</v>
      </c>
      <c r="J37">
        <v>0</v>
      </c>
      <c r="K37">
        <v>0</v>
      </c>
      <c r="O37">
        <f t="shared" si="21"/>
        <v>0</v>
      </c>
      <c r="P37">
        <f t="shared" si="22"/>
        <v>0</v>
      </c>
      <c r="Q37">
        <f t="shared" si="23"/>
        <v>0</v>
      </c>
      <c r="R37">
        <f t="shared" si="24"/>
        <v>0</v>
      </c>
      <c r="S37">
        <f t="shared" si="25"/>
        <v>0</v>
      </c>
      <c r="T37">
        <f t="shared" si="26"/>
        <v>0</v>
      </c>
      <c r="U37">
        <f t="shared" si="27"/>
        <v>0</v>
      </c>
      <c r="V37">
        <f t="shared" si="28"/>
        <v>0</v>
      </c>
      <c r="W37">
        <f t="shared" si="29"/>
        <v>0</v>
      </c>
      <c r="X37">
        <f t="shared" si="30"/>
        <v>0</v>
      </c>
      <c r="Y37">
        <f t="shared" si="31"/>
        <v>0</v>
      </c>
      <c r="AA37">
        <v>53408677</v>
      </c>
      <c r="AB37">
        <f t="shared" si="32"/>
        <v>9.0399999999999991</v>
      </c>
      <c r="AC37">
        <f t="shared" si="33"/>
        <v>9.0399999999999991</v>
      </c>
      <c r="AD37">
        <f t="shared" ref="AD37:AD53" si="61">ROUND((((ET37)-(EU37))+AE37),2)</f>
        <v>0</v>
      </c>
      <c r="AE37">
        <f t="shared" ref="AE37:AE53" si="62">ROUND((EU37),2)</f>
        <v>0</v>
      </c>
      <c r="AF37">
        <f t="shared" ref="AF37:AF53" si="63">ROUND((EV37),2)</f>
        <v>0</v>
      </c>
      <c r="AG37">
        <f t="shared" si="37"/>
        <v>0</v>
      </c>
      <c r="AH37">
        <f t="shared" ref="AH37:AH53" si="64">(EW37)</f>
        <v>0</v>
      </c>
      <c r="AI37">
        <f t="shared" ref="AI37:AI53" si="65">(EX37)</f>
        <v>0</v>
      </c>
      <c r="AJ37">
        <f t="shared" si="40"/>
        <v>0</v>
      </c>
      <c r="AK37">
        <v>9.0399999999999991</v>
      </c>
      <c r="AL37">
        <v>9.0399999999999991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94.5</v>
      </c>
      <c r="AU37">
        <v>51</v>
      </c>
      <c r="AV37">
        <v>1</v>
      </c>
      <c r="AW37">
        <v>1</v>
      </c>
      <c r="AZ37">
        <v>1</v>
      </c>
      <c r="BA37">
        <v>1</v>
      </c>
      <c r="BB37">
        <v>1</v>
      </c>
      <c r="BC37">
        <v>1</v>
      </c>
      <c r="BD37" t="s">
        <v>3</v>
      </c>
      <c r="BE37" t="s">
        <v>3</v>
      </c>
      <c r="BF37" t="s">
        <v>3</v>
      </c>
      <c r="BG37" t="s">
        <v>3</v>
      </c>
      <c r="BH37">
        <v>3</v>
      </c>
      <c r="BI37">
        <v>1</v>
      </c>
      <c r="BJ37" t="s">
        <v>73</v>
      </c>
      <c r="BM37">
        <v>33001</v>
      </c>
      <c r="BN37">
        <v>0</v>
      </c>
      <c r="BO37" t="s">
        <v>3</v>
      </c>
      <c r="BP37">
        <v>0</v>
      </c>
      <c r="BQ37">
        <v>2</v>
      </c>
      <c r="BR37">
        <v>0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105</v>
      </c>
      <c r="CA37">
        <v>60</v>
      </c>
      <c r="CB37" t="s">
        <v>3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41"/>
        <v>0</v>
      </c>
      <c r="CQ37">
        <f t="shared" si="42"/>
        <v>9.0399999999999991</v>
      </c>
      <c r="CR37">
        <f t="shared" si="43"/>
        <v>0</v>
      </c>
      <c r="CS37">
        <f t="shared" si="44"/>
        <v>0</v>
      </c>
      <c r="CT37">
        <f t="shared" si="45"/>
        <v>0</v>
      </c>
      <c r="CU37">
        <f t="shared" si="46"/>
        <v>0</v>
      </c>
      <c r="CV37">
        <f t="shared" si="47"/>
        <v>0</v>
      </c>
      <c r="CW37">
        <f t="shared" si="48"/>
        <v>0</v>
      </c>
      <c r="CX37">
        <f t="shared" si="49"/>
        <v>0</v>
      </c>
      <c r="CY37">
        <f t="shared" si="50"/>
        <v>0</v>
      </c>
      <c r="CZ37">
        <f t="shared" si="51"/>
        <v>0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U37">
        <v>1009</v>
      </c>
      <c r="DV37" t="s">
        <v>72</v>
      </c>
      <c r="DW37" t="s">
        <v>72</v>
      </c>
      <c r="DX37">
        <v>1</v>
      </c>
      <c r="DZ37" t="s">
        <v>3</v>
      </c>
      <c r="EA37" t="s">
        <v>3</v>
      </c>
      <c r="EB37" t="s">
        <v>3</v>
      </c>
      <c r="EC37" t="s">
        <v>3</v>
      </c>
      <c r="EE37">
        <v>51430765</v>
      </c>
      <c r="EF37">
        <v>2</v>
      </c>
      <c r="EG37" t="s">
        <v>22</v>
      </c>
      <c r="EH37">
        <v>0</v>
      </c>
      <c r="EI37" t="s">
        <v>3</v>
      </c>
      <c r="EJ37">
        <v>1</v>
      </c>
      <c r="EK37">
        <v>33001</v>
      </c>
      <c r="EL37" t="s">
        <v>56</v>
      </c>
      <c r="EM37" t="s">
        <v>57</v>
      </c>
      <c r="EO37" t="s">
        <v>3</v>
      </c>
      <c r="EQ37">
        <v>0</v>
      </c>
      <c r="ER37">
        <v>9.0399999999999991</v>
      </c>
      <c r="ES37">
        <v>9.0399999999999991</v>
      </c>
      <c r="ET37">
        <v>0</v>
      </c>
      <c r="EU37">
        <v>0</v>
      </c>
      <c r="EV37">
        <v>0</v>
      </c>
      <c r="EW37">
        <v>0</v>
      </c>
      <c r="EX37">
        <v>0</v>
      </c>
      <c r="FQ37">
        <v>0</v>
      </c>
      <c r="FR37">
        <f t="shared" si="52"/>
        <v>0</v>
      </c>
      <c r="FS37">
        <v>0</v>
      </c>
      <c r="FT37" t="s">
        <v>26</v>
      </c>
      <c r="FU37" t="s">
        <v>27</v>
      </c>
      <c r="FX37">
        <v>94.5</v>
      </c>
      <c r="FY37">
        <v>51</v>
      </c>
      <c r="GA37" t="s">
        <v>3</v>
      </c>
      <c r="GD37">
        <v>1</v>
      </c>
      <c r="GF37">
        <v>-584220791</v>
      </c>
      <c r="GG37">
        <v>1</v>
      </c>
      <c r="GH37">
        <v>1</v>
      </c>
      <c r="GI37">
        <v>4</v>
      </c>
      <c r="GJ37">
        <v>0</v>
      </c>
      <c r="GK37">
        <v>0</v>
      </c>
      <c r="GL37">
        <f t="shared" si="53"/>
        <v>0</v>
      </c>
      <c r="GM37">
        <f t="shared" si="54"/>
        <v>0</v>
      </c>
      <c r="GN37">
        <f t="shared" si="55"/>
        <v>0</v>
      </c>
      <c r="GO37">
        <f t="shared" si="56"/>
        <v>0</v>
      </c>
      <c r="GP37">
        <f t="shared" si="57"/>
        <v>0</v>
      </c>
      <c r="GR37">
        <v>0</v>
      </c>
      <c r="GS37">
        <v>3</v>
      </c>
      <c r="GT37">
        <v>0</v>
      </c>
      <c r="GU37" t="s">
        <v>3</v>
      </c>
      <c r="GV37">
        <f t="shared" si="58"/>
        <v>0</v>
      </c>
      <c r="GW37">
        <v>1</v>
      </c>
      <c r="GX37">
        <f t="shared" si="59"/>
        <v>0</v>
      </c>
      <c r="HA37">
        <v>0</v>
      </c>
      <c r="HB37">
        <v>0</v>
      </c>
      <c r="HC37">
        <f t="shared" si="60"/>
        <v>0</v>
      </c>
      <c r="HE37" t="s">
        <v>3</v>
      </c>
      <c r="HF37" t="s">
        <v>3</v>
      </c>
      <c r="HM37" t="s">
        <v>3</v>
      </c>
      <c r="IK37">
        <v>0</v>
      </c>
    </row>
    <row r="38" spans="1:245" x14ac:dyDescent="0.2">
      <c r="A38">
        <v>18</v>
      </c>
      <c r="B38">
        <v>1</v>
      </c>
      <c r="C38">
        <v>42</v>
      </c>
      <c r="E38" t="s">
        <v>74</v>
      </c>
      <c r="F38" t="s">
        <v>75</v>
      </c>
      <c r="G38" t="s">
        <v>76</v>
      </c>
      <c r="H38" t="s">
        <v>61</v>
      </c>
      <c r="I38">
        <f>I36*J38</f>
        <v>0.45540000000000003</v>
      </c>
      <c r="J38">
        <v>1</v>
      </c>
      <c r="K38">
        <v>1</v>
      </c>
      <c r="O38">
        <f t="shared" si="21"/>
        <v>0</v>
      </c>
      <c r="P38">
        <f t="shared" si="22"/>
        <v>0</v>
      </c>
      <c r="Q38">
        <f t="shared" si="23"/>
        <v>0</v>
      </c>
      <c r="R38">
        <f t="shared" si="24"/>
        <v>0</v>
      </c>
      <c r="S38">
        <f t="shared" si="25"/>
        <v>0</v>
      </c>
      <c r="T38">
        <f t="shared" si="26"/>
        <v>0</v>
      </c>
      <c r="U38">
        <f t="shared" si="27"/>
        <v>0</v>
      </c>
      <c r="V38">
        <f t="shared" si="28"/>
        <v>0</v>
      </c>
      <c r="W38">
        <f t="shared" si="29"/>
        <v>0</v>
      </c>
      <c r="X38">
        <f t="shared" si="30"/>
        <v>0</v>
      </c>
      <c r="Y38">
        <f t="shared" si="31"/>
        <v>0</v>
      </c>
      <c r="AA38">
        <v>53408677</v>
      </c>
      <c r="AB38">
        <f t="shared" si="32"/>
        <v>0</v>
      </c>
      <c r="AC38">
        <f t="shared" si="33"/>
        <v>0</v>
      </c>
      <c r="AD38">
        <f t="shared" si="61"/>
        <v>0</v>
      </c>
      <c r="AE38">
        <f t="shared" si="62"/>
        <v>0</v>
      </c>
      <c r="AF38">
        <f t="shared" si="63"/>
        <v>0</v>
      </c>
      <c r="AG38">
        <f t="shared" si="37"/>
        <v>0</v>
      </c>
      <c r="AH38">
        <f t="shared" si="64"/>
        <v>0</v>
      </c>
      <c r="AI38">
        <f t="shared" si="65"/>
        <v>0</v>
      </c>
      <c r="AJ38">
        <f t="shared" si="40"/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94.5</v>
      </c>
      <c r="AU38">
        <v>51</v>
      </c>
      <c r="AV38">
        <v>1</v>
      </c>
      <c r="AW38">
        <v>1</v>
      </c>
      <c r="AZ38">
        <v>1</v>
      </c>
      <c r="BA38">
        <v>1</v>
      </c>
      <c r="BB38">
        <v>1</v>
      </c>
      <c r="BC38">
        <v>1</v>
      </c>
      <c r="BD38" t="s">
        <v>3</v>
      </c>
      <c r="BE38" t="s">
        <v>3</v>
      </c>
      <c r="BF38" t="s">
        <v>3</v>
      </c>
      <c r="BG38" t="s">
        <v>3</v>
      </c>
      <c r="BH38">
        <v>3</v>
      </c>
      <c r="BI38">
        <v>1</v>
      </c>
      <c r="BJ38" t="s">
        <v>3</v>
      </c>
      <c r="BM38">
        <v>33001</v>
      </c>
      <c r="BN38">
        <v>0</v>
      </c>
      <c r="BO38" t="s">
        <v>3</v>
      </c>
      <c r="BP38">
        <v>0</v>
      </c>
      <c r="BQ38">
        <v>2</v>
      </c>
      <c r="BR38">
        <v>0</v>
      </c>
      <c r="BS38">
        <v>1</v>
      </c>
      <c r="BT38">
        <v>1</v>
      </c>
      <c r="BU38">
        <v>1</v>
      </c>
      <c r="BV38">
        <v>1</v>
      </c>
      <c r="BW38">
        <v>1</v>
      </c>
      <c r="BX38">
        <v>1</v>
      </c>
      <c r="BY38" t="s">
        <v>3</v>
      </c>
      <c r="BZ38">
        <v>105</v>
      </c>
      <c r="CA38">
        <v>60</v>
      </c>
      <c r="CB38" t="s">
        <v>3</v>
      </c>
      <c r="CE38">
        <v>0</v>
      </c>
      <c r="CF38">
        <v>0</v>
      </c>
      <c r="CG38">
        <v>0</v>
      </c>
      <c r="CM38">
        <v>0</v>
      </c>
      <c r="CN38" t="s">
        <v>3</v>
      </c>
      <c r="CO38">
        <v>0</v>
      </c>
      <c r="CP38">
        <f t="shared" si="41"/>
        <v>0</v>
      </c>
      <c r="CQ38">
        <f t="shared" si="42"/>
        <v>0</v>
      </c>
      <c r="CR38">
        <f t="shared" si="43"/>
        <v>0</v>
      </c>
      <c r="CS38">
        <f t="shared" si="44"/>
        <v>0</v>
      </c>
      <c r="CT38">
        <f t="shared" si="45"/>
        <v>0</v>
      </c>
      <c r="CU38">
        <f t="shared" si="46"/>
        <v>0</v>
      </c>
      <c r="CV38">
        <f t="shared" si="47"/>
        <v>0</v>
      </c>
      <c r="CW38">
        <f t="shared" si="48"/>
        <v>0</v>
      </c>
      <c r="CX38">
        <f t="shared" si="49"/>
        <v>0</v>
      </c>
      <c r="CY38">
        <f t="shared" si="50"/>
        <v>0</v>
      </c>
      <c r="CZ38">
        <f t="shared" si="51"/>
        <v>0</v>
      </c>
      <c r="DC38" t="s">
        <v>3</v>
      </c>
      <c r="DD38" t="s">
        <v>3</v>
      </c>
      <c r="DE38" t="s">
        <v>3</v>
      </c>
      <c r="DF38" t="s">
        <v>3</v>
      </c>
      <c r="DG38" t="s">
        <v>3</v>
      </c>
      <c r="DH38" t="s">
        <v>3</v>
      </c>
      <c r="DI38" t="s">
        <v>3</v>
      </c>
      <c r="DJ38" t="s">
        <v>3</v>
      </c>
      <c r="DK38" t="s">
        <v>3</v>
      </c>
      <c r="DL38" t="s">
        <v>3</v>
      </c>
      <c r="DM38" t="s">
        <v>3</v>
      </c>
      <c r="DN38">
        <v>0</v>
      </c>
      <c r="DO38">
        <v>0</v>
      </c>
      <c r="DP38">
        <v>1</v>
      </c>
      <c r="DQ38">
        <v>1</v>
      </c>
      <c r="DU38">
        <v>1009</v>
      </c>
      <c r="DV38" t="s">
        <v>61</v>
      </c>
      <c r="DW38" t="s">
        <v>61</v>
      </c>
      <c r="DX38">
        <v>1000</v>
      </c>
      <c r="DZ38" t="s">
        <v>3</v>
      </c>
      <c r="EA38" t="s">
        <v>3</v>
      </c>
      <c r="EB38" t="s">
        <v>3</v>
      </c>
      <c r="EC38" t="s">
        <v>3</v>
      </c>
      <c r="EE38">
        <v>51430765</v>
      </c>
      <c r="EF38">
        <v>2</v>
      </c>
      <c r="EG38" t="s">
        <v>22</v>
      </c>
      <c r="EH38">
        <v>0</v>
      </c>
      <c r="EI38" t="s">
        <v>3</v>
      </c>
      <c r="EJ38">
        <v>1</v>
      </c>
      <c r="EK38">
        <v>33001</v>
      </c>
      <c r="EL38" t="s">
        <v>56</v>
      </c>
      <c r="EM38" t="s">
        <v>57</v>
      </c>
      <c r="EO38" t="s">
        <v>3</v>
      </c>
      <c r="EQ38">
        <v>0</v>
      </c>
      <c r="ER38">
        <v>0</v>
      </c>
      <c r="ES38">
        <v>0</v>
      </c>
      <c r="ET38">
        <v>0</v>
      </c>
      <c r="EU38">
        <v>0</v>
      </c>
      <c r="EV38">
        <v>0</v>
      </c>
      <c r="EW38">
        <v>0</v>
      </c>
      <c r="EX38">
        <v>0</v>
      </c>
      <c r="FQ38">
        <v>0</v>
      </c>
      <c r="FR38">
        <f t="shared" si="52"/>
        <v>0</v>
      </c>
      <c r="FS38">
        <v>0</v>
      </c>
      <c r="FT38" t="s">
        <v>26</v>
      </c>
      <c r="FU38" t="s">
        <v>27</v>
      </c>
      <c r="FX38">
        <v>94.5</v>
      </c>
      <c r="FY38">
        <v>51</v>
      </c>
      <c r="GA38" t="s">
        <v>3</v>
      </c>
      <c r="GD38">
        <v>1</v>
      </c>
      <c r="GF38">
        <v>-1637302540</v>
      </c>
      <c r="GG38">
        <v>1</v>
      </c>
      <c r="GH38">
        <v>1</v>
      </c>
      <c r="GI38">
        <v>4</v>
      </c>
      <c r="GJ38">
        <v>0</v>
      </c>
      <c r="GK38">
        <v>0</v>
      </c>
      <c r="GL38">
        <f t="shared" si="53"/>
        <v>0</v>
      </c>
      <c r="GM38">
        <f t="shared" si="54"/>
        <v>0</v>
      </c>
      <c r="GN38">
        <f t="shared" si="55"/>
        <v>0</v>
      </c>
      <c r="GO38">
        <f t="shared" si="56"/>
        <v>0</v>
      </c>
      <c r="GP38">
        <f t="shared" si="57"/>
        <v>0</v>
      </c>
      <c r="GR38">
        <v>0</v>
      </c>
      <c r="GS38">
        <v>3</v>
      </c>
      <c r="GT38">
        <v>0</v>
      </c>
      <c r="GU38" t="s">
        <v>3</v>
      </c>
      <c r="GV38">
        <f t="shared" si="58"/>
        <v>0</v>
      </c>
      <c r="GW38">
        <v>1</v>
      </c>
      <c r="GX38">
        <f t="shared" si="59"/>
        <v>0</v>
      </c>
      <c r="HA38">
        <v>0</v>
      </c>
      <c r="HB38">
        <v>0</v>
      </c>
      <c r="HC38">
        <f t="shared" si="60"/>
        <v>0</v>
      </c>
      <c r="HE38" t="s">
        <v>3</v>
      </c>
      <c r="HF38" t="s">
        <v>3</v>
      </c>
      <c r="HM38" t="s">
        <v>3</v>
      </c>
      <c r="IK38">
        <v>0</v>
      </c>
    </row>
    <row r="39" spans="1:245" x14ac:dyDescent="0.2">
      <c r="A39">
        <v>18</v>
      </c>
      <c r="B39">
        <v>1</v>
      </c>
      <c r="C39">
        <v>43</v>
      </c>
      <c r="E39" t="s">
        <v>77</v>
      </c>
      <c r="F39" t="s">
        <v>78</v>
      </c>
      <c r="G39" t="s">
        <v>79</v>
      </c>
      <c r="H39" t="s">
        <v>80</v>
      </c>
      <c r="I39">
        <f>I36*J39</f>
        <v>0</v>
      </c>
      <c r="J39">
        <v>0</v>
      </c>
      <c r="K39">
        <v>0</v>
      </c>
      <c r="O39">
        <f t="shared" si="21"/>
        <v>0</v>
      </c>
      <c r="P39">
        <f t="shared" si="22"/>
        <v>0</v>
      </c>
      <c r="Q39">
        <f t="shared" si="23"/>
        <v>0</v>
      </c>
      <c r="R39">
        <f t="shared" si="24"/>
        <v>0</v>
      </c>
      <c r="S39">
        <f t="shared" si="25"/>
        <v>0</v>
      </c>
      <c r="T39">
        <f t="shared" si="26"/>
        <v>0</v>
      </c>
      <c r="U39">
        <f t="shared" si="27"/>
        <v>0</v>
      </c>
      <c r="V39">
        <f t="shared" si="28"/>
        <v>0</v>
      </c>
      <c r="W39">
        <f t="shared" si="29"/>
        <v>0</v>
      </c>
      <c r="X39">
        <f t="shared" si="30"/>
        <v>0</v>
      </c>
      <c r="Y39">
        <f t="shared" si="31"/>
        <v>0</v>
      </c>
      <c r="AA39">
        <v>53408677</v>
      </c>
      <c r="AB39">
        <f t="shared" si="32"/>
        <v>0</v>
      </c>
      <c r="AC39">
        <f t="shared" si="33"/>
        <v>0</v>
      </c>
      <c r="AD39">
        <f t="shared" si="61"/>
        <v>0</v>
      </c>
      <c r="AE39">
        <f t="shared" si="62"/>
        <v>0</v>
      </c>
      <c r="AF39">
        <f t="shared" si="63"/>
        <v>0</v>
      </c>
      <c r="AG39">
        <f t="shared" si="37"/>
        <v>0</v>
      </c>
      <c r="AH39">
        <f t="shared" si="64"/>
        <v>0</v>
      </c>
      <c r="AI39">
        <f t="shared" si="65"/>
        <v>0</v>
      </c>
      <c r="AJ39">
        <f t="shared" si="40"/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94.5</v>
      </c>
      <c r="AU39">
        <v>51</v>
      </c>
      <c r="AV39">
        <v>1</v>
      </c>
      <c r="AW39">
        <v>1</v>
      </c>
      <c r="AZ39">
        <v>1</v>
      </c>
      <c r="BA39">
        <v>1</v>
      </c>
      <c r="BB39">
        <v>1</v>
      </c>
      <c r="BC39">
        <v>1</v>
      </c>
      <c r="BD39" t="s">
        <v>3</v>
      </c>
      <c r="BE39" t="s">
        <v>3</v>
      </c>
      <c r="BF39" t="s">
        <v>3</v>
      </c>
      <c r="BG39" t="s">
        <v>3</v>
      </c>
      <c r="BH39">
        <v>3</v>
      </c>
      <c r="BI39">
        <v>1</v>
      </c>
      <c r="BJ39" t="s">
        <v>3</v>
      </c>
      <c r="BM39">
        <v>33001</v>
      </c>
      <c r="BN39">
        <v>0</v>
      </c>
      <c r="BO39" t="s">
        <v>3</v>
      </c>
      <c r="BP39">
        <v>0</v>
      </c>
      <c r="BQ39">
        <v>2</v>
      </c>
      <c r="BR39">
        <v>0</v>
      </c>
      <c r="BS39">
        <v>1</v>
      </c>
      <c r="BT39">
        <v>1</v>
      </c>
      <c r="BU39">
        <v>1</v>
      </c>
      <c r="BV39">
        <v>1</v>
      </c>
      <c r="BW39">
        <v>1</v>
      </c>
      <c r="BX39">
        <v>1</v>
      </c>
      <c r="BY39" t="s">
        <v>3</v>
      </c>
      <c r="BZ39">
        <v>105</v>
      </c>
      <c r="CA39">
        <v>60</v>
      </c>
      <c r="CB39" t="s">
        <v>3</v>
      </c>
      <c r="CE39">
        <v>0</v>
      </c>
      <c r="CF39">
        <v>0</v>
      </c>
      <c r="CG39">
        <v>0</v>
      </c>
      <c r="CM39">
        <v>0</v>
      </c>
      <c r="CN39" t="s">
        <v>3</v>
      </c>
      <c r="CO39">
        <v>0</v>
      </c>
      <c r="CP39">
        <f t="shared" si="41"/>
        <v>0</v>
      </c>
      <c r="CQ39">
        <f t="shared" si="42"/>
        <v>0</v>
      </c>
      <c r="CR39">
        <f t="shared" si="43"/>
        <v>0</v>
      </c>
      <c r="CS39">
        <f t="shared" si="44"/>
        <v>0</v>
      </c>
      <c r="CT39">
        <f t="shared" si="45"/>
        <v>0</v>
      </c>
      <c r="CU39">
        <f t="shared" si="46"/>
        <v>0</v>
      </c>
      <c r="CV39">
        <f t="shared" si="47"/>
        <v>0</v>
      </c>
      <c r="CW39">
        <f t="shared" si="48"/>
        <v>0</v>
      </c>
      <c r="CX39">
        <f t="shared" si="49"/>
        <v>0</v>
      </c>
      <c r="CY39">
        <f t="shared" si="50"/>
        <v>0</v>
      </c>
      <c r="CZ39">
        <f t="shared" si="51"/>
        <v>0</v>
      </c>
      <c r="DC39" t="s">
        <v>3</v>
      </c>
      <c r="DD39" t="s">
        <v>3</v>
      </c>
      <c r="DE39" t="s">
        <v>3</v>
      </c>
      <c r="DF39" t="s">
        <v>3</v>
      </c>
      <c r="DG39" t="s">
        <v>3</v>
      </c>
      <c r="DH39" t="s">
        <v>3</v>
      </c>
      <c r="DI39" t="s">
        <v>3</v>
      </c>
      <c r="DJ39" t="s">
        <v>3</v>
      </c>
      <c r="DK39" t="s">
        <v>3</v>
      </c>
      <c r="DL39" t="s">
        <v>3</v>
      </c>
      <c r="DM39" t="s">
        <v>3</v>
      </c>
      <c r="DN39">
        <v>0</v>
      </c>
      <c r="DO39">
        <v>0</v>
      </c>
      <c r="DP39">
        <v>1</v>
      </c>
      <c r="DQ39">
        <v>1</v>
      </c>
      <c r="DU39">
        <v>1013</v>
      </c>
      <c r="DV39" t="s">
        <v>80</v>
      </c>
      <c r="DW39" t="s">
        <v>80</v>
      </c>
      <c r="DX39">
        <v>1</v>
      </c>
      <c r="DZ39" t="s">
        <v>3</v>
      </c>
      <c r="EA39" t="s">
        <v>3</v>
      </c>
      <c r="EB39" t="s">
        <v>3</v>
      </c>
      <c r="EC39" t="s">
        <v>3</v>
      </c>
      <c r="EE39">
        <v>51430765</v>
      </c>
      <c r="EF39">
        <v>2</v>
      </c>
      <c r="EG39" t="s">
        <v>22</v>
      </c>
      <c r="EH39">
        <v>0</v>
      </c>
      <c r="EI39" t="s">
        <v>3</v>
      </c>
      <c r="EJ39">
        <v>1</v>
      </c>
      <c r="EK39">
        <v>33001</v>
      </c>
      <c r="EL39" t="s">
        <v>56</v>
      </c>
      <c r="EM39" t="s">
        <v>57</v>
      </c>
      <c r="EO39" t="s">
        <v>3</v>
      </c>
      <c r="EQ39">
        <v>0</v>
      </c>
      <c r="ER39">
        <v>0</v>
      </c>
      <c r="ES39">
        <v>0</v>
      </c>
      <c r="ET39">
        <v>0</v>
      </c>
      <c r="EU39">
        <v>0</v>
      </c>
      <c r="EV39">
        <v>0</v>
      </c>
      <c r="EW39">
        <v>0</v>
      </c>
      <c r="EX39">
        <v>0</v>
      </c>
      <c r="FQ39">
        <v>0</v>
      </c>
      <c r="FR39">
        <f t="shared" si="52"/>
        <v>0</v>
      </c>
      <c r="FS39">
        <v>0</v>
      </c>
      <c r="FT39" t="s">
        <v>26</v>
      </c>
      <c r="FU39" t="s">
        <v>27</v>
      </c>
      <c r="FX39">
        <v>94.5</v>
      </c>
      <c r="FY39">
        <v>51</v>
      </c>
      <c r="GA39" t="s">
        <v>3</v>
      </c>
      <c r="GD39">
        <v>1</v>
      </c>
      <c r="GF39">
        <v>326010188</v>
      </c>
      <c r="GG39">
        <v>1</v>
      </c>
      <c r="GH39">
        <v>1</v>
      </c>
      <c r="GI39">
        <v>4</v>
      </c>
      <c r="GJ39">
        <v>0</v>
      </c>
      <c r="GK39">
        <v>0</v>
      </c>
      <c r="GL39">
        <f t="shared" si="53"/>
        <v>0</v>
      </c>
      <c r="GM39">
        <f t="shared" si="54"/>
        <v>0</v>
      </c>
      <c r="GN39">
        <f t="shared" si="55"/>
        <v>0</v>
      </c>
      <c r="GO39">
        <f t="shared" si="56"/>
        <v>0</v>
      </c>
      <c r="GP39">
        <f t="shared" si="57"/>
        <v>0</v>
      </c>
      <c r="GR39">
        <v>0</v>
      </c>
      <c r="GS39">
        <v>3</v>
      </c>
      <c r="GT39">
        <v>0</v>
      </c>
      <c r="GU39" t="s">
        <v>3</v>
      </c>
      <c r="GV39">
        <f t="shared" si="58"/>
        <v>0</v>
      </c>
      <c r="GW39">
        <v>1</v>
      </c>
      <c r="GX39">
        <f t="shared" si="59"/>
        <v>0</v>
      </c>
      <c r="HA39">
        <v>0</v>
      </c>
      <c r="HB39">
        <v>0</v>
      </c>
      <c r="HC39">
        <f t="shared" si="60"/>
        <v>0</v>
      </c>
      <c r="HE39" t="s">
        <v>3</v>
      </c>
      <c r="HF39" t="s">
        <v>3</v>
      </c>
      <c r="HM39" t="s">
        <v>3</v>
      </c>
      <c r="IK39">
        <v>0</v>
      </c>
    </row>
    <row r="40" spans="1:245" x14ac:dyDescent="0.2">
      <c r="A40">
        <v>17</v>
      </c>
      <c r="B40">
        <v>1</v>
      </c>
      <c r="E40" t="s">
        <v>81</v>
      </c>
      <c r="F40" t="s">
        <v>82</v>
      </c>
      <c r="G40" t="s">
        <v>513</v>
      </c>
      <c r="H40" t="s">
        <v>80</v>
      </c>
      <c r="I40">
        <v>11</v>
      </c>
      <c r="J40">
        <v>0</v>
      </c>
      <c r="K40">
        <v>11</v>
      </c>
      <c r="O40">
        <f t="shared" si="21"/>
        <v>24386.23</v>
      </c>
      <c r="P40">
        <f t="shared" si="22"/>
        <v>24386.23</v>
      </c>
      <c r="Q40">
        <f t="shared" si="23"/>
        <v>0</v>
      </c>
      <c r="R40">
        <f t="shared" si="24"/>
        <v>0</v>
      </c>
      <c r="S40">
        <f t="shared" si="25"/>
        <v>0</v>
      </c>
      <c r="T40">
        <f t="shared" si="26"/>
        <v>0</v>
      </c>
      <c r="U40">
        <f t="shared" si="27"/>
        <v>0</v>
      </c>
      <c r="V40">
        <f t="shared" si="28"/>
        <v>0</v>
      </c>
      <c r="W40">
        <f t="shared" si="29"/>
        <v>0</v>
      </c>
      <c r="X40">
        <f t="shared" si="30"/>
        <v>0</v>
      </c>
      <c r="Y40">
        <f t="shared" si="31"/>
        <v>0</v>
      </c>
      <c r="AA40">
        <v>53408677</v>
      </c>
      <c r="AB40">
        <f t="shared" si="32"/>
        <v>2216.9299999999998</v>
      </c>
      <c r="AC40">
        <f t="shared" si="33"/>
        <v>2216.9299999999998</v>
      </c>
      <c r="AD40">
        <f t="shared" si="61"/>
        <v>0</v>
      </c>
      <c r="AE40">
        <f t="shared" si="62"/>
        <v>0</v>
      </c>
      <c r="AF40">
        <f t="shared" si="63"/>
        <v>0</v>
      </c>
      <c r="AG40">
        <f t="shared" si="37"/>
        <v>0</v>
      </c>
      <c r="AH40">
        <f t="shared" si="64"/>
        <v>0</v>
      </c>
      <c r="AI40">
        <f t="shared" si="65"/>
        <v>0</v>
      </c>
      <c r="AJ40">
        <f t="shared" si="40"/>
        <v>0</v>
      </c>
      <c r="AK40">
        <v>2216.9299999999998</v>
      </c>
      <c r="AL40">
        <v>2216.9299999999998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1</v>
      </c>
      <c r="AW40">
        <v>1</v>
      </c>
      <c r="AZ40">
        <v>1</v>
      </c>
      <c r="BA40">
        <v>1</v>
      </c>
      <c r="BB40">
        <v>1</v>
      </c>
      <c r="BC40">
        <v>1</v>
      </c>
      <c r="BD40" t="s">
        <v>3</v>
      </c>
      <c r="BE40" t="s">
        <v>3</v>
      </c>
      <c r="BF40" t="s">
        <v>3</v>
      </c>
      <c r="BG40" t="s">
        <v>3</v>
      </c>
      <c r="BH40">
        <v>3</v>
      </c>
      <c r="BI40">
        <v>1</v>
      </c>
      <c r="BJ40" t="s">
        <v>83</v>
      </c>
      <c r="BM40">
        <v>500001</v>
      </c>
      <c r="BN40">
        <v>0</v>
      </c>
      <c r="BO40" t="s">
        <v>3</v>
      </c>
      <c r="BP40">
        <v>0</v>
      </c>
      <c r="BQ40">
        <v>8</v>
      </c>
      <c r="BR40">
        <v>0</v>
      </c>
      <c r="BS40">
        <v>1</v>
      </c>
      <c r="BT40">
        <v>1</v>
      </c>
      <c r="BU40">
        <v>1</v>
      </c>
      <c r="BV40">
        <v>1</v>
      </c>
      <c r="BW40">
        <v>1</v>
      </c>
      <c r="BX40">
        <v>1</v>
      </c>
      <c r="BY40" t="s">
        <v>3</v>
      </c>
      <c r="BZ40">
        <v>0</v>
      </c>
      <c r="CA40">
        <v>0</v>
      </c>
      <c r="CB40" t="s">
        <v>3</v>
      </c>
      <c r="CE40">
        <v>0</v>
      </c>
      <c r="CF40">
        <v>0</v>
      </c>
      <c r="CG40">
        <v>0</v>
      </c>
      <c r="CM40">
        <v>0</v>
      </c>
      <c r="CN40" t="s">
        <v>3</v>
      </c>
      <c r="CO40">
        <v>0</v>
      </c>
      <c r="CP40">
        <f t="shared" si="41"/>
        <v>24386.23</v>
      </c>
      <c r="CQ40">
        <f t="shared" si="42"/>
        <v>2216.9299999999998</v>
      </c>
      <c r="CR40">
        <f t="shared" si="43"/>
        <v>0</v>
      </c>
      <c r="CS40">
        <f t="shared" si="44"/>
        <v>0</v>
      </c>
      <c r="CT40">
        <f t="shared" si="45"/>
        <v>0</v>
      </c>
      <c r="CU40">
        <f t="shared" si="46"/>
        <v>0</v>
      </c>
      <c r="CV40">
        <f t="shared" si="47"/>
        <v>0</v>
      </c>
      <c r="CW40">
        <f t="shared" si="48"/>
        <v>0</v>
      </c>
      <c r="CX40">
        <f t="shared" si="49"/>
        <v>0</v>
      </c>
      <c r="CY40">
        <f t="shared" si="50"/>
        <v>0</v>
      </c>
      <c r="CZ40">
        <f t="shared" si="51"/>
        <v>0</v>
      </c>
      <c r="DC40" t="s">
        <v>3</v>
      </c>
      <c r="DD40" t="s">
        <v>3</v>
      </c>
      <c r="DE40" t="s">
        <v>3</v>
      </c>
      <c r="DF40" t="s">
        <v>3</v>
      </c>
      <c r="DG40" t="s">
        <v>3</v>
      </c>
      <c r="DH40" t="s">
        <v>3</v>
      </c>
      <c r="DI40" t="s">
        <v>3</v>
      </c>
      <c r="DJ40" t="s">
        <v>3</v>
      </c>
      <c r="DK40" t="s">
        <v>3</v>
      </c>
      <c r="DL40" t="s">
        <v>3</v>
      </c>
      <c r="DM40" t="s">
        <v>3</v>
      </c>
      <c r="DN40">
        <v>0</v>
      </c>
      <c r="DO40">
        <v>0</v>
      </c>
      <c r="DP40">
        <v>1</v>
      </c>
      <c r="DQ40">
        <v>1</v>
      </c>
      <c r="DU40">
        <v>1013</v>
      </c>
      <c r="DV40" t="s">
        <v>80</v>
      </c>
      <c r="DW40" t="s">
        <v>80</v>
      </c>
      <c r="DX40">
        <v>1</v>
      </c>
      <c r="DZ40" t="s">
        <v>3</v>
      </c>
      <c r="EA40" t="s">
        <v>3</v>
      </c>
      <c r="EB40" t="s">
        <v>3</v>
      </c>
      <c r="EC40" t="s">
        <v>3</v>
      </c>
      <c r="EE40">
        <v>51430643</v>
      </c>
      <c r="EF40">
        <v>8</v>
      </c>
      <c r="EG40" t="s">
        <v>84</v>
      </c>
      <c r="EH40">
        <v>0</v>
      </c>
      <c r="EI40" t="s">
        <v>3</v>
      </c>
      <c r="EJ40">
        <v>1</v>
      </c>
      <c r="EK40">
        <v>500001</v>
      </c>
      <c r="EL40" t="s">
        <v>85</v>
      </c>
      <c r="EM40" t="s">
        <v>86</v>
      </c>
      <c r="EO40" t="s">
        <v>3</v>
      </c>
      <c r="EQ40">
        <v>131072</v>
      </c>
      <c r="ER40">
        <v>2216.9299999999998</v>
      </c>
      <c r="ES40">
        <v>2216.9299999999998</v>
      </c>
      <c r="ET40">
        <v>0</v>
      </c>
      <c r="EU40">
        <v>0</v>
      </c>
      <c r="EV40">
        <v>0</v>
      </c>
      <c r="EW40">
        <v>0</v>
      </c>
      <c r="EX40">
        <v>0</v>
      </c>
      <c r="EY40">
        <v>0</v>
      </c>
      <c r="FQ40">
        <v>0</v>
      </c>
      <c r="FR40">
        <f t="shared" si="52"/>
        <v>0</v>
      </c>
      <c r="FS40">
        <v>0</v>
      </c>
      <c r="FX40">
        <v>0</v>
      </c>
      <c r="FY40">
        <v>0</v>
      </c>
      <c r="GA40" t="s">
        <v>3</v>
      </c>
      <c r="GD40">
        <v>1</v>
      </c>
      <c r="GF40">
        <v>566980250</v>
      </c>
      <c r="GG40">
        <v>1</v>
      </c>
      <c r="GH40">
        <v>1</v>
      </c>
      <c r="GI40">
        <v>4</v>
      </c>
      <c r="GJ40">
        <v>0</v>
      </c>
      <c r="GK40">
        <v>0</v>
      </c>
      <c r="GL40">
        <f t="shared" si="53"/>
        <v>0</v>
      </c>
      <c r="GM40">
        <f t="shared" si="54"/>
        <v>24386.23</v>
      </c>
      <c r="GN40">
        <f t="shared" si="55"/>
        <v>24386.23</v>
      </c>
      <c r="GO40">
        <f t="shared" si="56"/>
        <v>0</v>
      </c>
      <c r="GP40">
        <f t="shared" si="57"/>
        <v>0</v>
      </c>
      <c r="GR40">
        <v>0</v>
      </c>
      <c r="GS40">
        <v>3</v>
      </c>
      <c r="GT40">
        <v>0</v>
      </c>
      <c r="GU40" t="s">
        <v>3</v>
      </c>
      <c r="GV40">
        <f t="shared" si="58"/>
        <v>0</v>
      </c>
      <c r="GW40">
        <v>1</v>
      </c>
      <c r="GX40">
        <f t="shared" si="59"/>
        <v>0</v>
      </c>
      <c r="HA40">
        <v>0</v>
      </c>
      <c r="HB40">
        <v>0</v>
      </c>
      <c r="HC40">
        <f t="shared" si="60"/>
        <v>0</v>
      </c>
      <c r="HE40" t="s">
        <v>3</v>
      </c>
      <c r="HF40" t="s">
        <v>3</v>
      </c>
      <c r="HM40" t="s">
        <v>3</v>
      </c>
      <c r="IK40">
        <v>0</v>
      </c>
    </row>
    <row r="41" spans="1:245" x14ac:dyDescent="0.2">
      <c r="A41">
        <v>17</v>
      </c>
      <c r="B41">
        <v>1</v>
      </c>
      <c r="C41">
        <f>ROW(SmtRes!A53)</f>
        <v>53</v>
      </c>
      <c r="D41">
        <f>ROW(EtalonRes!A53)</f>
        <v>53</v>
      </c>
      <c r="E41" t="s">
        <v>87</v>
      </c>
      <c r="F41" t="s">
        <v>88</v>
      </c>
      <c r="G41" t="s">
        <v>89</v>
      </c>
      <c r="H41" t="s">
        <v>80</v>
      </c>
      <c r="I41">
        <v>11</v>
      </c>
      <c r="J41">
        <v>0</v>
      </c>
      <c r="K41">
        <v>11</v>
      </c>
      <c r="O41">
        <f t="shared" si="21"/>
        <v>1265.8800000000001</v>
      </c>
      <c r="P41">
        <f t="shared" si="22"/>
        <v>543.17999999999995</v>
      </c>
      <c r="Q41">
        <f t="shared" si="23"/>
        <v>604.89</v>
      </c>
      <c r="R41">
        <f t="shared" si="24"/>
        <v>58.96</v>
      </c>
      <c r="S41">
        <f t="shared" si="25"/>
        <v>117.81</v>
      </c>
      <c r="T41">
        <f t="shared" si="26"/>
        <v>0</v>
      </c>
      <c r="U41">
        <f t="shared" si="27"/>
        <v>11.22</v>
      </c>
      <c r="V41">
        <f t="shared" si="28"/>
        <v>4.4000000000000004</v>
      </c>
      <c r="W41">
        <f t="shared" si="29"/>
        <v>0</v>
      </c>
      <c r="X41">
        <f t="shared" si="30"/>
        <v>167.93</v>
      </c>
      <c r="Y41">
        <f t="shared" si="31"/>
        <v>114.9</v>
      </c>
      <c r="AA41">
        <v>53408677</v>
      </c>
      <c r="AB41">
        <f t="shared" si="32"/>
        <v>115.08</v>
      </c>
      <c r="AC41">
        <f t="shared" si="33"/>
        <v>49.38</v>
      </c>
      <c r="AD41">
        <f t="shared" si="61"/>
        <v>54.99</v>
      </c>
      <c r="AE41">
        <f t="shared" si="62"/>
        <v>5.36</v>
      </c>
      <c r="AF41">
        <f t="shared" si="63"/>
        <v>10.71</v>
      </c>
      <c r="AG41">
        <f t="shared" si="37"/>
        <v>0</v>
      </c>
      <c r="AH41">
        <f t="shared" si="64"/>
        <v>1.02</v>
      </c>
      <c r="AI41">
        <f t="shared" si="65"/>
        <v>0.4</v>
      </c>
      <c r="AJ41">
        <f t="shared" si="40"/>
        <v>0</v>
      </c>
      <c r="AK41">
        <v>115.08</v>
      </c>
      <c r="AL41">
        <v>49.38</v>
      </c>
      <c r="AM41">
        <v>54.99</v>
      </c>
      <c r="AN41">
        <v>5.36</v>
      </c>
      <c r="AO41">
        <v>10.71</v>
      </c>
      <c r="AP41">
        <v>0</v>
      </c>
      <c r="AQ41">
        <v>1.02</v>
      </c>
      <c r="AR41">
        <v>0.4</v>
      </c>
      <c r="AS41">
        <v>0</v>
      </c>
      <c r="AT41">
        <v>95</v>
      </c>
      <c r="AU41">
        <v>65</v>
      </c>
      <c r="AV41">
        <v>1</v>
      </c>
      <c r="AW41">
        <v>1</v>
      </c>
      <c r="AZ41">
        <v>1</v>
      </c>
      <c r="BA41">
        <v>1</v>
      </c>
      <c r="BB41">
        <v>1</v>
      </c>
      <c r="BC41">
        <v>1</v>
      </c>
      <c r="BD41" t="s">
        <v>3</v>
      </c>
      <c r="BE41" t="s">
        <v>3</v>
      </c>
      <c r="BF41" t="s">
        <v>3</v>
      </c>
      <c r="BG41" t="s">
        <v>3</v>
      </c>
      <c r="BH41">
        <v>0</v>
      </c>
      <c r="BI41">
        <v>2</v>
      </c>
      <c r="BJ41" t="s">
        <v>90</v>
      </c>
      <c r="BM41">
        <v>108001</v>
      </c>
      <c r="BN41">
        <v>0</v>
      </c>
      <c r="BO41" t="s">
        <v>3</v>
      </c>
      <c r="BP41">
        <v>0</v>
      </c>
      <c r="BQ41">
        <v>3</v>
      </c>
      <c r="BR41">
        <v>0</v>
      </c>
      <c r="BS41">
        <v>1</v>
      </c>
      <c r="BT41">
        <v>1</v>
      </c>
      <c r="BU41">
        <v>1</v>
      </c>
      <c r="BV41">
        <v>1</v>
      </c>
      <c r="BW41">
        <v>1</v>
      </c>
      <c r="BX41">
        <v>1</v>
      </c>
      <c r="BY41" t="s">
        <v>3</v>
      </c>
      <c r="BZ41">
        <v>95</v>
      </c>
      <c r="CA41">
        <v>65</v>
      </c>
      <c r="CB41" t="s">
        <v>3</v>
      </c>
      <c r="CE41">
        <v>0</v>
      </c>
      <c r="CF41">
        <v>0</v>
      </c>
      <c r="CG41">
        <v>0</v>
      </c>
      <c r="CM41">
        <v>0</v>
      </c>
      <c r="CN41" t="s">
        <v>3</v>
      </c>
      <c r="CO41">
        <v>0</v>
      </c>
      <c r="CP41">
        <f t="shared" si="41"/>
        <v>1265.8799999999999</v>
      </c>
      <c r="CQ41">
        <f t="shared" si="42"/>
        <v>49.38</v>
      </c>
      <c r="CR41">
        <f t="shared" si="43"/>
        <v>54.99</v>
      </c>
      <c r="CS41">
        <f t="shared" si="44"/>
        <v>5.36</v>
      </c>
      <c r="CT41">
        <f t="shared" si="45"/>
        <v>10.71</v>
      </c>
      <c r="CU41">
        <f t="shared" si="46"/>
        <v>0</v>
      </c>
      <c r="CV41">
        <f t="shared" si="47"/>
        <v>1.02</v>
      </c>
      <c r="CW41">
        <f t="shared" si="48"/>
        <v>0.4</v>
      </c>
      <c r="CX41">
        <f t="shared" si="49"/>
        <v>0</v>
      </c>
      <c r="CY41">
        <f t="shared" si="50"/>
        <v>167.93150000000003</v>
      </c>
      <c r="CZ41">
        <f t="shared" si="51"/>
        <v>114.90050000000001</v>
      </c>
      <c r="DC41" t="s">
        <v>3</v>
      </c>
      <c r="DD41" t="s">
        <v>3</v>
      </c>
      <c r="DE41" t="s">
        <v>3</v>
      </c>
      <c r="DF41" t="s">
        <v>3</v>
      </c>
      <c r="DG41" t="s">
        <v>3</v>
      </c>
      <c r="DH41" t="s">
        <v>3</v>
      </c>
      <c r="DI41" t="s">
        <v>3</v>
      </c>
      <c r="DJ41" t="s">
        <v>3</v>
      </c>
      <c r="DK41" t="s">
        <v>3</v>
      </c>
      <c r="DL41" t="s">
        <v>3</v>
      </c>
      <c r="DM41" t="s">
        <v>3</v>
      </c>
      <c r="DN41">
        <v>0</v>
      </c>
      <c r="DO41">
        <v>0</v>
      </c>
      <c r="DP41">
        <v>1</v>
      </c>
      <c r="DQ41">
        <v>1</v>
      </c>
      <c r="DU41">
        <v>1013</v>
      </c>
      <c r="DV41" t="s">
        <v>80</v>
      </c>
      <c r="DW41" t="s">
        <v>80</v>
      </c>
      <c r="DX41">
        <v>1</v>
      </c>
      <c r="DZ41" t="s">
        <v>3</v>
      </c>
      <c r="EA41" t="s">
        <v>3</v>
      </c>
      <c r="EB41" t="s">
        <v>3</v>
      </c>
      <c r="EC41" t="s">
        <v>3</v>
      </c>
      <c r="EE41">
        <v>51430593</v>
      </c>
      <c r="EF41">
        <v>3</v>
      </c>
      <c r="EG41" t="s">
        <v>15</v>
      </c>
      <c r="EH41">
        <v>0</v>
      </c>
      <c r="EI41" t="s">
        <v>3</v>
      </c>
      <c r="EJ41">
        <v>2</v>
      </c>
      <c r="EK41">
        <v>108001</v>
      </c>
      <c r="EL41" t="s">
        <v>91</v>
      </c>
      <c r="EM41" t="s">
        <v>92</v>
      </c>
      <c r="EO41" t="s">
        <v>3</v>
      </c>
      <c r="EQ41">
        <v>131072</v>
      </c>
      <c r="ER41">
        <v>115.08</v>
      </c>
      <c r="ES41">
        <v>49.38</v>
      </c>
      <c r="ET41">
        <v>54.99</v>
      </c>
      <c r="EU41">
        <v>5.36</v>
      </c>
      <c r="EV41">
        <v>10.71</v>
      </c>
      <c r="EW41">
        <v>1.02</v>
      </c>
      <c r="EX41">
        <v>0.4</v>
      </c>
      <c r="EY41">
        <v>0</v>
      </c>
      <c r="FQ41">
        <v>0</v>
      </c>
      <c r="FR41">
        <f t="shared" si="52"/>
        <v>0</v>
      </c>
      <c r="FS41">
        <v>0</v>
      </c>
      <c r="FX41">
        <v>95</v>
      </c>
      <c r="FY41">
        <v>65</v>
      </c>
      <c r="GA41" t="s">
        <v>3</v>
      </c>
      <c r="GD41">
        <v>1</v>
      </c>
      <c r="GF41">
        <v>-1391779191</v>
      </c>
      <c r="GG41">
        <v>1</v>
      </c>
      <c r="GH41">
        <v>1</v>
      </c>
      <c r="GI41">
        <v>4</v>
      </c>
      <c r="GJ41">
        <v>0</v>
      </c>
      <c r="GK41">
        <v>0</v>
      </c>
      <c r="GL41">
        <f t="shared" si="53"/>
        <v>0</v>
      </c>
      <c r="GM41">
        <f t="shared" si="54"/>
        <v>1548.71</v>
      </c>
      <c r="GN41">
        <f t="shared" si="55"/>
        <v>0</v>
      </c>
      <c r="GO41">
        <f t="shared" si="56"/>
        <v>1548.71</v>
      </c>
      <c r="GP41">
        <f t="shared" si="57"/>
        <v>0</v>
      </c>
      <c r="GR41">
        <v>0</v>
      </c>
      <c r="GS41">
        <v>3</v>
      </c>
      <c r="GT41">
        <v>0</v>
      </c>
      <c r="GU41" t="s">
        <v>3</v>
      </c>
      <c r="GV41">
        <f t="shared" si="58"/>
        <v>0</v>
      </c>
      <c r="GW41">
        <v>1</v>
      </c>
      <c r="GX41">
        <f t="shared" si="59"/>
        <v>0</v>
      </c>
      <c r="HA41">
        <v>0</v>
      </c>
      <c r="HB41">
        <v>0</v>
      </c>
      <c r="HC41">
        <f t="shared" si="60"/>
        <v>0</v>
      </c>
      <c r="HE41" t="s">
        <v>3</v>
      </c>
      <c r="HF41" t="s">
        <v>3</v>
      </c>
      <c r="HM41" t="s">
        <v>3</v>
      </c>
      <c r="IK41">
        <v>0</v>
      </c>
    </row>
    <row r="42" spans="1:245" x14ac:dyDescent="0.2">
      <c r="A42">
        <v>17</v>
      </c>
      <c r="B42">
        <v>1</v>
      </c>
      <c r="E42" t="s">
        <v>93</v>
      </c>
      <c r="F42" t="s">
        <v>94</v>
      </c>
      <c r="G42" t="s">
        <v>95</v>
      </c>
      <c r="H42" t="s">
        <v>80</v>
      </c>
      <c r="I42">
        <v>11</v>
      </c>
      <c r="J42">
        <v>0</v>
      </c>
      <c r="K42">
        <v>11</v>
      </c>
      <c r="O42">
        <f t="shared" si="21"/>
        <v>7582.52</v>
      </c>
      <c r="P42">
        <f t="shared" si="22"/>
        <v>7582.52</v>
      </c>
      <c r="Q42">
        <f t="shared" si="23"/>
        <v>0</v>
      </c>
      <c r="R42">
        <f t="shared" si="24"/>
        <v>0</v>
      </c>
      <c r="S42">
        <f t="shared" si="25"/>
        <v>0</v>
      </c>
      <c r="T42">
        <f t="shared" si="26"/>
        <v>0</v>
      </c>
      <c r="U42">
        <f t="shared" si="27"/>
        <v>0</v>
      </c>
      <c r="V42">
        <f t="shared" si="28"/>
        <v>0</v>
      </c>
      <c r="W42">
        <f t="shared" si="29"/>
        <v>0</v>
      </c>
      <c r="X42">
        <f t="shared" si="30"/>
        <v>0</v>
      </c>
      <c r="Y42">
        <f t="shared" si="31"/>
        <v>0</v>
      </c>
      <c r="AA42">
        <v>53408677</v>
      </c>
      <c r="AB42">
        <f t="shared" si="32"/>
        <v>689.32</v>
      </c>
      <c r="AC42">
        <f t="shared" si="33"/>
        <v>689.32</v>
      </c>
      <c r="AD42">
        <f t="shared" si="61"/>
        <v>0</v>
      </c>
      <c r="AE42">
        <f t="shared" si="62"/>
        <v>0</v>
      </c>
      <c r="AF42">
        <f t="shared" si="63"/>
        <v>0</v>
      </c>
      <c r="AG42">
        <f t="shared" si="37"/>
        <v>0</v>
      </c>
      <c r="AH42">
        <f t="shared" si="64"/>
        <v>0</v>
      </c>
      <c r="AI42">
        <f t="shared" si="65"/>
        <v>0</v>
      </c>
      <c r="AJ42">
        <f t="shared" si="40"/>
        <v>0</v>
      </c>
      <c r="AK42">
        <v>689.32</v>
      </c>
      <c r="AL42">
        <v>689.32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1</v>
      </c>
      <c r="AW42">
        <v>1</v>
      </c>
      <c r="AZ42">
        <v>1</v>
      </c>
      <c r="BA42">
        <v>1</v>
      </c>
      <c r="BB42">
        <v>1</v>
      </c>
      <c r="BC42">
        <v>1</v>
      </c>
      <c r="BD42" t="s">
        <v>3</v>
      </c>
      <c r="BE42" t="s">
        <v>3</v>
      </c>
      <c r="BF42" t="s">
        <v>3</v>
      </c>
      <c r="BG42" t="s">
        <v>3</v>
      </c>
      <c r="BH42">
        <v>3</v>
      </c>
      <c r="BI42">
        <v>2</v>
      </c>
      <c r="BJ42" t="s">
        <v>96</v>
      </c>
      <c r="BM42">
        <v>500002</v>
      </c>
      <c r="BN42">
        <v>0</v>
      </c>
      <c r="BO42" t="s">
        <v>3</v>
      </c>
      <c r="BP42">
        <v>0</v>
      </c>
      <c r="BQ42">
        <v>12</v>
      </c>
      <c r="BR42">
        <v>0</v>
      </c>
      <c r="BS42">
        <v>1</v>
      </c>
      <c r="BT42">
        <v>1</v>
      </c>
      <c r="BU42">
        <v>1</v>
      </c>
      <c r="BV42">
        <v>1</v>
      </c>
      <c r="BW42">
        <v>1</v>
      </c>
      <c r="BX42">
        <v>1</v>
      </c>
      <c r="BY42" t="s">
        <v>3</v>
      </c>
      <c r="BZ42">
        <v>0</v>
      </c>
      <c r="CA42">
        <v>0</v>
      </c>
      <c r="CB42" t="s">
        <v>3</v>
      </c>
      <c r="CE42">
        <v>0</v>
      </c>
      <c r="CF42">
        <v>0</v>
      </c>
      <c r="CG42">
        <v>0</v>
      </c>
      <c r="CM42">
        <v>0</v>
      </c>
      <c r="CN42" t="s">
        <v>3</v>
      </c>
      <c r="CO42">
        <v>0</v>
      </c>
      <c r="CP42">
        <f t="shared" si="41"/>
        <v>7582.52</v>
      </c>
      <c r="CQ42">
        <f t="shared" si="42"/>
        <v>689.32</v>
      </c>
      <c r="CR42">
        <f t="shared" si="43"/>
        <v>0</v>
      </c>
      <c r="CS42">
        <f t="shared" si="44"/>
        <v>0</v>
      </c>
      <c r="CT42">
        <f t="shared" si="45"/>
        <v>0</v>
      </c>
      <c r="CU42">
        <f t="shared" si="46"/>
        <v>0</v>
      </c>
      <c r="CV42">
        <f t="shared" si="47"/>
        <v>0</v>
      </c>
      <c r="CW42">
        <f t="shared" si="48"/>
        <v>0</v>
      </c>
      <c r="CX42">
        <f t="shared" si="49"/>
        <v>0</v>
      </c>
      <c r="CY42">
        <f t="shared" si="50"/>
        <v>0</v>
      </c>
      <c r="CZ42">
        <f t="shared" si="51"/>
        <v>0</v>
      </c>
      <c r="DC42" t="s">
        <v>3</v>
      </c>
      <c r="DD42" t="s">
        <v>3</v>
      </c>
      <c r="DE42" t="s">
        <v>3</v>
      </c>
      <c r="DF42" t="s">
        <v>3</v>
      </c>
      <c r="DG42" t="s">
        <v>3</v>
      </c>
      <c r="DH42" t="s">
        <v>3</v>
      </c>
      <c r="DI42" t="s">
        <v>3</v>
      </c>
      <c r="DJ42" t="s">
        <v>3</v>
      </c>
      <c r="DK42" t="s">
        <v>3</v>
      </c>
      <c r="DL42" t="s">
        <v>3</v>
      </c>
      <c r="DM42" t="s">
        <v>3</v>
      </c>
      <c r="DN42">
        <v>0</v>
      </c>
      <c r="DO42">
        <v>0</v>
      </c>
      <c r="DP42">
        <v>1</v>
      </c>
      <c r="DQ42">
        <v>1</v>
      </c>
      <c r="DU42">
        <v>1013</v>
      </c>
      <c r="DV42" t="s">
        <v>80</v>
      </c>
      <c r="DW42" t="s">
        <v>80</v>
      </c>
      <c r="DX42">
        <v>1</v>
      </c>
      <c r="DZ42" t="s">
        <v>3</v>
      </c>
      <c r="EA42" t="s">
        <v>3</v>
      </c>
      <c r="EB42" t="s">
        <v>3</v>
      </c>
      <c r="EC42" t="s">
        <v>3</v>
      </c>
      <c r="EE42">
        <v>51430644</v>
      </c>
      <c r="EF42">
        <v>12</v>
      </c>
      <c r="EG42" t="s">
        <v>97</v>
      </c>
      <c r="EH42">
        <v>0</v>
      </c>
      <c r="EI42" t="s">
        <v>3</v>
      </c>
      <c r="EJ42">
        <v>2</v>
      </c>
      <c r="EK42">
        <v>500002</v>
      </c>
      <c r="EL42" t="s">
        <v>98</v>
      </c>
      <c r="EM42" t="s">
        <v>99</v>
      </c>
      <c r="EO42" t="s">
        <v>3</v>
      </c>
      <c r="EQ42">
        <v>131072</v>
      </c>
      <c r="ER42">
        <v>689.32</v>
      </c>
      <c r="ES42">
        <v>689.32</v>
      </c>
      <c r="ET42">
        <v>0</v>
      </c>
      <c r="EU42">
        <v>0</v>
      </c>
      <c r="EV42">
        <v>0</v>
      </c>
      <c r="EW42">
        <v>0</v>
      </c>
      <c r="EX42">
        <v>0</v>
      </c>
      <c r="EY42">
        <v>0</v>
      </c>
      <c r="FQ42">
        <v>0</v>
      </c>
      <c r="FR42">
        <f t="shared" si="52"/>
        <v>0</v>
      </c>
      <c r="FS42">
        <v>0</v>
      </c>
      <c r="FX42">
        <v>0</v>
      </c>
      <c r="FY42">
        <v>0</v>
      </c>
      <c r="GA42" t="s">
        <v>3</v>
      </c>
      <c r="GD42">
        <v>1</v>
      </c>
      <c r="GF42">
        <v>-358159799</v>
      </c>
      <c r="GG42">
        <v>1</v>
      </c>
      <c r="GH42">
        <v>1</v>
      </c>
      <c r="GI42">
        <v>4</v>
      </c>
      <c r="GJ42">
        <v>0</v>
      </c>
      <c r="GK42">
        <v>0</v>
      </c>
      <c r="GL42">
        <f t="shared" si="53"/>
        <v>0</v>
      </c>
      <c r="GM42">
        <f t="shared" si="54"/>
        <v>7582.52</v>
      </c>
      <c r="GN42">
        <f t="shared" si="55"/>
        <v>0</v>
      </c>
      <c r="GO42">
        <f t="shared" si="56"/>
        <v>7582.52</v>
      </c>
      <c r="GP42">
        <f t="shared" si="57"/>
        <v>0</v>
      </c>
      <c r="GR42">
        <v>0</v>
      </c>
      <c r="GS42">
        <v>3</v>
      </c>
      <c r="GT42">
        <v>0</v>
      </c>
      <c r="GU42" t="s">
        <v>3</v>
      </c>
      <c r="GV42">
        <f t="shared" si="58"/>
        <v>0</v>
      </c>
      <c r="GW42">
        <v>1</v>
      </c>
      <c r="GX42">
        <f t="shared" si="59"/>
        <v>0</v>
      </c>
      <c r="HA42">
        <v>0</v>
      </c>
      <c r="HB42">
        <v>0</v>
      </c>
      <c r="HC42">
        <f t="shared" si="60"/>
        <v>0</v>
      </c>
      <c r="HE42" t="s">
        <v>3</v>
      </c>
      <c r="HF42" t="s">
        <v>3</v>
      </c>
      <c r="HM42" t="s">
        <v>3</v>
      </c>
      <c r="IK42">
        <v>0</v>
      </c>
    </row>
    <row r="43" spans="1:245" x14ac:dyDescent="0.2">
      <c r="A43">
        <v>17</v>
      </c>
      <c r="B43">
        <v>1</v>
      </c>
      <c r="C43">
        <f>ROW(SmtRes!A57)</f>
        <v>57</v>
      </c>
      <c r="D43">
        <f>ROW(EtalonRes!A57)</f>
        <v>57</v>
      </c>
      <c r="E43" t="s">
        <v>100</v>
      </c>
      <c r="F43" t="s">
        <v>101</v>
      </c>
      <c r="G43" t="s">
        <v>102</v>
      </c>
      <c r="H43" t="s">
        <v>103</v>
      </c>
      <c r="I43">
        <v>2.6</v>
      </c>
      <c r="J43">
        <v>0</v>
      </c>
      <c r="K43">
        <v>2.6</v>
      </c>
      <c r="O43">
        <f t="shared" si="21"/>
        <v>798.43</v>
      </c>
      <c r="P43">
        <f t="shared" si="22"/>
        <v>2.6</v>
      </c>
      <c r="Q43">
        <f t="shared" si="23"/>
        <v>666.3</v>
      </c>
      <c r="R43">
        <f t="shared" si="24"/>
        <v>117.62</v>
      </c>
      <c r="S43">
        <f t="shared" si="25"/>
        <v>129.53</v>
      </c>
      <c r="T43">
        <f t="shared" si="26"/>
        <v>0</v>
      </c>
      <c r="U43">
        <f t="shared" si="27"/>
        <v>13.78</v>
      </c>
      <c r="V43">
        <f t="shared" si="28"/>
        <v>10.14</v>
      </c>
      <c r="W43">
        <f t="shared" si="29"/>
        <v>0</v>
      </c>
      <c r="X43">
        <f t="shared" si="30"/>
        <v>234.79</v>
      </c>
      <c r="Y43">
        <f t="shared" si="31"/>
        <v>160.65</v>
      </c>
      <c r="AA43">
        <v>53408677</v>
      </c>
      <c r="AB43">
        <f t="shared" si="32"/>
        <v>307.08999999999997</v>
      </c>
      <c r="AC43">
        <f t="shared" si="33"/>
        <v>1</v>
      </c>
      <c r="AD43">
        <f t="shared" si="61"/>
        <v>256.27</v>
      </c>
      <c r="AE43">
        <f t="shared" si="62"/>
        <v>45.24</v>
      </c>
      <c r="AF43">
        <f t="shared" si="63"/>
        <v>49.82</v>
      </c>
      <c r="AG43">
        <f t="shared" si="37"/>
        <v>0</v>
      </c>
      <c r="AH43">
        <f t="shared" si="64"/>
        <v>5.3</v>
      </c>
      <c r="AI43">
        <f t="shared" si="65"/>
        <v>3.9</v>
      </c>
      <c r="AJ43">
        <f t="shared" si="40"/>
        <v>0</v>
      </c>
      <c r="AK43">
        <v>307.08999999999997</v>
      </c>
      <c r="AL43">
        <v>1</v>
      </c>
      <c r="AM43">
        <v>256.27</v>
      </c>
      <c r="AN43">
        <v>45.24</v>
      </c>
      <c r="AO43">
        <v>49.82</v>
      </c>
      <c r="AP43">
        <v>0</v>
      </c>
      <c r="AQ43">
        <v>5.3</v>
      </c>
      <c r="AR43">
        <v>3.9</v>
      </c>
      <c r="AS43">
        <v>0</v>
      </c>
      <c r="AT43">
        <v>95</v>
      </c>
      <c r="AU43">
        <v>65</v>
      </c>
      <c r="AV43">
        <v>1</v>
      </c>
      <c r="AW43">
        <v>1</v>
      </c>
      <c r="AZ43">
        <v>1</v>
      </c>
      <c r="BA43">
        <v>1</v>
      </c>
      <c r="BB43">
        <v>1</v>
      </c>
      <c r="BC43">
        <v>1</v>
      </c>
      <c r="BD43" t="s">
        <v>3</v>
      </c>
      <c r="BE43" t="s">
        <v>3</v>
      </c>
      <c r="BF43" t="s">
        <v>3</v>
      </c>
      <c r="BG43" t="s">
        <v>3</v>
      </c>
      <c r="BH43">
        <v>0</v>
      </c>
      <c r="BI43">
        <v>2</v>
      </c>
      <c r="BJ43" t="s">
        <v>104</v>
      </c>
      <c r="BM43">
        <v>108001</v>
      </c>
      <c r="BN43">
        <v>0</v>
      </c>
      <c r="BO43" t="s">
        <v>3</v>
      </c>
      <c r="BP43">
        <v>0</v>
      </c>
      <c r="BQ43">
        <v>3</v>
      </c>
      <c r="BR43">
        <v>0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 t="s">
        <v>3</v>
      </c>
      <c r="BZ43">
        <v>95</v>
      </c>
      <c r="CA43">
        <v>65</v>
      </c>
      <c r="CB43" t="s">
        <v>3</v>
      </c>
      <c r="CE43">
        <v>0</v>
      </c>
      <c r="CF43">
        <v>0</v>
      </c>
      <c r="CG43">
        <v>0</v>
      </c>
      <c r="CM43">
        <v>0</v>
      </c>
      <c r="CN43" t="s">
        <v>3</v>
      </c>
      <c r="CO43">
        <v>0</v>
      </c>
      <c r="CP43">
        <f t="shared" si="41"/>
        <v>798.43</v>
      </c>
      <c r="CQ43">
        <f t="shared" si="42"/>
        <v>1</v>
      </c>
      <c r="CR43">
        <f t="shared" si="43"/>
        <v>256.27</v>
      </c>
      <c r="CS43">
        <f t="shared" si="44"/>
        <v>45.24</v>
      </c>
      <c r="CT43">
        <f t="shared" si="45"/>
        <v>49.82</v>
      </c>
      <c r="CU43">
        <f t="shared" si="46"/>
        <v>0</v>
      </c>
      <c r="CV43">
        <f t="shared" si="47"/>
        <v>5.3</v>
      </c>
      <c r="CW43">
        <f t="shared" si="48"/>
        <v>3.9</v>
      </c>
      <c r="CX43">
        <f t="shared" si="49"/>
        <v>0</v>
      </c>
      <c r="CY43">
        <f t="shared" si="50"/>
        <v>234.79249999999999</v>
      </c>
      <c r="CZ43">
        <f t="shared" si="51"/>
        <v>160.64750000000001</v>
      </c>
      <c r="DC43" t="s">
        <v>3</v>
      </c>
      <c r="DD43" t="s">
        <v>3</v>
      </c>
      <c r="DE43" t="s">
        <v>3</v>
      </c>
      <c r="DF43" t="s">
        <v>3</v>
      </c>
      <c r="DG43" t="s">
        <v>3</v>
      </c>
      <c r="DH43" t="s">
        <v>3</v>
      </c>
      <c r="DI43" t="s">
        <v>3</v>
      </c>
      <c r="DJ43" t="s">
        <v>3</v>
      </c>
      <c r="DK43" t="s">
        <v>3</v>
      </c>
      <c r="DL43" t="s">
        <v>3</v>
      </c>
      <c r="DM43" t="s">
        <v>3</v>
      </c>
      <c r="DN43">
        <v>0</v>
      </c>
      <c r="DO43">
        <v>0</v>
      </c>
      <c r="DP43">
        <v>1</v>
      </c>
      <c r="DQ43">
        <v>1</v>
      </c>
      <c r="DU43">
        <v>1003</v>
      </c>
      <c r="DV43" t="s">
        <v>103</v>
      </c>
      <c r="DW43" t="s">
        <v>103</v>
      </c>
      <c r="DX43">
        <v>100</v>
      </c>
      <c r="DZ43" t="s">
        <v>3</v>
      </c>
      <c r="EA43" t="s">
        <v>3</v>
      </c>
      <c r="EB43" t="s">
        <v>3</v>
      </c>
      <c r="EC43" t="s">
        <v>3</v>
      </c>
      <c r="EE43">
        <v>51430593</v>
      </c>
      <c r="EF43">
        <v>3</v>
      </c>
      <c r="EG43" t="s">
        <v>15</v>
      </c>
      <c r="EH43">
        <v>0</v>
      </c>
      <c r="EI43" t="s">
        <v>3</v>
      </c>
      <c r="EJ43">
        <v>2</v>
      </c>
      <c r="EK43">
        <v>108001</v>
      </c>
      <c r="EL43" t="s">
        <v>91</v>
      </c>
      <c r="EM43" t="s">
        <v>92</v>
      </c>
      <c r="EO43" t="s">
        <v>3</v>
      </c>
      <c r="EQ43">
        <v>131072</v>
      </c>
      <c r="ER43">
        <v>307.08999999999997</v>
      </c>
      <c r="ES43">
        <v>1</v>
      </c>
      <c r="ET43">
        <v>256.27</v>
      </c>
      <c r="EU43">
        <v>45.24</v>
      </c>
      <c r="EV43">
        <v>49.82</v>
      </c>
      <c r="EW43">
        <v>5.3</v>
      </c>
      <c r="EX43">
        <v>3.9</v>
      </c>
      <c r="EY43">
        <v>0</v>
      </c>
      <c r="FQ43">
        <v>0</v>
      </c>
      <c r="FR43">
        <f t="shared" si="52"/>
        <v>0</v>
      </c>
      <c r="FS43">
        <v>0</v>
      </c>
      <c r="FX43">
        <v>95</v>
      </c>
      <c r="FY43">
        <v>65</v>
      </c>
      <c r="GA43" t="s">
        <v>3</v>
      </c>
      <c r="GD43">
        <v>1</v>
      </c>
      <c r="GF43">
        <v>-1567708020</v>
      </c>
      <c r="GG43">
        <v>1</v>
      </c>
      <c r="GH43">
        <v>1</v>
      </c>
      <c r="GI43">
        <v>4</v>
      </c>
      <c r="GJ43">
        <v>0</v>
      </c>
      <c r="GK43">
        <v>0</v>
      </c>
      <c r="GL43">
        <f t="shared" si="53"/>
        <v>0</v>
      </c>
      <c r="GM43">
        <f t="shared" si="54"/>
        <v>1193.8699999999999</v>
      </c>
      <c r="GN43">
        <f t="shared" si="55"/>
        <v>0</v>
      </c>
      <c r="GO43">
        <f t="shared" si="56"/>
        <v>1193.8699999999999</v>
      </c>
      <c r="GP43">
        <f t="shared" si="57"/>
        <v>0</v>
      </c>
      <c r="GR43">
        <v>0</v>
      </c>
      <c r="GS43">
        <v>3</v>
      </c>
      <c r="GT43">
        <v>0</v>
      </c>
      <c r="GU43" t="s">
        <v>3</v>
      </c>
      <c r="GV43">
        <f t="shared" si="58"/>
        <v>0</v>
      </c>
      <c r="GW43">
        <v>1</v>
      </c>
      <c r="GX43">
        <f t="shared" si="59"/>
        <v>0</v>
      </c>
      <c r="HA43">
        <v>0</v>
      </c>
      <c r="HB43">
        <v>0</v>
      </c>
      <c r="HC43">
        <f t="shared" si="60"/>
        <v>0</v>
      </c>
      <c r="HE43" t="s">
        <v>3</v>
      </c>
      <c r="HF43" t="s">
        <v>3</v>
      </c>
      <c r="HM43" t="s">
        <v>3</v>
      </c>
      <c r="IK43">
        <v>0</v>
      </c>
    </row>
    <row r="44" spans="1:245" x14ac:dyDescent="0.2">
      <c r="A44">
        <v>17</v>
      </c>
      <c r="B44">
        <v>1</v>
      </c>
      <c r="C44">
        <f>ROW(SmtRes!A62)</f>
        <v>62</v>
      </c>
      <c r="D44">
        <f>ROW(EtalonRes!A62)</f>
        <v>62</v>
      </c>
      <c r="E44" t="s">
        <v>105</v>
      </c>
      <c r="F44" t="s">
        <v>106</v>
      </c>
      <c r="G44" t="s">
        <v>107</v>
      </c>
      <c r="H44" t="s">
        <v>103</v>
      </c>
      <c r="I44">
        <v>2.6</v>
      </c>
      <c r="J44">
        <v>0</v>
      </c>
      <c r="K44">
        <v>2.6</v>
      </c>
      <c r="O44">
        <f t="shared" si="21"/>
        <v>944.5</v>
      </c>
      <c r="P44">
        <f t="shared" si="22"/>
        <v>2.5499999999999998</v>
      </c>
      <c r="Q44">
        <f t="shared" si="23"/>
        <v>814.63</v>
      </c>
      <c r="R44">
        <f t="shared" si="24"/>
        <v>112.92</v>
      </c>
      <c r="S44">
        <f t="shared" si="25"/>
        <v>127.32</v>
      </c>
      <c r="T44">
        <f t="shared" si="26"/>
        <v>0</v>
      </c>
      <c r="U44">
        <f t="shared" si="27"/>
        <v>13.546000000000001</v>
      </c>
      <c r="V44">
        <f t="shared" si="28"/>
        <v>8.9960000000000004</v>
      </c>
      <c r="W44">
        <f t="shared" si="29"/>
        <v>0</v>
      </c>
      <c r="X44">
        <f t="shared" si="30"/>
        <v>228.23</v>
      </c>
      <c r="Y44">
        <f t="shared" si="31"/>
        <v>156.16</v>
      </c>
      <c r="AA44">
        <v>53408677</v>
      </c>
      <c r="AB44">
        <f t="shared" si="32"/>
        <v>363.27</v>
      </c>
      <c r="AC44">
        <f t="shared" si="33"/>
        <v>0.98</v>
      </c>
      <c r="AD44">
        <f t="shared" si="61"/>
        <v>313.32</v>
      </c>
      <c r="AE44">
        <f t="shared" si="62"/>
        <v>43.43</v>
      </c>
      <c r="AF44">
        <f t="shared" si="63"/>
        <v>48.97</v>
      </c>
      <c r="AG44">
        <f t="shared" si="37"/>
        <v>0</v>
      </c>
      <c r="AH44">
        <f t="shared" si="64"/>
        <v>5.21</v>
      </c>
      <c r="AI44">
        <f t="shared" si="65"/>
        <v>3.46</v>
      </c>
      <c r="AJ44">
        <f t="shared" si="40"/>
        <v>0</v>
      </c>
      <c r="AK44">
        <v>363.27</v>
      </c>
      <c r="AL44">
        <v>0.98</v>
      </c>
      <c r="AM44">
        <v>313.32</v>
      </c>
      <c r="AN44">
        <v>43.43</v>
      </c>
      <c r="AO44">
        <v>48.97</v>
      </c>
      <c r="AP44">
        <v>0</v>
      </c>
      <c r="AQ44">
        <v>5.21</v>
      </c>
      <c r="AR44">
        <v>3.46</v>
      </c>
      <c r="AS44">
        <v>0</v>
      </c>
      <c r="AT44">
        <v>95</v>
      </c>
      <c r="AU44">
        <v>65</v>
      </c>
      <c r="AV44">
        <v>1</v>
      </c>
      <c r="AW44">
        <v>1</v>
      </c>
      <c r="AZ44">
        <v>1</v>
      </c>
      <c r="BA44">
        <v>1</v>
      </c>
      <c r="BB44">
        <v>1</v>
      </c>
      <c r="BC44">
        <v>1</v>
      </c>
      <c r="BD44" t="s">
        <v>3</v>
      </c>
      <c r="BE44" t="s">
        <v>3</v>
      </c>
      <c r="BF44" t="s">
        <v>3</v>
      </c>
      <c r="BG44" t="s">
        <v>3</v>
      </c>
      <c r="BH44">
        <v>0</v>
      </c>
      <c r="BI44">
        <v>2</v>
      </c>
      <c r="BJ44" t="s">
        <v>108</v>
      </c>
      <c r="BM44">
        <v>108001</v>
      </c>
      <c r="BN44">
        <v>0</v>
      </c>
      <c r="BO44" t="s">
        <v>3</v>
      </c>
      <c r="BP44">
        <v>0</v>
      </c>
      <c r="BQ44">
        <v>3</v>
      </c>
      <c r="BR44">
        <v>0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 t="s">
        <v>3</v>
      </c>
      <c r="BZ44">
        <v>95</v>
      </c>
      <c r="CA44">
        <v>65</v>
      </c>
      <c r="CB44" t="s">
        <v>3</v>
      </c>
      <c r="CE44">
        <v>0</v>
      </c>
      <c r="CF44">
        <v>0</v>
      </c>
      <c r="CG44">
        <v>0</v>
      </c>
      <c r="CM44">
        <v>0</v>
      </c>
      <c r="CN44" t="s">
        <v>3</v>
      </c>
      <c r="CO44">
        <v>0</v>
      </c>
      <c r="CP44">
        <f t="shared" si="41"/>
        <v>944.5</v>
      </c>
      <c r="CQ44">
        <f t="shared" si="42"/>
        <v>0.98</v>
      </c>
      <c r="CR44">
        <f t="shared" si="43"/>
        <v>313.32</v>
      </c>
      <c r="CS44">
        <f t="shared" si="44"/>
        <v>43.43</v>
      </c>
      <c r="CT44">
        <f t="shared" si="45"/>
        <v>48.97</v>
      </c>
      <c r="CU44">
        <f t="shared" si="46"/>
        <v>0</v>
      </c>
      <c r="CV44">
        <f t="shared" si="47"/>
        <v>5.21</v>
      </c>
      <c r="CW44">
        <f t="shared" si="48"/>
        <v>3.46</v>
      </c>
      <c r="CX44">
        <f t="shared" si="49"/>
        <v>0</v>
      </c>
      <c r="CY44">
        <f t="shared" si="50"/>
        <v>228.22799999999998</v>
      </c>
      <c r="CZ44">
        <f t="shared" si="51"/>
        <v>156.15600000000001</v>
      </c>
      <c r="DC44" t="s">
        <v>3</v>
      </c>
      <c r="DD44" t="s">
        <v>3</v>
      </c>
      <c r="DE44" t="s">
        <v>3</v>
      </c>
      <c r="DF44" t="s">
        <v>3</v>
      </c>
      <c r="DG44" t="s">
        <v>3</v>
      </c>
      <c r="DH44" t="s">
        <v>3</v>
      </c>
      <c r="DI44" t="s">
        <v>3</v>
      </c>
      <c r="DJ44" t="s">
        <v>3</v>
      </c>
      <c r="DK44" t="s">
        <v>3</v>
      </c>
      <c r="DL44" t="s">
        <v>3</v>
      </c>
      <c r="DM44" t="s">
        <v>3</v>
      </c>
      <c r="DN44">
        <v>0</v>
      </c>
      <c r="DO44">
        <v>0</v>
      </c>
      <c r="DP44">
        <v>1</v>
      </c>
      <c r="DQ44">
        <v>1</v>
      </c>
      <c r="DU44">
        <v>1003</v>
      </c>
      <c r="DV44" t="s">
        <v>103</v>
      </c>
      <c r="DW44" t="s">
        <v>103</v>
      </c>
      <c r="DX44">
        <v>100</v>
      </c>
      <c r="DZ44" t="s">
        <v>3</v>
      </c>
      <c r="EA44" t="s">
        <v>3</v>
      </c>
      <c r="EB44" t="s">
        <v>3</v>
      </c>
      <c r="EC44" t="s">
        <v>3</v>
      </c>
      <c r="EE44">
        <v>51430593</v>
      </c>
      <c r="EF44">
        <v>3</v>
      </c>
      <c r="EG44" t="s">
        <v>15</v>
      </c>
      <c r="EH44">
        <v>0</v>
      </c>
      <c r="EI44" t="s">
        <v>3</v>
      </c>
      <c r="EJ44">
        <v>2</v>
      </c>
      <c r="EK44">
        <v>108001</v>
      </c>
      <c r="EL44" t="s">
        <v>91</v>
      </c>
      <c r="EM44" t="s">
        <v>92</v>
      </c>
      <c r="EO44" t="s">
        <v>3</v>
      </c>
      <c r="EQ44">
        <v>131072</v>
      </c>
      <c r="ER44">
        <v>363.27</v>
      </c>
      <c r="ES44">
        <v>0.98</v>
      </c>
      <c r="ET44">
        <v>313.32</v>
      </c>
      <c r="EU44">
        <v>43.43</v>
      </c>
      <c r="EV44">
        <v>48.97</v>
      </c>
      <c r="EW44">
        <v>5.21</v>
      </c>
      <c r="EX44">
        <v>3.46</v>
      </c>
      <c r="EY44">
        <v>0</v>
      </c>
      <c r="FQ44">
        <v>0</v>
      </c>
      <c r="FR44">
        <f t="shared" si="52"/>
        <v>0</v>
      </c>
      <c r="FS44">
        <v>0</v>
      </c>
      <c r="FX44">
        <v>95</v>
      </c>
      <c r="FY44">
        <v>65</v>
      </c>
      <c r="GA44" t="s">
        <v>3</v>
      </c>
      <c r="GD44">
        <v>1</v>
      </c>
      <c r="GF44">
        <v>-930537677</v>
      </c>
      <c r="GG44">
        <v>1</v>
      </c>
      <c r="GH44">
        <v>1</v>
      </c>
      <c r="GI44">
        <v>4</v>
      </c>
      <c r="GJ44">
        <v>0</v>
      </c>
      <c r="GK44">
        <v>0</v>
      </c>
      <c r="GL44">
        <f t="shared" si="53"/>
        <v>0</v>
      </c>
      <c r="GM44">
        <f t="shared" si="54"/>
        <v>1328.89</v>
      </c>
      <c r="GN44">
        <f t="shared" si="55"/>
        <v>0</v>
      </c>
      <c r="GO44">
        <f t="shared" si="56"/>
        <v>1328.89</v>
      </c>
      <c r="GP44">
        <f t="shared" si="57"/>
        <v>0</v>
      </c>
      <c r="GR44">
        <v>0</v>
      </c>
      <c r="GS44">
        <v>3</v>
      </c>
      <c r="GT44">
        <v>0</v>
      </c>
      <c r="GU44" t="s">
        <v>3</v>
      </c>
      <c r="GV44">
        <f t="shared" si="58"/>
        <v>0</v>
      </c>
      <c r="GW44">
        <v>1</v>
      </c>
      <c r="GX44">
        <f t="shared" si="59"/>
        <v>0</v>
      </c>
      <c r="HA44">
        <v>0</v>
      </c>
      <c r="HB44">
        <v>0</v>
      </c>
      <c r="HC44">
        <f t="shared" si="60"/>
        <v>0</v>
      </c>
      <c r="HE44" t="s">
        <v>3</v>
      </c>
      <c r="HF44" t="s">
        <v>3</v>
      </c>
      <c r="HM44" t="s">
        <v>3</v>
      </c>
      <c r="IK44">
        <v>0</v>
      </c>
    </row>
    <row r="45" spans="1:245" x14ac:dyDescent="0.2">
      <c r="A45">
        <v>17</v>
      </c>
      <c r="B45">
        <v>1</v>
      </c>
      <c r="E45" t="s">
        <v>109</v>
      </c>
      <c r="F45" t="s">
        <v>110</v>
      </c>
      <c r="G45" t="s">
        <v>111</v>
      </c>
      <c r="H45" t="s">
        <v>112</v>
      </c>
      <c r="I45">
        <v>2.2559999999999998</v>
      </c>
      <c r="J45">
        <v>0</v>
      </c>
      <c r="K45">
        <v>2.2559999999999998</v>
      </c>
      <c r="O45">
        <f t="shared" si="21"/>
        <v>3925.89</v>
      </c>
      <c r="P45">
        <f t="shared" si="22"/>
        <v>3925.89</v>
      </c>
      <c r="Q45">
        <f t="shared" si="23"/>
        <v>0</v>
      </c>
      <c r="R45">
        <f t="shared" si="24"/>
        <v>0</v>
      </c>
      <c r="S45">
        <f t="shared" si="25"/>
        <v>0</v>
      </c>
      <c r="T45">
        <f t="shared" si="26"/>
        <v>0</v>
      </c>
      <c r="U45">
        <f t="shared" si="27"/>
        <v>0</v>
      </c>
      <c r="V45">
        <f t="shared" si="28"/>
        <v>0</v>
      </c>
      <c r="W45">
        <f t="shared" si="29"/>
        <v>0</v>
      </c>
      <c r="X45">
        <f t="shared" si="30"/>
        <v>0</v>
      </c>
      <c r="Y45">
        <f t="shared" si="31"/>
        <v>0</v>
      </c>
      <c r="AA45">
        <v>53408677</v>
      </c>
      <c r="AB45">
        <f t="shared" si="32"/>
        <v>1740.2</v>
      </c>
      <c r="AC45">
        <f t="shared" si="33"/>
        <v>1740.2</v>
      </c>
      <c r="AD45">
        <f t="shared" si="61"/>
        <v>0</v>
      </c>
      <c r="AE45">
        <f t="shared" si="62"/>
        <v>0</v>
      </c>
      <c r="AF45">
        <f t="shared" si="63"/>
        <v>0</v>
      </c>
      <c r="AG45">
        <f t="shared" si="37"/>
        <v>0</v>
      </c>
      <c r="AH45">
        <f t="shared" si="64"/>
        <v>0</v>
      </c>
      <c r="AI45">
        <f t="shared" si="65"/>
        <v>0</v>
      </c>
      <c r="AJ45">
        <f t="shared" si="40"/>
        <v>0</v>
      </c>
      <c r="AK45">
        <v>1740.2</v>
      </c>
      <c r="AL45">
        <v>1740.2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1</v>
      </c>
      <c r="AW45">
        <v>1</v>
      </c>
      <c r="AZ45">
        <v>1</v>
      </c>
      <c r="BA45">
        <v>1</v>
      </c>
      <c r="BB45">
        <v>1</v>
      </c>
      <c r="BC45">
        <v>1</v>
      </c>
      <c r="BD45" t="s">
        <v>3</v>
      </c>
      <c r="BE45" t="s">
        <v>3</v>
      </c>
      <c r="BF45" t="s">
        <v>3</v>
      </c>
      <c r="BG45" t="s">
        <v>3</v>
      </c>
      <c r="BH45">
        <v>3</v>
      </c>
      <c r="BI45">
        <v>1</v>
      </c>
      <c r="BJ45" t="s">
        <v>113</v>
      </c>
      <c r="BM45">
        <v>500001</v>
      </c>
      <c r="BN45">
        <v>0</v>
      </c>
      <c r="BO45" t="s">
        <v>3</v>
      </c>
      <c r="BP45">
        <v>0</v>
      </c>
      <c r="BQ45">
        <v>8</v>
      </c>
      <c r="BR45">
        <v>0</v>
      </c>
      <c r="BS45">
        <v>1</v>
      </c>
      <c r="BT45">
        <v>1</v>
      </c>
      <c r="BU45">
        <v>1</v>
      </c>
      <c r="BV45">
        <v>1</v>
      </c>
      <c r="BW45">
        <v>1</v>
      </c>
      <c r="BX45">
        <v>1</v>
      </c>
      <c r="BY45" t="s">
        <v>3</v>
      </c>
      <c r="BZ45">
        <v>0</v>
      </c>
      <c r="CA45">
        <v>0</v>
      </c>
      <c r="CB45" t="s">
        <v>3</v>
      </c>
      <c r="CE45">
        <v>0</v>
      </c>
      <c r="CF45">
        <v>0</v>
      </c>
      <c r="CG45">
        <v>0</v>
      </c>
      <c r="CM45">
        <v>0</v>
      </c>
      <c r="CN45" t="s">
        <v>3</v>
      </c>
      <c r="CO45">
        <v>0</v>
      </c>
      <c r="CP45">
        <f t="shared" si="41"/>
        <v>3925.89</v>
      </c>
      <c r="CQ45">
        <f t="shared" si="42"/>
        <v>1740.2</v>
      </c>
      <c r="CR45">
        <f t="shared" si="43"/>
        <v>0</v>
      </c>
      <c r="CS45">
        <f t="shared" si="44"/>
        <v>0</v>
      </c>
      <c r="CT45">
        <f t="shared" si="45"/>
        <v>0</v>
      </c>
      <c r="CU45">
        <f t="shared" si="46"/>
        <v>0</v>
      </c>
      <c r="CV45">
        <f t="shared" si="47"/>
        <v>0</v>
      </c>
      <c r="CW45">
        <f t="shared" si="48"/>
        <v>0</v>
      </c>
      <c r="CX45">
        <f t="shared" si="49"/>
        <v>0</v>
      </c>
      <c r="CY45">
        <f t="shared" si="50"/>
        <v>0</v>
      </c>
      <c r="CZ45">
        <f t="shared" si="51"/>
        <v>0</v>
      </c>
      <c r="DC45" t="s">
        <v>3</v>
      </c>
      <c r="DD45" t="s">
        <v>3</v>
      </c>
      <c r="DE45" t="s">
        <v>3</v>
      </c>
      <c r="DF45" t="s">
        <v>3</v>
      </c>
      <c r="DG45" t="s">
        <v>3</v>
      </c>
      <c r="DH45" t="s">
        <v>3</v>
      </c>
      <c r="DI45" t="s">
        <v>3</v>
      </c>
      <c r="DJ45" t="s">
        <v>3</v>
      </c>
      <c r="DK45" t="s">
        <v>3</v>
      </c>
      <c r="DL45" t="s">
        <v>3</v>
      </c>
      <c r="DM45" t="s">
        <v>3</v>
      </c>
      <c r="DN45">
        <v>0</v>
      </c>
      <c r="DO45">
        <v>0</v>
      </c>
      <c r="DP45">
        <v>1</v>
      </c>
      <c r="DQ45">
        <v>1</v>
      </c>
      <c r="DU45">
        <v>1013</v>
      </c>
      <c r="DV45" t="s">
        <v>112</v>
      </c>
      <c r="DW45" t="s">
        <v>112</v>
      </c>
      <c r="DX45">
        <v>1</v>
      </c>
      <c r="DZ45" t="s">
        <v>3</v>
      </c>
      <c r="EA45" t="s">
        <v>3</v>
      </c>
      <c r="EB45" t="s">
        <v>3</v>
      </c>
      <c r="EC45" t="s">
        <v>3</v>
      </c>
      <c r="EE45">
        <v>51430643</v>
      </c>
      <c r="EF45">
        <v>8</v>
      </c>
      <c r="EG45" t="s">
        <v>84</v>
      </c>
      <c r="EH45">
        <v>0</v>
      </c>
      <c r="EI45" t="s">
        <v>3</v>
      </c>
      <c r="EJ45">
        <v>1</v>
      </c>
      <c r="EK45">
        <v>500001</v>
      </c>
      <c r="EL45" t="s">
        <v>85</v>
      </c>
      <c r="EM45" t="s">
        <v>86</v>
      </c>
      <c r="EO45" t="s">
        <v>3</v>
      </c>
      <c r="EQ45">
        <v>131072</v>
      </c>
      <c r="ER45">
        <v>1740.2</v>
      </c>
      <c r="ES45">
        <v>1740.2</v>
      </c>
      <c r="ET45">
        <v>0</v>
      </c>
      <c r="EU45">
        <v>0</v>
      </c>
      <c r="EV45">
        <v>0</v>
      </c>
      <c r="EW45">
        <v>0</v>
      </c>
      <c r="EX45">
        <v>0</v>
      </c>
      <c r="EY45">
        <v>0</v>
      </c>
      <c r="FQ45">
        <v>0</v>
      </c>
      <c r="FR45">
        <f t="shared" si="52"/>
        <v>0</v>
      </c>
      <c r="FS45">
        <v>0</v>
      </c>
      <c r="FX45">
        <v>0</v>
      </c>
      <c r="FY45">
        <v>0</v>
      </c>
      <c r="GA45" t="s">
        <v>3</v>
      </c>
      <c r="GD45">
        <v>1</v>
      </c>
      <c r="GF45">
        <v>-1336731736</v>
      </c>
      <c r="GG45">
        <v>1</v>
      </c>
      <c r="GH45">
        <v>1</v>
      </c>
      <c r="GI45">
        <v>4</v>
      </c>
      <c r="GJ45">
        <v>0</v>
      </c>
      <c r="GK45">
        <v>0</v>
      </c>
      <c r="GL45">
        <f t="shared" si="53"/>
        <v>0</v>
      </c>
      <c r="GM45">
        <f t="shared" si="54"/>
        <v>3925.89</v>
      </c>
      <c r="GN45">
        <f t="shared" si="55"/>
        <v>3925.89</v>
      </c>
      <c r="GO45">
        <f t="shared" si="56"/>
        <v>0</v>
      </c>
      <c r="GP45">
        <f t="shared" si="57"/>
        <v>0</v>
      </c>
      <c r="GR45">
        <v>0</v>
      </c>
      <c r="GS45">
        <v>3</v>
      </c>
      <c r="GT45">
        <v>0</v>
      </c>
      <c r="GU45" t="s">
        <v>3</v>
      </c>
      <c r="GV45">
        <f t="shared" si="58"/>
        <v>0</v>
      </c>
      <c r="GW45">
        <v>1</v>
      </c>
      <c r="GX45">
        <f t="shared" si="59"/>
        <v>0</v>
      </c>
      <c r="HA45">
        <v>0</v>
      </c>
      <c r="HB45">
        <v>0</v>
      </c>
      <c r="HC45">
        <f t="shared" si="60"/>
        <v>0</v>
      </c>
      <c r="HE45" t="s">
        <v>3</v>
      </c>
      <c r="HF45" t="s">
        <v>3</v>
      </c>
      <c r="HM45" t="s">
        <v>3</v>
      </c>
      <c r="IK45">
        <v>0</v>
      </c>
    </row>
    <row r="46" spans="1:245" x14ac:dyDescent="0.2">
      <c r="A46">
        <v>17</v>
      </c>
      <c r="B46">
        <v>1</v>
      </c>
      <c r="C46">
        <f>ROW(SmtRes!A72)</f>
        <v>72</v>
      </c>
      <c r="D46">
        <f>ROW(EtalonRes!A72)</f>
        <v>72</v>
      </c>
      <c r="E46" t="s">
        <v>114</v>
      </c>
      <c r="F46" t="s">
        <v>115</v>
      </c>
      <c r="G46" t="s">
        <v>116</v>
      </c>
      <c r="H46" t="s">
        <v>103</v>
      </c>
      <c r="I46">
        <v>0.33</v>
      </c>
      <c r="J46">
        <v>0</v>
      </c>
      <c r="K46">
        <v>0.33</v>
      </c>
      <c r="O46">
        <f t="shared" si="21"/>
        <v>58.25</v>
      </c>
      <c r="P46">
        <f t="shared" si="22"/>
        <v>12.22</v>
      </c>
      <c r="Q46">
        <f t="shared" si="23"/>
        <v>15.26</v>
      </c>
      <c r="R46">
        <f t="shared" si="24"/>
        <v>1.66</v>
      </c>
      <c r="S46">
        <f t="shared" si="25"/>
        <v>30.77</v>
      </c>
      <c r="T46">
        <f t="shared" si="26"/>
        <v>0</v>
      </c>
      <c r="U46">
        <f t="shared" si="27"/>
        <v>3.2736000000000001</v>
      </c>
      <c r="V46">
        <f t="shared" si="28"/>
        <v>0.13200000000000001</v>
      </c>
      <c r="W46">
        <f t="shared" si="29"/>
        <v>0</v>
      </c>
      <c r="X46">
        <f t="shared" si="30"/>
        <v>30.81</v>
      </c>
      <c r="Y46">
        <f t="shared" si="31"/>
        <v>21.08</v>
      </c>
      <c r="AA46">
        <v>53408677</v>
      </c>
      <c r="AB46">
        <f t="shared" si="32"/>
        <v>176.53</v>
      </c>
      <c r="AC46">
        <f t="shared" si="33"/>
        <v>37.03</v>
      </c>
      <c r="AD46">
        <f t="shared" si="61"/>
        <v>46.25</v>
      </c>
      <c r="AE46">
        <f t="shared" si="62"/>
        <v>5.0199999999999996</v>
      </c>
      <c r="AF46">
        <f t="shared" si="63"/>
        <v>93.25</v>
      </c>
      <c r="AG46">
        <f t="shared" si="37"/>
        <v>0</v>
      </c>
      <c r="AH46">
        <f t="shared" si="64"/>
        <v>9.92</v>
      </c>
      <c r="AI46">
        <f t="shared" si="65"/>
        <v>0.4</v>
      </c>
      <c r="AJ46">
        <f t="shared" si="40"/>
        <v>0</v>
      </c>
      <c r="AK46">
        <v>176.53</v>
      </c>
      <c r="AL46">
        <v>37.03</v>
      </c>
      <c r="AM46">
        <v>46.25</v>
      </c>
      <c r="AN46">
        <v>5.0199999999999996</v>
      </c>
      <c r="AO46">
        <v>93.25</v>
      </c>
      <c r="AP46">
        <v>0</v>
      </c>
      <c r="AQ46">
        <v>9.92</v>
      </c>
      <c r="AR46">
        <v>0.4</v>
      </c>
      <c r="AS46">
        <v>0</v>
      </c>
      <c r="AT46">
        <v>95</v>
      </c>
      <c r="AU46">
        <v>65</v>
      </c>
      <c r="AV46">
        <v>1</v>
      </c>
      <c r="AW46">
        <v>1</v>
      </c>
      <c r="AZ46">
        <v>1</v>
      </c>
      <c r="BA46">
        <v>1</v>
      </c>
      <c r="BB46">
        <v>1</v>
      </c>
      <c r="BC46">
        <v>1</v>
      </c>
      <c r="BD46" t="s">
        <v>3</v>
      </c>
      <c r="BE46" t="s">
        <v>3</v>
      </c>
      <c r="BF46" t="s">
        <v>3</v>
      </c>
      <c r="BG46" t="s">
        <v>3</v>
      </c>
      <c r="BH46">
        <v>0</v>
      </c>
      <c r="BI46">
        <v>2</v>
      </c>
      <c r="BJ46" t="s">
        <v>117</v>
      </c>
      <c r="BM46">
        <v>108001</v>
      </c>
      <c r="BN46">
        <v>0</v>
      </c>
      <c r="BO46" t="s">
        <v>3</v>
      </c>
      <c r="BP46">
        <v>0</v>
      </c>
      <c r="BQ46">
        <v>3</v>
      </c>
      <c r="BR46">
        <v>0</v>
      </c>
      <c r="BS46">
        <v>1</v>
      </c>
      <c r="BT46">
        <v>1</v>
      </c>
      <c r="BU46">
        <v>1</v>
      </c>
      <c r="BV46">
        <v>1</v>
      </c>
      <c r="BW46">
        <v>1</v>
      </c>
      <c r="BX46">
        <v>1</v>
      </c>
      <c r="BY46" t="s">
        <v>3</v>
      </c>
      <c r="BZ46">
        <v>95</v>
      </c>
      <c r="CA46">
        <v>65</v>
      </c>
      <c r="CB46" t="s">
        <v>3</v>
      </c>
      <c r="CE46">
        <v>0</v>
      </c>
      <c r="CF46">
        <v>0</v>
      </c>
      <c r="CG46">
        <v>0</v>
      </c>
      <c r="CM46">
        <v>0</v>
      </c>
      <c r="CN46" t="s">
        <v>3</v>
      </c>
      <c r="CO46">
        <v>0</v>
      </c>
      <c r="CP46">
        <f t="shared" si="41"/>
        <v>58.25</v>
      </c>
      <c r="CQ46">
        <f t="shared" si="42"/>
        <v>37.03</v>
      </c>
      <c r="CR46">
        <f t="shared" si="43"/>
        <v>46.25</v>
      </c>
      <c r="CS46">
        <f t="shared" si="44"/>
        <v>5.0199999999999996</v>
      </c>
      <c r="CT46">
        <f t="shared" si="45"/>
        <v>93.25</v>
      </c>
      <c r="CU46">
        <f t="shared" si="46"/>
        <v>0</v>
      </c>
      <c r="CV46">
        <f t="shared" si="47"/>
        <v>9.92</v>
      </c>
      <c r="CW46">
        <f t="shared" si="48"/>
        <v>0.4</v>
      </c>
      <c r="CX46">
        <f t="shared" si="49"/>
        <v>0</v>
      </c>
      <c r="CY46">
        <f t="shared" si="50"/>
        <v>30.808499999999999</v>
      </c>
      <c r="CZ46">
        <f t="shared" si="51"/>
        <v>21.079499999999999</v>
      </c>
      <c r="DC46" t="s">
        <v>3</v>
      </c>
      <c r="DD46" t="s">
        <v>3</v>
      </c>
      <c r="DE46" t="s">
        <v>3</v>
      </c>
      <c r="DF46" t="s">
        <v>3</v>
      </c>
      <c r="DG46" t="s">
        <v>3</v>
      </c>
      <c r="DH46" t="s">
        <v>3</v>
      </c>
      <c r="DI46" t="s">
        <v>3</v>
      </c>
      <c r="DJ46" t="s">
        <v>3</v>
      </c>
      <c r="DK46" t="s">
        <v>3</v>
      </c>
      <c r="DL46" t="s">
        <v>3</v>
      </c>
      <c r="DM46" t="s">
        <v>3</v>
      </c>
      <c r="DN46">
        <v>0</v>
      </c>
      <c r="DO46">
        <v>0</v>
      </c>
      <c r="DP46">
        <v>1</v>
      </c>
      <c r="DQ46">
        <v>1</v>
      </c>
      <c r="DU46">
        <v>1003</v>
      </c>
      <c r="DV46" t="s">
        <v>103</v>
      </c>
      <c r="DW46" t="s">
        <v>103</v>
      </c>
      <c r="DX46">
        <v>100</v>
      </c>
      <c r="DZ46" t="s">
        <v>3</v>
      </c>
      <c r="EA46" t="s">
        <v>3</v>
      </c>
      <c r="EB46" t="s">
        <v>3</v>
      </c>
      <c r="EC46" t="s">
        <v>3</v>
      </c>
      <c r="EE46">
        <v>51430593</v>
      </c>
      <c r="EF46">
        <v>3</v>
      </c>
      <c r="EG46" t="s">
        <v>15</v>
      </c>
      <c r="EH46">
        <v>0</v>
      </c>
      <c r="EI46" t="s">
        <v>3</v>
      </c>
      <c r="EJ46">
        <v>2</v>
      </c>
      <c r="EK46">
        <v>108001</v>
      </c>
      <c r="EL46" t="s">
        <v>91</v>
      </c>
      <c r="EM46" t="s">
        <v>92</v>
      </c>
      <c r="EO46" t="s">
        <v>3</v>
      </c>
      <c r="EQ46">
        <v>131072</v>
      </c>
      <c r="ER46">
        <v>176.53</v>
      </c>
      <c r="ES46">
        <v>37.03</v>
      </c>
      <c r="ET46">
        <v>46.25</v>
      </c>
      <c r="EU46">
        <v>5.0199999999999996</v>
      </c>
      <c r="EV46">
        <v>93.25</v>
      </c>
      <c r="EW46">
        <v>9.92</v>
      </c>
      <c r="EX46">
        <v>0.4</v>
      </c>
      <c r="EY46">
        <v>0</v>
      </c>
      <c r="FQ46">
        <v>0</v>
      </c>
      <c r="FR46">
        <f t="shared" si="52"/>
        <v>0</v>
      </c>
      <c r="FS46">
        <v>0</v>
      </c>
      <c r="FX46">
        <v>95</v>
      </c>
      <c r="FY46">
        <v>65</v>
      </c>
      <c r="GA46" t="s">
        <v>3</v>
      </c>
      <c r="GD46">
        <v>1</v>
      </c>
      <c r="GF46">
        <v>-549399732</v>
      </c>
      <c r="GG46">
        <v>1</v>
      </c>
      <c r="GH46">
        <v>1</v>
      </c>
      <c r="GI46">
        <v>4</v>
      </c>
      <c r="GJ46">
        <v>0</v>
      </c>
      <c r="GK46">
        <v>0</v>
      </c>
      <c r="GL46">
        <f t="shared" si="53"/>
        <v>0</v>
      </c>
      <c r="GM46">
        <f t="shared" si="54"/>
        <v>110.14</v>
      </c>
      <c r="GN46">
        <f t="shared" si="55"/>
        <v>0</v>
      </c>
      <c r="GO46">
        <f t="shared" si="56"/>
        <v>110.14</v>
      </c>
      <c r="GP46">
        <f t="shared" si="57"/>
        <v>0</v>
      </c>
      <c r="GR46">
        <v>0</v>
      </c>
      <c r="GS46">
        <v>3</v>
      </c>
      <c r="GT46">
        <v>0</v>
      </c>
      <c r="GU46" t="s">
        <v>3</v>
      </c>
      <c r="GV46">
        <f t="shared" si="58"/>
        <v>0</v>
      </c>
      <c r="GW46">
        <v>1</v>
      </c>
      <c r="GX46">
        <f t="shared" si="59"/>
        <v>0</v>
      </c>
      <c r="HA46">
        <v>0</v>
      </c>
      <c r="HB46">
        <v>0</v>
      </c>
      <c r="HC46">
        <f t="shared" si="60"/>
        <v>0</v>
      </c>
      <c r="HE46" t="s">
        <v>3</v>
      </c>
      <c r="HF46" t="s">
        <v>3</v>
      </c>
      <c r="HM46" t="s">
        <v>3</v>
      </c>
      <c r="IK46">
        <v>0</v>
      </c>
    </row>
    <row r="47" spans="1:245" x14ac:dyDescent="0.2">
      <c r="A47">
        <v>17</v>
      </c>
      <c r="B47">
        <v>1</v>
      </c>
      <c r="C47">
        <f>ROW(SmtRes!A84)</f>
        <v>84</v>
      </c>
      <c r="D47">
        <f>ROW(EtalonRes!A84)</f>
        <v>84</v>
      </c>
      <c r="E47" t="s">
        <v>118</v>
      </c>
      <c r="F47" t="s">
        <v>119</v>
      </c>
      <c r="G47" t="s">
        <v>120</v>
      </c>
      <c r="H47" t="s">
        <v>103</v>
      </c>
      <c r="I47">
        <v>2.27</v>
      </c>
      <c r="J47">
        <v>0</v>
      </c>
      <c r="K47">
        <v>2.27</v>
      </c>
      <c r="O47">
        <f t="shared" si="21"/>
        <v>551.41</v>
      </c>
      <c r="P47">
        <f t="shared" si="22"/>
        <v>165.64</v>
      </c>
      <c r="Q47">
        <f t="shared" si="23"/>
        <v>151.91</v>
      </c>
      <c r="R47">
        <f t="shared" si="24"/>
        <v>17.68</v>
      </c>
      <c r="S47">
        <f t="shared" si="25"/>
        <v>233.86</v>
      </c>
      <c r="T47">
        <f t="shared" si="26"/>
        <v>0</v>
      </c>
      <c r="U47">
        <f t="shared" si="27"/>
        <v>24.879200000000001</v>
      </c>
      <c r="V47">
        <f t="shared" si="28"/>
        <v>1.4074</v>
      </c>
      <c r="W47">
        <f t="shared" si="29"/>
        <v>0</v>
      </c>
      <c r="X47">
        <f t="shared" si="30"/>
        <v>238.96</v>
      </c>
      <c r="Y47">
        <f t="shared" si="31"/>
        <v>163.5</v>
      </c>
      <c r="AA47">
        <v>53408677</v>
      </c>
      <c r="AB47">
        <f t="shared" si="32"/>
        <v>242.91</v>
      </c>
      <c r="AC47">
        <f t="shared" si="33"/>
        <v>72.97</v>
      </c>
      <c r="AD47">
        <f t="shared" si="61"/>
        <v>66.92</v>
      </c>
      <c r="AE47">
        <f t="shared" si="62"/>
        <v>7.79</v>
      </c>
      <c r="AF47">
        <f t="shared" si="63"/>
        <v>103.02</v>
      </c>
      <c r="AG47">
        <f t="shared" si="37"/>
        <v>0</v>
      </c>
      <c r="AH47">
        <f t="shared" si="64"/>
        <v>10.96</v>
      </c>
      <c r="AI47">
        <f t="shared" si="65"/>
        <v>0.62</v>
      </c>
      <c r="AJ47">
        <f t="shared" si="40"/>
        <v>0</v>
      </c>
      <c r="AK47">
        <v>242.91</v>
      </c>
      <c r="AL47">
        <v>72.97</v>
      </c>
      <c r="AM47">
        <v>66.92</v>
      </c>
      <c r="AN47">
        <v>7.79</v>
      </c>
      <c r="AO47">
        <v>103.02</v>
      </c>
      <c r="AP47">
        <v>0</v>
      </c>
      <c r="AQ47">
        <v>10.96</v>
      </c>
      <c r="AR47">
        <v>0.62</v>
      </c>
      <c r="AS47">
        <v>0</v>
      </c>
      <c r="AT47">
        <v>95</v>
      </c>
      <c r="AU47">
        <v>65</v>
      </c>
      <c r="AV47">
        <v>1</v>
      </c>
      <c r="AW47">
        <v>1</v>
      </c>
      <c r="AZ47">
        <v>1</v>
      </c>
      <c r="BA47">
        <v>1</v>
      </c>
      <c r="BB47">
        <v>1</v>
      </c>
      <c r="BC47">
        <v>1</v>
      </c>
      <c r="BD47" t="s">
        <v>3</v>
      </c>
      <c r="BE47" t="s">
        <v>3</v>
      </c>
      <c r="BF47" t="s">
        <v>3</v>
      </c>
      <c r="BG47" t="s">
        <v>3</v>
      </c>
      <c r="BH47">
        <v>0</v>
      </c>
      <c r="BI47">
        <v>2</v>
      </c>
      <c r="BJ47" t="s">
        <v>121</v>
      </c>
      <c r="BM47">
        <v>108001</v>
      </c>
      <c r="BN47">
        <v>0</v>
      </c>
      <c r="BO47" t="s">
        <v>3</v>
      </c>
      <c r="BP47">
        <v>0</v>
      </c>
      <c r="BQ47">
        <v>3</v>
      </c>
      <c r="BR47">
        <v>0</v>
      </c>
      <c r="BS47">
        <v>1</v>
      </c>
      <c r="BT47">
        <v>1</v>
      </c>
      <c r="BU47">
        <v>1</v>
      </c>
      <c r="BV47">
        <v>1</v>
      </c>
      <c r="BW47">
        <v>1</v>
      </c>
      <c r="BX47">
        <v>1</v>
      </c>
      <c r="BY47" t="s">
        <v>3</v>
      </c>
      <c r="BZ47">
        <v>95</v>
      </c>
      <c r="CA47">
        <v>65</v>
      </c>
      <c r="CB47" t="s">
        <v>3</v>
      </c>
      <c r="CE47">
        <v>0</v>
      </c>
      <c r="CF47">
        <v>0</v>
      </c>
      <c r="CG47">
        <v>0</v>
      </c>
      <c r="CM47">
        <v>0</v>
      </c>
      <c r="CN47" t="s">
        <v>3</v>
      </c>
      <c r="CO47">
        <v>0</v>
      </c>
      <c r="CP47">
        <f t="shared" si="41"/>
        <v>551.41</v>
      </c>
      <c r="CQ47">
        <f t="shared" si="42"/>
        <v>72.97</v>
      </c>
      <c r="CR47">
        <f t="shared" si="43"/>
        <v>66.92</v>
      </c>
      <c r="CS47">
        <f t="shared" si="44"/>
        <v>7.79</v>
      </c>
      <c r="CT47">
        <f t="shared" si="45"/>
        <v>103.02</v>
      </c>
      <c r="CU47">
        <f t="shared" si="46"/>
        <v>0</v>
      </c>
      <c r="CV47">
        <f t="shared" si="47"/>
        <v>10.96</v>
      </c>
      <c r="CW47">
        <f t="shared" si="48"/>
        <v>0.62</v>
      </c>
      <c r="CX47">
        <f t="shared" si="49"/>
        <v>0</v>
      </c>
      <c r="CY47">
        <f t="shared" si="50"/>
        <v>238.96300000000002</v>
      </c>
      <c r="CZ47">
        <f t="shared" si="51"/>
        <v>163.50100000000003</v>
      </c>
      <c r="DC47" t="s">
        <v>3</v>
      </c>
      <c r="DD47" t="s">
        <v>3</v>
      </c>
      <c r="DE47" t="s">
        <v>3</v>
      </c>
      <c r="DF47" t="s">
        <v>3</v>
      </c>
      <c r="DG47" t="s">
        <v>3</v>
      </c>
      <c r="DH47" t="s">
        <v>3</v>
      </c>
      <c r="DI47" t="s">
        <v>3</v>
      </c>
      <c r="DJ47" t="s">
        <v>3</v>
      </c>
      <c r="DK47" t="s">
        <v>3</v>
      </c>
      <c r="DL47" t="s">
        <v>3</v>
      </c>
      <c r="DM47" t="s">
        <v>3</v>
      </c>
      <c r="DN47">
        <v>0</v>
      </c>
      <c r="DO47">
        <v>0</v>
      </c>
      <c r="DP47">
        <v>1</v>
      </c>
      <c r="DQ47">
        <v>1</v>
      </c>
      <c r="DU47">
        <v>1003</v>
      </c>
      <c r="DV47" t="s">
        <v>103</v>
      </c>
      <c r="DW47" t="s">
        <v>103</v>
      </c>
      <c r="DX47">
        <v>100</v>
      </c>
      <c r="DZ47" t="s">
        <v>3</v>
      </c>
      <c r="EA47" t="s">
        <v>3</v>
      </c>
      <c r="EB47" t="s">
        <v>3</v>
      </c>
      <c r="EC47" t="s">
        <v>3</v>
      </c>
      <c r="EE47">
        <v>51430593</v>
      </c>
      <c r="EF47">
        <v>3</v>
      </c>
      <c r="EG47" t="s">
        <v>15</v>
      </c>
      <c r="EH47">
        <v>0</v>
      </c>
      <c r="EI47" t="s">
        <v>3</v>
      </c>
      <c r="EJ47">
        <v>2</v>
      </c>
      <c r="EK47">
        <v>108001</v>
      </c>
      <c r="EL47" t="s">
        <v>91</v>
      </c>
      <c r="EM47" t="s">
        <v>92</v>
      </c>
      <c r="EO47" t="s">
        <v>3</v>
      </c>
      <c r="EQ47">
        <v>131072</v>
      </c>
      <c r="ER47">
        <v>242.91</v>
      </c>
      <c r="ES47">
        <v>72.97</v>
      </c>
      <c r="ET47">
        <v>66.92</v>
      </c>
      <c r="EU47">
        <v>7.79</v>
      </c>
      <c r="EV47">
        <v>103.02</v>
      </c>
      <c r="EW47">
        <v>10.96</v>
      </c>
      <c r="EX47">
        <v>0.62</v>
      </c>
      <c r="EY47">
        <v>0</v>
      </c>
      <c r="FQ47">
        <v>0</v>
      </c>
      <c r="FR47">
        <f t="shared" si="52"/>
        <v>0</v>
      </c>
      <c r="FS47">
        <v>0</v>
      </c>
      <c r="FX47">
        <v>95</v>
      </c>
      <c r="FY47">
        <v>65</v>
      </c>
      <c r="GA47" t="s">
        <v>3</v>
      </c>
      <c r="GD47">
        <v>1</v>
      </c>
      <c r="GF47">
        <v>1651081045</v>
      </c>
      <c r="GG47">
        <v>1</v>
      </c>
      <c r="GH47">
        <v>1</v>
      </c>
      <c r="GI47">
        <v>4</v>
      </c>
      <c r="GJ47">
        <v>0</v>
      </c>
      <c r="GK47">
        <v>0</v>
      </c>
      <c r="GL47">
        <f t="shared" si="53"/>
        <v>0</v>
      </c>
      <c r="GM47">
        <f t="shared" si="54"/>
        <v>953.87</v>
      </c>
      <c r="GN47">
        <f t="shared" si="55"/>
        <v>0</v>
      </c>
      <c r="GO47">
        <f t="shared" si="56"/>
        <v>953.87</v>
      </c>
      <c r="GP47">
        <f t="shared" si="57"/>
        <v>0</v>
      </c>
      <c r="GR47">
        <v>0</v>
      </c>
      <c r="GS47">
        <v>3</v>
      </c>
      <c r="GT47">
        <v>0</v>
      </c>
      <c r="GU47" t="s">
        <v>3</v>
      </c>
      <c r="GV47">
        <f t="shared" si="58"/>
        <v>0</v>
      </c>
      <c r="GW47">
        <v>1</v>
      </c>
      <c r="GX47">
        <f t="shared" si="59"/>
        <v>0</v>
      </c>
      <c r="HA47">
        <v>0</v>
      </c>
      <c r="HB47">
        <v>0</v>
      </c>
      <c r="HC47">
        <f t="shared" si="60"/>
        <v>0</v>
      </c>
      <c r="HE47" t="s">
        <v>3</v>
      </c>
      <c r="HF47" t="s">
        <v>3</v>
      </c>
      <c r="HM47" t="s">
        <v>3</v>
      </c>
      <c r="IK47">
        <v>0</v>
      </c>
    </row>
    <row r="48" spans="1:245" x14ac:dyDescent="0.2">
      <c r="A48">
        <v>17</v>
      </c>
      <c r="B48">
        <v>1</v>
      </c>
      <c r="E48" t="s">
        <v>122</v>
      </c>
      <c r="F48" t="s">
        <v>123</v>
      </c>
      <c r="G48" t="s">
        <v>124</v>
      </c>
      <c r="H48" t="s">
        <v>125</v>
      </c>
      <c r="I48">
        <v>0.26519999999999999</v>
      </c>
      <c r="J48">
        <v>0</v>
      </c>
      <c r="K48">
        <v>0.26519999999999999</v>
      </c>
      <c r="O48">
        <f t="shared" si="21"/>
        <v>4970.5600000000004</v>
      </c>
      <c r="P48">
        <f t="shared" si="22"/>
        <v>4970.5600000000004</v>
      </c>
      <c r="Q48">
        <f t="shared" si="23"/>
        <v>0</v>
      </c>
      <c r="R48">
        <f t="shared" si="24"/>
        <v>0</v>
      </c>
      <c r="S48">
        <f t="shared" si="25"/>
        <v>0</v>
      </c>
      <c r="T48">
        <f t="shared" si="26"/>
        <v>0</v>
      </c>
      <c r="U48">
        <f t="shared" si="27"/>
        <v>0</v>
      </c>
      <c r="V48">
        <f t="shared" si="28"/>
        <v>0</v>
      </c>
      <c r="W48">
        <f t="shared" si="29"/>
        <v>0</v>
      </c>
      <c r="X48">
        <f t="shared" si="30"/>
        <v>0</v>
      </c>
      <c r="Y48">
        <f t="shared" si="31"/>
        <v>0</v>
      </c>
      <c r="AA48">
        <v>53408677</v>
      </c>
      <c r="AB48">
        <f t="shared" si="32"/>
        <v>18742.68</v>
      </c>
      <c r="AC48">
        <f t="shared" si="33"/>
        <v>18742.68</v>
      </c>
      <c r="AD48">
        <f t="shared" si="61"/>
        <v>0</v>
      </c>
      <c r="AE48">
        <f t="shared" si="62"/>
        <v>0</v>
      </c>
      <c r="AF48">
        <f t="shared" si="63"/>
        <v>0</v>
      </c>
      <c r="AG48">
        <f t="shared" si="37"/>
        <v>0</v>
      </c>
      <c r="AH48">
        <f t="shared" si="64"/>
        <v>0</v>
      </c>
      <c r="AI48">
        <f t="shared" si="65"/>
        <v>0</v>
      </c>
      <c r="AJ48">
        <f t="shared" si="40"/>
        <v>0</v>
      </c>
      <c r="AK48">
        <v>18742.68</v>
      </c>
      <c r="AL48">
        <v>18742.68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1</v>
      </c>
      <c r="AW48">
        <v>1</v>
      </c>
      <c r="AZ48">
        <v>1</v>
      </c>
      <c r="BA48">
        <v>1</v>
      </c>
      <c r="BB48">
        <v>1</v>
      </c>
      <c r="BC48">
        <v>1</v>
      </c>
      <c r="BD48" t="s">
        <v>3</v>
      </c>
      <c r="BE48" t="s">
        <v>3</v>
      </c>
      <c r="BF48" t="s">
        <v>3</v>
      </c>
      <c r="BG48" t="s">
        <v>3</v>
      </c>
      <c r="BH48">
        <v>3</v>
      </c>
      <c r="BI48">
        <v>2</v>
      </c>
      <c r="BJ48" t="s">
        <v>126</v>
      </c>
      <c r="BM48">
        <v>500002</v>
      </c>
      <c r="BN48">
        <v>0</v>
      </c>
      <c r="BO48" t="s">
        <v>3</v>
      </c>
      <c r="BP48">
        <v>0</v>
      </c>
      <c r="BQ48">
        <v>12</v>
      </c>
      <c r="BR48">
        <v>0</v>
      </c>
      <c r="BS48">
        <v>1</v>
      </c>
      <c r="BT48">
        <v>1</v>
      </c>
      <c r="BU48">
        <v>1</v>
      </c>
      <c r="BV48">
        <v>1</v>
      </c>
      <c r="BW48">
        <v>1</v>
      </c>
      <c r="BX48">
        <v>1</v>
      </c>
      <c r="BY48" t="s">
        <v>3</v>
      </c>
      <c r="BZ48">
        <v>0</v>
      </c>
      <c r="CA48">
        <v>0</v>
      </c>
      <c r="CB48" t="s">
        <v>3</v>
      </c>
      <c r="CE48">
        <v>0</v>
      </c>
      <c r="CF48">
        <v>0</v>
      </c>
      <c r="CG48">
        <v>0</v>
      </c>
      <c r="CM48">
        <v>0</v>
      </c>
      <c r="CN48" t="s">
        <v>3</v>
      </c>
      <c r="CO48">
        <v>0</v>
      </c>
      <c r="CP48">
        <f t="shared" si="41"/>
        <v>4970.5600000000004</v>
      </c>
      <c r="CQ48">
        <f t="shared" si="42"/>
        <v>18742.68</v>
      </c>
      <c r="CR48">
        <f t="shared" si="43"/>
        <v>0</v>
      </c>
      <c r="CS48">
        <f t="shared" si="44"/>
        <v>0</v>
      </c>
      <c r="CT48">
        <f t="shared" si="45"/>
        <v>0</v>
      </c>
      <c r="CU48">
        <f t="shared" si="46"/>
        <v>0</v>
      </c>
      <c r="CV48">
        <f t="shared" si="47"/>
        <v>0</v>
      </c>
      <c r="CW48">
        <f t="shared" si="48"/>
        <v>0</v>
      </c>
      <c r="CX48">
        <f t="shared" si="49"/>
        <v>0</v>
      </c>
      <c r="CY48">
        <f t="shared" si="50"/>
        <v>0</v>
      </c>
      <c r="CZ48">
        <f t="shared" si="51"/>
        <v>0</v>
      </c>
      <c r="DC48" t="s">
        <v>3</v>
      </c>
      <c r="DD48" t="s">
        <v>3</v>
      </c>
      <c r="DE48" t="s">
        <v>3</v>
      </c>
      <c r="DF48" t="s">
        <v>3</v>
      </c>
      <c r="DG48" t="s">
        <v>3</v>
      </c>
      <c r="DH48" t="s">
        <v>3</v>
      </c>
      <c r="DI48" t="s">
        <v>3</v>
      </c>
      <c r="DJ48" t="s">
        <v>3</v>
      </c>
      <c r="DK48" t="s">
        <v>3</v>
      </c>
      <c r="DL48" t="s">
        <v>3</v>
      </c>
      <c r="DM48" t="s">
        <v>3</v>
      </c>
      <c r="DN48">
        <v>0</v>
      </c>
      <c r="DO48">
        <v>0</v>
      </c>
      <c r="DP48">
        <v>1</v>
      </c>
      <c r="DQ48">
        <v>1</v>
      </c>
      <c r="DU48">
        <v>1013</v>
      </c>
      <c r="DV48" t="s">
        <v>125</v>
      </c>
      <c r="DW48" t="s">
        <v>127</v>
      </c>
      <c r="DX48">
        <v>1</v>
      </c>
      <c r="DZ48" t="s">
        <v>3</v>
      </c>
      <c r="EA48" t="s">
        <v>3</v>
      </c>
      <c r="EB48" t="s">
        <v>3</v>
      </c>
      <c r="EC48" t="s">
        <v>3</v>
      </c>
      <c r="EE48">
        <v>51430644</v>
      </c>
      <c r="EF48">
        <v>12</v>
      </c>
      <c r="EG48" t="s">
        <v>97</v>
      </c>
      <c r="EH48">
        <v>0</v>
      </c>
      <c r="EI48" t="s">
        <v>3</v>
      </c>
      <c r="EJ48">
        <v>2</v>
      </c>
      <c r="EK48">
        <v>500002</v>
      </c>
      <c r="EL48" t="s">
        <v>98</v>
      </c>
      <c r="EM48" t="s">
        <v>99</v>
      </c>
      <c r="EO48" t="s">
        <v>3</v>
      </c>
      <c r="EQ48">
        <v>131072</v>
      </c>
      <c r="ER48">
        <v>18742.68</v>
      </c>
      <c r="ES48">
        <v>18742.68</v>
      </c>
      <c r="ET48">
        <v>0</v>
      </c>
      <c r="EU48">
        <v>0</v>
      </c>
      <c r="EV48">
        <v>0</v>
      </c>
      <c r="EW48">
        <v>0</v>
      </c>
      <c r="EX48">
        <v>0</v>
      </c>
      <c r="EY48">
        <v>0</v>
      </c>
      <c r="FQ48">
        <v>0</v>
      </c>
      <c r="FR48">
        <f t="shared" si="52"/>
        <v>0</v>
      </c>
      <c r="FS48">
        <v>0</v>
      </c>
      <c r="FX48">
        <v>0</v>
      </c>
      <c r="FY48">
        <v>0</v>
      </c>
      <c r="GA48" t="s">
        <v>3</v>
      </c>
      <c r="GD48">
        <v>1</v>
      </c>
      <c r="GF48">
        <v>290656295</v>
      </c>
      <c r="GG48">
        <v>1</v>
      </c>
      <c r="GH48">
        <v>1</v>
      </c>
      <c r="GI48">
        <v>4</v>
      </c>
      <c r="GJ48">
        <v>0</v>
      </c>
      <c r="GK48">
        <v>0</v>
      </c>
      <c r="GL48">
        <f t="shared" si="53"/>
        <v>0</v>
      </c>
      <c r="GM48">
        <f t="shared" si="54"/>
        <v>4970.5600000000004</v>
      </c>
      <c r="GN48">
        <f t="shared" si="55"/>
        <v>0</v>
      </c>
      <c r="GO48">
        <f t="shared" si="56"/>
        <v>4970.5600000000004</v>
      </c>
      <c r="GP48">
        <f t="shared" si="57"/>
        <v>0</v>
      </c>
      <c r="GR48">
        <v>0</v>
      </c>
      <c r="GS48">
        <v>3</v>
      </c>
      <c r="GT48">
        <v>0</v>
      </c>
      <c r="GU48" t="s">
        <v>3</v>
      </c>
      <c r="GV48">
        <f t="shared" si="58"/>
        <v>0</v>
      </c>
      <c r="GW48">
        <v>1</v>
      </c>
      <c r="GX48">
        <f t="shared" si="59"/>
        <v>0</v>
      </c>
      <c r="HA48">
        <v>0</v>
      </c>
      <c r="HB48">
        <v>0</v>
      </c>
      <c r="HC48">
        <f t="shared" si="60"/>
        <v>0</v>
      </c>
      <c r="HE48" t="s">
        <v>3</v>
      </c>
      <c r="HF48" t="s">
        <v>3</v>
      </c>
      <c r="HM48" t="s">
        <v>3</v>
      </c>
      <c r="IK48">
        <v>0</v>
      </c>
    </row>
    <row r="49" spans="1:245" x14ac:dyDescent="0.2">
      <c r="A49">
        <v>17</v>
      </c>
      <c r="B49">
        <v>1</v>
      </c>
      <c r="C49">
        <f>ROW(SmtRes!A95)</f>
        <v>95</v>
      </c>
      <c r="D49">
        <f>ROW(EtalonRes!A95)</f>
        <v>95</v>
      </c>
      <c r="E49" t="s">
        <v>128</v>
      </c>
      <c r="F49" t="s">
        <v>129</v>
      </c>
      <c r="G49" t="s">
        <v>130</v>
      </c>
      <c r="H49" t="s">
        <v>103</v>
      </c>
      <c r="I49">
        <v>0.5</v>
      </c>
      <c r="J49">
        <v>0</v>
      </c>
      <c r="K49">
        <v>0.5</v>
      </c>
      <c r="O49">
        <f t="shared" si="21"/>
        <v>80.400000000000006</v>
      </c>
      <c r="P49">
        <f t="shared" si="22"/>
        <v>14.07</v>
      </c>
      <c r="Q49">
        <f t="shared" si="23"/>
        <v>22.71</v>
      </c>
      <c r="R49">
        <f t="shared" si="24"/>
        <v>2.5099999999999998</v>
      </c>
      <c r="S49">
        <f t="shared" si="25"/>
        <v>43.62</v>
      </c>
      <c r="T49">
        <f t="shared" si="26"/>
        <v>0</v>
      </c>
      <c r="U49">
        <f t="shared" si="27"/>
        <v>4.6399999999999997</v>
      </c>
      <c r="V49">
        <f t="shared" si="28"/>
        <v>0.2</v>
      </c>
      <c r="W49">
        <f t="shared" si="29"/>
        <v>0</v>
      </c>
      <c r="X49">
        <f t="shared" si="30"/>
        <v>43.82</v>
      </c>
      <c r="Y49">
        <f t="shared" si="31"/>
        <v>29.98</v>
      </c>
      <c r="AA49">
        <v>53408677</v>
      </c>
      <c r="AB49">
        <f t="shared" si="32"/>
        <v>160.78</v>
      </c>
      <c r="AC49">
        <f t="shared" si="33"/>
        <v>28.13</v>
      </c>
      <c r="AD49">
        <f t="shared" si="61"/>
        <v>45.42</v>
      </c>
      <c r="AE49">
        <f t="shared" si="62"/>
        <v>5.0199999999999996</v>
      </c>
      <c r="AF49">
        <f t="shared" si="63"/>
        <v>87.23</v>
      </c>
      <c r="AG49">
        <f t="shared" si="37"/>
        <v>0</v>
      </c>
      <c r="AH49">
        <f t="shared" si="64"/>
        <v>9.2799999999999994</v>
      </c>
      <c r="AI49">
        <f t="shared" si="65"/>
        <v>0.4</v>
      </c>
      <c r="AJ49">
        <f t="shared" si="40"/>
        <v>0</v>
      </c>
      <c r="AK49">
        <v>160.78</v>
      </c>
      <c r="AL49">
        <v>28.13</v>
      </c>
      <c r="AM49">
        <v>45.42</v>
      </c>
      <c r="AN49">
        <v>5.0199999999999996</v>
      </c>
      <c r="AO49">
        <v>87.23</v>
      </c>
      <c r="AP49">
        <v>0</v>
      </c>
      <c r="AQ49">
        <v>9.2799999999999994</v>
      </c>
      <c r="AR49">
        <v>0.4</v>
      </c>
      <c r="AS49">
        <v>0</v>
      </c>
      <c r="AT49">
        <v>95</v>
      </c>
      <c r="AU49">
        <v>65</v>
      </c>
      <c r="AV49">
        <v>1</v>
      </c>
      <c r="AW49">
        <v>1</v>
      </c>
      <c r="AZ49">
        <v>1</v>
      </c>
      <c r="BA49">
        <v>1</v>
      </c>
      <c r="BB49">
        <v>1</v>
      </c>
      <c r="BC49">
        <v>1</v>
      </c>
      <c r="BD49" t="s">
        <v>3</v>
      </c>
      <c r="BE49" t="s">
        <v>3</v>
      </c>
      <c r="BF49" t="s">
        <v>3</v>
      </c>
      <c r="BG49" t="s">
        <v>3</v>
      </c>
      <c r="BH49">
        <v>0</v>
      </c>
      <c r="BI49">
        <v>2</v>
      </c>
      <c r="BJ49" t="s">
        <v>131</v>
      </c>
      <c r="BM49">
        <v>108001</v>
      </c>
      <c r="BN49">
        <v>0</v>
      </c>
      <c r="BO49" t="s">
        <v>3</v>
      </c>
      <c r="BP49">
        <v>0</v>
      </c>
      <c r="BQ49">
        <v>3</v>
      </c>
      <c r="BR49">
        <v>0</v>
      </c>
      <c r="BS49">
        <v>1</v>
      </c>
      <c r="BT49">
        <v>1</v>
      </c>
      <c r="BU49">
        <v>1</v>
      </c>
      <c r="BV49">
        <v>1</v>
      </c>
      <c r="BW49">
        <v>1</v>
      </c>
      <c r="BX49">
        <v>1</v>
      </c>
      <c r="BY49" t="s">
        <v>3</v>
      </c>
      <c r="BZ49">
        <v>95</v>
      </c>
      <c r="CA49">
        <v>65</v>
      </c>
      <c r="CB49" t="s">
        <v>3</v>
      </c>
      <c r="CE49">
        <v>0</v>
      </c>
      <c r="CF49">
        <v>0</v>
      </c>
      <c r="CG49">
        <v>0</v>
      </c>
      <c r="CM49">
        <v>0</v>
      </c>
      <c r="CN49" t="s">
        <v>3</v>
      </c>
      <c r="CO49">
        <v>0</v>
      </c>
      <c r="CP49">
        <f t="shared" si="41"/>
        <v>80.400000000000006</v>
      </c>
      <c r="CQ49">
        <f t="shared" si="42"/>
        <v>28.13</v>
      </c>
      <c r="CR49">
        <f t="shared" si="43"/>
        <v>45.42</v>
      </c>
      <c r="CS49">
        <f t="shared" si="44"/>
        <v>5.0199999999999996</v>
      </c>
      <c r="CT49">
        <f t="shared" si="45"/>
        <v>87.23</v>
      </c>
      <c r="CU49">
        <f t="shared" si="46"/>
        <v>0</v>
      </c>
      <c r="CV49">
        <f t="shared" si="47"/>
        <v>9.2799999999999994</v>
      </c>
      <c r="CW49">
        <f t="shared" si="48"/>
        <v>0.4</v>
      </c>
      <c r="CX49">
        <f t="shared" si="49"/>
        <v>0</v>
      </c>
      <c r="CY49">
        <f t="shared" si="50"/>
        <v>43.823499999999996</v>
      </c>
      <c r="CZ49">
        <f t="shared" si="51"/>
        <v>29.984499999999997</v>
      </c>
      <c r="DC49" t="s">
        <v>3</v>
      </c>
      <c r="DD49" t="s">
        <v>3</v>
      </c>
      <c r="DE49" t="s">
        <v>3</v>
      </c>
      <c r="DF49" t="s">
        <v>3</v>
      </c>
      <c r="DG49" t="s">
        <v>3</v>
      </c>
      <c r="DH49" t="s">
        <v>3</v>
      </c>
      <c r="DI49" t="s">
        <v>3</v>
      </c>
      <c r="DJ49" t="s">
        <v>3</v>
      </c>
      <c r="DK49" t="s">
        <v>3</v>
      </c>
      <c r="DL49" t="s">
        <v>3</v>
      </c>
      <c r="DM49" t="s">
        <v>3</v>
      </c>
      <c r="DN49">
        <v>0</v>
      </c>
      <c r="DO49">
        <v>0</v>
      </c>
      <c r="DP49">
        <v>1</v>
      </c>
      <c r="DQ49">
        <v>1</v>
      </c>
      <c r="DU49">
        <v>1003</v>
      </c>
      <c r="DV49" t="s">
        <v>103</v>
      </c>
      <c r="DW49" t="s">
        <v>103</v>
      </c>
      <c r="DX49">
        <v>100</v>
      </c>
      <c r="DZ49" t="s">
        <v>3</v>
      </c>
      <c r="EA49" t="s">
        <v>3</v>
      </c>
      <c r="EB49" t="s">
        <v>3</v>
      </c>
      <c r="EC49" t="s">
        <v>3</v>
      </c>
      <c r="EE49">
        <v>51430593</v>
      </c>
      <c r="EF49">
        <v>3</v>
      </c>
      <c r="EG49" t="s">
        <v>15</v>
      </c>
      <c r="EH49">
        <v>0</v>
      </c>
      <c r="EI49" t="s">
        <v>3</v>
      </c>
      <c r="EJ49">
        <v>2</v>
      </c>
      <c r="EK49">
        <v>108001</v>
      </c>
      <c r="EL49" t="s">
        <v>91</v>
      </c>
      <c r="EM49" t="s">
        <v>92</v>
      </c>
      <c r="EO49" t="s">
        <v>3</v>
      </c>
      <c r="EQ49">
        <v>131072</v>
      </c>
      <c r="ER49">
        <v>160.78</v>
      </c>
      <c r="ES49">
        <v>28.13</v>
      </c>
      <c r="ET49">
        <v>45.42</v>
      </c>
      <c r="EU49">
        <v>5.0199999999999996</v>
      </c>
      <c r="EV49">
        <v>87.23</v>
      </c>
      <c r="EW49">
        <v>9.2799999999999994</v>
      </c>
      <c r="EX49">
        <v>0.4</v>
      </c>
      <c r="EY49">
        <v>0</v>
      </c>
      <c r="FQ49">
        <v>0</v>
      </c>
      <c r="FR49">
        <f t="shared" si="52"/>
        <v>0</v>
      </c>
      <c r="FS49">
        <v>0</v>
      </c>
      <c r="FX49">
        <v>95</v>
      </c>
      <c r="FY49">
        <v>65</v>
      </c>
      <c r="GA49" t="s">
        <v>3</v>
      </c>
      <c r="GD49">
        <v>1</v>
      </c>
      <c r="GF49">
        <v>-1292674048</v>
      </c>
      <c r="GG49">
        <v>1</v>
      </c>
      <c r="GH49">
        <v>1</v>
      </c>
      <c r="GI49">
        <v>4</v>
      </c>
      <c r="GJ49">
        <v>0</v>
      </c>
      <c r="GK49">
        <v>0</v>
      </c>
      <c r="GL49">
        <f t="shared" si="53"/>
        <v>0</v>
      </c>
      <c r="GM49">
        <f t="shared" si="54"/>
        <v>154.19999999999999</v>
      </c>
      <c r="GN49">
        <f t="shared" si="55"/>
        <v>0</v>
      </c>
      <c r="GO49">
        <f t="shared" si="56"/>
        <v>154.19999999999999</v>
      </c>
      <c r="GP49">
        <f t="shared" si="57"/>
        <v>0</v>
      </c>
      <c r="GR49">
        <v>0</v>
      </c>
      <c r="GS49">
        <v>3</v>
      </c>
      <c r="GT49">
        <v>0</v>
      </c>
      <c r="GU49" t="s">
        <v>3</v>
      </c>
      <c r="GV49">
        <f t="shared" si="58"/>
        <v>0</v>
      </c>
      <c r="GW49">
        <v>1</v>
      </c>
      <c r="GX49">
        <f t="shared" si="59"/>
        <v>0</v>
      </c>
      <c r="HA49">
        <v>0</v>
      </c>
      <c r="HB49">
        <v>0</v>
      </c>
      <c r="HC49">
        <f t="shared" si="60"/>
        <v>0</v>
      </c>
      <c r="HE49" t="s">
        <v>3</v>
      </c>
      <c r="HF49" t="s">
        <v>3</v>
      </c>
      <c r="HM49" t="s">
        <v>3</v>
      </c>
      <c r="IK49">
        <v>0</v>
      </c>
    </row>
    <row r="50" spans="1:245" x14ac:dyDescent="0.2">
      <c r="A50">
        <v>17</v>
      </c>
      <c r="B50">
        <v>1</v>
      </c>
      <c r="E50" t="s">
        <v>132</v>
      </c>
      <c r="F50" t="s">
        <v>133</v>
      </c>
      <c r="G50" t="s">
        <v>134</v>
      </c>
      <c r="H50" t="s">
        <v>125</v>
      </c>
      <c r="I50">
        <v>5.0999999999999997E-2</v>
      </c>
      <c r="J50">
        <v>0</v>
      </c>
      <c r="K50">
        <v>5.0999999999999997E-2</v>
      </c>
      <c r="O50">
        <f t="shared" si="21"/>
        <v>352.94</v>
      </c>
      <c r="P50">
        <f t="shared" si="22"/>
        <v>352.94</v>
      </c>
      <c r="Q50">
        <f t="shared" si="23"/>
        <v>0</v>
      </c>
      <c r="R50">
        <f t="shared" si="24"/>
        <v>0</v>
      </c>
      <c r="S50">
        <f t="shared" si="25"/>
        <v>0</v>
      </c>
      <c r="T50">
        <f t="shared" si="26"/>
        <v>0</v>
      </c>
      <c r="U50">
        <f t="shared" si="27"/>
        <v>0</v>
      </c>
      <c r="V50">
        <f t="shared" si="28"/>
        <v>0</v>
      </c>
      <c r="W50">
        <f t="shared" si="29"/>
        <v>0</v>
      </c>
      <c r="X50">
        <f t="shared" si="30"/>
        <v>0</v>
      </c>
      <c r="Y50">
        <f t="shared" si="31"/>
        <v>0</v>
      </c>
      <c r="AA50">
        <v>53408677</v>
      </c>
      <c r="AB50">
        <f t="shared" si="32"/>
        <v>6920.41</v>
      </c>
      <c r="AC50">
        <f t="shared" si="33"/>
        <v>6920.41</v>
      </c>
      <c r="AD50">
        <f t="shared" si="61"/>
        <v>0</v>
      </c>
      <c r="AE50">
        <f t="shared" si="62"/>
        <v>0</v>
      </c>
      <c r="AF50">
        <f t="shared" si="63"/>
        <v>0</v>
      </c>
      <c r="AG50">
        <f t="shared" si="37"/>
        <v>0</v>
      </c>
      <c r="AH50">
        <f t="shared" si="64"/>
        <v>0</v>
      </c>
      <c r="AI50">
        <f t="shared" si="65"/>
        <v>0</v>
      </c>
      <c r="AJ50">
        <f t="shared" si="40"/>
        <v>0</v>
      </c>
      <c r="AK50">
        <v>6920.41</v>
      </c>
      <c r="AL50">
        <v>6920.41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1</v>
      </c>
      <c r="AW50">
        <v>1</v>
      </c>
      <c r="AZ50">
        <v>1</v>
      </c>
      <c r="BA50">
        <v>1</v>
      </c>
      <c r="BB50">
        <v>1</v>
      </c>
      <c r="BC50">
        <v>1</v>
      </c>
      <c r="BD50" t="s">
        <v>3</v>
      </c>
      <c r="BE50" t="s">
        <v>3</v>
      </c>
      <c r="BF50" t="s">
        <v>3</v>
      </c>
      <c r="BG50" t="s">
        <v>3</v>
      </c>
      <c r="BH50">
        <v>3</v>
      </c>
      <c r="BI50">
        <v>2</v>
      </c>
      <c r="BJ50" t="s">
        <v>135</v>
      </c>
      <c r="BM50">
        <v>500002</v>
      </c>
      <c r="BN50">
        <v>0</v>
      </c>
      <c r="BO50" t="s">
        <v>3</v>
      </c>
      <c r="BP50">
        <v>0</v>
      </c>
      <c r="BQ50">
        <v>12</v>
      </c>
      <c r="BR50">
        <v>0</v>
      </c>
      <c r="BS50">
        <v>1</v>
      </c>
      <c r="BT50">
        <v>1</v>
      </c>
      <c r="BU50">
        <v>1</v>
      </c>
      <c r="BV50">
        <v>1</v>
      </c>
      <c r="BW50">
        <v>1</v>
      </c>
      <c r="BX50">
        <v>1</v>
      </c>
      <c r="BY50" t="s">
        <v>3</v>
      </c>
      <c r="BZ50">
        <v>0</v>
      </c>
      <c r="CA50">
        <v>0</v>
      </c>
      <c r="CB50" t="s">
        <v>3</v>
      </c>
      <c r="CE50">
        <v>0</v>
      </c>
      <c r="CF50">
        <v>0</v>
      </c>
      <c r="CG50">
        <v>0</v>
      </c>
      <c r="CM50">
        <v>0</v>
      </c>
      <c r="CN50" t="s">
        <v>3</v>
      </c>
      <c r="CO50">
        <v>0</v>
      </c>
      <c r="CP50">
        <f t="shared" si="41"/>
        <v>352.94</v>
      </c>
      <c r="CQ50">
        <f t="shared" si="42"/>
        <v>6920.41</v>
      </c>
      <c r="CR50">
        <f t="shared" si="43"/>
        <v>0</v>
      </c>
      <c r="CS50">
        <f t="shared" si="44"/>
        <v>0</v>
      </c>
      <c r="CT50">
        <f t="shared" si="45"/>
        <v>0</v>
      </c>
      <c r="CU50">
        <f t="shared" si="46"/>
        <v>0</v>
      </c>
      <c r="CV50">
        <f t="shared" si="47"/>
        <v>0</v>
      </c>
      <c r="CW50">
        <f t="shared" si="48"/>
        <v>0</v>
      </c>
      <c r="CX50">
        <f t="shared" si="49"/>
        <v>0</v>
      </c>
      <c r="CY50">
        <f t="shared" si="50"/>
        <v>0</v>
      </c>
      <c r="CZ50">
        <f t="shared" si="51"/>
        <v>0</v>
      </c>
      <c r="DC50" t="s">
        <v>3</v>
      </c>
      <c r="DD50" t="s">
        <v>3</v>
      </c>
      <c r="DE50" t="s">
        <v>3</v>
      </c>
      <c r="DF50" t="s">
        <v>3</v>
      </c>
      <c r="DG50" t="s">
        <v>3</v>
      </c>
      <c r="DH50" t="s">
        <v>3</v>
      </c>
      <c r="DI50" t="s">
        <v>3</v>
      </c>
      <c r="DJ50" t="s">
        <v>3</v>
      </c>
      <c r="DK50" t="s">
        <v>3</v>
      </c>
      <c r="DL50" t="s">
        <v>3</v>
      </c>
      <c r="DM50" t="s">
        <v>3</v>
      </c>
      <c r="DN50">
        <v>0</v>
      </c>
      <c r="DO50">
        <v>0</v>
      </c>
      <c r="DP50">
        <v>1</v>
      </c>
      <c r="DQ50">
        <v>1</v>
      </c>
      <c r="DU50">
        <v>1013</v>
      </c>
      <c r="DV50" t="s">
        <v>125</v>
      </c>
      <c r="DW50" t="s">
        <v>127</v>
      </c>
      <c r="DX50">
        <v>1</v>
      </c>
      <c r="DZ50" t="s">
        <v>3</v>
      </c>
      <c r="EA50" t="s">
        <v>3</v>
      </c>
      <c r="EB50" t="s">
        <v>3</v>
      </c>
      <c r="EC50" t="s">
        <v>3</v>
      </c>
      <c r="EE50">
        <v>51430644</v>
      </c>
      <c r="EF50">
        <v>12</v>
      </c>
      <c r="EG50" t="s">
        <v>97</v>
      </c>
      <c r="EH50">
        <v>0</v>
      </c>
      <c r="EI50" t="s">
        <v>3</v>
      </c>
      <c r="EJ50">
        <v>2</v>
      </c>
      <c r="EK50">
        <v>500002</v>
      </c>
      <c r="EL50" t="s">
        <v>98</v>
      </c>
      <c r="EM50" t="s">
        <v>99</v>
      </c>
      <c r="EO50" t="s">
        <v>3</v>
      </c>
      <c r="EQ50">
        <v>131072</v>
      </c>
      <c r="ER50">
        <v>6920.41</v>
      </c>
      <c r="ES50">
        <v>6920.41</v>
      </c>
      <c r="ET50">
        <v>0</v>
      </c>
      <c r="EU50">
        <v>0</v>
      </c>
      <c r="EV50">
        <v>0</v>
      </c>
      <c r="EW50">
        <v>0</v>
      </c>
      <c r="EX50">
        <v>0</v>
      </c>
      <c r="EY50">
        <v>0</v>
      </c>
      <c r="FQ50">
        <v>0</v>
      </c>
      <c r="FR50">
        <f t="shared" si="52"/>
        <v>0</v>
      </c>
      <c r="FS50">
        <v>0</v>
      </c>
      <c r="FX50">
        <v>0</v>
      </c>
      <c r="FY50">
        <v>0</v>
      </c>
      <c r="GA50" t="s">
        <v>3</v>
      </c>
      <c r="GD50">
        <v>1</v>
      </c>
      <c r="GF50">
        <v>538098540</v>
      </c>
      <c r="GG50">
        <v>1</v>
      </c>
      <c r="GH50">
        <v>1</v>
      </c>
      <c r="GI50">
        <v>4</v>
      </c>
      <c r="GJ50">
        <v>0</v>
      </c>
      <c r="GK50">
        <v>0</v>
      </c>
      <c r="GL50">
        <f t="shared" si="53"/>
        <v>0</v>
      </c>
      <c r="GM50">
        <f t="shared" si="54"/>
        <v>352.94</v>
      </c>
      <c r="GN50">
        <f t="shared" si="55"/>
        <v>0</v>
      </c>
      <c r="GO50">
        <f t="shared" si="56"/>
        <v>352.94</v>
      </c>
      <c r="GP50">
        <f t="shared" si="57"/>
        <v>0</v>
      </c>
      <c r="GR50">
        <v>0</v>
      </c>
      <c r="GS50">
        <v>3</v>
      </c>
      <c r="GT50">
        <v>0</v>
      </c>
      <c r="GU50" t="s">
        <v>3</v>
      </c>
      <c r="GV50">
        <f t="shared" si="58"/>
        <v>0</v>
      </c>
      <c r="GW50">
        <v>1</v>
      </c>
      <c r="GX50">
        <f t="shared" si="59"/>
        <v>0</v>
      </c>
      <c r="HA50">
        <v>0</v>
      </c>
      <c r="HB50">
        <v>0</v>
      </c>
      <c r="HC50">
        <f t="shared" si="60"/>
        <v>0</v>
      </c>
      <c r="HE50" t="s">
        <v>3</v>
      </c>
      <c r="HF50" t="s">
        <v>3</v>
      </c>
      <c r="HM50" t="s">
        <v>3</v>
      </c>
      <c r="IK50">
        <v>0</v>
      </c>
    </row>
    <row r="51" spans="1:245" x14ac:dyDescent="0.2">
      <c r="A51">
        <v>17</v>
      </c>
      <c r="B51">
        <v>1</v>
      </c>
      <c r="C51">
        <f>ROW(SmtRes!A98)</f>
        <v>98</v>
      </c>
      <c r="D51">
        <f>ROW(EtalonRes!A98)</f>
        <v>98</v>
      </c>
      <c r="E51" t="s">
        <v>136</v>
      </c>
      <c r="F51" t="s">
        <v>137</v>
      </c>
      <c r="G51" t="s">
        <v>138</v>
      </c>
      <c r="H51" t="s">
        <v>80</v>
      </c>
      <c r="I51">
        <v>11</v>
      </c>
      <c r="J51">
        <v>0</v>
      </c>
      <c r="K51">
        <v>11</v>
      </c>
      <c r="O51">
        <f t="shared" si="21"/>
        <v>116.6</v>
      </c>
      <c r="P51">
        <f t="shared" si="22"/>
        <v>4.18</v>
      </c>
      <c r="Q51">
        <f t="shared" si="23"/>
        <v>0</v>
      </c>
      <c r="R51">
        <f t="shared" si="24"/>
        <v>0</v>
      </c>
      <c r="S51">
        <f t="shared" si="25"/>
        <v>112.42</v>
      </c>
      <c r="T51">
        <f t="shared" si="26"/>
        <v>0</v>
      </c>
      <c r="U51">
        <f t="shared" si="27"/>
        <v>11.33</v>
      </c>
      <c r="V51">
        <f t="shared" si="28"/>
        <v>0</v>
      </c>
      <c r="W51">
        <f t="shared" si="29"/>
        <v>0</v>
      </c>
      <c r="X51">
        <f t="shared" si="30"/>
        <v>106.8</v>
      </c>
      <c r="Y51">
        <f t="shared" si="31"/>
        <v>73.069999999999993</v>
      </c>
      <c r="AA51">
        <v>53408677</v>
      </c>
      <c r="AB51">
        <f t="shared" si="32"/>
        <v>10.6</v>
      </c>
      <c r="AC51">
        <f t="shared" si="33"/>
        <v>0.38</v>
      </c>
      <c r="AD51">
        <f t="shared" si="61"/>
        <v>0</v>
      </c>
      <c r="AE51">
        <f t="shared" si="62"/>
        <v>0</v>
      </c>
      <c r="AF51">
        <f t="shared" si="63"/>
        <v>10.220000000000001</v>
      </c>
      <c r="AG51">
        <f t="shared" si="37"/>
        <v>0</v>
      </c>
      <c r="AH51">
        <f t="shared" si="64"/>
        <v>1.03</v>
      </c>
      <c r="AI51">
        <f t="shared" si="65"/>
        <v>0</v>
      </c>
      <c r="AJ51">
        <f t="shared" si="40"/>
        <v>0</v>
      </c>
      <c r="AK51">
        <v>10.6</v>
      </c>
      <c r="AL51">
        <v>0.38</v>
      </c>
      <c r="AM51">
        <v>0</v>
      </c>
      <c r="AN51">
        <v>0</v>
      </c>
      <c r="AO51">
        <v>10.220000000000001</v>
      </c>
      <c r="AP51">
        <v>0</v>
      </c>
      <c r="AQ51">
        <v>1.03</v>
      </c>
      <c r="AR51">
        <v>0</v>
      </c>
      <c r="AS51">
        <v>0</v>
      </c>
      <c r="AT51">
        <v>95</v>
      </c>
      <c r="AU51">
        <v>65</v>
      </c>
      <c r="AV51">
        <v>1</v>
      </c>
      <c r="AW51">
        <v>1</v>
      </c>
      <c r="AZ51">
        <v>1</v>
      </c>
      <c r="BA51">
        <v>1</v>
      </c>
      <c r="BB51">
        <v>1</v>
      </c>
      <c r="BC51">
        <v>1</v>
      </c>
      <c r="BD51" t="s">
        <v>3</v>
      </c>
      <c r="BE51" t="s">
        <v>3</v>
      </c>
      <c r="BF51" t="s">
        <v>3</v>
      </c>
      <c r="BG51" t="s">
        <v>3</v>
      </c>
      <c r="BH51">
        <v>0</v>
      </c>
      <c r="BI51">
        <v>2</v>
      </c>
      <c r="BJ51" t="s">
        <v>139</v>
      </c>
      <c r="BM51">
        <v>108001</v>
      </c>
      <c r="BN51">
        <v>0</v>
      </c>
      <c r="BO51" t="s">
        <v>3</v>
      </c>
      <c r="BP51">
        <v>0</v>
      </c>
      <c r="BQ51">
        <v>3</v>
      </c>
      <c r="BR51">
        <v>0</v>
      </c>
      <c r="BS51">
        <v>1</v>
      </c>
      <c r="BT51">
        <v>1</v>
      </c>
      <c r="BU51">
        <v>1</v>
      </c>
      <c r="BV51">
        <v>1</v>
      </c>
      <c r="BW51">
        <v>1</v>
      </c>
      <c r="BX51">
        <v>1</v>
      </c>
      <c r="BY51" t="s">
        <v>3</v>
      </c>
      <c r="BZ51">
        <v>95</v>
      </c>
      <c r="CA51">
        <v>65</v>
      </c>
      <c r="CB51" t="s">
        <v>3</v>
      </c>
      <c r="CE51">
        <v>0</v>
      </c>
      <c r="CF51">
        <v>0</v>
      </c>
      <c r="CG51">
        <v>0</v>
      </c>
      <c r="CM51">
        <v>0</v>
      </c>
      <c r="CN51" t="s">
        <v>3</v>
      </c>
      <c r="CO51">
        <v>0</v>
      </c>
      <c r="CP51">
        <f t="shared" si="41"/>
        <v>116.6</v>
      </c>
      <c r="CQ51">
        <f t="shared" si="42"/>
        <v>0.38</v>
      </c>
      <c r="CR51">
        <f t="shared" si="43"/>
        <v>0</v>
      </c>
      <c r="CS51">
        <f t="shared" si="44"/>
        <v>0</v>
      </c>
      <c r="CT51">
        <f t="shared" si="45"/>
        <v>10.220000000000001</v>
      </c>
      <c r="CU51">
        <f t="shared" si="46"/>
        <v>0</v>
      </c>
      <c r="CV51">
        <f t="shared" si="47"/>
        <v>1.03</v>
      </c>
      <c r="CW51">
        <f t="shared" si="48"/>
        <v>0</v>
      </c>
      <c r="CX51">
        <f t="shared" si="49"/>
        <v>0</v>
      </c>
      <c r="CY51">
        <f t="shared" si="50"/>
        <v>106.79899999999999</v>
      </c>
      <c r="CZ51">
        <f t="shared" si="51"/>
        <v>73.073000000000008</v>
      </c>
      <c r="DC51" t="s">
        <v>3</v>
      </c>
      <c r="DD51" t="s">
        <v>3</v>
      </c>
      <c r="DE51" t="s">
        <v>3</v>
      </c>
      <c r="DF51" t="s">
        <v>3</v>
      </c>
      <c r="DG51" t="s">
        <v>3</v>
      </c>
      <c r="DH51" t="s">
        <v>3</v>
      </c>
      <c r="DI51" t="s">
        <v>3</v>
      </c>
      <c r="DJ51" t="s">
        <v>3</v>
      </c>
      <c r="DK51" t="s">
        <v>3</v>
      </c>
      <c r="DL51" t="s">
        <v>3</v>
      </c>
      <c r="DM51" t="s">
        <v>3</v>
      </c>
      <c r="DN51">
        <v>0</v>
      </c>
      <c r="DO51">
        <v>0</v>
      </c>
      <c r="DP51">
        <v>1</v>
      </c>
      <c r="DQ51">
        <v>1</v>
      </c>
      <c r="DU51">
        <v>1013</v>
      </c>
      <c r="DV51" t="s">
        <v>80</v>
      </c>
      <c r="DW51" t="s">
        <v>80</v>
      </c>
      <c r="DX51">
        <v>1</v>
      </c>
      <c r="DZ51" t="s">
        <v>3</v>
      </c>
      <c r="EA51" t="s">
        <v>3</v>
      </c>
      <c r="EB51" t="s">
        <v>3</v>
      </c>
      <c r="EC51" t="s">
        <v>3</v>
      </c>
      <c r="EE51">
        <v>51430593</v>
      </c>
      <c r="EF51">
        <v>3</v>
      </c>
      <c r="EG51" t="s">
        <v>15</v>
      </c>
      <c r="EH51">
        <v>0</v>
      </c>
      <c r="EI51" t="s">
        <v>3</v>
      </c>
      <c r="EJ51">
        <v>2</v>
      </c>
      <c r="EK51">
        <v>108001</v>
      </c>
      <c r="EL51" t="s">
        <v>91</v>
      </c>
      <c r="EM51" t="s">
        <v>92</v>
      </c>
      <c r="EO51" t="s">
        <v>3</v>
      </c>
      <c r="EQ51">
        <v>131072</v>
      </c>
      <c r="ER51">
        <v>10.6</v>
      </c>
      <c r="ES51">
        <v>0.38</v>
      </c>
      <c r="ET51">
        <v>0</v>
      </c>
      <c r="EU51">
        <v>0</v>
      </c>
      <c r="EV51">
        <v>10.220000000000001</v>
      </c>
      <c r="EW51">
        <v>1.03</v>
      </c>
      <c r="EX51">
        <v>0</v>
      </c>
      <c r="EY51">
        <v>0</v>
      </c>
      <c r="FQ51">
        <v>0</v>
      </c>
      <c r="FR51">
        <f t="shared" si="52"/>
        <v>0</v>
      </c>
      <c r="FS51">
        <v>0</v>
      </c>
      <c r="FX51">
        <v>95</v>
      </c>
      <c r="FY51">
        <v>65</v>
      </c>
      <c r="GA51" t="s">
        <v>3</v>
      </c>
      <c r="GD51">
        <v>1</v>
      </c>
      <c r="GF51">
        <v>1966679188</v>
      </c>
      <c r="GG51">
        <v>1</v>
      </c>
      <c r="GH51">
        <v>1</v>
      </c>
      <c r="GI51">
        <v>4</v>
      </c>
      <c r="GJ51">
        <v>0</v>
      </c>
      <c r="GK51">
        <v>0</v>
      </c>
      <c r="GL51">
        <f t="shared" si="53"/>
        <v>0</v>
      </c>
      <c r="GM51">
        <f t="shared" si="54"/>
        <v>296.47000000000003</v>
      </c>
      <c r="GN51">
        <f t="shared" si="55"/>
        <v>0</v>
      </c>
      <c r="GO51">
        <f t="shared" si="56"/>
        <v>296.47000000000003</v>
      </c>
      <c r="GP51">
        <f t="shared" si="57"/>
        <v>0</v>
      </c>
      <c r="GR51">
        <v>0</v>
      </c>
      <c r="GS51">
        <v>3</v>
      </c>
      <c r="GT51">
        <v>0</v>
      </c>
      <c r="GU51" t="s">
        <v>3</v>
      </c>
      <c r="GV51">
        <f t="shared" si="58"/>
        <v>0</v>
      </c>
      <c r="GW51">
        <v>1</v>
      </c>
      <c r="GX51">
        <f t="shared" si="59"/>
        <v>0</v>
      </c>
      <c r="HA51">
        <v>0</v>
      </c>
      <c r="HB51">
        <v>0</v>
      </c>
      <c r="HC51">
        <f t="shared" si="60"/>
        <v>0</v>
      </c>
      <c r="HE51" t="s">
        <v>3</v>
      </c>
      <c r="HF51" t="s">
        <v>3</v>
      </c>
      <c r="HM51" t="s">
        <v>3</v>
      </c>
      <c r="IK51">
        <v>0</v>
      </c>
    </row>
    <row r="52" spans="1:245" x14ac:dyDescent="0.2">
      <c r="A52">
        <v>17</v>
      </c>
      <c r="B52">
        <v>1</v>
      </c>
      <c r="E52" t="s">
        <v>140</v>
      </c>
      <c r="F52" t="s">
        <v>141</v>
      </c>
      <c r="G52" t="s">
        <v>142</v>
      </c>
      <c r="H52" t="s">
        <v>80</v>
      </c>
      <c r="I52">
        <v>11</v>
      </c>
      <c r="J52">
        <v>0</v>
      </c>
      <c r="K52">
        <v>11</v>
      </c>
      <c r="O52">
        <f t="shared" si="21"/>
        <v>144.32</v>
      </c>
      <c r="P52">
        <f t="shared" si="22"/>
        <v>144.32</v>
      </c>
      <c r="Q52">
        <f t="shared" si="23"/>
        <v>0</v>
      </c>
      <c r="R52">
        <f t="shared" si="24"/>
        <v>0</v>
      </c>
      <c r="S52">
        <f t="shared" si="25"/>
        <v>0</v>
      </c>
      <c r="T52">
        <f t="shared" si="26"/>
        <v>0</v>
      </c>
      <c r="U52">
        <f t="shared" si="27"/>
        <v>0</v>
      </c>
      <c r="V52">
        <f t="shared" si="28"/>
        <v>0</v>
      </c>
      <c r="W52">
        <f t="shared" si="29"/>
        <v>0</v>
      </c>
      <c r="X52">
        <f t="shared" si="30"/>
        <v>0</v>
      </c>
      <c r="Y52">
        <f t="shared" si="31"/>
        <v>0</v>
      </c>
      <c r="AA52">
        <v>53408677</v>
      </c>
      <c r="AB52">
        <f t="shared" si="32"/>
        <v>13.12</v>
      </c>
      <c r="AC52">
        <f t="shared" si="33"/>
        <v>13.12</v>
      </c>
      <c r="AD52">
        <f t="shared" si="61"/>
        <v>0</v>
      </c>
      <c r="AE52">
        <f t="shared" si="62"/>
        <v>0</v>
      </c>
      <c r="AF52">
        <f t="shared" si="63"/>
        <v>0</v>
      </c>
      <c r="AG52">
        <f t="shared" si="37"/>
        <v>0</v>
      </c>
      <c r="AH52">
        <f t="shared" si="64"/>
        <v>0</v>
      </c>
      <c r="AI52">
        <f t="shared" si="65"/>
        <v>0</v>
      </c>
      <c r="AJ52">
        <f t="shared" si="40"/>
        <v>0</v>
      </c>
      <c r="AK52">
        <v>13.12</v>
      </c>
      <c r="AL52">
        <v>13.12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1</v>
      </c>
      <c r="AW52">
        <v>1</v>
      </c>
      <c r="AZ52">
        <v>1</v>
      </c>
      <c r="BA52">
        <v>1</v>
      </c>
      <c r="BB52">
        <v>1</v>
      </c>
      <c r="BC52">
        <v>1</v>
      </c>
      <c r="BD52" t="s">
        <v>3</v>
      </c>
      <c r="BE52" t="s">
        <v>3</v>
      </c>
      <c r="BF52" t="s">
        <v>3</v>
      </c>
      <c r="BG52" t="s">
        <v>3</v>
      </c>
      <c r="BH52">
        <v>3</v>
      </c>
      <c r="BI52">
        <v>3</v>
      </c>
      <c r="BJ52" t="s">
        <v>143</v>
      </c>
      <c r="BM52">
        <v>600001</v>
      </c>
      <c r="BN52">
        <v>0</v>
      </c>
      <c r="BO52" t="s">
        <v>3</v>
      </c>
      <c r="BP52">
        <v>0</v>
      </c>
      <c r="BQ52">
        <v>5</v>
      </c>
      <c r="BR52">
        <v>0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 t="s">
        <v>3</v>
      </c>
      <c r="BZ52">
        <v>0</v>
      </c>
      <c r="CA52">
        <v>0</v>
      </c>
      <c r="CB52" t="s">
        <v>3</v>
      </c>
      <c r="CE52">
        <v>0</v>
      </c>
      <c r="CF52">
        <v>0</v>
      </c>
      <c r="CG52">
        <v>0</v>
      </c>
      <c r="CM52">
        <v>0</v>
      </c>
      <c r="CN52" t="s">
        <v>3</v>
      </c>
      <c r="CO52">
        <v>0</v>
      </c>
      <c r="CP52">
        <f t="shared" si="41"/>
        <v>144.32</v>
      </c>
      <c r="CQ52">
        <f t="shared" si="42"/>
        <v>13.12</v>
      </c>
      <c r="CR52">
        <f t="shared" si="43"/>
        <v>0</v>
      </c>
      <c r="CS52">
        <f t="shared" si="44"/>
        <v>0</v>
      </c>
      <c r="CT52">
        <f t="shared" si="45"/>
        <v>0</v>
      </c>
      <c r="CU52">
        <f t="shared" si="46"/>
        <v>0</v>
      </c>
      <c r="CV52">
        <f t="shared" si="47"/>
        <v>0</v>
      </c>
      <c r="CW52">
        <f t="shared" si="48"/>
        <v>0</v>
      </c>
      <c r="CX52">
        <f t="shared" si="49"/>
        <v>0</v>
      </c>
      <c r="CY52">
        <f t="shared" si="50"/>
        <v>0</v>
      </c>
      <c r="CZ52">
        <f t="shared" si="51"/>
        <v>0</v>
      </c>
      <c r="DC52" t="s">
        <v>3</v>
      </c>
      <c r="DD52" t="s">
        <v>3</v>
      </c>
      <c r="DE52" t="s">
        <v>3</v>
      </c>
      <c r="DF52" t="s">
        <v>3</v>
      </c>
      <c r="DG52" t="s">
        <v>3</v>
      </c>
      <c r="DH52" t="s">
        <v>3</v>
      </c>
      <c r="DI52" t="s">
        <v>3</v>
      </c>
      <c r="DJ52" t="s">
        <v>3</v>
      </c>
      <c r="DK52" t="s">
        <v>3</v>
      </c>
      <c r="DL52" t="s">
        <v>3</v>
      </c>
      <c r="DM52" t="s">
        <v>3</v>
      </c>
      <c r="DN52">
        <v>0</v>
      </c>
      <c r="DO52">
        <v>0</v>
      </c>
      <c r="DP52">
        <v>1</v>
      </c>
      <c r="DQ52">
        <v>1</v>
      </c>
      <c r="DU52">
        <v>1013</v>
      </c>
      <c r="DV52" t="s">
        <v>80</v>
      </c>
      <c r="DW52" t="s">
        <v>80</v>
      </c>
      <c r="DX52">
        <v>1</v>
      </c>
      <c r="DZ52" t="s">
        <v>3</v>
      </c>
      <c r="EA52" t="s">
        <v>3</v>
      </c>
      <c r="EB52" t="s">
        <v>3</v>
      </c>
      <c r="EC52" t="s">
        <v>3</v>
      </c>
      <c r="EE52">
        <v>51430645</v>
      </c>
      <c r="EF52">
        <v>5</v>
      </c>
      <c r="EG52" t="s">
        <v>144</v>
      </c>
      <c r="EH52">
        <v>0</v>
      </c>
      <c r="EI52" t="s">
        <v>3</v>
      </c>
      <c r="EJ52">
        <v>3</v>
      </c>
      <c r="EK52">
        <v>600001</v>
      </c>
      <c r="EL52" t="s">
        <v>145</v>
      </c>
      <c r="EM52" t="s">
        <v>146</v>
      </c>
      <c r="EO52" t="s">
        <v>3</v>
      </c>
      <c r="EQ52">
        <v>131072</v>
      </c>
      <c r="ER52">
        <v>13.12</v>
      </c>
      <c r="ES52">
        <v>13.12</v>
      </c>
      <c r="ET52">
        <v>0</v>
      </c>
      <c r="EU52">
        <v>0</v>
      </c>
      <c r="EV52">
        <v>0</v>
      </c>
      <c r="EW52">
        <v>0</v>
      </c>
      <c r="EX52">
        <v>0</v>
      </c>
      <c r="EY52">
        <v>0</v>
      </c>
      <c r="FQ52">
        <v>0</v>
      </c>
      <c r="FR52">
        <f t="shared" si="52"/>
        <v>144.32</v>
      </c>
      <c r="FS52">
        <v>0</v>
      </c>
      <c r="FX52">
        <v>0</v>
      </c>
      <c r="FY52">
        <v>0</v>
      </c>
      <c r="GA52" t="s">
        <v>3</v>
      </c>
      <c r="GD52">
        <v>1</v>
      </c>
      <c r="GF52">
        <v>-1026766174</v>
      </c>
      <c r="GG52">
        <v>1</v>
      </c>
      <c r="GH52">
        <v>1</v>
      </c>
      <c r="GI52">
        <v>4</v>
      </c>
      <c r="GJ52">
        <v>0</v>
      </c>
      <c r="GK52">
        <v>0</v>
      </c>
      <c r="GL52">
        <f t="shared" si="53"/>
        <v>0</v>
      </c>
      <c r="GM52">
        <f t="shared" si="54"/>
        <v>144.32</v>
      </c>
      <c r="GN52">
        <f t="shared" si="55"/>
        <v>0</v>
      </c>
      <c r="GO52">
        <f t="shared" si="56"/>
        <v>0</v>
      </c>
      <c r="GP52">
        <f t="shared" si="57"/>
        <v>0</v>
      </c>
      <c r="GR52">
        <v>0</v>
      </c>
      <c r="GS52">
        <v>3</v>
      </c>
      <c r="GT52">
        <v>0</v>
      </c>
      <c r="GU52" t="s">
        <v>3</v>
      </c>
      <c r="GV52">
        <f t="shared" si="58"/>
        <v>0</v>
      </c>
      <c r="GW52">
        <v>1</v>
      </c>
      <c r="GX52">
        <f t="shared" si="59"/>
        <v>0</v>
      </c>
      <c r="HA52">
        <v>0</v>
      </c>
      <c r="HB52">
        <v>0</v>
      </c>
      <c r="HC52">
        <f t="shared" si="60"/>
        <v>0</v>
      </c>
      <c r="HE52" t="s">
        <v>3</v>
      </c>
      <c r="HF52" t="s">
        <v>3</v>
      </c>
      <c r="HM52" t="s">
        <v>3</v>
      </c>
      <c r="IK52">
        <v>0</v>
      </c>
    </row>
    <row r="53" spans="1:245" x14ac:dyDescent="0.2">
      <c r="A53">
        <v>17</v>
      </c>
      <c r="B53">
        <v>1</v>
      </c>
      <c r="E53" t="s">
        <v>147</v>
      </c>
      <c r="F53" t="s">
        <v>148</v>
      </c>
      <c r="G53" t="s">
        <v>149</v>
      </c>
      <c r="H53" t="s">
        <v>48</v>
      </c>
      <c r="I53">
        <v>0.11</v>
      </c>
      <c r="J53">
        <v>0</v>
      </c>
      <c r="K53">
        <v>0.11</v>
      </c>
      <c r="O53">
        <f t="shared" si="21"/>
        <v>24.63</v>
      </c>
      <c r="P53">
        <f t="shared" si="22"/>
        <v>24.63</v>
      </c>
      <c r="Q53">
        <f t="shared" si="23"/>
        <v>0</v>
      </c>
      <c r="R53">
        <f t="shared" si="24"/>
        <v>0</v>
      </c>
      <c r="S53">
        <f t="shared" si="25"/>
        <v>0</v>
      </c>
      <c r="T53">
        <f t="shared" si="26"/>
        <v>0</v>
      </c>
      <c r="U53">
        <f t="shared" si="27"/>
        <v>0</v>
      </c>
      <c r="V53">
        <f t="shared" si="28"/>
        <v>0</v>
      </c>
      <c r="W53">
        <f t="shared" si="29"/>
        <v>0</v>
      </c>
      <c r="X53">
        <f t="shared" si="30"/>
        <v>0</v>
      </c>
      <c r="Y53">
        <f t="shared" si="31"/>
        <v>0</v>
      </c>
      <c r="AA53">
        <v>53408677</v>
      </c>
      <c r="AB53">
        <f t="shared" si="32"/>
        <v>223.94</v>
      </c>
      <c r="AC53">
        <f t="shared" si="33"/>
        <v>223.94</v>
      </c>
      <c r="AD53">
        <f t="shared" si="61"/>
        <v>0</v>
      </c>
      <c r="AE53">
        <f t="shared" si="62"/>
        <v>0</v>
      </c>
      <c r="AF53">
        <f t="shared" si="63"/>
        <v>0</v>
      </c>
      <c r="AG53">
        <f t="shared" si="37"/>
        <v>0</v>
      </c>
      <c r="AH53">
        <f t="shared" si="64"/>
        <v>0</v>
      </c>
      <c r="AI53">
        <f t="shared" si="65"/>
        <v>0</v>
      </c>
      <c r="AJ53">
        <f t="shared" si="40"/>
        <v>0</v>
      </c>
      <c r="AK53">
        <v>223.94</v>
      </c>
      <c r="AL53">
        <v>223.94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1</v>
      </c>
      <c r="AW53">
        <v>1</v>
      </c>
      <c r="AZ53">
        <v>1</v>
      </c>
      <c r="BA53">
        <v>1</v>
      </c>
      <c r="BB53">
        <v>1</v>
      </c>
      <c r="BC53">
        <v>1</v>
      </c>
      <c r="BD53" t="s">
        <v>3</v>
      </c>
      <c r="BE53" t="s">
        <v>3</v>
      </c>
      <c r="BF53" t="s">
        <v>3</v>
      </c>
      <c r="BG53" t="s">
        <v>3</v>
      </c>
      <c r="BH53">
        <v>3</v>
      </c>
      <c r="BI53">
        <v>2</v>
      </c>
      <c r="BJ53" t="s">
        <v>150</v>
      </c>
      <c r="BM53">
        <v>500002</v>
      </c>
      <c r="BN53">
        <v>0</v>
      </c>
      <c r="BO53" t="s">
        <v>3</v>
      </c>
      <c r="BP53">
        <v>0</v>
      </c>
      <c r="BQ53">
        <v>12</v>
      </c>
      <c r="BR53">
        <v>0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 t="s">
        <v>3</v>
      </c>
      <c r="BZ53">
        <v>0</v>
      </c>
      <c r="CA53">
        <v>0</v>
      </c>
      <c r="CB53" t="s">
        <v>3</v>
      </c>
      <c r="CE53">
        <v>0</v>
      </c>
      <c r="CF53">
        <v>0</v>
      </c>
      <c r="CG53">
        <v>0</v>
      </c>
      <c r="CM53">
        <v>0</v>
      </c>
      <c r="CN53" t="s">
        <v>3</v>
      </c>
      <c r="CO53">
        <v>0</v>
      </c>
      <c r="CP53">
        <f t="shared" si="41"/>
        <v>24.63</v>
      </c>
      <c r="CQ53">
        <f t="shared" si="42"/>
        <v>223.94</v>
      </c>
      <c r="CR53">
        <f t="shared" si="43"/>
        <v>0</v>
      </c>
      <c r="CS53">
        <f t="shared" si="44"/>
        <v>0</v>
      </c>
      <c r="CT53">
        <f t="shared" si="45"/>
        <v>0</v>
      </c>
      <c r="CU53">
        <f t="shared" si="46"/>
        <v>0</v>
      </c>
      <c r="CV53">
        <f t="shared" si="47"/>
        <v>0</v>
      </c>
      <c r="CW53">
        <f t="shared" si="48"/>
        <v>0</v>
      </c>
      <c r="CX53">
        <f t="shared" si="49"/>
        <v>0</v>
      </c>
      <c r="CY53">
        <f t="shared" si="50"/>
        <v>0</v>
      </c>
      <c r="CZ53">
        <f t="shared" si="51"/>
        <v>0</v>
      </c>
      <c r="DC53" t="s">
        <v>3</v>
      </c>
      <c r="DD53" t="s">
        <v>3</v>
      </c>
      <c r="DE53" t="s">
        <v>3</v>
      </c>
      <c r="DF53" t="s">
        <v>3</v>
      </c>
      <c r="DG53" t="s">
        <v>3</v>
      </c>
      <c r="DH53" t="s">
        <v>3</v>
      </c>
      <c r="DI53" t="s">
        <v>3</v>
      </c>
      <c r="DJ53" t="s">
        <v>3</v>
      </c>
      <c r="DK53" t="s">
        <v>3</v>
      </c>
      <c r="DL53" t="s">
        <v>3</v>
      </c>
      <c r="DM53" t="s">
        <v>3</v>
      </c>
      <c r="DN53">
        <v>0</v>
      </c>
      <c r="DO53">
        <v>0</v>
      </c>
      <c r="DP53">
        <v>1</v>
      </c>
      <c r="DQ53">
        <v>1</v>
      </c>
      <c r="DU53">
        <v>1013</v>
      </c>
      <c r="DV53" t="s">
        <v>48</v>
      </c>
      <c r="DW53" t="s">
        <v>48</v>
      </c>
      <c r="DX53">
        <v>1</v>
      </c>
      <c r="DZ53" t="s">
        <v>3</v>
      </c>
      <c r="EA53" t="s">
        <v>3</v>
      </c>
      <c r="EB53" t="s">
        <v>3</v>
      </c>
      <c r="EC53" t="s">
        <v>3</v>
      </c>
      <c r="EE53">
        <v>51430644</v>
      </c>
      <c r="EF53">
        <v>12</v>
      </c>
      <c r="EG53" t="s">
        <v>97</v>
      </c>
      <c r="EH53">
        <v>0</v>
      </c>
      <c r="EI53" t="s">
        <v>3</v>
      </c>
      <c r="EJ53">
        <v>2</v>
      </c>
      <c r="EK53">
        <v>500002</v>
      </c>
      <c r="EL53" t="s">
        <v>98</v>
      </c>
      <c r="EM53" t="s">
        <v>99</v>
      </c>
      <c r="EO53" t="s">
        <v>3</v>
      </c>
      <c r="EQ53">
        <v>131072</v>
      </c>
      <c r="ER53">
        <v>223.94</v>
      </c>
      <c r="ES53">
        <v>223.94</v>
      </c>
      <c r="ET53">
        <v>0</v>
      </c>
      <c r="EU53">
        <v>0</v>
      </c>
      <c r="EV53">
        <v>0</v>
      </c>
      <c r="EW53">
        <v>0</v>
      </c>
      <c r="EX53">
        <v>0</v>
      </c>
      <c r="EY53">
        <v>0</v>
      </c>
      <c r="FQ53">
        <v>0</v>
      </c>
      <c r="FR53">
        <f t="shared" si="52"/>
        <v>0</v>
      </c>
      <c r="FS53">
        <v>0</v>
      </c>
      <c r="FX53">
        <v>0</v>
      </c>
      <c r="FY53">
        <v>0</v>
      </c>
      <c r="GA53" t="s">
        <v>3</v>
      </c>
      <c r="GD53">
        <v>1</v>
      </c>
      <c r="GF53">
        <v>1771524959</v>
      </c>
      <c r="GG53">
        <v>1</v>
      </c>
      <c r="GH53">
        <v>1</v>
      </c>
      <c r="GI53">
        <v>4</v>
      </c>
      <c r="GJ53">
        <v>0</v>
      </c>
      <c r="GK53">
        <v>0</v>
      </c>
      <c r="GL53">
        <f t="shared" si="53"/>
        <v>0</v>
      </c>
      <c r="GM53">
        <f t="shared" si="54"/>
        <v>24.63</v>
      </c>
      <c r="GN53">
        <f t="shared" si="55"/>
        <v>0</v>
      </c>
      <c r="GO53">
        <f t="shared" si="56"/>
        <v>24.63</v>
      </c>
      <c r="GP53">
        <f t="shared" si="57"/>
        <v>0</v>
      </c>
      <c r="GR53">
        <v>0</v>
      </c>
      <c r="GS53">
        <v>3</v>
      </c>
      <c r="GT53">
        <v>0</v>
      </c>
      <c r="GU53" t="s">
        <v>3</v>
      </c>
      <c r="GV53">
        <f t="shared" si="58"/>
        <v>0</v>
      </c>
      <c r="GW53">
        <v>1</v>
      </c>
      <c r="GX53">
        <f t="shared" si="59"/>
        <v>0</v>
      </c>
      <c r="HA53">
        <v>0</v>
      </c>
      <c r="HB53">
        <v>0</v>
      </c>
      <c r="HC53">
        <f t="shared" si="60"/>
        <v>0</v>
      </c>
      <c r="HE53" t="s">
        <v>3</v>
      </c>
      <c r="HF53" t="s">
        <v>3</v>
      </c>
      <c r="HM53" t="s">
        <v>3</v>
      </c>
      <c r="IK53">
        <v>0</v>
      </c>
    </row>
    <row r="55" spans="1:245" x14ac:dyDescent="0.2">
      <c r="A55" s="2">
        <v>51</v>
      </c>
      <c r="B55" s="2">
        <f>B24</f>
        <v>1</v>
      </c>
      <c r="C55" s="2">
        <f>A24</f>
        <v>4</v>
      </c>
      <c r="D55" s="2">
        <f>ROW(A24)</f>
        <v>24</v>
      </c>
      <c r="E55" s="2"/>
      <c r="F55" s="2" t="str">
        <f>IF(F24&lt;&gt;"",F24,"")</f>
        <v>1</v>
      </c>
      <c r="G55" s="2" t="str">
        <f>IF(G24&lt;&gt;"",G24,"")</f>
        <v>Монтажные работы</v>
      </c>
      <c r="H55" s="2">
        <v>0</v>
      </c>
      <c r="I55" s="2"/>
      <c r="J55" s="2"/>
      <c r="K55" s="2"/>
      <c r="L55" s="2"/>
      <c r="M55" s="2"/>
      <c r="N55" s="2"/>
      <c r="O55" s="2">
        <f t="shared" ref="O55:T55" si="66">ROUND(AB55,2)</f>
        <v>49577.27</v>
      </c>
      <c r="P55" s="2">
        <f t="shared" si="66"/>
        <v>44366.59</v>
      </c>
      <c r="Q55" s="2">
        <f t="shared" si="66"/>
        <v>3982.75</v>
      </c>
      <c r="R55" s="2">
        <f t="shared" si="66"/>
        <v>485.9</v>
      </c>
      <c r="S55" s="2">
        <f t="shared" si="66"/>
        <v>1227.93</v>
      </c>
      <c r="T55" s="2">
        <f t="shared" si="66"/>
        <v>0</v>
      </c>
      <c r="U55" s="2">
        <f>AH55</f>
        <v>131.815729</v>
      </c>
      <c r="V55" s="2">
        <f>AI55</f>
        <v>39.591667500000007</v>
      </c>
      <c r="W55" s="2">
        <f>ROUND(AJ55,2)</f>
        <v>0</v>
      </c>
      <c r="X55" s="2">
        <f>ROUND(AK55,2)</f>
        <v>1609.75</v>
      </c>
      <c r="Y55" s="2">
        <f>ROUND(AL55,2)</f>
        <v>1022.07</v>
      </c>
      <c r="Z55" s="2"/>
      <c r="AA55" s="2"/>
      <c r="AB55" s="2">
        <f>ROUND(SUMIF(AA28:AA53,"=53408677",O28:O53),2)</f>
        <v>49577.27</v>
      </c>
      <c r="AC55" s="2">
        <f>ROUND(SUMIF(AA28:AA53,"=53408677",P28:P53),2)</f>
        <v>44366.59</v>
      </c>
      <c r="AD55" s="2">
        <f>ROUND(SUMIF(AA28:AA53,"=53408677",Q28:Q53),2)</f>
        <v>3982.75</v>
      </c>
      <c r="AE55" s="2">
        <f>ROUND(SUMIF(AA28:AA53,"=53408677",R28:R53),2)</f>
        <v>485.9</v>
      </c>
      <c r="AF55" s="2">
        <f>ROUND(SUMIF(AA28:AA53,"=53408677",S28:S53),2)</f>
        <v>1227.93</v>
      </c>
      <c r="AG55" s="2">
        <f>ROUND(SUMIF(AA28:AA53,"=53408677",T28:T53),2)</f>
        <v>0</v>
      </c>
      <c r="AH55" s="2">
        <f>SUMIF(AA28:AA53,"=53408677",U28:U53)</f>
        <v>131.815729</v>
      </c>
      <c r="AI55" s="2">
        <f>SUMIF(AA28:AA53,"=53408677",V28:V53)</f>
        <v>39.591667500000007</v>
      </c>
      <c r="AJ55" s="2">
        <f>ROUND(SUMIF(AA28:AA53,"=53408677",W28:W53),2)</f>
        <v>0</v>
      </c>
      <c r="AK55" s="2">
        <f>ROUND(SUMIF(AA28:AA53,"=53408677",X28:X53),2)</f>
        <v>1609.75</v>
      </c>
      <c r="AL55" s="2">
        <f>ROUND(SUMIF(AA28:AA53,"=53408677",Y28:Y53),2)</f>
        <v>1022.07</v>
      </c>
      <c r="AM55" s="2"/>
      <c r="AN55" s="2"/>
      <c r="AO55" s="2">
        <f t="shared" ref="AO55:BD55" si="67">ROUND(BX55,2)</f>
        <v>0</v>
      </c>
      <c r="AP55" s="2">
        <f t="shared" si="67"/>
        <v>144.32</v>
      </c>
      <c r="AQ55" s="2">
        <f t="shared" si="67"/>
        <v>0</v>
      </c>
      <c r="AR55" s="2">
        <f t="shared" si="67"/>
        <v>52209.09</v>
      </c>
      <c r="AS55" s="2">
        <f t="shared" si="67"/>
        <v>33547.97</v>
      </c>
      <c r="AT55" s="2">
        <f t="shared" si="67"/>
        <v>18516.8</v>
      </c>
      <c r="AU55" s="2">
        <f t="shared" si="67"/>
        <v>0</v>
      </c>
      <c r="AV55" s="2">
        <f t="shared" si="67"/>
        <v>44366.59</v>
      </c>
      <c r="AW55" s="2">
        <f t="shared" si="67"/>
        <v>44222.27</v>
      </c>
      <c r="AX55" s="2">
        <f t="shared" si="67"/>
        <v>0</v>
      </c>
      <c r="AY55" s="2">
        <f t="shared" si="67"/>
        <v>44222.27</v>
      </c>
      <c r="AZ55" s="2">
        <f t="shared" si="67"/>
        <v>144.32</v>
      </c>
      <c r="BA55" s="2">
        <f t="shared" si="67"/>
        <v>0</v>
      </c>
      <c r="BB55" s="2">
        <f t="shared" si="67"/>
        <v>0</v>
      </c>
      <c r="BC55" s="2">
        <f t="shared" si="67"/>
        <v>0</v>
      </c>
      <c r="BD55" s="2">
        <f t="shared" si="67"/>
        <v>0</v>
      </c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>
        <f>ROUND(SUMIF(AA28:AA53,"=53408677",FQ28:FQ53),2)</f>
        <v>0</v>
      </c>
      <c r="BY55" s="2">
        <f>ROUND(SUMIF(AA28:AA53,"=53408677",FR28:FR53),2)</f>
        <v>144.32</v>
      </c>
      <c r="BZ55" s="2">
        <f>ROUND(SUMIF(AA28:AA53,"=53408677",GL28:GL53),2)</f>
        <v>0</v>
      </c>
      <c r="CA55" s="2">
        <f>ROUND(SUMIF(AA28:AA53,"=53408677",GM28:GM53),2)</f>
        <v>52209.09</v>
      </c>
      <c r="CB55" s="2">
        <f>ROUND(SUMIF(AA28:AA53,"=53408677",GN28:GN53),2)</f>
        <v>33547.97</v>
      </c>
      <c r="CC55" s="2">
        <f>ROUND(SUMIF(AA28:AA53,"=53408677",GO28:GO53),2)</f>
        <v>18516.8</v>
      </c>
      <c r="CD55" s="2">
        <f>ROUND(SUMIF(AA28:AA53,"=53408677",GP28:GP53),2)</f>
        <v>0</v>
      </c>
      <c r="CE55" s="2">
        <f>AC55-BX55</f>
        <v>44366.59</v>
      </c>
      <c r="CF55" s="2">
        <f>AC55-BY55</f>
        <v>44222.27</v>
      </c>
      <c r="CG55" s="2">
        <f>BX55-BZ55</f>
        <v>0</v>
      </c>
      <c r="CH55" s="2">
        <f>AC55-BX55-BY55+BZ55</f>
        <v>44222.27</v>
      </c>
      <c r="CI55" s="2">
        <f>BY55-BZ55</f>
        <v>144.32</v>
      </c>
      <c r="CJ55" s="2">
        <f>ROUND(SUMIF(AA28:AA53,"=53408677",GX28:GX53),2)</f>
        <v>0</v>
      </c>
      <c r="CK55" s="2">
        <f>ROUND(SUMIF(AA28:AA53,"=53408677",GY28:GY53),2)</f>
        <v>0</v>
      </c>
      <c r="CL55" s="2">
        <f>ROUND(SUMIF(AA28:AA53,"=53408677",GZ28:GZ53),2)</f>
        <v>0</v>
      </c>
      <c r="CM55" s="2">
        <f>ROUND(SUMIF(AA28:AA53,"=53408677",HD28:HD53),2)</f>
        <v>0</v>
      </c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>
        <v>0</v>
      </c>
    </row>
    <row r="57" spans="1:245" x14ac:dyDescent="0.2">
      <c r="A57" s="4">
        <v>50</v>
      </c>
      <c r="B57" s="4">
        <v>0</v>
      </c>
      <c r="C57" s="4">
        <v>0</v>
      </c>
      <c r="D57" s="4">
        <v>1</v>
      </c>
      <c r="E57" s="4">
        <v>201</v>
      </c>
      <c r="F57" s="4">
        <f>ROUND(Source!O55,O57)</f>
        <v>49577.27</v>
      </c>
      <c r="G57" s="4" t="s">
        <v>151</v>
      </c>
      <c r="H57" s="4" t="s">
        <v>152</v>
      </c>
      <c r="I57" s="4"/>
      <c r="J57" s="4"/>
      <c r="K57" s="4">
        <v>201</v>
      </c>
      <c r="L57" s="4">
        <v>1</v>
      </c>
      <c r="M57" s="4">
        <v>3</v>
      </c>
      <c r="N57" s="4" t="s">
        <v>3</v>
      </c>
      <c r="O57" s="4">
        <v>2</v>
      </c>
      <c r="P57" s="4"/>
      <c r="Q57" s="4"/>
      <c r="R57" s="4"/>
      <c r="S57" s="4"/>
      <c r="T57" s="4"/>
      <c r="U57" s="4"/>
      <c r="V57" s="4"/>
      <c r="W57" s="4"/>
    </row>
    <row r="58" spans="1:245" x14ac:dyDescent="0.2">
      <c r="A58" s="4">
        <v>50</v>
      </c>
      <c r="B58" s="4">
        <v>0</v>
      </c>
      <c r="C58" s="4">
        <v>0</v>
      </c>
      <c r="D58" s="4">
        <v>1</v>
      </c>
      <c r="E58" s="4">
        <v>202</v>
      </c>
      <c r="F58" s="4">
        <f>ROUND(Source!P55,O58)</f>
        <v>44366.59</v>
      </c>
      <c r="G58" s="4" t="s">
        <v>153</v>
      </c>
      <c r="H58" s="4" t="s">
        <v>154</v>
      </c>
      <c r="I58" s="4"/>
      <c r="J58" s="4"/>
      <c r="K58" s="4">
        <v>202</v>
      </c>
      <c r="L58" s="4">
        <v>2</v>
      </c>
      <c r="M58" s="4">
        <v>3</v>
      </c>
      <c r="N58" s="4" t="s">
        <v>3</v>
      </c>
      <c r="O58" s="4">
        <v>2</v>
      </c>
      <c r="P58" s="4"/>
      <c r="Q58" s="4"/>
      <c r="R58" s="4"/>
      <c r="S58" s="4"/>
      <c r="T58" s="4"/>
      <c r="U58" s="4"/>
      <c r="V58" s="4"/>
      <c r="W58" s="4"/>
    </row>
    <row r="59" spans="1:245" x14ac:dyDescent="0.2">
      <c r="A59" s="4">
        <v>50</v>
      </c>
      <c r="B59" s="4">
        <v>0</v>
      </c>
      <c r="C59" s="4">
        <v>0</v>
      </c>
      <c r="D59" s="4">
        <v>1</v>
      </c>
      <c r="E59" s="4">
        <v>222</v>
      </c>
      <c r="F59" s="4">
        <f>ROUND(Source!AO55,O59)</f>
        <v>0</v>
      </c>
      <c r="G59" s="4" t="s">
        <v>155</v>
      </c>
      <c r="H59" s="4" t="s">
        <v>156</v>
      </c>
      <c r="I59" s="4"/>
      <c r="J59" s="4"/>
      <c r="K59" s="4">
        <v>222</v>
      </c>
      <c r="L59" s="4">
        <v>3</v>
      </c>
      <c r="M59" s="4">
        <v>3</v>
      </c>
      <c r="N59" s="4" t="s">
        <v>3</v>
      </c>
      <c r="O59" s="4">
        <v>2</v>
      </c>
      <c r="P59" s="4"/>
      <c r="Q59" s="4"/>
      <c r="R59" s="4"/>
      <c r="S59" s="4"/>
      <c r="T59" s="4"/>
      <c r="U59" s="4"/>
      <c r="V59" s="4"/>
      <c r="W59" s="4"/>
    </row>
    <row r="60" spans="1:245" x14ac:dyDescent="0.2">
      <c r="A60" s="4">
        <v>50</v>
      </c>
      <c r="B60" s="4">
        <v>0</v>
      </c>
      <c r="C60" s="4">
        <v>0</v>
      </c>
      <c r="D60" s="4">
        <v>1</v>
      </c>
      <c r="E60" s="4">
        <v>225</v>
      </c>
      <c r="F60" s="4">
        <f>ROUND(Source!AV55,O60)</f>
        <v>44366.59</v>
      </c>
      <c r="G60" s="4" t="s">
        <v>157</v>
      </c>
      <c r="H60" s="4" t="s">
        <v>158</v>
      </c>
      <c r="I60" s="4"/>
      <c r="J60" s="4"/>
      <c r="K60" s="4">
        <v>225</v>
      </c>
      <c r="L60" s="4">
        <v>4</v>
      </c>
      <c r="M60" s="4">
        <v>3</v>
      </c>
      <c r="N60" s="4" t="s">
        <v>3</v>
      </c>
      <c r="O60" s="4">
        <v>2</v>
      </c>
      <c r="P60" s="4"/>
      <c r="Q60" s="4"/>
      <c r="R60" s="4"/>
      <c r="S60" s="4"/>
      <c r="T60" s="4"/>
      <c r="U60" s="4"/>
      <c r="V60" s="4"/>
      <c r="W60" s="4"/>
    </row>
    <row r="61" spans="1:245" x14ac:dyDescent="0.2">
      <c r="A61" s="4">
        <v>50</v>
      </c>
      <c r="B61" s="4">
        <v>0</v>
      </c>
      <c r="C61" s="4">
        <v>0</v>
      </c>
      <c r="D61" s="4">
        <v>1</v>
      </c>
      <c r="E61" s="4">
        <v>226</v>
      </c>
      <c r="F61" s="4">
        <f>ROUND(Source!AW55,O61)</f>
        <v>44222.27</v>
      </c>
      <c r="G61" s="4" t="s">
        <v>159</v>
      </c>
      <c r="H61" s="4" t="s">
        <v>160</v>
      </c>
      <c r="I61" s="4"/>
      <c r="J61" s="4"/>
      <c r="K61" s="4">
        <v>226</v>
      </c>
      <c r="L61" s="4">
        <v>5</v>
      </c>
      <c r="M61" s="4">
        <v>3</v>
      </c>
      <c r="N61" s="4" t="s">
        <v>3</v>
      </c>
      <c r="O61" s="4">
        <v>2</v>
      </c>
      <c r="P61" s="4"/>
      <c r="Q61" s="4"/>
      <c r="R61" s="4"/>
      <c r="S61" s="4"/>
      <c r="T61" s="4"/>
      <c r="U61" s="4"/>
      <c r="V61" s="4"/>
      <c r="W61" s="4"/>
    </row>
    <row r="62" spans="1:245" x14ac:dyDescent="0.2">
      <c r="A62" s="4">
        <v>50</v>
      </c>
      <c r="B62" s="4">
        <v>0</v>
      </c>
      <c r="C62" s="4">
        <v>0</v>
      </c>
      <c r="D62" s="4">
        <v>1</v>
      </c>
      <c r="E62" s="4">
        <v>227</v>
      </c>
      <c r="F62" s="4">
        <f>ROUND(Source!AX55,O62)</f>
        <v>0</v>
      </c>
      <c r="G62" s="4" t="s">
        <v>161</v>
      </c>
      <c r="H62" s="4" t="s">
        <v>162</v>
      </c>
      <c r="I62" s="4"/>
      <c r="J62" s="4"/>
      <c r="K62" s="4">
        <v>227</v>
      </c>
      <c r="L62" s="4">
        <v>6</v>
      </c>
      <c r="M62" s="4">
        <v>3</v>
      </c>
      <c r="N62" s="4" t="s">
        <v>3</v>
      </c>
      <c r="O62" s="4">
        <v>2</v>
      </c>
      <c r="P62" s="4"/>
      <c r="Q62" s="4"/>
      <c r="R62" s="4"/>
      <c r="S62" s="4"/>
      <c r="T62" s="4"/>
      <c r="U62" s="4"/>
      <c r="V62" s="4"/>
      <c r="W62" s="4"/>
    </row>
    <row r="63" spans="1:245" x14ac:dyDescent="0.2">
      <c r="A63" s="4">
        <v>50</v>
      </c>
      <c r="B63" s="4">
        <v>0</v>
      </c>
      <c r="C63" s="4">
        <v>0</v>
      </c>
      <c r="D63" s="4">
        <v>1</v>
      </c>
      <c r="E63" s="4">
        <v>228</v>
      </c>
      <c r="F63" s="4">
        <f>ROUND(Source!AY55,O63)</f>
        <v>44222.27</v>
      </c>
      <c r="G63" s="4" t="s">
        <v>163</v>
      </c>
      <c r="H63" s="4" t="s">
        <v>164</v>
      </c>
      <c r="I63" s="4"/>
      <c r="J63" s="4"/>
      <c r="K63" s="4">
        <v>228</v>
      </c>
      <c r="L63" s="4">
        <v>7</v>
      </c>
      <c r="M63" s="4">
        <v>3</v>
      </c>
      <c r="N63" s="4" t="s">
        <v>3</v>
      </c>
      <c r="O63" s="4">
        <v>2</v>
      </c>
      <c r="P63" s="4"/>
      <c r="Q63" s="4"/>
      <c r="R63" s="4"/>
      <c r="S63" s="4"/>
      <c r="T63" s="4"/>
      <c r="U63" s="4"/>
      <c r="V63" s="4"/>
      <c r="W63" s="4"/>
    </row>
    <row r="64" spans="1:245" x14ac:dyDescent="0.2">
      <c r="A64" s="4">
        <v>50</v>
      </c>
      <c r="B64" s="4">
        <v>0</v>
      </c>
      <c r="C64" s="4">
        <v>0</v>
      </c>
      <c r="D64" s="4">
        <v>1</v>
      </c>
      <c r="E64" s="4">
        <v>216</v>
      </c>
      <c r="F64" s="4">
        <f>ROUND(Source!AP55,O64)</f>
        <v>144.32</v>
      </c>
      <c r="G64" s="4" t="s">
        <v>165</v>
      </c>
      <c r="H64" s="4" t="s">
        <v>166</v>
      </c>
      <c r="I64" s="4"/>
      <c r="J64" s="4"/>
      <c r="K64" s="4">
        <v>216</v>
      </c>
      <c r="L64" s="4">
        <v>8</v>
      </c>
      <c r="M64" s="4">
        <v>3</v>
      </c>
      <c r="N64" s="4" t="s">
        <v>3</v>
      </c>
      <c r="O64" s="4">
        <v>2</v>
      </c>
      <c r="P64" s="4"/>
      <c r="Q64" s="4"/>
      <c r="R64" s="4"/>
      <c r="S64" s="4"/>
      <c r="T64" s="4"/>
      <c r="U64" s="4"/>
      <c r="V64" s="4"/>
      <c r="W64" s="4"/>
    </row>
    <row r="65" spans="1:23" x14ac:dyDescent="0.2">
      <c r="A65" s="4">
        <v>50</v>
      </c>
      <c r="B65" s="4">
        <v>0</v>
      </c>
      <c r="C65" s="4">
        <v>0</v>
      </c>
      <c r="D65" s="4">
        <v>1</v>
      </c>
      <c r="E65" s="4">
        <v>223</v>
      </c>
      <c r="F65" s="4">
        <f>ROUND(Source!AQ55,O65)</f>
        <v>0</v>
      </c>
      <c r="G65" s="4" t="s">
        <v>167</v>
      </c>
      <c r="H65" s="4" t="s">
        <v>168</v>
      </c>
      <c r="I65" s="4"/>
      <c r="J65" s="4"/>
      <c r="K65" s="4">
        <v>223</v>
      </c>
      <c r="L65" s="4">
        <v>9</v>
      </c>
      <c r="M65" s="4">
        <v>3</v>
      </c>
      <c r="N65" s="4" t="s">
        <v>3</v>
      </c>
      <c r="O65" s="4">
        <v>2</v>
      </c>
      <c r="P65" s="4"/>
      <c r="Q65" s="4"/>
      <c r="R65" s="4"/>
      <c r="S65" s="4"/>
      <c r="T65" s="4"/>
      <c r="U65" s="4"/>
      <c r="V65" s="4"/>
      <c r="W65" s="4"/>
    </row>
    <row r="66" spans="1:23" x14ac:dyDescent="0.2">
      <c r="A66" s="4">
        <v>50</v>
      </c>
      <c r="B66" s="4">
        <v>0</v>
      </c>
      <c r="C66" s="4">
        <v>0</v>
      </c>
      <c r="D66" s="4">
        <v>1</v>
      </c>
      <c r="E66" s="4">
        <v>229</v>
      </c>
      <c r="F66" s="4">
        <f>ROUND(Source!AZ55,O66)</f>
        <v>144.32</v>
      </c>
      <c r="G66" s="4" t="s">
        <v>169</v>
      </c>
      <c r="H66" s="4" t="s">
        <v>170</v>
      </c>
      <c r="I66" s="4"/>
      <c r="J66" s="4"/>
      <c r="K66" s="4">
        <v>229</v>
      </c>
      <c r="L66" s="4">
        <v>10</v>
      </c>
      <c r="M66" s="4">
        <v>3</v>
      </c>
      <c r="N66" s="4" t="s">
        <v>3</v>
      </c>
      <c r="O66" s="4">
        <v>2</v>
      </c>
      <c r="P66" s="4"/>
      <c r="Q66" s="4"/>
      <c r="R66" s="4"/>
      <c r="S66" s="4"/>
      <c r="T66" s="4"/>
      <c r="U66" s="4"/>
      <c r="V66" s="4"/>
      <c r="W66" s="4"/>
    </row>
    <row r="67" spans="1:23" x14ac:dyDescent="0.2">
      <c r="A67" s="4">
        <v>50</v>
      </c>
      <c r="B67" s="4">
        <v>0</v>
      </c>
      <c r="C67" s="4">
        <v>0</v>
      </c>
      <c r="D67" s="4">
        <v>1</v>
      </c>
      <c r="E67" s="4">
        <v>203</v>
      </c>
      <c r="F67" s="4">
        <f>ROUND(Source!Q55,O67)</f>
        <v>3982.75</v>
      </c>
      <c r="G67" s="4" t="s">
        <v>171</v>
      </c>
      <c r="H67" s="4" t="s">
        <v>172</v>
      </c>
      <c r="I67" s="4"/>
      <c r="J67" s="4"/>
      <c r="K67" s="4">
        <v>203</v>
      </c>
      <c r="L67" s="4">
        <v>11</v>
      </c>
      <c r="M67" s="4">
        <v>3</v>
      </c>
      <c r="N67" s="4" t="s">
        <v>3</v>
      </c>
      <c r="O67" s="4">
        <v>2</v>
      </c>
      <c r="P67" s="4"/>
      <c r="Q67" s="4"/>
      <c r="R67" s="4"/>
      <c r="S67" s="4"/>
      <c r="T67" s="4"/>
      <c r="U67" s="4"/>
      <c r="V67" s="4"/>
      <c r="W67" s="4"/>
    </row>
    <row r="68" spans="1:23" x14ac:dyDescent="0.2">
      <c r="A68" s="4">
        <v>50</v>
      </c>
      <c r="B68" s="4">
        <v>0</v>
      </c>
      <c r="C68" s="4">
        <v>0</v>
      </c>
      <c r="D68" s="4">
        <v>1</v>
      </c>
      <c r="E68" s="4">
        <v>231</v>
      </c>
      <c r="F68" s="4">
        <f>ROUND(Source!BB55,O68)</f>
        <v>0</v>
      </c>
      <c r="G68" s="4" t="s">
        <v>173</v>
      </c>
      <c r="H68" s="4" t="s">
        <v>174</v>
      </c>
      <c r="I68" s="4"/>
      <c r="J68" s="4"/>
      <c r="K68" s="4">
        <v>231</v>
      </c>
      <c r="L68" s="4">
        <v>12</v>
      </c>
      <c r="M68" s="4">
        <v>3</v>
      </c>
      <c r="N68" s="4" t="s">
        <v>3</v>
      </c>
      <c r="O68" s="4">
        <v>2</v>
      </c>
      <c r="P68" s="4"/>
      <c r="Q68" s="4"/>
      <c r="R68" s="4"/>
      <c r="S68" s="4"/>
      <c r="T68" s="4"/>
      <c r="U68" s="4"/>
      <c r="V68" s="4"/>
      <c r="W68" s="4"/>
    </row>
    <row r="69" spans="1:23" x14ac:dyDescent="0.2">
      <c r="A69" s="4">
        <v>50</v>
      </c>
      <c r="B69" s="4">
        <v>0</v>
      </c>
      <c r="C69" s="4">
        <v>0</v>
      </c>
      <c r="D69" s="4">
        <v>1</v>
      </c>
      <c r="E69" s="4">
        <v>204</v>
      </c>
      <c r="F69" s="4">
        <f>ROUND(Source!R55,O69)</f>
        <v>485.9</v>
      </c>
      <c r="G69" s="4" t="s">
        <v>175</v>
      </c>
      <c r="H69" s="4" t="s">
        <v>176</v>
      </c>
      <c r="I69" s="4"/>
      <c r="J69" s="4"/>
      <c r="K69" s="4">
        <v>204</v>
      </c>
      <c r="L69" s="4">
        <v>13</v>
      </c>
      <c r="M69" s="4">
        <v>3</v>
      </c>
      <c r="N69" s="4" t="s">
        <v>3</v>
      </c>
      <c r="O69" s="4">
        <v>2</v>
      </c>
      <c r="P69" s="4"/>
      <c r="Q69" s="4"/>
      <c r="R69" s="4"/>
      <c r="S69" s="4"/>
      <c r="T69" s="4"/>
      <c r="U69" s="4"/>
      <c r="V69" s="4"/>
      <c r="W69" s="4"/>
    </row>
    <row r="70" spans="1:23" x14ac:dyDescent="0.2">
      <c r="A70" s="4">
        <v>50</v>
      </c>
      <c r="B70" s="4">
        <v>0</v>
      </c>
      <c r="C70" s="4">
        <v>0</v>
      </c>
      <c r="D70" s="4">
        <v>1</v>
      </c>
      <c r="E70" s="4">
        <v>205</v>
      </c>
      <c r="F70" s="4">
        <f>ROUND(Source!S55,O70)</f>
        <v>1227.93</v>
      </c>
      <c r="G70" s="4" t="s">
        <v>177</v>
      </c>
      <c r="H70" s="4" t="s">
        <v>178</v>
      </c>
      <c r="I70" s="4"/>
      <c r="J70" s="4"/>
      <c r="K70" s="4">
        <v>205</v>
      </c>
      <c r="L70" s="4">
        <v>14</v>
      </c>
      <c r="M70" s="4">
        <v>3</v>
      </c>
      <c r="N70" s="4" t="s">
        <v>3</v>
      </c>
      <c r="O70" s="4">
        <v>2</v>
      </c>
      <c r="P70" s="4"/>
      <c r="Q70" s="4"/>
      <c r="R70" s="4"/>
      <c r="S70" s="4"/>
      <c r="T70" s="4"/>
      <c r="U70" s="4"/>
      <c r="V70" s="4"/>
      <c r="W70" s="4"/>
    </row>
    <row r="71" spans="1:23" x14ac:dyDescent="0.2">
      <c r="A71" s="4">
        <v>50</v>
      </c>
      <c r="B71" s="4">
        <v>0</v>
      </c>
      <c r="C71" s="4">
        <v>0</v>
      </c>
      <c r="D71" s="4">
        <v>1</v>
      </c>
      <c r="E71" s="4">
        <v>232</v>
      </c>
      <c r="F71" s="4">
        <f>ROUND(Source!BC55,O71)</f>
        <v>0</v>
      </c>
      <c r="G71" s="4" t="s">
        <v>179</v>
      </c>
      <c r="H71" s="4" t="s">
        <v>180</v>
      </c>
      <c r="I71" s="4"/>
      <c r="J71" s="4"/>
      <c r="K71" s="4">
        <v>232</v>
      </c>
      <c r="L71" s="4">
        <v>15</v>
      </c>
      <c r="M71" s="4">
        <v>3</v>
      </c>
      <c r="N71" s="4" t="s">
        <v>3</v>
      </c>
      <c r="O71" s="4">
        <v>2</v>
      </c>
      <c r="P71" s="4"/>
      <c r="Q71" s="4"/>
      <c r="R71" s="4"/>
      <c r="S71" s="4"/>
      <c r="T71" s="4"/>
      <c r="U71" s="4"/>
      <c r="V71" s="4"/>
      <c r="W71" s="4"/>
    </row>
    <row r="72" spans="1:23" x14ac:dyDescent="0.2">
      <c r="A72" s="4">
        <v>50</v>
      </c>
      <c r="B72" s="4">
        <v>0</v>
      </c>
      <c r="C72" s="4">
        <v>0</v>
      </c>
      <c r="D72" s="4">
        <v>1</v>
      </c>
      <c r="E72" s="4">
        <v>214</v>
      </c>
      <c r="F72" s="4">
        <f>ROUND(Source!AS55,O72)</f>
        <v>33547.97</v>
      </c>
      <c r="G72" s="4" t="s">
        <v>181</v>
      </c>
      <c r="H72" s="4" t="s">
        <v>182</v>
      </c>
      <c r="I72" s="4"/>
      <c r="J72" s="4"/>
      <c r="K72" s="4">
        <v>214</v>
      </c>
      <c r="L72" s="4">
        <v>16</v>
      </c>
      <c r="M72" s="4">
        <v>3</v>
      </c>
      <c r="N72" s="4" t="s">
        <v>3</v>
      </c>
      <c r="O72" s="4">
        <v>2</v>
      </c>
      <c r="P72" s="4"/>
      <c r="Q72" s="4"/>
      <c r="R72" s="4"/>
      <c r="S72" s="4"/>
      <c r="T72" s="4"/>
      <c r="U72" s="4"/>
      <c r="V72" s="4"/>
      <c r="W72" s="4"/>
    </row>
    <row r="73" spans="1:23" x14ac:dyDescent="0.2">
      <c r="A73" s="4">
        <v>50</v>
      </c>
      <c r="B73" s="4">
        <v>0</v>
      </c>
      <c r="C73" s="4">
        <v>0</v>
      </c>
      <c r="D73" s="4">
        <v>1</v>
      </c>
      <c r="E73" s="4">
        <v>215</v>
      </c>
      <c r="F73" s="4">
        <f>ROUND(Source!AT55,O73)</f>
        <v>18516.8</v>
      </c>
      <c r="G73" s="4" t="s">
        <v>183</v>
      </c>
      <c r="H73" s="4" t="s">
        <v>184</v>
      </c>
      <c r="I73" s="4"/>
      <c r="J73" s="4"/>
      <c r="K73" s="4">
        <v>215</v>
      </c>
      <c r="L73" s="4">
        <v>17</v>
      </c>
      <c r="M73" s="4">
        <v>3</v>
      </c>
      <c r="N73" s="4" t="s">
        <v>3</v>
      </c>
      <c r="O73" s="4">
        <v>2</v>
      </c>
      <c r="P73" s="4"/>
      <c r="Q73" s="4"/>
      <c r="R73" s="4"/>
      <c r="S73" s="4"/>
      <c r="T73" s="4"/>
      <c r="U73" s="4"/>
      <c r="V73" s="4"/>
      <c r="W73" s="4"/>
    </row>
    <row r="74" spans="1:23" x14ac:dyDescent="0.2">
      <c r="A74" s="4">
        <v>50</v>
      </c>
      <c r="B74" s="4">
        <v>0</v>
      </c>
      <c r="C74" s="4">
        <v>0</v>
      </c>
      <c r="D74" s="4">
        <v>1</v>
      </c>
      <c r="E74" s="4">
        <v>217</v>
      </c>
      <c r="F74" s="4">
        <f>ROUND(Source!AU55,O74)</f>
        <v>0</v>
      </c>
      <c r="G74" s="4" t="s">
        <v>185</v>
      </c>
      <c r="H74" s="4" t="s">
        <v>186</v>
      </c>
      <c r="I74" s="4"/>
      <c r="J74" s="4"/>
      <c r="K74" s="4">
        <v>217</v>
      </c>
      <c r="L74" s="4">
        <v>18</v>
      </c>
      <c r="M74" s="4">
        <v>3</v>
      </c>
      <c r="N74" s="4" t="s">
        <v>3</v>
      </c>
      <c r="O74" s="4">
        <v>2</v>
      </c>
      <c r="P74" s="4"/>
      <c r="Q74" s="4"/>
      <c r="R74" s="4"/>
      <c r="S74" s="4"/>
      <c r="T74" s="4"/>
      <c r="U74" s="4"/>
      <c r="V74" s="4"/>
      <c r="W74" s="4"/>
    </row>
    <row r="75" spans="1:23" x14ac:dyDescent="0.2">
      <c r="A75" s="4">
        <v>50</v>
      </c>
      <c r="B75" s="4">
        <v>0</v>
      </c>
      <c r="C75" s="4">
        <v>0</v>
      </c>
      <c r="D75" s="4">
        <v>1</v>
      </c>
      <c r="E75" s="4">
        <v>230</v>
      </c>
      <c r="F75" s="4">
        <f>ROUND(Source!BA55,O75)</f>
        <v>0</v>
      </c>
      <c r="G75" s="4" t="s">
        <v>187</v>
      </c>
      <c r="H75" s="4" t="s">
        <v>188</v>
      </c>
      <c r="I75" s="4"/>
      <c r="J75" s="4"/>
      <c r="K75" s="4">
        <v>230</v>
      </c>
      <c r="L75" s="4">
        <v>19</v>
      </c>
      <c r="M75" s="4">
        <v>3</v>
      </c>
      <c r="N75" s="4" t="s">
        <v>3</v>
      </c>
      <c r="O75" s="4">
        <v>2</v>
      </c>
      <c r="P75" s="4"/>
      <c r="Q75" s="4"/>
      <c r="R75" s="4"/>
      <c r="S75" s="4"/>
      <c r="T75" s="4"/>
      <c r="U75" s="4"/>
      <c r="V75" s="4"/>
      <c r="W75" s="4"/>
    </row>
    <row r="76" spans="1:23" x14ac:dyDescent="0.2">
      <c r="A76" s="4">
        <v>50</v>
      </c>
      <c r="B76" s="4">
        <v>0</v>
      </c>
      <c r="C76" s="4">
        <v>0</v>
      </c>
      <c r="D76" s="4">
        <v>1</v>
      </c>
      <c r="E76" s="4">
        <v>206</v>
      </c>
      <c r="F76" s="4">
        <f>ROUND(Source!T55,O76)</f>
        <v>0</v>
      </c>
      <c r="G76" s="4" t="s">
        <v>189</v>
      </c>
      <c r="H76" s="4" t="s">
        <v>190</v>
      </c>
      <c r="I76" s="4"/>
      <c r="J76" s="4"/>
      <c r="K76" s="4">
        <v>206</v>
      </c>
      <c r="L76" s="4">
        <v>20</v>
      </c>
      <c r="M76" s="4">
        <v>3</v>
      </c>
      <c r="N76" s="4" t="s">
        <v>3</v>
      </c>
      <c r="O76" s="4">
        <v>2</v>
      </c>
      <c r="P76" s="4"/>
      <c r="Q76" s="4"/>
      <c r="R76" s="4"/>
      <c r="S76" s="4"/>
      <c r="T76" s="4"/>
      <c r="U76" s="4"/>
      <c r="V76" s="4"/>
      <c r="W76" s="4"/>
    </row>
    <row r="77" spans="1:23" x14ac:dyDescent="0.2">
      <c r="A77" s="4">
        <v>50</v>
      </c>
      <c r="B77" s="4">
        <v>0</v>
      </c>
      <c r="C77" s="4">
        <v>0</v>
      </c>
      <c r="D77" s="4">
        <v>1</v>
      </c>
      <c r="E77" s="4">
        <v>207</v>
      </c>
      <c r="F77" s="4">
        <f>Source!U55</f>
        <v>131.815729</v>
      </c>
      <c r="G77" s="4" t="s">
        <v>191</v>
      </c>
      <c r="H77" s="4" t="s">
        <v>192</v>
      </c>
      <c r="I77" s="4"/>
      <c r="J77" s="4"/>
      <c r="K77" s="4">
        <v>207</v>
      </c>
      <c r="L77" s="4">
        <v>21</v>
      </c>
      <c r="M77" s="4">
        <v>3</v>
      </c>
      <c r="N77" s="4" t="s">
        <v>3</v>
      </c>
      <c r="O77" s="4">
        <v>-1</v>
      </c>
      <c r="P77" s="4"/>
      <c r="Q77" s="4"/>
      <c r="R77" s="4"/>
      <c r="S77" s="4"/>
      <c r="T77" s="4"/>
      <c r="U77" s="4"/>
      <c r="V77" s="4"/>
      <c r="W77" s="4"/>
    </row>
    <row r="78" spans="1:23" x14ac:dyDescent="0.2">
      <c r="A78" s="4">
        <v>50</v>
      </c>
      <c r="B78" s="4">
        <v>0</v>
      </c>
      <c r="C78" s="4">
        <v>0</v>
      </c>
      <c r="D78" s="4">
        <v>1</v>
      </c>
      <c r="E78" s="4">
        <v>208</v>
      </c>
      <c r="F78" s="4">
        <f>Source!V55</f>
        <v>39.591667500000007</v>
      </c>
      <c r="G78" s="4" t="s">
        <v>193</v>
      </c>
      <c r="H78" s="4" t="s">
        <v>194</v>
      </c>
      <c r="I78" s="4"/>
      <c r="J78" s="4"/>
      <c r="K78" s="4">
        <v>208</v>
      </c>
      <c r="L78" s="4">
        <v>22</v>
      </c>
      <c r="M78" s="4">
        <v>3</v>
      </c>
      <c r="N78" s="4" t="s">
        <v>3</v>
      </c>
      <c r="O78" s="4">
        <v>-1</v>
      </c>
      <c r="P78" s="4"/>
      <c r="Q78" s="4"/>
      <c r="R78" s="4"/>
      <c r="S78" s="4"/>
      <c r="T78" s="4"/>
      <c r="U78" s="4"/>
      <c r="V78" s="4"/>
      <c r="W78" s="4"/>
    </row>
    <row r="79" spans="1:23" x14ac:dyDescent="0.2">
      <c r="A79" s="4">
        <v>50</v>
      </c>
      <c r="B79" s="4">
        <v>0</v>
      </c>
      <c r="C79" s="4">
        <v>0</v>
      </c>
      <c r="D79" s="4">
        <v>1</v>
      </c>
      <c r="E79" s="4">
        <v>209</v>
      </c>
      <c r="F79" s="4">
        <f>ROUND(Source!W55,O79)</f>
        <v>0</v>
      </c>
      <c r="G79" s="4" t="s">
        <v>195</v>
      </c>
      <c r="H79" s="4" t="s">
        <v>196</v>
      </c>
      <c r="I79" s="4"/>
      <c r="J79" s="4"/>
      <c r="K79" s="4">
        <v>209</v>
      </c>
      <c r="L79" s="4">
        <v>23</v>
      </c>
      <c r="M79" s="4">
        <v>3</v>
      </c>
      <c r="N79" s="4" t="s">
        <v>3</v>
      </c>
      <c r="O79" s="4">
        <v>2</v>
      </c>
      <c r="P79" s="4"/>
      <c r="Q79" s="4"/>
      <c r="R79" s="4"/>
      <c r="S79" s="4"/>
      <c r="T79" s="4"/>
      <c r="U79" s="4"/>
      <c r="V79" s="4"/>
      <c r="W79" s="4"/>
    </row>
    <row r="80" spans="1:23" x14ac:dyDescent="0.2">
      <c r="A80" s="4">
        <v>50</v>
      </c>
      <c r="B80" s="4">
        <v>0</v>
      </c>
      <c r="C80" s="4">
        <v>0</v>
      </c>
      <c r="D80" s="4">
        <v>1</v>
      </c>
      <c r="E80" s="4">
        <v>233</v>
      </c>
      <c r="F80" s="4">
        <f>ROUND(Source!BD55,O80)</f>
        <v>0</v>
      </c>
      <c r="G80" s="4" t="s">
        <v>197</v>
      </c>
      <c r="H80" s="4" t="s">
        <v>198</v>
      </c>
      <c r="I80" s="4"/>
      <c r="J80" s="4"/>
      <c r="K80" s="4">
        <v>233</v>
      </c>
      <c r="L80" s="4">
        <v>24</v>
      </c>
      <c r="M80" s="4">
        <v>3</v>
      </c>
      <c r="N80" s="4" t="s">
        <v>3</v>
      </c>
      <c r="O80" s="4">
        <v>2</v>
      </c>
      <c r="P80" s="4"/>
      <c r="Q80" s="4"/>
      <c r="R80" s="4"/>
      <c r="S80" s="4"/>
      <c r="T80" s="4"/>
      <c r="U80" s="4"/>
      <c r="V80" s="4"/>
      <c r="W80" s="4"/>
    </row>
    <row r="81" spans="1:245" x14ac:dyDescent="0.2">
      <c r="A81" s="4">
        <v>50</v>
      </c>
      <c r="B81" s="4">
        <v>0</v>
      </c>
      <c r="C81" s="4">
        <v>0</v>
      </c>
      <c r="D81" s="4">
        <v>1</v>
      </c>
      <c r="E81" s="4">
        <v>210</v>
      </c>
      <c r="F81" s="4">
        <f>ROUND(Source!X55,O81)</f>
        <v>1609.75</v>
      </c>
      <c r="G81" s="4" t="s">
        <v>199</v>
      </c>
      <c r="H81" s="4" t="s">
        <v>200</v>
      </c>
      <c r="I81" s="4"/>
      <c r="J81" s="4"/>
      <c r="K81" s="4">
        <v>210</v>
      </c>
      <c r="L81" s="4">
        <v>25</v>
      </c>
      <c r="M81" s="4">
        <v>3</v>
      </c>
      <c r="N81" s="4" t="s">
        <v>3</v>
      </c>
      <c r="O81" s="4">
        <v>2</v>
      </c>
      <c r="P81" s="4"/>
      <c r="Q81" s="4"/>
      <c r="R81" s="4"/>
      <c r="S81" s="4"/>
      <c r="T81" s="4"/>
      <c r="U81" s="4"/>
      <c r="V81" s="4"/>
      <c r="W81" s="4"/>
    </row>
    <row r="82" spans="1:245" x14ac:dyDescent="0.2">
      <c r="A82" s="4">
        <v>50</v>
      </c>
      <c r="B82" s="4">
        <v>0</v>
      </c>
      <c r="C82" s="4">
        <v>0</v>
      </c>
      <c r="D82" s="4">
        <v>1</v>
      </c>
      <c r="E82" s="4">
        <v>211</v>
      </c>
      <c r="F82" s="4">
        <f>ROUND(Source!Y55,O82)</f>
        <v>1022.07</v>
      </c>
      <c r="G82" s="4" t="s">
        <v>201</v>
      </c>
      <c r="H82" s="4" t="s">
        <v>202</v>
      </c>
      <c r="I82" s="4"/>
      <c r="J82" s="4"/>
      <c r="K82" s="4">
        <v>211</v>
      </c>
      <c r="L82" s="4">
        <v>26</v>
      </c>
      <c r="M82" s="4">
        <v>3</v>
      </c>
      <c r="N82" s="4" t="s">
        <v>3</v>
      </c>
      <c r="O82" s="4">
        <v>2</v>
      </c>
      <c r="P82" s="4"/>
      <c r="Q82" s="4"/>
      <c r="R82" s="4"/>
      <c r="S82" s="4"/>
      <c r="T82" s="4"/>
      <c r="U82" s="4"/>
      <c r="V82" s="4"/>
      <c r="W82" s="4"/>
    </row>
    <row r="83" spans="1:245" x14ac:dyDescent="0.2">
      <c r="A83" s="4">
        <v>50</v>
      </c>
      <c r="B83" s="4">
        <v>0</v>
      </c>
      <c r="C83" s="4">
        <v>0</v>
      </c>
      <c r="D83" s="4">
        <v>1</v>
      </c>
      <c r="E83" s="4">
        <v>224</v>
      </c>
      <c r="F83" s="4">
        <f>ROUND(Source!AR55,O83)</f>
        <v>52209.09</v>
      </c>
      <c r="G83" s="4" t="s">
        <v>203</v>
      </c>
      <c r="H83" s="4" t="s">
        <v>204</v>
      </c>
      <c r="I83" s="4"/>
      <c r="J83" s="4"/>
      <c r="K83" s="4">
        <v>224</v>
      </c>
      <c r="L83" s="4">
        <v>27</v>
      </c>
      <c r="M83" s="4">
        <v>3</v>
      </c>
      <c r="N83" s="4" t="s">
        <v>3</v>
      </c>
      <c r="O83" s="4">
        <v>2</v>
      </c>
      <c r="P83" s="4"/>
      <c r="Q83" s="4"/>
      <c r="R83" s="4"/>
      <c r="S83" s="4"/>
      <c r="T83" s="4"/>
      <c r="U83" s="4"/>
      <c r="V83" s="4"/>
      <c r="W83" s="4"/>
    </row>
    <row r="85" spans="1:245" x14ac:dyDescent="0.2">
      <c r="A85" s="1">
        <v>4</v>
      </c>
      <c r="B85" s="1">
        <v>1</v>
      </c>
      <c r="C85" s="1"/>
      <c r="D85" s="1">
        <f>ROW(A98)</f>
        <v>98</v>
      </c>
      <c r="E85" s="1"/>
      <c r="F85" s="1" t="s">
        <v>28</v>
      </c>
      <c r="G85" s="1" t="s">
        <v>205</v>
      </c>
      <c r="H85" s="1" t="s">
        <v>3</v>
      </c>
      <c r="I85" s="1">
        <v>0</v>
      </c>
      <c r="J85" s="1"/>
      <c r="K85" s="1">
        <v>-1</v>
      </c>
      <c r="L85" s="1"/>
      <c r="M85" s="1" t="s">
        <v>3</v>
      </c>
      <c r="N85" s="1"/>
      <c r="O85" s="1"/>
      <c r="P85" s="1"/>
      <c r="Q85" s="1"/>
      <c r="R85" s="1"/>
      <c r="S85" s="1">
        <v>53408678</v>
      </c>
      <c r="T85" s="1"/>
      <c r="U85" s="1" t="s">
        <v>3</v>
      </c>
      <c r="V85" s="1">
        <v>0</v>
      </c>
      <c r="W85" s="1"/>
      <c r="X85" s="1"/>
      <c r="Y85" s="1"/>
      <c r="Z85" s="1"/>
      <c r="AA85" s="1"/>
      <c r="AB85" s="1" t="s">
        <v>3</v>
      </c>
      <c r="AC85" s="1" t="s">
        <v>3</v>
      </c>
      <c r="AD85" s="1" t="s">
        <v>3</v>
      </c>
      <c r="AE85" s="1" t="s">
        <v>3</v>
      </c>
      <c r="AF85" s="1" t="s">
        <v>3</v>
      </c>
      <c r="AG85" s="1" t="s">
        <v>3</v>
      </c>
      <c r="AH85" s="1"/>
      <c r="AI85" s="1"/>
      <c r="AJ85" s="1"/>
      <c r="AK85" s="1"/>
      <c r="AL85" s="1"/>
      <c r="AM85" s="1"/>
      <c r="AN85" s="1"/>
      <c r="AO85" s="1"/>
      <c r="AP85" s="1" t="s">
        <v>3</v>
      </c>
      <c r="AQ85" s="1" t="s">
        <v>3</v>
      </c>
      <c r="AR85" s="1" t="s">
        <v>3</v>
      </c>
      <c r="AS85" s="1"/>
      <c r="AT85" s="1"/>
      <c r="AU85" s="1"/>
      <c r="AV85" s="1"/>
      <c r="AW85" s="1"/>
      <c r="AX85" s="1"/>
      <c r="AY85" s="1"/>
      <c r="AZ85" s="1" t="s">
        <v>3</v>
      </c>
      <c r="BA85" s="1"/>
      <c r="BB85" s="1" t="s">
        <v>3</v>
      </c>
      <c r="BC85" s="1" t="s">
        <v>3</v>
      </c>
      <c r="BD85" s="1" t="s">
        <v>3</v>
      </c>
      <c r="BE85" s="1" t="s">
        <v>3</v>
      </c>
      <c r="BF85" s="1" t="s">
        <v>3</v>
      </c>
      <c r="BG85" s="1" t="s">
        <v>3</v>
      </c>
      <c r="BH85" s="1" t="s">
        <v>3</v>
      </c>
      <c r="BI85" s="1" t="s">
        <v>3</v>
      </c>
      <c r="BJ85" s="1" t="s">
        <v>3</v>
      </c>
      <c r="BK85" s="1" t="s">
        <v>3</v>
      </c>
      <c r="BL85" s="1" t="s">
        <v>3</v>
      </c>
      <c r="BM85" s="1" t="s">
        <v>3</v>
      </c>
      <c r="BN85" s="1" t="s">
        <v>3</v>
      </c>
      <c r="BO85" s="1" t="s">
        <v>3</v>
      </c>
      <c r="BP85" s="1" t="s">
        <v>3</v>
      </c>
      <c r="BQ85" s="1"/>
      <c r="BR85" s="1"/>
      <c r="BS85" s="1"/>
      <c r="BT85" s="1"/>
      <c r="BU85" s="1"/>
      <c r="BV85" s="1"/>
      <c r="BW85" s="1"/>
      <c r="BX85" s="1">
        <v>0</v>
      </c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>
        <v>0</v>
      </c>
    </row>
    <row r="87" spans="1:245" x14ac:dyDescent="0.2">
      <c r="A87" s="2">
        <v>52</v>
      </c>
      <c r="B87" s="2">
        <f t="shared" ref="B87:G87" si="68">B98</f>
        <v>1</v>
      </c>
      <c r="C87" s="2">
        <f t="shared" si="68"/>
        <v>4</v>
      </c>
      <c r="D87" s="2">
        <f t="shared" si="68"/>
        <v>85</v>
      </c>
      <c r="E87" s="2">
        <f t="shared" si="68"/>
        <v>0</v>
      </c>
      <c r="F87" s="2" t="str">
        <f t="shared" si="68"/>
        <v>2</v>
      </c>
      <c r="G87" s="2" t="str">
        <f t="shared" si="68"/>
        <v>Демонтажные работы</v>
      </c>
      <c r="H87" s="2"/>
      <c r="I87" s="2"/>
      <c r="J87" s="2"/>
      <c r="K87" s="2"/>
      <c r="L87" s="2"/>
      <c r="M87" s="2"/>
      <c r="N87" s="2"/>
      <c r="O87" s="2">
        <f t="shared" ref="O87:AT87" si="69">O98</f>
        <v>1663.79</v>
      </c>
      <c r="P87" s="2">
        <f t="shared" si="69"/>
        <v>0</v>
      </c>
      <c r="Q87" s="2">
        <f t="shared" si="69"/>
        <v>1328.47</v>
      </c>
      <c r="R87" s="2">
        <f t="shared" si="69"/>
        <v>135.38</v>
      </c>
      <c r="S87" s="2">
        <f t="shared" si="69"/>
        <v>335.32</v>
      </c>
      <c r="T87" s="2">
        <f t="shared" si="69"/>
        <v>0</v>
      </c>
      <c r="U87" s="2">
        <f t="shared" si="69"/>
        <v>37.250599999999999</v>
      </c>
      <c r="V87" s="2">
        <f t="shared" si="69"/>
        <v>11.955579999999998</v>
      </c>
      <c r="W87" s="2">
        <f t="shared" si="69"/>
        <v>0</v>
      </c>
      <c r="X87" s="2">
        <f t="shared" si="69"/>
        <v>446.75</v>
      </c>
      <c r="Y87" s="2">
        <f t="shared" si="69"/>
        <v>262.56</v>
      </c>
      <c r="Z87" s="2">
        <f t="shared" si="69"/>
        <v>0</v>
      </c>
      <c r="AA87" s="2">
        <f t="shared" si="69"/>
        <v>0</v>
      </c>
      <c r="AB87" s="2">
        <f t="shared" si="69"/>
        <v>1663.79</v>
      </c>
      <c r="AC87" s="2">
        <f t="shared" si="69"/>
        <v>0</v>
      </c>
      <c r="AD87" s="2">
        <f t="shared" si="69"/>
        <v>1328.47</v>
      </c>
      <c r="AE87" s="2">
        <f t="shared" si="69"/>
        <v>135.38</v>
      </c>
      <c r="AF87" s="2">
        <f t="shared" si="69"/>
        <v>335.32</v>
      </c>
      <c r="AG87" s="2">
        <f t="shared" si="69"/>
        <v>0</v>
      </c>
      <c r="AH87" s="2">
        <f t="shared" si="69"/>
        <v>37.250599999999999</v>
      </c>
      <c r="AI87" s="2">
        <f t="shared" si="69"/>
        <v>11.955579999999998</v>
      </c>
      <c r="AJ87" s="2">
        <f t="shared" si="69"/>
        <v>0</v>
      </c>
      <c r="AK87" s="2">
        <f t="shared" si="69"/>
        <v>446.75</v>
      </c>
      <c r="AL87" s="2">
        <f t="shared" si="69"/>
        <v>262.56</v>
      </c>
      <c r="AM87" s="2">
        <f t="shared" si="69"/>
        <v>0</v>
      </c>
      <c r="AN87" s="2">
        <f t="shared" si="69"/>
        <v>0</v>
      </c>
      <c r="AO87" s="2">
        <f t="shared" si="69"/>
        <v>0</v>
      </c>
      <c r="AP87" s="2">
        <f t="shared" si="69"/>
        <v>0</v>
      </c>
      <c r="AQ87" s="2">
        <f t="shared" si="69"/>
        <v>0</v>
      </c>
      <c r="AR87" s="2">
        <f t="shared" si="69"/>
        <v>2418.4699999999998</v>
      </c>
      <c r="AS87" s="2">
        <f t="shared" si="69"/>
        <v>1804.26</v>
      </c>
      <c r="AT87" s="2">
        <f t="shared" si="69"/>
        <v>614.21</v>
      </c>
      <c r="AU87" s="2">
        <f t="shared" ref="AU87:BZ87" si="70">AU98</f>
        <v>0</v>
      </c>
      <c r="AV87" s="2">
        <f t="shared" si="70"/>
        <v>0</v>
      </c>
      <c r="AW87" s="2">
        <f t="shared" si="70"/>
        <v>0</v>
      </c>
      <c r="AX87" s="2">
        <f t="shared" si="70"/>
        <v>0</v>
      </c>
      <c r="AY87" s="2">
        <f t="shared" si="70"/>
        <v>0</v>
      </c>
      <c r="AZ87" s="2">
        <f t="shared" si="70"/>
        <v>0</v>
      </c>
      <c r="BA87" s="2">
        <f t="shared" si="70"/>
        <v>0</v>
      </c>
      <c r="BB87" s="2">
        <f t="shared" si="70"/>
        <v>0</v>
      </c>
      <c r="BC87" s="2">
        <f t="shared" si="70"/>
        <v>0</v>
      </c>
      <c r="BD87" s="2">
        <f t="shared" si="70"/>
        <v>45.37</v>
      </c>
      <c r="BE87" s="2">
        <f t="shared" si="70"/>
        <v>0</v>
      </c>
      <c r="BF87" s="2">
        <f t="shared" si="70"/>
        <v>0</v>
      </c>
      <c r="BG87" s="2">
        <f t="shared" si="70"/>
        <v>0</v>
      </c>
      <c r="BH87" s="2">
        <f t="shared" si="70"/>
        <v>0</v>
      </c>
      <c r="BI87" s="2">
        <f t="shared" si="70"/>
        <v>0</v>
      </c>
      <c r="BJ87" s="2">
        <f t="shared" si="70"/>
        <v>0</v>
      </c>
      <c r="BK87" s="2">
        <f t="shared" si="70"/>
        <v>0</v>
      </c>
      <c r="BL87" s="2">
        <f t="shared" si="70"/>
        <v>0</v>
      </c>
      <c r="BM87" s="2">
        <f t="shared" si="70"/>
        <v>0</v>
      </c>
      <c r="BN87" s="2">
        <f t="shared" si="70"/>
        <v>0</v>
      </c>
      <c r="BO87" s="2">
        <f t="shared" si="70"/>
        <v>0</v>
      </c>
      <c r="BP87" s="2">
        <f t="shared" si="70"/>
        <v>0</v>
      </c>
      <c r="BQ87" s="2">
        <f t="shared" si="70"/>
        <v>0</v>
      </c>
      <c r="BR87" s="2">
        <f t="shared" si="70"/>
        <v>0</v>
      </c>
      <c r="BS87" s="2">
        <f t="shared" si="70"/>
        <v>0</v>
      </c>
      <c r="BT87" s="2">
        <f t="shared" si="70"/>
        <v>0</v>
      </c>
      <c r="BU87" s="2">
        <f t="shared" si="70"/>
        <v>0</v>
      </c>
      <c r="BV87" s="2">
        <f t="shared" si="70"/>
        <v>0</v>
      </c>
      <c r="BW87" s="2">
        <f t="shared" si="70"/>
        <v>0</v>
      </c>
      <c r="BX87" s="2">
        <f t="shared" si="70"/>
        <v>0</v>
      </c>
      <c r="BY87" s="2">
        <f t="shared" si="70"/>
        <v>0</v>
      </c>
      <c r="BZ87" s="2">
        <f t="shared" si="70"/>
        <v>0</v>
      </c>
      <c r="CA87" s="2">
        <f t="shared" ref="CA87:DF87" si="71">CA98</f>
        <v>2418.4699999999998</v>
      </c>
      <c r="CB87" s="2">
        <f t="shared" si="71"/>
        <v>1804.26</v>
      </c>
      <c r="CC87" s="2">
        <f t="shared" si="71"/>
        <v>614.21</v>
      </c>
      <c r="CD87" s="2">
        <f t="shared" si="71"/>
        <v>0</v>
      </c>
      <c r="CE87" s="2">
        <f t="shared" si="71"/>
        <v>0</v>
      </c>
      <c r="CF87" s="2">
        <f t="shared" si="71"/>
        <v>0</v>
      </c>
      <c r="CG87" s="2">
        <f t="shared" si="71"/>
        <v>0</v>
      </c>
      <c r="CH87" s="2">
        <f t="shared" si="71"/>
        <v>0</v>
      </c>
      <c r="CI87" s="2">
        <f t="shared" si="71"/>
        <v>0</v>
      </c>
      <c r="CJ87" s="2">
        <f t="shared" si="71"/>
        <v>0</v>
      </c>
      <c r="CK87" s="2">
        <f t="shared" si="71"/>
        <v>0</v>
      </c>
      <c r="CL87" s="2">
        <f t="shared" si="71"/>
        <v>0</v>
      </c>
      <c r="CM87" s="2">
        <f t="shared" si="71"/>
        <v>45.37</v>
      </c>
      <c r="CN87" s="2">
        <f t="shared" si="71"/>
        <v>0</v>
      </c>
      <c r="CO87" s="2">
        <f t="shared" si="71"/>
        <v>0</v>
      </c>
      <c r="CP87" s="2">
        <f t="shared" si="71"/>
        <v>0</v>
      </c>
      <c r="CQ87" s="2">
        <f t="shared" si="71"/>
        <v>0</v>
      </c>
      <c r="CR87" s="2">
        <f t="shared" si="71"/>
        <v>0</v>
      </c>
      <c r="CS87" s="2">
        <f t="shared" si="71"/>
        <v>0</v>
      </c>
      <c r="CT87" s="2">
        <f t="shared" si="71"/>
        <v>0</v>
      </c>
      <c r="CU87" s="2">
        <f t="shared" si="71"/>
        <v>0</v>
      </c>
      <c r="CV87" s="2">
        <f t="shared" si="71"/>
        <v>0</v>
      </c>
      <c r="CW87" s="2">
        <f t="shared" si="71"/>
        <v>0</v>
      </c>
      <c r="CX87" s="2">
        <f t="shared" si="71"/>
        <v>0</v>
      </c>
      <c r="CY87" s="2">
        <f t="shared" si="71"/>
        <v>0</v>
      </c>
      <c r="CZ87" s="2">
        <f t="shared" si="71"/>
        <v>0</v>
      </c>
      <c r="DA87" s="2">
        <f t="shared" si="71"/>
        <v>0</v>
      </c>
      <c r="DB87" s="2">
        <f t="shared" si="71"/>
        <v>0</v>
      </c>
      <c r="DC87" s="2">
        <f t="shared" si="71"/>
        <v>0</v>
      </c>
      <c r="DD87" s="2">
        <f t="shared" si="71"/>
        <v>0</v>
      </c>
      <c r="DE87" s="2">
        <f t="shared" si="71"/>
        <v>0</v>
      </c>
      <c r="DF87" s="2">
        <f t="shared" si="71"/>
        <v>0</v>
      </c>
      <c r="DG87" s="3">
        <f t="shared" ref="DG87:EL87" si="72">DG98</f>
        <v>0</v>
      </c>
      <c r="DH87" s="3">
        <f t="shared" si="72"/>
        <v>0</v>
      </c>
      <c r="DI87" s="3">
        <f t="shared" si="72"/>
        <v>0</v>
      </c>
      <c r="DJ87" s="3">
        <f t="shared" si="72"/>
        <v>0</v>
      </c>
      <c r="DK87" s="3">
        <f t="shared" si="72"/>
        <v>0</v>
      </c>
      <c r="DL87" s="3">
        <f t="shared" si="72"/>
        <v>0</v>
      </c>
      <c r="DM87" s="3">
        <f t="shared" si="72"/>
        <v>0</v>
      </c>
      <c r="DN87" s="3">
        <f t="shared" si="72"/>
        <v>0</v>
      </c>
      <c r="DO87" s="3">
        <f t="shared" si="72"/>
        <v>0</v>
      </c>
      <c r="DP87" s="3">
        <f t="shared" si="72"/>
        <v>0</v>
      </c>
      <c r="DQ87" s="3">
        <f t="shared" si="72"/>
        <v>0</v>
      </c>
      <c r="DR87" s="3">
        <f t="shared" si="72"/>
        <v>0</v>
      </c>
      <c r="DS87" s="3">
        <f t="shared" si="72"/>
        <v>0</v>
      </c>
      <c r="DT87" s="3">
        <f t="shared" si="72"/>
        <v>0</v>
      </c>
      <c r="DU87" s="3">
        <f t="shared" si="72"/>
        <v>0</v>
      </c>
      <c r="DV87" s="3">
        <f t="shared" si="72"/>
        <v>0</v>
      </c>
      <c r="DW87" s="3">
        <f t="shared" si="72"/>
        <v>0</v>
      </c>
      <c r="DX87" s="3">
        <f t="shared" si="72"/>
        <v>0</v>
      </c>
      <c r="DY87" s="3">
        <f t="shared" si="72"/>
        <v>0</v>
      </c>
      <c r="DZ87" s="3">
        <f t="shared" si="72"/>
        <v>0</v>
      </c>
      <c r="EA87" s="3">
        <f t="shared" si="72"/>
        <v>0</v>
      </c>
      <c r="EB87" s="3">
        <f t="shared" si="72"/>
        <v>0</v>
      </c>
      <c r="EC87" s="3">
        <f t="shared" si="72"/>
        <v>0</v>
      </c>
      <c r="ED87" s="3">
        <f t="shared" si="72"/>
        <v>0</v>
      </c>
      <c r="EE87" s="3">
        <f t="shared" si="72"/>
        <v>0</v>
      </c>
      <c r="EF87" s="3">
        <f t="shared" si="72"/>
        <v>0</v>
      </c>
      <c r="EG87" s="3">
        <f t="shared" si="72"/>
        <v>0</v>
      </c>
      <c r="EH87" s="3">
        <f t="shared" si="72"/>
        <v>0</v>
      </c>
      <c r="EI87" s="3">
        <f t="shared" si="72"/>
        <v>0</v>
      </c>
      <c r="EJ87" s="3">
        <f t="shared" si="72"/>
        <v>0</v>
      </c>
      <c r="EK87" s="3">
        <f t="shared" si="72"/>
        <v>0</v>
      </c>
      <c r="EL87" s="3">
        <f t="shared" si="72"/>
        <v>0</v>
      </c>
      <c r="EM87" s="3">
        <f t="shared" ref="EM87:FR87" si="73">EM98</f>
        <v>0</v>
      </c>
      <c r="EN87" s="3">
        <f t="shared" si="73"/>
        <v>0</v>
      </c>
      <c r="EO87" s="3">
        <f t="shared" si="73"/>
        <v>0</v>
      </c>
      <c r="EP87" s="3">
        <f t="shared" si="73"/>
        <v>0</v>
      </c>
      <c r="EQ87" s="3">
        <f t="shared" si="73"/>
        <v>0</v>
      </c>
      <c r="ER87" s="3">
        <f t="shared" si="73"/>
        <v>0</v>
      </c>
      <c r="ES87" s="3">
        <f t="shared" si="73"/>
        <v>0</v>
      </c>
      <c r="ET87" s="3">
        <f t="shared" si="73"/>
        <v>0</v>
      </c>
      <c r="EU87" s="3">
        <f t="shared" si="73"/>
        <v>0</v>
      </c>
      <c r="EV87" s="3">
        <f t="shared" si="73"/>
        <v>0</v>
      </c>
      <c r="EW87" s="3">
        <f t="shared" si="73"/>
        <v>0</v>
      </c>
      <c r="EX87" s="3">
        <f t="shared" si="73"/>
        <v>0</v>
      </c>
      <c r="EY87" s="3">
        <f t="shared" si="73"/>
        <v>0</v>
      </c>
      <c r="EZ87" s="3">
        <f t="shared" si="73"/>
        <v>0</v>
      </c>
      <c r="FA87" s="3">
        <f t="shared" si="73"/>
        <v>0</v>
      </c>
      <c r="FB87" s="3">
        <f t="shared" si="73"/>
        <v>0</v>
      </c>
      <c r="FC87" s="3">
        <f t="shared" si="73"/>
        <v>0</v>
      </c>
      <c r="FD87" s="3">
        <f t="shared" si="73"/>
        <v>0</v>
      </c>
      <c r="FE87" s="3">
        <f t="shared" si="73"/>
        <v>0</v>
      </c>
      <c r="FF87" s="3">
        <f t="shared" si="73"/>
        <v>0</v>
      </c>
      <c r="FG87" s="3">
        <f t="shared" si="73"/>
        <v>0</v>
      </c>
      <c r="FH87" s="3">
        <f t="shared" si="73"/>
        <v>0</v>
      </c>
      <c r="FI87" s="3">
        <f t="shared" si="73"/>
        <v>0</v>
      </c>
      <c r="FJ87" s="3">
        <f t="shared" si="73"/>
        <v>0</v>
      </c>
      <c r="FK87" s="3">
        <f t="shared" si="73"/>
        <v>0</v>
      </c>
      <c r="FL87" s="3">
        <f t="shared" si="73"/>
        <v>0</v>
      </c>
      <c r="FM87" s="3">
        <f t="shared" si="73"/>
        <v>0</v>
      </c>
      <c r="FN87" s="3">
        <f t="shared" si="73"/>
        <v>0</v>
      </c>
      <c r="FO87" s="3">
        <f t="shared" si="73"/>
        <v>0</v>
      </c>
      <c r="FP87" s="3">
        <f t="shared" si="73"/>
        <v>0</v>
      </c>
      <c r="FQ87" s="3">
        <f t="shared" si="73"/>
        <v>0</v>
      </c>
      <c r="FR87" s="3">
        <f t="shared" si="73"/>
        <v>0</v>
      </c>
      <c r="FS87" s="3">
        <f t="shared" ref="FS87:GX87" si="74">FS98</f>
        <v>0</v>
      </c>
      <c r="FT87" s="3">
        <f t="shared" si="74"/>
        <v>0</v>
      </c>
      <c r="FU87" s="3">
        <f t="shared" si="74"/>
        <v>0</v>
      </c>
      <c r="FV87" s="3">
        <f t="shared" si="74"/>
        <v>0</v>
      </c>
      <c r="FW87" s="3">
        <f t="shared" si="74"/>
        <v>0</v>
      </c>
      <c r="FX87" s="3">
        <f t="shared" si="74"/>
        <v>0</v>
      </c>
      <c r="FY87" s="3">
        <f t="shared" si="74"/>
        <v>0</v>
      </c>
      <c r="FZ87" s="3">
        <f t="shared" si="74"/>
        <v>0</v>
      </c>
      <c r="GA87" s="3">
        <f t="shared" si="74"/>
        <v>0</v>
      </c>
      <c r="GB87" s="3">
        <f t="shared" si="74"/>
        <v>0</v>
      </c>
      <c r="GC87" s="3">
        <f t="shared" si="74"/>
        <v>0</v>
      </c>
      <c r="GD87" s="3">
        <f t="shared" si="74"/>
        <v>0</v>
      </c>
      <c r="GE87" s="3">
        <f t="shared" si="74"/>
        <v>0</v>
      </c>
      <c r="GF87" s="3">
        <f t="shared" si="74"/>
        <v>0</v>
      </c>
      <c r="GG87" s="3">
        <f t="shared" si="74"/>
        <v>0</v>
      </c>
      <c r="GH87" s="3">
        <f t="shared" si="74"/>
        <v>0</v>
      </c>
      <c r="GI87" s="3">
        <f t="shared" si="74"/>
        <v>0</v>
      </c>
      <c r="GJ87" s="3">
        <f t="shared" si="74"/>
        <v>0</v>
      </c>
      <c r="GK87" s="3">
        <f t="shared" si="74"/>
        <v>0</v>
      </c>
      <c r="GL87" s="3">
        <f t="shared" si="74"/>
        <v>0</v>
      </c>
      <c r="GM87" s="3">
        <f t="shared" si="74"/>
        <v>0</v>
      </c>
      <c r="GN87" s="3">
        <f t="shared" si="74"/>
        <v>0</v>
      </c>
      <c r="GO87" s="3">
        <f t="shared" si="74"/>
        <v>0</v>
      </c>
      <c r="GP87" s="3">
        <f t="shared" si="74"/>
        <v>0</v>
      </c>
      <c r="GQ87" s="3">
        <f t="shared" si="74"/>
        <v>0</v>
      </c>
      <c r="GR87" s="3">
        <f t="shared" si="74"/>
        <v>0</v>
      </c>
      <c r="GS87" s="3">
        <f t="shared" si="74"/>
        <v>0</v>
      </c>
      <c r="GT87" s="3">
        <f t="shared" si="74"/>
        <v>0</v>
      </c>
      <c r="GU87" s="3">
        <f t="shared" si="74"/>
        <v>0</v>
      </c>
      <c r="GV87" s="3">
        <f t="shared" si="74"/>
        <v>0</v>
      </c>
      <c r="GW87" s="3">
        <f t="shared" si="74"/>
        <v>0</v>
      </c>
      <c r="GX87" s="3">
        <f t="shared" si="74"/>
        <v>0</v>
      </c>
    </row>
    <row r="89" spans="1:245" x14ac:dyDescent="0.2">
      <c r="A89">
        <v>17</v>
      </c>
      <c r="B89">
        <v>1</v>
      </c>
      <c r="C89">
        <f>ROW(SmtRes!A108)</f>
        <v>108</v>
      </c>
      <c r="D89">
        <f>ROW(EtalonRes!A108)</f>
        <v>108</v>
      </c>
      <c r="E89" t="s">
        <v>206</v>
      </c>
      <c r="F89" t="s">
        <v>88</v>
      </c>
      <c r="G89" t="s">
        <v>89</v>
      </c>
      <c r="H89" t="s">
        <v>80</v>
      </c>
      <c r="I89">
        <v>11</v>
      </c>
      <c r="J89">
        <v>0</v>
      </c>
      <c r="K89">
        <v>11</v>
      </c>
      <c r="O89">
        <f t="shared" ref="O89:O94" si="75">ROUND(CP89,2)</f>
        <v>216.81</v>
      </c>
      <c r="P89">
        <f t="shared" ref="P89:P94" si="76">ROUND(CQ89*I89,2)</f>
        <v>0</v>
      </c>
      <c r="Q89">
        <f t="shared" ref="Q89:Q94" si="77">ROUND(CR89*I89,2)</f>
        <v>181.5</v>
      </c>
      <c r="R89">
        <f t="shared" ref="R89:R94" si="78">ROUND(CS89*I89,2)</f>
        <v>17.71</v>
      </c>
      <c r="S89">
        <f t="shared" ref="S89:S94" si="79">ROUND(CT89*I89,2)</f>
        <v>35.31</v>
      </c>
      <c r="T89">
        <f t="shared" ref="T89:T94" si="80">ROUND(CU89*I89,2)</f>
        <v>0</v>
      </c>
      <c r="U89">
        <f t="shared" ref="U89:U94" si="81">CV89*I89</f>
        <v>3.3660000000000001</v>
      </c>
      <c r="V89">
        <f t="shared" ref="V89:V94" si="82">CW89*I89</f>
        <v>1.3199999999999998</v>
      </c>
      <c r="W89">
        <f t="shared" ref="W89:W94" si="83">ROUND(CX89*I89,2)</f>
        <v>0</v>
      </c>
      <c r="X89">
        <f t="shared" ref="X89:Y94" si="84">ROUND(CY89,2)</f>
        <v>50.37</v>
      </c>
      <c r="Y89">
        <f t="shared" si="84"/>
        <v>34.46</v>
      </c>
      <c r="AA89">
        <v>53408677</v>
      </c>
      <c r="AB89">
        <f t="shared" ref="AB89:AB94" si="85">ROUND((AC89+AD89+AF89),2)</f>
        <v>19.71</v>
      </c>
      <c r="AC89">
        <f>ROUND(((ES89*ROUND(0,7))),2)</f>
        <v>0</v>
      </c>
      <c r="AD89">
        <f>ROUND(((((ET89*ROUND(0.3,7)))-((EU89*ROUND(0.3,7))))+AE89),2)</f>
        <v>16.5</v>
      </c>
      <c r="AE89">
        <f>ROUND(((EU89*ROUND(0.3,7))),2)</f>
        <v>1.61</v>
      </c>
      <c r="AF89">
        <f>ROUND(((EV89*ROUND(0.3,7))),2)</f>
        <v>3.21</v>
      </c>
      <c r="AG89">
        <f t="shared" ref="AG89:AG94" si="86">ROUND((AP89),2)</f>
        <v>0</v>
      </c>
      <c r="AH89">
        <f>((EW89*ROUND(0.3,7)))</f>
        <v>0.30599999999999999</v>
      </c>
      <c r="AI89">
        <f>((EX89*ROUND(0.3,7)))</f>
        <v>0.12</v>
      </c>
      <c r="AJ89">
        <f t="shared" ref="AJ89:AJ94" si="87">(AS89)</f>
        <v>0</v>
      </c>
      <c r="AK89">
        <v>115.08</v>
      </c>
      <c r="AL89">
        <v>49.38</v>
      </c>
      <c r="AM89">
        <v>54.99</v>
      </c>
      <c r="AN89">
        <v>5.36</v>
      </c>
      <c r="AO89">
        <v>10.71</v>
      </c>
      <c r="AP89">
        <v>0</v>
      </c>
      <c r="AQ89">
        <v>1.02</v>
      </c>
      <c r="AR89">
        <v>0.4</v>
      </c>
      <c r="AS89">
        <v>0</v>
      </c>
      <c r="AT89">
        <v>95</v>
      </c>
      <c r="AU89">
        <v>65</v>
      </c>
      <c r="AV89">
        <v>1</v>
      </c>
      <c r="AW89">
        <v>1</v>
      </c>
      <c r="AZ89">
        <v>1</v>
      </c>
      <c r="BA89">
        <v>1</v>
      </c>
      <c r="BB89">
        <v>1</v>
      </c>
      <c r="BC89">
        <v>1</v>
      </c>
      <c r="BD89" t="s">
        <v>3</v>
      </c>
      <c r="BE89" t="s">
        <v>3</v>
      </c>
      <c r="BF89" t="s">
        <v>3</v>
      </c>
      <c r="BG89" t="s">
        <v>3</v>
      </c>
      <c r="BH89">
        <v>0</v>
      </c>
      <c r="BI89">
        <v>2</v>
      </c>
      <c r="BJ89" t="s">
        <v>90</v>
      </c>
      <c r="BM89">
        <v>108001</v>
      </c>
      <c r="BN89">
        <v>0</v>
      </c>
      <c r="BO89" t="s">
        <v>3</v>
      </c>
      <c r="BP89">
        <v>0</v>
      </c>
      <c r="BQ89">
        <v>3</v>
      </c>
      <c r="BR89">
        <v>0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 t="s">
        <v>3</v>
      </c>
      <c r="BZ89">
        <v>95</v>
      </c>
      <c r="CA89">
        <v>65</v>
      </c>
      <c r="CB89" t="s">
        <v>3</v>
      </c>
      <c r="CE89">
        <v>0</v>
      </c>
      <c r="CF89">
        <v>0</v>
      </c>
      <c r="CG89">
        <v>0</v>
      </c>
      <c r="CM89">
        <v>0</v>
      </c>
      <c r="CN89" t="s">
        <v>207</v>
      </c>
      <c r="CO89">
        <v>0</v>
      </c>
      <c r="CP89">
        <f t="shared" ref="CP89:CP94" si="88">(P89+Q89+S89)</f>
        <v>216.81</v>
      </c>
      <c r="CQ89">
        <f t="shared" ref="CQ89:CQ94" si="89">AC89*BC89</f>
        <v>0</v>
      </c>
      <c r="CR89">
        <f t="shared" ref="CR89:CR94" si="90">AD89*BB89</f>
        <v>16.5</v>
      </c>
      <c r="CS89">
        <f t="shared" ref="CS89:CX94" si="91">AE89</f>
        <v>1.61</v>
      </c>
      <c r="CT89">
        <f t="shared" si="91"/>
        <v>3.21</v>
      </c>
      <c r="CU89">
        <f t="shared" si="91"/>
        <v>0</v>
      </c>
      <c r="CV89">
        <f t="shared" si="91"/>
        <v>0.30599999999999999</v>
      </c>
      <c r="CW89">
        <f t="shared" si="91"/>
        <v>0.12</v>
      </c>
      <c r="CX89">
        <f t="shared" si="91"/>
        <v>0</v>
      </c>
      <c r="CY89">
        <f t="shared" ref="CY89:CY94" si="92">(((S89+R89)*AT89)/100)</f>
        <v>50.369000000000007</v>
      </c>
      <c r="CZ89">
        <f t="shared" ref="CZ89:CZ94" si="93">(((S89+R89)*AU89)/100)</f>
        <v>34.463000000000001</v>
      </c>
      <c r="DC89" t="s">
        <v>3</v>
      </c>
      <c r="DD89" t="s">
        <v>208</v>
      </c>
      <c r="DE89" t="s">
        <v>209</v>
      </c>
      <c r="DF89" t="s">
        <v>209</v>
      </c>
      <c r="DG89" t="s">
        <v>209</v>
      </c>
      <c r="DH89" t="s">
        <v>3</v>
      </c>
      <c r="DI89" t="s">
        <v>209</v>
      </c>
      <c r="DJ89" t="s">
        <v>209</v>
      </c>
      <c r="DK89" t="s">
        <v>3</v>
      </c>
      <c r="DL89" t="s">
        <v>3</v>
      </c>
      <c r="DM89" t="s">
        <v>3</v>
      </c>
      <c r="DN89">
        <v>0</v>
      </c>
      <c r="DO89">
        <v>0</v>
      </c>
      <c r="DP89">
        <v>1</v>
      </c>
      <c r="DQ89">
        <v>1</v>
      </c>
      <c r="DU89">
        <v>1013</v>
      </c>
      <c r="DV89" t="s">
        <v>80</v>
      </c>
      <c r="DW89" t="s">
        <v>80</v>
      </c>
      <c r="DX89">
        <v>1</v>
      </c>
      <c r="DZ89" t="s">
        <v>3</v>
      </c>
      <c r="EA89" t="s">
        <v>3</v>
      </c>
      <c r="EB89" t="s">
        <v>3</v>
      </c>
      <c r="EC89" t="s">
        <v>3</v>
      </c>
      <c r="EE89">
        <v>51430593</v>
      </c>
      <c r="EF89">
        <v>3</v>
      </c>
      <c r="EG89" t="s">
        <v>15</v>
      </c>
      <c r="EH89">
        <v>0</v>
      </c>
      <c r="EI89" t="s">
        <v>3</v>
      </c>
      <c r="EJ89">
        <v>2</v>
      </c>
      <c r="EK89">
        <v>108001</v>
      </c>
      <c r="EL89" t="s">
        <v>91</v>
      </c>
      <c r="EM89" t="s">
        <v>92</v>
      </c>
      <c r="EO89" t="s">
        <v>210</v>
      </c>
      <c r="EQ89">
        <v>131072</v>
      </c>
      <c r="ER89">
        <v>115.08</v>
      </c>
      <c r="ES89">
        <v>49.38</v>
      </c>
      <c r="ET89">
        <v>54.99</v>
      </c>
      <c r="EU89">
        <v>5.36</v>
      </c>
      <c r="EV89">
        <v>10.71</v>
      </c>
      <c r="EW89">
        <v>1.02</v>
      </c>
      <c r="EX89">
        <v>0.4</v>
      </c>
      <c r="EY89">
        <v>0</v>
      </c>
      <c r="FQ89">
        <v>0</v>
      </c>
      <c r="FR89">
        <f t="shared" ref="FR89:FR96" si="94">ROUND(IF(AND(BH89=3,BI89=3),P89,0),2)</f>
        <v>0</v>
      </c>
      <c r="FS89">
        <v>0</v>
      </c>
      <c r="FX89">
        <v>95</v>
      </c>
      <c r="FY89">
        <v>65</v>
      </c>
      <c r="GA89" t="s">
        <v>3</v>
      </c>
      <c r="GD89">
        <v>1</v>
      </c>
      <c r="GF89">
        <v>-1391779191</v>
      </c>
      <c r="GG89">
        <v>1</v>
      </c>
      <c r="GH89">
        <v>1</v>
      </c>
      <c r="GI89">
        <v>4</v>
      </c>
      <c r="GJ89">
        <v>0</v>
      </c>
      <c r="GK89">
        <v>0</v>
      </c>
      <c r="GL89">
        <f t="shared" ref="GL89:GL96" si="95">ROUND(IF(AND(BH89=3,BI89=3,FS89&lt;&gt;0),P89,0),2)</f>
        <v>0</v>
      </c>
      <c r="GM89">
        <f t="shared" ref="GM89:GM94" si="96">ROUND(O89+X89+Y89,2)+GX89</f>
        <v>301.64</v>
      </c>
      <c r="GN89">
        <f t="shared" ref="GN89:GN94" si="97">IF(OR(BI89=0,BI89=1),ROUND(O89+X89+Y89,2),0)</f>
        <v>0</v>
      </c>
      <c r="GO89">
        <f t="shared" ref="GO89:GO94" si="98">IF(BI89=2,ROUND(O89+X89+Y89,2),0)</f>
        <v>301.64</v>
      </c>
      <c r="GP89">
        <f t="shared" ref="GP89:GP94" si="99">IF(BI89=4,ROUND(O89+X89+Y89,2)+GX89,0)</f>
        <v>0</v>
      </c>
      <c r="GR89">
        <v>0</v>
      </c>
      <c r="GS89">
        <v>3</v>
      </c>
      <c r="GT89">
        <v>0</v>
      </c>
      <c r="GU89" t="s">
        <v>3</v>
      </c>
      <c r="GV89">
        <f t="shared" ref="GV89:GV94" si="100">ROUND((GT89),2)</f>
        <v>0</v>
      </c>
      <c r="GW89">
        <v>1</v>
      </c>
      <c r="GX89">
        <f t="shared" ref="GX89:GX94" si="101">ROUND(HC89*I89,2)</f>
        <v>0</v>
      </c>
      <c r="HA89">
        <v>0</v>
      </c>
      <c r="HB89">
        <v>0</v>
      </c>
      <c r="HC89">
        <f t="shared" ref="HC89:HC94" si="102">GV89*GW89</f>
        <v>0</v>
      </c>
      <c r="HE89" t="s">
        <v>3</v>
      </c>
      <c r="HF89" t="s">
        <v>3</v>
      </c>
      <c r="HM89" t="s">
        <v>3</v>
      </c>
      <c r="IK89">
        <v>0</v>
      </c>
    </row>
    <row r="90" spans="1:245" x14ac:dyDescent="0.2">
      <c r="A90">
        <v>17</v>
      </c>
      <c r="B90">
        <v>1</v>
      </c>
      <c r="C90">
        <f>ROW(SmtRes!A112)</f>
        <v>112</v>
      </c>
      <c r="D90">
        <f>ROW(EtalonRes!A112)</f>
        <v>112</v>
      </c>
      <c r="E90" t="s">
        <v>211</v>
      </c>
      <c r="F90" t="s">
        <v>212</v>
      </c>
      <c r="G90" t="s">
        <v>213</v>
      </c>
      <c r="H90" t="s">
        <v>80</v>
      </c>
      <c r="I90">
        <v>11</v>
      </c>
      <c r="J90">
        <v>0</v>
      </c>
      <c r="K90">
        <v>11</v>
      </c>
      <c r="O90">
        <f t="shared" si="75"/>
        <v>780.34</v>
      </c>
      <c r="P90">
        <f t="shared" si="76"/>
        <v>0</v>
      </c>
      <c r="Q90">
        <f t="shared" si="77"/>
        <v>699.49</v>
      </c>
      <c r="R90">
        <f t="shared" si="78"/>
        <v>61.16</v>
      </c>
      <c r="S90">
        <f t="shared" si="79"/>
        <v>80.849999999999994</v>
      </c>
      <c r="T90">
        <f t="shared" si="80"/>
        <v>0</v>
      </c>
      <c r="U90">
        <f t="shared" si="81"/>
        <v>8.91</v>
      </c>
      <c r="V90">
        <f t="shared" si="82"/>
        <v>5.2799999999999994</v>
      </c>
      <c r="W90">
        <f t="shared" si="83"/>
        <v>0</v>
      </c>
      <c r="X90">
        <f t="shared" si="84"/>
        <v>134.19999999999999</v>
      </c>
      <c r="Y90">
        <f t="shared" si="84"/>
        <v>72.430000000000007</v>
      </c>
      <c r="AA90">
        <v>53408677</v>
      </c>
      <c r="AB90">
        <f t="shared" si="85"/>
        <v>70.94</v>
      </c>
      <c r="AC90">
        <f>ROUND((ES90),2)</f>
        <v>0</v>
      </c>
      <c r="AD90">
        <f>ROUND((((ET90)-(EU90))+AE90),2)</f>
        <v>63.59</v>
      </c>
      <c r="AE90">
        <f>ROUND((EU90),2)</f>
        <v>5.56</v>
      </c>
      <c r="AF90">
        <f>ROUND((EV90),2)</f>
        <v>7.35</v>
      </c>
      <c r="AG90">
        <f t="shared" si="86"/>
        <v>0</v>
      </c>
      <c r="AH90">
        <f>(EW90)</f>
        <v>0.81</v>
      </c>
      <c r="AI90">
        <f>(EX90)</f>
        <v>0.48</v>
      </c>
      <c r="AJ90">
        <f t="shared" si="87"/>
        <v>0</v>
      </c>
      <c r="AK90">
        <v>70.94</v>
      </c>
      <c r="AL90">
        <v>0</v>
      </c>
      <c r="AM90">
        <v>63.59</v>
      </c>
      <c r="AN90">
        <v>5.56</v>
      </c>
      <c r="AO90">
        <v>7.35</v>
      </c>
      <c r="AP90">
        <v>0</v>
      </c>
      <c r="AQ90">
        <v>0.81</v>
      </c>
      <c r="AR90">
        <v>0.48</v>
      </c>
      <c r="AS90">
        <v>0</v>
      </c>
      <c r="AT90">
        <v>94.5</v>
      </c>
      <c r="AU90">
        <v>51</v>
      </c>
      <c r="AV90">
        <v>1</v>
      </c>
      <c r="AW90">
        <v>1</v>
      </c>
      <c r="AZ90">
        <v>1</v>
      </c>
      <c r="BA90">
        <v>1</v>
      </c>
      <c r="BB90">
        <v>1</v>
      </c>
      <c r="BC90">
        <v>1</v>
      </c>
      <c r="BD90" t="s">
        <v>3</v>
      </c>
      <c r="BE90" t="s">
        <v>3</v>
      </c>
      <c r="BF90" t="s">
        <v>3</v>
      </c>
      <c r="BG90" t="s">
        <v>3</v>
      </c>
      <c r="BH90">
        <v>0</v>
      </c>
      <c r="BI90">
        <v>1</v>
      </c>
      <c r="BJ90" t="s">
        <v>214</v>
      </c>
      <c r="BM90">
        <v>33001</v>
      </c>
      <c r="BN90">
        <v>0</v>
      </c>
      <c r="BO90" t="s">
        <v>3</v>
      </c>
      <c r="BP90">
        <v>0</v>
      </c>
      <c r="BQ90">
        <v>2</v>
      </c>
      <c r="BR90">
        <v>0</v>
      </c>
      <c r="BS90">
        <v>1</v>
      </c>
      <c r="BT90">
        <v>1</v>
      </c>
      <c r="BU90">
        <v>1</v>
      </c>
      <c r="BV90">
        <v>1</v>
      </c>
      <c r="BW90">
        <v>1</v>
      </c>
      <c r="BX90">
        <v>1</v>
      </c>
      <c r="BY90" t="s">
        <v>3</v>
      </c>
      <c r="BZ90">
        <v>105</v>
      </c>
      <c r="CA90">
        <v>60</v>
      </c>
      <c r="CB90" t="s">
        <v>3</v>
      </c>
      <c r="CE90">
        <v>0</v>
      </c>
      <c r="CF90">
        <v>0</v>
      </c>
      <c r="CG90">
        <v>0</v>
      </c>
      <c r="CM90">
        <v>0</v>
      </c>
      <c r="CN90" t="s">
        <v>3</v>
      </c>
      <c r="CO90">
        <v>0</v>
      </c>
      <c r="CP90">
        <f t="shared" si="88"/>
        <v>780.34</v>
      </c>
      <c r="CQ90">
        <f t="shared" si="89"/>
        <v>0</v>
      </c>
      <c r="CR90">
        <f t="shared" si="90"/>
        <v>63.59</v>
      </c>
      <c r="CS90">
        <f t="shared" si="91"/>
        <v>5.56</v>
      </c>
      <c r="CT90">
        <f t="shared" si="91"/>
        <v>7.35</v>
      </c>
      <c r="CU90">
        <f t="shared" si="91"/>
        <v>0</v>
      </c>
      <c r="CV90">
        <f t="shared" si="91"/>
        <v>0.81</v>
      </c>
      <c r="CW90">
        <f t="shared" si="91"/>
        <v>0.48</v>
      </c>
      <c r="CX90">
        <f t="shared" si="91"/>
        <v>0</v>
      </c>
      <c r="CY90">
        <f t="shared" si="92"/>
        <v>134.19944999999998</v>
      </c>
      <c r="CZ90">
        <f t="shared" si="93"/>
        <v>72.425099999999986</v>
      </c>
      <c r="DC90" t="s">
        <v>3</v>
      </c>
      <c r="DD90" t="s">
        <v>3</v>
      </c>
      <c r="DE90" t="s">
        <v>3</v>
      </c>
      <c r="DF90" t="s">
        <v>3</v>
      </c>
      <c r="DG90" t="s">
        <v>3</v>
      </c>
      <c r="DH90" t="s">
        <v>3</v>
      </c>
      <c r="DI90" t="s">
        <v>3</v>
      </c>
      <c r="DJ90" t="s">
        <v>3</v>
      </c>
      <c r="DK90" t="s">
        <v>3</v>
      </c>
      <c r="DL90" t="s">
        <v>3</v>
      </c>
      <c r="DM90" t="s">
        <v>3</v>
      </c>
      <c r="DN90">
        <v>0</v>
      </c>
      <c r="DO90">
        <v>0</v>
      </c>
      <c r="DP90">
        <v>1</v>
      </c>
      <c r="DQ90">
        <v>1</v>
      </c>
      <c r="DU90">
        <v>1013</v>
      </c>
      <c r="DV90" t="s">
        <v>80</v>
      </c>
      <c r="DW90" t="s">
        <v>80</v>
      </c>
      <c r="DX90">
        <v>1</v>
      </c>
      <c r="DZ90" t="s">
        <v>3</v>
      </c>
      <c r="EA90" t="s">
        <v>3</v>
      </c>
      <c r="EB90" t="s">
        <v>3</v>
      </c>
      <c r="EC90" t="s">
        <v>3</v>
      </c>
      <c r="EE90">
        <v>51430765</v>
      </c>
      <c r="EF90">
        <v>2</v>
      </c>
      <c r="EG90" t="s">
        <v>22</v>
      </c>
      <c r="EH90">
        <v>0</v>
      </c>
      <c r="EI90" t="s">
        <v>3</v>
      </c>
      <c r="EJ90">
        <v>1</v>
      </c>
      <c r="EK90">
        <v>33001</v>
      </c>
      <c r="EL90" t="s">
        <v>56</v>
      </c>
      <c r="EM90" t="s">
        <v>57</v>
      </c>
      <c r="EO90" t="s">
        <v>3</v>
      </c>
      <c r="EQ90">
        <v>131072</v>
      </c>
      <c r="ER90">
        <v>70.94</v>
      </c>
      <c r="ES90">
        <v>0</v>
      </c>
      <c r="ET90">
        <v>63.59</v>
      </c>
      <c r="EU90">
        <v>5.56</v>
      </c>
      <c r="EV90">
        <v>7.35</v>
      </c>
      <c r="EW90">
        <v>0.81</v>
      </c>
      <c r="EX90">
        <v>0.48</v>
      </c>
      <c r="EY90">
        <v>0</v>
      </c>
      <c r="FQ90">
        <v>0</v>
      </c>
      <c r="FR90">
        <f t="shared" si="94"/>
        <v>0</v>
      </c>
      <c r="FS90">
        <v>0</v>
      </c>
      <c r="FT90" t="s">
        <v>26</v>
      </c>
      <c r="FU90" t="s">
        <v>27</v>
      </c>
      <c r="FX90">
        <v>94.5</v>
      </c>
      <c r="FY90">
        <v>51</v>
      </c>
      <c r="GA90" t="s">
        <v>3</v>
      </c>
      <c r="GD90">
        <v>1</v>
      </c>
      <c r="GF90">
        <v>183009373</v>
      </c>
      <c r="GG90">
        <v>1</v>
      </c>
      <c r="GH90">
        <v>1</v>
      </c>
      <c r="GI90">
        <v>4</v>
      </c>
      <c r="GJ90">
        <v>0</v>
      </c>
      <c r="GK90">
        <v>0</v>
      </c>
      <c r="GL90">
        <f t="shared" si="95"/>
        <v>0</v>
      </c>
      <c r="GM90">
        <f t="shared" si="96"/>
        <v>986.97</v>
      </c>
      <c r="GN90">
        <f t="shared" si="97"/>
        <v>986.97</v>
      </c>
      <c r="GO90">
        <f t="shared" si="98"/>
        <v>0</v>
      </c>
      <c r="GP90">
        <f t="shared" si="99"/>
        <v>0</v>
      </c>
      <c r="GR90">
        <v>0</v>
      </c>
      <c r="GS90">
        <v>3</v>
      </c>
      <c r="GT90">
        <v>0</v>
      </c>
      <c r="GU90" t="s">
        <v>3</v>
      </c>
      <c r="GV90">
        <f t="shared" si="100"/>
        <v>0</v>
      </c>
      <c r="GW90">
        <v>1</v>
      </c>
      <c r="GX90">
        <f t="shared" si="101"/>
        <v>0</v>
      </c>
      <c r="HA90">
        <v>0</v>
      </c>
      <c r="HB90">
        <v>0</v>
      </c>
      <c r="HC90">
        <f t="shared" si="102"/>
        <v>0</v>
      </c>
      <c r="HE90" t="s">
        <v>3</v>
      </c>
      <c r="HF90" t="s">
        <v>3</v>
      </c>
      <c r="HM90" t="s">
        <v>3</v>
      </c>
      <c r="IK90">
        <v>0</v>
      </c>
    </row>
    <row r="91" spans="1:245" x14ac:dyDescent="0.2">
      <c r="A91">
        <v>17</v>
      </c>
      <c r="B91">
        <v>1</v>
      </c>
      <c r="C91">
        <f>ROW(SmtRes!A116)</f>
        <v>116</v>
      </c>
      <c r="D91">
        <f>ROW(EtalonRes!A116)</f>
        <v>116</v>
      </c>
      <c r="E91" t="s">
        <v>215</v>
      </c>
      <c r="F91" t="s">
        <v>216</v>
      </c>
      <c r="G91" t="s">
        <v>217</v>
      </c>
      <c r="H91" t="s">
        <v>80</v>
      </c>
      <c r="I91">
        <v>11</v>
      </c>
      <c r="J91">
        <v>0</v>
      </c>
      <c r="K91">
        <v>11</v>
      </c>
      <c r="O91">
        <f t="shared" si="75"/>
        <v>476.96</v>
      </c>
      <c r="P91">
        <f t="shared" si="76"/>
        <v>0</v>
      </c>
      <c r="Q91">
        <f t="shared" si="77"/>
        <v>359.92</v>
      </c>
      <c r="R91">
        <f t="shared" si="78"/>
        <v>46.42</v>
      </c>
      <c r="S91">
        <f t="shared" si="79"/>
        <v>117.04</v>
      </c>
      <c r="T91">
        <f t="shared" si="80"/>
        <v>0</v>
      </c>
      <c r="U91">
        <f t="shared" si="81"/>
        <v>13.97</v>
      </c>
      <c r="V91">
        <f t="shared" si="82"/>
        <v>4.51</v>
      </c>
      <c r="W91">
        <f t="shared" si="83"/>
        <v>0</v>
      </c>
      <c r="X91">
        <f t="shared" si="84"/>
        <v>154.47</v>
      </c>
      <c r="Y91">
        <f t="shared" si="84"/>
        <v>83.36</v>
      </c>
      <c r="AA91">
        <v>53408677</v>
      </c>
      <c r="AB91">
        <f t="shared" si="85"/>
        <v>43.36</v>
      </c>
      <c r="AC91">
        <f>ROUND((ES91),2)</f>
        <v>0</v>
      </c>
      <c r="AD91">
        <f>ROUND((((ET91)-(EU91))+AE91),2)</f>
        <v>32.72</v>
      </c>
      <c r="AE91">
        <f>ROUND((EU91),2)</f>
        <v>4.22</v>
      </c>
      <c r="AF91">
        <f>ROUND((EV91),2)</f>
        <v>10.64</v>
      </c>
      <c r="AG91">
        <f t="shared" si="86"/>
        <v>0</v>
      </c>
      <c r="AH91">
        <f>(EW91)</f>
        <v>1.27</v>
      </c>
      <c r="AI91">
        <f>(EX91)</f>
        <v>0.41</v>
      </c>
      <c r="AJ91">
        <f t="shared" si="87"/>
        <v>0</v>
      </c>
      <c r="AK91">
        <v>43.36</v>
      </c>
      <c r="AL91">
        <v>0</v>
      </c>
      <c r="AM91">
        <v>32.72</v>
      </c>
      <c r="AN91">
        <v>4.22</v>
      </c>
      <c r="AO91">
        <v>10.64</v>
      </c>
      <c r="AP91">
        <v>0</v>
      </c>
      <c r="AQ91">
        <v>1.27</v>
      </c>
      <c r="AR91">
        <v>0.41</v>
      </c>
      <c r="AS91">
        <v>0</v>
      </c>
      <c r="AT91">
        <v>94.5</v>
      </c>
      <c r="AU91">
        <v>51</v>
      </c>
      <c r="AV91">
        <v>1</v>
      </c>
      <c r="AW91">
        <v>1</v>
      </c>
      <c r="AZ91">
        <v>1</v>
      </c>
      <c r="BA91">
        <v>1</v>
      </c>
      <c r="BB91">
        <v>1</v>
      </c>
      <c r="BC91">
        <v>1</v>
      </c>
      <c r="BD91" t="s">
        <v>3</v>
      </c>
      <c r="BE91" t="s">
        <v>3</v>
      </c>
      <c r="BF91" t="s">
        <v>3</v>
      </c>
      <c r="BG91" t="s">
        <v>3</v>
      </c>
      <c r="BH91">
        <v>0</v>
      </c>
      <c r="BI91">
        <v>1</v>
      </c>
      <c r="BJ91" t="s">
        <v>218</v>
      </c>
      <c r="BM91">
        <v>33001</v>
      </c>
      <c r="BN91">
        <v>0</v>
      </c>
      <c r="BO91" t="s">
        <v>3</v>
      </c>
      <c r="BP91">
        <v>0</v>
      </c>
      <c r="BQ91">
        <v>2</v>
      </c>
      <c r="BR91">
        <v>0</v>
      </c>
      <c r="BS91">
        <v>1</v>
      </c>
      <c r="BT91">
        <v>1</v>
      </c>
      <c r="BU91">
        <v>1</v>
      </c>
      <c r="BV91">
        <v>1</v>
      </c>
      <c r="BW91">
        <v>1</v>
      </c>
      <c r="BX91">
        <v>1</v>
      </c>
      <c r="BY91" t="s">
        <v>3</v>
      </c>
      <c r="BZ91">
        <v>105</v>
      </c>
      <c r="CA91">
        <v>60</v>
      </c>
      <c r="CB91" t="s">
        <v>3</v>
      </c>
      <c r="CE91">
        <v>0</v>
      </c>
      <c r="CF91">
        <v>0</v>
      </c>
      <c r="CG91">
        <v>0</v>
      </c>
      <c r="CM91">
        <v>0</v>
      </c>
      <c r="CN91" t="s">
        <v>3</v>
      </c>
      <c r="CO91">
        <v>0</v>
      </c>
      <c r="CP91">
        <f t="shared" si="88"/>
        <v>476.96000000000004</v>
      </c>
      <c r="CQ91">
        <f t="shared" si="89"/>
        <v>0</v>
      </c>
      <c r="CR91">
        <f t="shared" si="90"/>
        <v>32.72</v>
      </c>
      <c r="CS91">
        <f t="shared" si="91"/>
        <v>4.22</v>
      </c>
      <c r="CT91">
        <f t="shared" si="91"/>
        <v>10.64</v>
      </c>
      <c r="CU91">
        <f t="shared" si="91"/>
        <v>0</v>
      </c>
      <c r="CV91">
        <f t="shared" si="91"/>
        <v>1.27</v>
      </c>
      <c r="CW91">
        <f t="shared" si="91"/>
        <v>0.41</v>
      </c>
      <c r="CX91">
        <f t="shared" si="91"/>
        <v>0</v>
      </c>
      <c r="CY91">
        <f t="shared" si="92"/>
        <v>154.46970000000002</v>
      </c>
      <c r="CZ91">
        <f t="shared" si="93"/>
        <v>83.36460000000001</v>
      </c>
      <c r="DC91" t="s">
        <v>3</v>
      </c>
      <c r="DD91" t="s">
        <v>3</v>
      </c>
      <c r="DE91" t="s">
        <v>3</v>
      </c>
      <c r="DF91" t="s">
        <v>3</v>
      </c>
      <c r="DG91" t="s">
        <v>3</v>
      </c>
      <c r="DH91" t="s">
        <v>3</v>
      </c>
      <c r="DI91" t="s">
        <v>3</v>
      </c>
      <c r="DJ91" t="s">
        <v>3</v>
      </c>
      <c r="DK91" t="s">
        <v>3</v>
      </c>
      <c r="DL91" t="s">
        <v>3</v>
      </c>
      <c r="DM91" t="s">
        <v>3</v>
      </c>
      <c r="DN91">
        <v>0</v>
      </c>
      <c r="DO91">
        <v>0</v>
      </c>
      <c r="DP91">
        <v>1</v>
      </c>
      <c r="DQ91">
        <v>1</v>
      </c>
      <c r="DU91">
        <v>1013</v>
      </c>
      <c r="DV91" t="s">
        <v>80</v>
      </c>
      <c r="DW91" t="s">
        <v>80</v>
      </c>
      <c r="DX91">
        <v>1</v>
      </c>
      <c r="DZ91" t="s">
        <v>3</v>
      </c>
      <c r="EA91" t="s">
        <v>3</v>
      </c>
      <c r="EB91" t="s">
        <v>3</v>
      </c>
      <c r="EC91" t="s">
        <v>3</v>
      </c>
      <c r="EE91">
        <v>51430765</v>
      </c>
      <c r="EF91">
        <v>2</v>
      </c>
      <c r="EG91" t="s">
        <v>22</v>
      </c>
      <c r="EH91">
        <v>0</v>
      </c>
      <c r="EI91" t="s">
        <v>3</v>
      </c>
      <c r="EJ91">
        <v>1</v>
      </c>
      <c r="EK91">
        <v>33001</v>
      </c>
      <c r="EL91" t="s">
        <v>56</v>
      </c>
      <c r="EM91" t="s">
        <v>57</v>
      </c>
      <c r="EO91" t="s">
        <v>3</v>
      </c>
      <c r="EQ91">
        <v>131072</v>
      </c>
      <c r="ER91">
        <v>43.36</v>
      </c>
      <c r="ES91">
        <v>0</v>
      </c>
      <c r="ET91">
        <v>32.72</v>
      </c>
      <c r="EU91">
        <v>4.22</v>
      </c>
      <c r="EV91">
        <v>10.64</v>
      </c>
      <c r="EW91">
        <v>1.27</v>
      </c>
      <c r="EX91">
        <v>0.41</v>
      </c>
      <c r="EY91">
        <v>0</v>
      </c>
      <c r="FQ91">
        <v>0</v>
      </c>
      <c r="FR91">
        <f t="shared" si="94"/>
        <v>0</v>
      </c>
      <c r="FS91">
        <v>0</v>
      </c>
      <c r="FT91" t="s">
        <v>26</v>
      </c>
      <c r="FU91" t="s">
        <v>27</v>
      </c>
      <c r="FX91">
        <v>94.5</v>
      </c>
      <c r="FY91">
        <v>51</v>
      </c>
      <c r="GA91" t="s">
        <v>3</v>
      </c>
      <c r="GD91">
        <v>1</v>
      </c>
      <c r="GF91">
        <v>-2047559182</v>
      </c>
      <c r="GG91">
        <v>1</v>
      </c>
      <c r="GH91">
        <v>1</v>
      </c>
      <c r="GI91">
        <v>4</v>
      </c>
      <c r="GJ91">
        <v>0</v>
      </c>
      <c r="GK91">
        <v>0</v>
      </c>
      <c r="GL91">
        <f t="shared" si="95"/>
        <v>0</v>
      </c>
      <c r="GM91">
        <f t="shared" si="96"/>
        <v>714.79</v>
      </c>
      <c r="GN91">
        <f t="shared" si="97"/>
        <v>714.79</v>
      </c>
      <c r="GO91">
        <f t="shared" si="98"/>
        <v>0</v>
      </c>
      <c r="GP91">
        <f t="shared" si="99"/>
        <v>0</v>
      </c>
      <c r="GR91">
        <v>0</v>
      </c>
      <c r="GS91">
        <v>3</v>
      </c>
      <c r="GT91">
        <v>0</v>
      </c>
      <c r="GU91" t="s">
        <v>3</v>
      </c>
      <c r="GV91">
        <f t="shared" si="100"/>
        <v>0</v>
      </c>
      <c r="GW91">
        <v>1</v>
      </c>
      <c r="GX91">
        <f t="shared" si="101"/>
        <v>0</v>
      </c>
      <c r="HA91">
        <v>0</v>
      </c>
      <c r="HB91">
        <v>0</v>
      </c>
      <c r="HC91">
        <f t="shared" si="102"/>
        <v>0</v>
      </c>
      <c r="HE91" t="s">
        <v>3</v>
      </c>
      <c r="HF91" t="s">
        <v>3</v>
      </c>
      <c r="HM91" t="s">
        <v>3</v>
      </c>
      <c r="IK91">
        <v>0</v>
      </c>
    </row>
    <row r="92" spans="1:245" x14ac:dyDescent="0.2">
      <c r="A92">
        <v>17</v>
      </c>
      <c r="B92">
        <v>1</v>
      </c>
      <c r="C92">
        <f>ROW(SmtRes!A128)</f>
        <v>128</v>
      </c>
      <c r="D92">
        <f>ROW(EtalonRes!A128)</f>
        <v>128</v>
      </c>
      <c r="E92" t="s">
        <v>219</v>
      </c>
      <c r="F92" t="s">
        <v>119</v>
      </c>
      <c r="G92" t="s">
        <v>120</v>
      </c>
      <c r="H92" t="s">
        <v>103</v>
      </c>
      <c r="I92">
        <v>3</v>
      </c>
      <c r="J92">
        <v>0</v>
      </c>
      <c r="K92">
        <v>3</v>
      </c>
      <c r="O92">
        <f t="shared" si="75"/>
        <v>152.97</v>
      </c>
      <c r="P92">
        <f t="shared" si="76"/>
        <v>0</v>
      </c>
      <c r="Q92">
        <f t="shared" si="77"/>
        <v>60.24</v>
      </c>
      <c r="R92">
        <f t="shared" si="78"/>
        <v>7.02</v>
      </c>
      <c r="S92">
        <f t="shared" si="79"/>
        <v>92.73</v>
      </c>
      <c r="T92">
        <f t="shared" si="80"/>
        <v>0</v>
      </c>
      <c r="U92">
        <f t="shared" si="81"/>
        <v>9.8640000000000008</v>
      </c>
      <c r="V92">
        <f t="shared" si="82"/>
        <v>0.55800000000000005</v>
      </c>
      <c r="W92">
        <f t="shared" si="83"/>
        <v>0</v>
      </c>
      <c r="X92">
        <f t="shared" si="84"/>
        <v>94.76</v>
      </c>
      <c r="Y92">
        <f t="shared" si="84"/>
        <v>64.84</v>
      </c>
      <c r="AA92">
        <v>53408677</v>
      </c>
      <c r="AB92">
        <f t="shared" si="85"/>
        <v>50.99</v>
      </c>
      <c r="AC92">
        <f>ROUND(((ES92*ROUND(0,7))),2)</f>
        <v>0</v>
      </c>
      <c r="AD92">
        <f>ROUND(((((ET92*ROUND(0.3,7)))-((EU92*ROUND(0.3,7))))+AE92),2)</f>
        <v>20.079999999999998</v>
      </c>
      <c r="AE92">
        <f>ROUND(((EU92*ROUND(0.3,7))),2)</f>
        <v>2.34</v>
      </c>
      <c r="AF92">
        <f>ROUND(((EV92*ROUND(0.3,7))),2)</f>
        <v>30.91</v>
      </c>
      <c r="AG92">
        <f t="shared" si="86"/>
        <v>0</v>
      </c>
      <c r="AH92">
        <f>((EW92*ROUND(0.3,7)))</f>
        <v>3.2880000000000003</v>
      </c>
      <c r="AI92">
        <f>((EX92*ROUND(0.3,7)))</f>
        <v>0.186</v>
      </c>
      <c r="AJ92">
        <f t="shared" si="87"/>
        <v>0</v>
      </c>
      <c r="AK92">
        <v>242.91</v>
      </c>
      <c r="AL92">
        <v>72.97</v>
      </c>
      <c r="AM92">
        <v>66.92</v>
      </c>
      <c r="AN92">
        <v>7.79</v>
      </c>
      <c r="AO92">
        <v>103.02</v>
      </c>
      <c r="AP92">
        <v>0</v>
      </c>
      <c r="AQ92">
        <v>10.96</v>
      </c>
      <c r="AR92">
        <v>0.62</v>
      </c>
      <c r="AS92">
        <v>0</v>
      </c>
      <c r="AT92">
        <v>95</v>
      </c>
      <c r="AU92">
        <v>65</v>
      </c>
      <c r="AV92">
        <v>1</v>
      </c>
      <c r="AW92">
        <v>1</v>
      </c>
      <c r="AZ92">
        <v>1</v>
      </c>
      <c r="BA92">
        <v>1</v>
      </c>
      <c r="BB92">
        <v>1</v>
      </c>
      <c r="BC92">
        <v>1</v>
      </c>
      <c r="BD92" t="s">
        <v>3</v>
      </c>
      <c r="BE92" t="s">
        <v>3</v>
      </c>
      <c r="BF92" t="s">
        <v>3</v>
      </c>
      <c r="BG92" t="s">
        <v>3</v>
      </c>
      <c r="BH92">
        <v>0</v>
      </c>
      <c r="BI92">
        <v>2</v>
      </c>
      <c r="BJ92" t="s">
        <v>121</v>
      </c>
      <c r="BM92">
        <v>108001</v>
      </c>
      <c r="BN92">
        <v>0</v>
      </c>
      <c r="BO92" t="s">
        <v>3</v>
      </c>
      <c r="BP92">
        <v>0</v>
      </c>
      <c r="BQ92">
        <v>3</v>
      </c>
      <c r="BR92">
        <v>0</v>
      </c>
      <c r="BS92">
        <v>1</v>
      </c>
      <c r="BT92">
        <v>1</v>
      </c>
      <c r="BU92">
        <v>1</v>
      </c>
      <c r="BV92">
        <v>1</v>
      </c>
      <c r="BW92">
        <v>1</v>
      </c>
      <c r="BX92">
        <v>1</v>
      </c>
      <c r="BY92" t="s">
        <v>3</v>
      </c>
      <c r="BZ92">
        <v>95</v>
      </c>
      <c r="CA92">
        <v>65</v>
      </c>
      <c r="CB92" t="s">
        <v>3</v>
      </c>
      <c r="CE92">
        <v>0</v>
      </c>
      <c r="CF92">
        <v>0</v>
      </c>
      <c r="CG92">
        <v>0</v>
      </c>
      <c r="CM92">
        <v>0</v>
      </c>
      <c r="CN92" t="s">
        <v>3</v>
      </c>
      <c r="CO92">
        <v>0</v>
      </c>
      <c r="CP92">
        <f t="shared" si="88"/>
        <v>152.97</v>
      </c>
      <c r="CQ92">
        <f t="shared" si="89"/>
        <v>0</v>
      </c>
      <c r="CR92">
        <f t="shared" si="90"/>
        <v>20.079999999999998</v>
      </c>
      <c r="CS92">
        <f t="shared" si="91"/>
        <v>2.34</v>
      </c>
      <c r="CT92">
        <f t="shared" si="91"/>
        <v>30.91</v>
      </c>
      <c r="CU92">
        <f t="shared" si="91"/>
        <v>0</v>
      </c>
      <c r="CV92">
        <f t="shared" si="91"/>
        <v>3.2880000000000003</v>
      </c>
      <c r="CW92">
        <f t="shared" si="91"/>
        <v>0.186</v>
      </c>
      <c r="CX92">
        <f t="shared" si="91"/>
        <v>0</v>
      </c>
      <c r="CY92">
        <f t="shared" si="92"/>
        <v>94.762500000000003</v>
      </c>
      <c r="CZ92">
        <f t="shared" si="93"/>
        <v>64.837500000000006</v>
      </c>
      <c r="DC92" t="s">
        <v>3</v>
      </c>
      <c r="DD92" t="s">
        <v>220</v>
      </c>
      <c r="DE92" t="s">
        <v>221</v>
      </c>
      <c r="DF92" t="s">
        <v>221</v>
      </c>
      <c r="DG92" t="s">
        <v>221</v>
      </c>
      <c r="DH92" t="s">
        <v>3</v>
      </c>
      <c r="DI92" t="s">
        <v>221</v>
      </c>
      <c r="DJ92" t="s">
        <v>221</v>
      </c>
      <c r="DK92" t="s">
        <v>3</v>
      </c>
      <c r="DL92" t="s">
        <v>3</v>
      </c>
      <c r="DM92" t="s">
        <v>3</v>
      </c>
      <c r="DN92">
        <v>0</v>
      </c>
      <c r="DO92">
        <v>0</v>
      </c>
      <c r="DP92">
        <v>1</v>
      </c>
      <c r="DQ92">
        <v>1</v>
      </c>
      <c r="DU92">
        <v>1003</v>
      </c>
      <c r="DV92" t="s">
        <v>103</v>
      </c>
      <c r="DW92" t="s">
        <v>103</v>
      </c>
      <c r="DX92">
        <v>100</v>
      </c>
      <c r="DZ92" t="s">
        <v>3</v>
      </c>
      <c r="EA92" t="s">
        <v>3</v>
      </c>
      <c r="EB92" t="s">
        <v>3</v>
      </c>
      <c r="EC92" t="s">
        <v>3</v>
      </c>
      <c r="EE92">
        <v>51430593</v>
      </c>
      <c r="EF92">
        <v>3</v>
      </c>
      <c r="EG92" t="s">
        <v>15</v>
      </c>
      <c r="EH92">
        <v>0</v>
      </c>
      <c r="EI92" t="s">
        <v>3</v>
      </c>
      <c r="EJ92">
        <v>2</v>
      </c>
      <c r="EK92">
        <v>108001</v>
      </c>
      <c r="EL92" t="s">
        <v>91</v>
      </c>
      <c r="EM92" t="s">
        <v>92</v>
      </c>
      <c r="EO92" t="s">
        <v>3</v>
      </c>
      <c r="EQ92">
        <v>131072</v>
      </c>
      <c r="ER92">
        <v>242.91</v>
      </c>
      <c r="ES92">
        <v>72.97</v>
      </c>
      <c r="ET92">
        <v>66.92</v>
      </c>
      <c r="EU92">
        <v>7.79</v>
      </c>
      <c r="EV92">
        <v>103.02</v>
      </c>
      <c r="EW92">
        <v>10.96</v>
      </c>
      <c r="EX92">
        <v>0.62</v>
      </c>
      <c r="EY92">
        <v>0</v>
      </c>
      <c r="FQ92">
        <v>0</v>
      </c>
      <c r="FR92">
        <f t="shared" si="94"/>
        <v>0</v>
      </c>
      <c r="FS92">
        <v>0</v>
      </c>
      <c r="FX92">
        <v>95</v>
      </c>
      <c r="FY92">
        <v>65</v>
      </c>
      <c r="GA92" t="s">
        <v>3</v>
      </c>
      <c r="GD92">
        <v>1</v>
      </c>
      <c r="GF92">
        <v>1651081045</v>
      </c>
      <c r="GG92">
        <v>1</v>
      </c>
      <c r="GH92">
        <v>1</v>
      </c>
      <c r="GI92">
        <v>4</v>
      </c>
      <c r="GJ92">
        <v>0</v>
      </c>
      <c r="GK92">
        <v>0</v>
      </c>
      <c r="GL92">
        <f t="shared" si="95"/>
        <v>0</v>
      </c>
      <c r="GM92">
        <f t="shared" si="96"/>
        <v>312.57</v>
      </c>
      <c r="GN92">
        <f t="shared" si="97"/>
        <v>0</v>
      </c>
      <c r="GO92">
        <f t="shared" si="98"/>
        <v>312.57</v>
      </c>
      <c r="GP92">
        <f t="shared" si="99"/>
        <v>0</v>
      </c>
      <c r="GR92">
        <v>0</v>
      </c>
      <c r="GS92">
        <v>3</v>
      </c>
      <c r="GT92">
        <v>0</v>
      </c>
      <c r="GU92" t="s">
        <v>3</v>
      </c>
      <c r="GV92">
        <f t="shared" si="100"/>
        <v>0</v>
      </c>
      <c r="GW92">
        <v>1</v>
      </c>
      <c r="GX92">
        <f t="shared" si="101"/>
        <v>0</v>
      </c>
      <c r="HA92">
        <v>0</v>
      </c>
      <c r="HB92">
        <v>0</v>
      </c>
      <c r="HC92">
        <f t="shared" si="102"/>
        <v>0</v>
      </c>
      <c r="HE92" t="s">
        <v>3</v>
      </c>
      <c r="HF92" t="s">
        <v>3</v>
      </c>
      <c r="HM92" t="s">
        <v>3</v>
      </c>
      <c r="IK92">
        <v>0</v>
      </c>
    </row>
    <row r="93" spans="1:245" x14ac:dyDescent="0.2">
      <c r="A93">
        <v>17</v>
      </c>
      <c r="B93">
        <v>1</v>
      </c>
      <c r="C93">
        <f>ROW(SmtRes!A134)</f>
        <v>134</v>
      </c>
      <c r="D93">
        <f>ROW(EtalonRes!A134)</f>
        <v>134</v>
      </c>
      <c r="E93" t="s">
        <v>222</v>
      </c>
      <c r="F93" t="s">
        <v>223</v>
      </c>
      <c r="G93" t="s">
        <v>224</v>
      </c>
      <c r="H93" t="s">
        <v>31</v>
      </c>
      <c r="I93">
        <v>6.0000000000000001E-3</v>
      </c>
      <c r="J93">
        <v>0</v>
      </c>
      <c r="K93">
        <v>6.0000000000000001E-3</v>
      </c>
      <c r="O93">
        <f t="shared" si="75"/>
        <v>29.87</v>
      </c>
      <c r="P93">
        <f t="shared" si="76"/>
        <v>0</v>
      </c>
      <c r="Q93">
        <f t="shared" si="77"/>
        <v>22.14</v>
      </c>
      <c r="R93">
        <f t="shared" si="78"/>
        <v>2.39</v>
      </c>
      <c r="S93">
        <f t="shared" si="79"/>
        <v>7.73</v>
      </c>
      <c r="T93">
        <f t="shared" si="80"/>
        <v>0</v>
      </c>
      <c r="U93">
        <f t="shared" si="81"/>
        <v>0.93</v>
      </c>
      <c r="V93">
        <f t="shared" si="82"/>
        <v>0.23429999999999998</v>
      </c>
      <c r="W93">
        <f t="shared" si="83"/>
        <v>0</v>
      </c>
      <c r="X93">
        <f t="shared" si="84"/>
        <v>10.52</v>
      </c>
      <c r="Y93">
        <f t="shared" si="84"/>
        <v>6.07</v>
      </c>
      <c r="AA93">
        <v>53408677</v>
      </c>
      <c r="AB93">
        <f t="shared" si="85"/>
        <v>4978.7700000000004</v>
      </c>
      <c r="AC93">
        <f>ROUND((ES93),2)</f>
        <v>0</v>
      </c>
      <c r="AD93">
        <f>ROUND((((ET93)-(EU93))+AE93),2)</f>
        <v>3690.72</v>
      </c>
      <c r="AE93">
        <f>ROUND((EU93),2)</f>
        <v>398.18</v>
      </c>
      <c r="AF93">
        <f>ROUND((EV93),2)</f>
        <v>1288.05</v>
      </c>
      <c r="AG93">
        <f t="shared" si="86"/>
        <v>0</v>
      </c>
      <c r="AH93">
        <f>(EW93)</f>
        <v>155</v>
      </c>
      <c r="AI93">
        <f>(EX93)</f>
        <v>39.049999999999997</v>
      </c>
      <c r="AJ93">
        <f t="shared" si="87"/>
        <v>0</v>
      </c>
      <c r="AK93">
        <v>4978.7700000000004</v>
      </c>
      <c r="AL93">
        <v>0</v>
      </c>
      <c r="AM93">
        <v>3690.72</v>
      </c>
      <c r="AN93">
        <v>398.18</v>
      </c>
      <c r="AO93">
        <v>1288.05</v>
      </c>
      <c r="AP93">
        <v>0</v>
      </c>
      <c r="AQ93">
        <v>155</v>
      </c>
      <c r="AR93">
        <v>39.049999999999997</v>
      </c>
      <c r="AS93">
        <v>0</v>
      </c>
      <c r="AT93">
        <v>104</v>
      </c>
      <c r="AU93">
        <v>60</v>
      </c>
      <c r="AV93">
        <v>1</v>
      </c>
      <c r="AW93">
        <v>1</v>
      </c>
      <c r="AZ93">
        <v>1</v>
      </c>
      <c r="BA93">
        <v>1</v>
      </c>
      <c r="BB93">
        <v>1</v>
      </c>
      <c r="BC93">
        <v>1</v>
      </c>
      <c r="BD93" t="s">
        <v>3</v>
      </c>
      <c r="BE93" t="s">
        <v>3</v>
      </c>
      <c r="BF93" t="s">
        <v>3</v>
      </c>
      <c r="BG93" t="s">
        <v>3</v>
      </c>
      <c r="BH93">
        <v>0</v>
      </c>
      <c r="BI93">
        <v>1</v>
      </c>
      <c r="BJ93" t="s">
        <v>225</v>
      </c>
      <c r="BM93">
        <v>68001</v>
      </c>
      <c r="BN93">
        <v>0</v>
      </c>
      <c r="BO93" t="s">
        <v>3</v>
      </c>
      <c r="BP93">
        <v>0</v>
      </c>
      <c r="BQ93">
        <v>6</v>
      </c>
      <c r="BR93">
        <v>0</v>
      </c>
      <c r="BS93">
        <v>1</v>
      </c>
      <c r="BT93">
        <v>1</v>
      </c>
      <c r="BU93">
        <v>1</v>
      </c>
      <c r="BV93">
        <v>1</v>
      </c>
      <c r="BW93">
        <v>1</v>
      </c>
      <c r="BX93">
        <v>1</v>
      </c>
      <c r="BY93" t="s">
        <v>3</v>
      </c>
      <c r="BZ93">
        <v>104</v>
      </c>
      <c r="CA93">
        <v>60</v>
      </c>
      <c r="CB93" t="s">
        <v>3</v>
      </c>
      <c r="CE93">
        <v>0</v>
      </c>
      <c r="CF93">
        <v>0</v>
      </c>
      <c r="CG93">
        <v>0</v>
      </c>
      <c r="CM93">
        <v>0</v>
      </c>
      <c r="CN93" t="s">
        <v>3</v>
      </c>
      <c r="CO93">
        <v>0</v>
      </c>
      <c r="CP93">
        <f t="shared" si="88"/>
        <v>29.87</v>
      </c>
      <c r="CQ93">
        <f t="shared" si="89"/>
        <v>0</v>
      </c>
      <c r="CR93">
        <f t="shared" si="90"/>
        <v>3690.72</v>
      </c>
      <c r="CS93">
        <f t="shared" si="91"/>
        <v>398.18</v>
      </c>
      <c r="CT93">
        <f t="shared" si="91"/>
        <v>1288.05</v>
      </c>
      <c r="CU93">
        <f t="shared" si="91"/>
        <v>0</v>
      </c>
      <c r="CV93">
        <f t="shared" si="91"/>
        <v>155</v>
      </c>
      <c r="CW93">
        <f t="shared" si="91"/>
        <v>39.049999999999997</v>
      </c>
      <c r="CX93">
        <f t="shared" si="91"/>
        <v>0</v>
      </c>
      <c r="CY93">
        <f t="shared" si="92"/>
        <v>10.524800000000001</v>
      </c>
      <c r="CZ93">
        <f t="shared" si="93"/>
        <v>6.0720000000000001</v>
      </c>
      <c r="DC93" t="s">
        <v>3</v>
      </c>
      <c r="DD93" t="s">
        <v>3</v>
      </c>
      <c r="DE93" t="s">
        <v>3</v>
      </c>
      <c r="DF93" t="s">
        <v>3</v>
      </c>
      <c r="DG93" t="s">
        <v>3</v>
      </c>
      <c r="DH93" t="s">
        <v>3</v>
      </c>
      <c r="DI93" t="s">
        <v>3</v>
      </c>
      <c r="DJ93" t="s">
        <v>3</v>
      </c>
      <c r="DK93" t="s">
        <v>3</v>
      </c>
      <c r="DL93" t="s">
        <v>3</v>
      </c>
      <c r="DM93" t="s">
        <v>3</v>
      </c>
      <c r="DN93">
        <v>0</v>
      </c>
      <c r="DO93">
        <v>0</v>
      </c>
      <c r="DP93">
        <v>1</v>
      </c>
      <c r="DQ93">
        <v>1</v>
      </c>
      <c r="DU93">
        <v>1007</v>
      </c>
      <c r="DV93" t="s">
        <v>31</v>
      </c>
      <c r="DW93" t="s">
        <v>31</v>
      </c>
      <c r="DX93">
        <v>100</v>
      </c>
      <c r="DZ93" t="s">
        <v>3</v>
      </c>
      <c r="EA93" t="s">
        <v>3</v>
      </c>
      <c r="EB93" t="s">
        <v>3</v>
      </c>
      <c r="EC93" t="s">
        <v>3</v>
      </c>
      <c r="EE93">
        <v>51430836</v>
      </c>
      <c r="EF93">
        <v>6</v>
      </c>
      <c r="EG93" t="s">
        <v>226</v>
      </c>
      <c r="EH93">
        <v>0</v>
      </c>
      <c r="EI93" t="s">
        <v>3</v>
      </c>
      <c r="EJ93">
        <v>1</v>
      </c>
      <c r="EK93">
        <v>68001</v>
      </c>
      <c r="EL93" t="s">
        <v>227</v>
      </c>
      <c r="EM93" t="s">
        <v>228</v>
      </c>
      <c r="EO93" t="s">
        <v>3</v>
      </c>
      <c r="EQ93">
        <v>131072</v>
      </c>
      <c r="ER93">
        <v>4978.7700000000004</v>
      </c>
      <c r="ES93">
        <v>0</v>
      </c>
      <c r="ET93">
        <v>3690.72</v>
      </c>
      <c r="EU93">
        <v>398.18</v>
      </c>
      <c r="EV93">
        <v>1288.05</v>
      </c>
      <c r="EW93">
        <v>155</v>
      </c>
      <c r="EX93">
        <v>39.049999999999997</v>
      </c>
      <c r="EY93">
        <v>0</v>
      </c>
      <c r="FQ93">
        <v>0</v>
      </c>
      <c r="FR93">
        <f t="shared" si="94"/>
        <v>0</v>
      </c>
      <c r="FS93">
        <v>0</v>
      </c>
      <c r="FX93">
        <v>104</v>
      </c>
      <c r="FY93">
        <v>60</v>
      </c>
      <c r="GA93" t="s">
        <v>3</v>
      </c>
      <c r="GD93">
        <v>1</v>
      </c>
      <c r="GF93">
        <v>-326151572</v>
      </c>
      <c r="GG93">
        <v>1</v>
      </c>
      <c r="GH93">
        <v>1</v>
      </c>
      <c r="GI93">
        <v>4</v>
      </c>
      <c r="GJ93">
        <v>0</v>
      </c>
      <c r="GK93">
        <v>0</v>
      </c>
      <c r="GL93">
        <f t="shared" si="95"/>
        <v>0</v>
      </c>
      <c r="GM93">
        <f t="shared" si="96"/>
        <v>46.46</v>
      </c>
      <c r="GN93">
        <f t="shared" si="97"/>
        <v>46.46</v>
      </c>
      <c r="GO93">
        <f t="shared" si="98"/>
        <v>0</v>
      </c>
      <c r="GP93">
        <f t="shared" si="99"/>
        <v>0</v>
      </c>
      <c r="GR93">
        <v>0</v>
      </c>
      <c r="GS93">
        <v>3</v>
      </c>
      <c r="GT93">
        <v>0</v>
      </c>
      <c r="GU93" t="s">
        <v>3</v>
      </c>
      <c r="GV93">
        <f t="shared" si="100"/>
        <v>0</v>
      </c>
      <c r="GW93">
        <v>1</v>
      </c>
      <c r="GX93">
        <f t="shared" si="101"/>
        <v>0</v>
      </c>
      <c r="HA93">
        <v>0</v>
      </c>
      <c r="HB93">
        <v>0</v>
      </c>
      <c r="HC93">
        <f t="shared" si="102"/>
        <v>0</v>
      </c>
      <c r="HE93" t="s">
        <v>3</v>
      </c>
      <c r="HF93" t="s">
        <v>3</v>
      </c>
      <c r="HM93" t="s">
        <v>3</v>
      </c>
      <c r="IK93">
        <v>0</v>
      </c>
    </row>
    <row r="94" spans="1:245" x14ac:dyDescent="0.2">
      <c r="A94">
        <v>17</v>
      </c>
      <c r="B94">
        <v>1</v>
      </c>
      <c r="C94">
        <f>ROW(SmtRes!A138)</f>
        <v>138</v>
      </c>
      <c r="D94">
        <f>ROW(EtalonRes!A138)</f>
        <v>138</v>
      </c>
      <c r="E94" t="s">
        <v>229</v>
      </c>
      <c r="F94" t="s">
        <v>230</v>
      </c>
      <c r="G94" t="s">
        <v>231</v>
      </c>
      <c r="H94" t="s">
        <v>31</v>
      </c>
      <c r="I94">
        <v>1.7999999999999999E-2</v>
      </c>
      <c r="J94">
        <v>0</v>
      </c>
      <c r="K94">
        <v>1.7999999999999999E-2</v>
      </c>
      <c r="O94">
        <f t="shared" si="75"/>
        <v>6.84</v>
      </c>
      <c r="P94">
        <f t="shared" si="76"/>
        <v>0</v>
      </c>
      <c r="Q94">
        <f t="shared" si="77"/>
        <v>5.18</v>
      </c>
      <c r="R94">
        <f t="shared" si="78"/>
        <v>0.68</v>
      </c>
      <c r="S94">
        <f t="shared" si="79"/>
        <v>1.66</v>
      </c>
      <c r="T94">
        <f t="shared" si="80"/>
        <v>0</v>
      </c>
      <c r="U94">
        <f t="shared" si="81"/>
        <v>0.21059999999999998</v>
      </c>
      <c r="V94">
        <f t="shared" si="82"/>
        <v>5.3279999999999994E-2</v>
      </c>
      <c r="W94">
        <f t="shared" si="83"/>
        <v>0</v>
      </c>
      <c r="X94">
        <f t="shared" si="84"/>
        <v>2.4300000000000002</v>
      </c>
      <c r="Y94">
        <f t="shared" si="84"/>
        <v>1.4</v>
      </c>
      <c r="AA94">
        <v>53408677</v>
      </c>
      <c r="AB94">
        <f t="shared" si="85"/>
        <v>379.68</v>
      </c>
      <c r="AC94">
        <f>ROUND((ES94),2)</f>
        <v>0</v>
      </c>
      <c r="AD94">
        <f>ROUND((((ET94)-(EU94))+AE94),2)</f>
        <v>287.60000000000002</v>
      </c>
      <c r="AE94">
        <f>ROUND((EU94),2)</f>
        <v>37.57</v>
      </c>
      <c r="AF94">
        <f>ROUND((EV94),2)</f>
        <v>92.08</v>
      </c>
      <c r="AG94">
        <f t="shared" si="86"/>
        <v>0</v>
      </c>
      <c r="AH94">
        <f>(EW94)</f>
        <v>11.7</v>
      </c>
      <c r="AI94">
        <f>(EX94)</f>
        <v>2.96</v>
      </c>
      <c r="AJ94">
        <f t="shared" si="87"/>
        <v>0</v>
      </c>
      <c r="AK94">
        <v>379.68</v>
      </c>
      <c r="AL94">
        <v>0</v>
      </c>
      <c r="AM94">
        <v>287.60000000000002</v>
      </c>
      <c r="AN94">
        <v>37.57</v>
      </c>
      <c r="AO94">
        <v>92.08</v>
      </c>
      <c r="AP94">
        <v>0</v>
      </c>
      <c r="AQ94">
        <v>11.7</v>
      </c>
      <c r="AR94">
        <v>2.96</v>
      </c>
      <c r="AS94">
        <v>0</v>
      </c>
      <c r="AT94">
        <v>104</v>
      </c>
      <c r="AU94">
        <v>60</v>
      </c>
      <c r="AV94">
        <v>1</v>
      </c>
      <c r="AW94">
        <v>1</v>
      </c>
      <c r="AZ94">
        <v>1</v>
      </c>
      <c r="BA94">
        <v>1</v>
      </c>
      <c r="BB94">
        <v>1</v>
      </c>
      <c r="BC94">
        <v>1</v>
      </c>
      <c r="BD94" t="s">
        <v>3</v>
      </c>
      <c r="BE94" t="s">
        <v>3</v>
      </c>
      <c r="BF94" t="s">
        <v>3</v>
      </c>
      <c r="BG94" t="s">
        <v>3</v>
      </c>
      <c r="BH94">
        <v>0</v>
      </c>
      <c r="BI94">
        <v>1</v>
      </c>
      <c r="BJ94" t="s">
        <v>232</v>
      </c>
      <c r="BM94">
        <v>68001</v>
      </c>
      <c r="BN94">
        <v>0</v>
      </c>
      <c r="BO94" t="s">
        <v>3</v>
      </c>
      <c r="BP94">
        <v>0</v>
      </c>
      <c r="BQ94">
        <v>6</v>
      </c>
      <c r="BR94">
        <v>0</v>
      </c>
      <c r="BS94">
        <v>1</v>
      </c>
      <c r="BT94">
        <v>1</v>
      </c>
      <c r="BU94">
        <v>1</v>
      </c>
      <c r="BV94">
        <v>1</v>
      </c>
      <c r="BW94">
        <v>1</v>
      </c>
      <c r="BX94">
        <v>1</v>
      </c>
      <c r="BY94" t="s">
        <v>3</v>
      </c>
      <c r="BZ94">
        <v>104</v>
      </c>
      <c r="CA94">
        <v>60</v>
      </c>
      <c r="CB94" t="s">
        <v>3</v>
      </c>
      <c r="CE94">
        <v>0</v>
      </c>
      <c r="CF94">
        <v>0</v>
      </c>
      <c r="CG94">
        <v>0</v>
      </c>
      <c r="CM94">
        <v>0</v>
      </c>
      <c r="CN94" t="s">
        <v>3</v>
      </c>
      <c r="CO94">
        <v>0</v>
      </c>
      <c r="CP94">
        <f t="shared" si="88"/>
        <v>6.84</v>
      </c>
      <c r="CQ94">
        <f t="shared" si="89"/>
        <v>0</v>
      </c>
      <c r="CR94">
        <f t="shared" si="90"/>
        <v>287.60000000000002</v>
      </c>
      <c r="CS94">
        <f t="shared" si="91"/>
        <v>37.57</v>
      </c>
      <c r="CT94">
        <f t="shared" si="91"/>
        <v>92.08</v>
      </c>
      <c r="CU94">
        <f t="shared" si="91"/>
        <v>0</v>
      </c>
      <c r="CV94">
        <f t="shared" si="91"/>
        <v>11.7</v>
      </c>
      <c r="CW94">
        <f t="shared" si="91"/>
        <v>2.96</v>
      </c>
      <c r="CX94">
        <f t="shared" si="91"/>
        <v>0</v>
      </c>
      <c r="CY94">
        <f t="shared" si="92"/>
        <v>2.4335999999999998</v>
      </c>
      <c r="CZ94">
        <f t="shared" si="93"/>
        <v>1.4039999999999997</v>
      </c>
      <c r="DC94" t="s">
        <v>3</v>
      </c>
      <c r="DD94" t="s">
        <v>3</v>
      </c>
      <c r="DE94" t="s">
        <v>3</v>
      </c>
      <c r="DF94" t="s">
        <v>3</v>
      </c>
      <c r="DG94" t="s">
        <v>3</v>
      </c>
      <c r="DH94" t="s">
        <v>3</v>
      </c>
      <c r="DI94" t="s">
        <v>3</v>
      </c>
      <c r="DJ94" t="s">
        <v>3</v>
      </c>
      <c r="DK94" t="s">
        <v>3</v>
      </c>
      <c r="DL94" t="s">
        <v>3</v>
      </c>
      <c r="DM94" t="s">
        <v>3</v>
      </c>
      <c r="DN94">
        <v>0</v>
      </c>
      <c r="DO94">
        <v>0</v>
      </c>
      <c r="DP94">
        <v>1</v>
      </c>
      <c r="DQ94">
        <v>1</v>
      </c>
      <c r="DU94">
        <v>1007</v>
      </c>
      <c r="DV94" t="s">
        <v>31</v>
      </c>
      <c r="DW94" t="s">
        <v>31</v>
      </c>
      <c r="DX94">
        <v>100</v>
      </c>
      <c r="DZ94" t="s">
        <v>3</v>
      </c>
      <c r="EA94" t="s">
        <v>3</v>
      </c>
      <c r="EB94" t="s">
        <v>3</v>
      </c>
      <c r="EC94" t="s">
        <v>3</v>
      </c>
      <c r="EE94">
        <v>51430836</v>
      </c>
      <c r="EF94">
        <v>6</v>
      </c>
      <c r="EG94" t="s">
        <v>226</v>
      </c>
      <c r="EH94">
        <v>0</v>
      </c>
      <c r="EI94" t="s">
        <v>3</v>
      </c>
      <c r="EJ94">
        <v>1</v>
      </c>
      <c r="EK94">
        <v>68001</v>
      </c>
      <c r="EL94" t="s">
        <v>227</v>
      </c>
      <c r="EM94" t="s">
        <v>228</v>
      </c>
      <c r="EO94" t="s">
        <v>3</v>
      </c>
      <c r="EQ94">
        <v>131072</v>
      </c>
      <c r="ER94">
        <v>379.68</v>
      </c>
      <c r="ES94">
        <v>0</v>
      </c>
      <c r="ET94">
        <v>287.60000000000002</v>
      </c>
      <c r="EU94">
        <v>37.57</v>
      </c>
      <c r="EV94">
        <v>92.08</v>
      </c>
      <c r="EW94">
        <v>11.7</v>
      </c>
      <c r="EX94">
        <v>2.96</v>
      </c>
      <c r="EY94">
        <v>0</v>
      </c>
      <c r="FQ94">
        <v>0</v>
      </c>
      <c r="FR94">
        <f t="shared" si="94"/>
        <v>0</v>
      </c>
      <c r="FS94">
        <v>0</v>
      </c>
      <c r="FX94">
        <v>104</v>
      </c>
      <c r="FY94">
        <v>60</v>
      </c>
      <c r="GA94" t="s">
        <v>3</v>
      </c>
      <c r="GD94">
        <v>1</v>
      </c>
      <c r="GF94">
        <v>2087579114</v>
      </c>
      <c r="GG94">
        <v>1</v>
      </c>
      <c r="GH94">
        <v>1</v>
      </c>
      <c r="GI94">
        <v>4</v>
      </c>
      <c r="GJ94">
        <v>0</v>
      </c>
      <c r="GK94">
        <v>0</v>
      </c>
      <c r="GL94">
        <f t="shared" si="95"/>
        <v>0</v>
      </c>
      <c r="GM94">
        <f t="shared" si="96"/>
        <v>10.67</v>
      </c>
      <c r="GN94">
        <f t="shared" si="97"/>
        <v>10.67</v>
      </c>
      <c r="GO94">
        <f t="shared" si="98"/>
        <v>0</v>
      </c>
      <c r="GP94">
        <f t="shared" si="99"/>
        <v>0</v>
      </c>
      <c r="GR94">
        <v>0</v>
      </c>
      <c r="GS94">
        <v>3</v>
      </c>
      <c r="GT94">
        <v>0</v>
      </c>
      <c r="GU94" t="s">
        <v>3</v>
      </c>
      <c r="GV94">
        <f t="shared" si="100"/>
        <v>0</v>
      </c>
      <c r="GW94">
        <v>1</v>
      </c>
      <c r="GX94">
        <f t="shared" si="101"/>
        <v>0</v>
      </c>
      <c r="HA94">
        <v>0</v>
      </c>
      <c r="HB94">
        <v>0</v>
      </c>
      <c r="HC94">
        <f t="shared" si="102"/>
        <v>0</v>
      </c>
      <c r="HE94" t="s">
        <v>3</v>
      </c>
      <c r="HF94" t="s">
        <v>3</v>
      </c>
      <c r="HM94" t="s">
        <v>3</v>
      </c>
      <c r="IK94">
        <v>0</v>
      </c>
    </row>
    <row r="95" spans="1:245" x14ac:dyDescent="0.2">
      <c r="A95">
        <v>17</v>
      </c>
      <c r="B95">
        <v>1</v>
      </c>
      <c r="E95" t="s">
        <v>233</v>
      </c>
      <c r="F95" t="s">
        <v>234</v>
      </c>
      <c r="G95" t="s">
        <v>235</v>
      </c>
      <c r="H95" t="s">
        <v>236</v>
      </c>
      <c r="I95">
        <v>3.3</v>
      </c>
      <c r="J95">
        <v>0</v>
      </c>
      <c r="K95">
        <v>3.3</v>
      </c>
      <c r="O95">
        <f>0</f>
        <v>0</v>
      </c>
      <c r="P95">
        <f>0</f>
        <v>0</v>
      </c>
      <c r="Q95">
        <f>0</f>
        <v>0</v>
      </c>
      <c r="R95">
        <f>0</f>
        <v>0</v>
      </c>
      <c r="S95">
        <f>0</f>
        <v>0</v>
      </c>
      <c r="T95">
        <f>0</f>
        <v>0</v>
      </c>
      <c r="U95">
        <f>0</f>
        <v>0</v>
      </c>
      <c r="V95">
        <f>0</f>
        <v>0</v>
      </c>
      <c r="W95">
        <f>0</f>
        <v>0</v>
      </c>
      <c r="X95">
        <f>0</f>
        <v>0</v>
      </c>
      <c r="Y95">
        <f>0</f>
        <v>0</v>
      </c>
      <c r="AA95">
        <v>53408677</v>
      </c>
      <c r="AB95">
        <f>ROUND((AK95),2)</f>
        <v>3.28</v>
      </c>
      <c r="AC95">
        <f>0</f>
        <v>0</v>
      </c>
      <c r="AD95">
        <f>0</f>
        <v>0</v>
      </c>
      <c r="AE95">
        <f>0</f>
        <v>0</v>
      </c>
      <c r="AF95">
        <f>0</f>
        <v>0</v>
      </c>
      <c r="AG95">
        <f>0</f>
        <v>0</v>
      </c>
      <c r="AH95">
        <f>0</f>
        <v>0</v>
      </c>
      <c r="AI95">
        <f>0</f>
        <v>0</v>
      </c>
      <c r="AJ95">
        <f>0</f>
        <v>0</v>
      </c>
      <c r="AK95">
        <v>3.28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1</v>
      </c>
      <c r="AW95">
        <v>1</v>
      </c>
      <c r="AZ95">
        <v>1</v>
      </c>
      <c r="BA95">
        <v>1</v>
      </c>
      <c r="BB95">
        <v>1</v>
      </c>
      <c r="BC95">
        <v>1</v>
      </c>
      <c r="BD95" t="s">
        <v>3</v>
      </c>
      <c r="BE95" t="s">
        <v>3</v>
      </c>
      <c r="BF95" t="s">
        <v>3</v>
      </c>
      <c r="BG95" t="s">
        <v>3</v>
      </c>
      <c r="BH95">
        <v>0</v>
      </c>
      <c r="BI95">
        <v>1</v>
      </c>
      <c r="BJ95" t="s">
        <v>237</v>
      </c>
      <c r="BM95">
        <v>700004</v>
      </c>
      <c r="BN95">
        <v>0</v>
      </c>
      <c r="BO95" t="s">
        <v>3</v>
      </c>
      <c r="BP95">
        <v>0</v>
      </c>
      <c r="BQ95">
        <v>19</v>
      </c>
      <c r="BR95">
        <v>0</v>
      </c>
      <c r="BS95">
        <v>1</v>
      </c>
      <c r="BT95">
        <v>1</v>
      </c>
      <c r="BU95">
        <v>1</v>
      </c>
      <c r="BV95">
        <v>1</v>
      </c>
      <c r="BW95">
        <v>1</v>
      </c>
      <c r="BX95">
        <v>1</v>
      </c>
      <c r="BY95" t="s">
        <v>3</v>
      </c>
      <c r="BZ95">
        <v>0</v>
      </c>
      <c r="CA95">
        <v>0</v>
      </c>
      <c r="CB95" t="s">
        <v>3</v>
      </c>
      <c r="CE95">
        <v>0</v>
      </c>
      <c r="CF95">
        <v>0</v>
      </c>
      <c r="CG95">
        <v>0</v>
      </c>
      <c r="CM95">
        <v>0</v>
      </c>
      <c r="CN95" t="s">
        <v>3</v>
      </c>
      <c r="CO95">
        <v>0</v>
      </c>
      <c r="CP95">
        <f>AB95*AZ95</f>
        <v>3.28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C95" t="s">
        <v>3</v>
      </c>
      <c r="DD95" t="s">
        <v>3</v>
      </c>
      <c r="DE95" t="s">
        <v>3</v>
      </c>
      <c r="DF95" t="s">
        <v>3</v>
      </c>
      <c r="DG95" t="s">
        <v>3</v>
      </c>
      <c r="DH95" t="s">
        <v>3</v>
      </c>
      <c r="DI95" t="s">
        <v>3</v>
      </c>
      <c r="DJ95" t="s">
        <v>3</v>
      </c>
      <c r="DK95" t="s">
        <v>3</v>
      </c>
      <c r="DL95" t="s">
        <v>3</v>
      </c>
      <c r="DM95" t="s">
        <v>3</v>
      </c>
      <c r="DN95">
        <v>0</v>
      </c>
      <c r="DO95">
        <v>0</v>
      </c>
      <c r="DP95">
        <v>1</v>
      </c>
      <c r="DQ95">
        <v>1</v>
      </c>
      <c r="DU95">
        <v>1013</v>
      </c>
      <c r="DV95" t="s">
        <v>236</v>
      </c>
      <c r="DW95" t="s">
        <v>236</v>
      </c>
      <c r="DX95">
        <v>1</v>
      </c>
      <c r="DZ95" t="s">
        <v>3</v>
      </c>
      <c r="EA95" t="s">
        <v>3</v>
      </c>
      <c r="EB95" t="s">
        <v>3</v>
      </c>
      <c r="EC95" t="s">
        <v>3</v>
      </c>
      <c r="EE95">
        <v>51430898</v>
      </c>
      <c r="EF95">
        <v>19</v>
      </c>
      <c r="EG95" t="s">
        <v>238</v>
      </c>
      <c r="EH95">
        <v>0</v>
      </c>
      <c r="EI95" t="s">
        <v>3</v>
      </c>
      <c r="EJ95">
        <v>1</v>
      </c>
      <c r="EK95">
        <v>700004</v>
      </c>
      <c r="EL95" t="s">
        <v>239</v>
      </c>
      <c r="EM95" t="s">
        <v>240</v>
      </c>
      <c r="EO95" t="s">
        <v>3</v>
      </c>
      <c r="EQ95">
        <v>131072</v>
      </c>
      <c r="ER95">
        <v>0</v>
      </c>
      <c r="ES95">
        <v>0</v>
      </c>
      <c r="ET95">
        <v>0</v>
      </c>
      <c r="EU95">
        <v>0</v>
      </c>
      <c r="EV95">
        <v>0</v>
      </c>
      <c r="EW95">
        <v>0</v>
      </c>
      <c r="EX95">
        <v>0</v>
      </c>
      <c r="EY95">
        <v>0</v>
      </c>
      <c r="FQ95">
        <v>0</v>
      </c>
      <c r="FR95">
        <f t="shared" si="94"/>
        <v>0</v>
      </c>
      <c r="FS95">
        <v>0</v>
      </c>
      <c r="FX95">
        <v>0</v>
      </c>
      <c r="FY95">
        <v>0</v>
      </c>
      <c r="GA95" t="s">
        <v>3</v>
      </c>
      <c r="GD95">
        <v>1</v>
      </c>
      <c r="GF95">
        <v>-468907644</v>
      </c>
      <c r="GG95">
        <v>1</v>
      </c>
      <c r="GH95">
        <v>1</v>
      </c>
      <c r="GI95">
        <v>4</v>
      </c>
      <c r="GJ95">
        <v>2</v>
      </c>
      <c r="GK95">
        <v>0</v>
      </c>
      <c r="GL95">
        <f t="shared" si="95"/>
        <v>0</v>
      </c>
      <c r="GM95">
        <f>ROUND(CP95*I95,2)</f>
        <v>10.82</v>
      </c>
      <c r="GN95">
        <f>IF(OR(BI95=0,BI95=1),ROUND(CP95*I95,2),0)</f>
        <v>10.82</v>
      </c>
      <c r="GO95">
        <f>IF(BI95=2,ROUND(CP95*I95,2),0)</f>
        <v>0</v>
      </c>
      <c r="GP95">
        <f>IF(BI95=4,ROUND(CP95*I95,2)+GX95,0)</f>
        <v>0</v>
      </c>
      <c r="GR95">
        <v>0</v>
      </c>
      <c r="GS95">
        <v>3</v>
      </c>
      <c r="GT95">
        <v>0</v>
      </c>
      <c r="GU95" t="s">
        <v>3</v>
      </c>
      <c r="GV95">
        <f>0</f>
        <v>0</v>
      </c>
      <c r="GW95">
        <v>1</v>
      </c>
      <c r="GX95">
        <f>0</f>
        <v>0</v>
      </c>
      <c r="HA95">
        <v>0</v>
      </c>
      <c r="HB95">
        <v>0</v>
      </c>
      <c r="HC95">
        <v>0</v>
      </c>
      <c r="HD95">
        <f>GM95</f>
        <v>10.82</v>
      </c>
      <c r="HE95" t="s">
        <v>3</v>
      </c>
      <c r="HF95" t="s">
        <v>3</v>
      </c>
      <c r="HM95" t="s">
        <v>3</v>
      </c>
      <c r="IK95">
        <v>0</v>
      </c>
    </row>
    <row r="96" spans="1:245" x14ac:dyDescent="0.2">
      <c r="A96">
        <v>17</v>
      </c>
      <c r="B96">
        <v>1</v>
      </c>
      <c r="E96" t="s">
        <v>241</v>
      </c>
      <c r="F96" t="s">
        <v>242</v>
      </c>
      <c r="G96" t="s">
        <v>243</v>
      </c>
      <c r="H96" t="s">
        <v>236</v>
      </c>
      <c r="I96">
        <v>3.3</v>
      </c>
      <c r="J96">
        <v>0</v>
      </c>
      <c r="K96">
        <v>3.3</v>
      </c>
      <c r="O96">
        <f>0</f>
        <v>0</v>
      </c>
      <c r="P96">
        <f>0</f>
        <v>0</v>
      </c>
      <c r="Q96">
        <f>0</f>
        <v>0</v>
      </c>
      <c r="R96">
        <f>0</f>
        <v>0</v>
      </c>
      <c r="S96">
        <f>0</f>
        <v>0</v>
      </c>
      <c r="T96">
        <f>0</f>
        <v>0</v>
      </c>
      <c r="U96">
        <f>0</f>
        <v>0</v>
      </c>
      <c r="V96">
        <f>0</f>
        <v>0</v>
      </c>
      <c r="W96">
        <f>0</f>
        <v>0</v>
      </c>
      <c r="X96">
        <f>0</f>
        <v>0</v>
      </c>
      <c r="Y96">
        <f>0</f>
        <v>0</v>
      </c>
      <c r="AA96">
        <v>53408677</v>
      </c>
      <c r="AB96">
        <f>ROUND((AK96),2)</f>
        <v>10.47</v>
      </c>
      <c r="AC96">
        <f>0</f>
        <v>0</v>
      </c>
      <c r="AD96">
        <f>0</f>
        <v>0</v>
      </c>
      <c r="AE96">
        <f>0</f>
        <v>0</v>
      </c>
      <c r="AF96">
        <f>0</f>
        <v>0</v>
      </c>
      <c r="AG96">
        <f>0</f>
        <v>0</v>
      </c>
      <c r="AH96">
        <f>0</f>
        <v>0</v>
      </c>
      <c r="AI96">
        <f>0</f>
        <v>0</v>
      </c>
      <c r="AJ96">
        <f>0</f>
        <v>0</v>
      </c>
      <c r="AK96">
        <v>10.47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1</v>
      </c>
      <c r="AW96">
        <v>1</v>
      </c>
      <c r="AZ96">
        <v>1</v>
      </c>
      <c r="BA96">
        <v>1</v>
      </c>
      <c r="BB96">
        <v>1</v>
      </c>
      <c r="BC96">
        <v>1</v>
      </c>
      <c r="BD96" t="s">
        <v>3</v>
      </c>
      <c r="BE96" t="s">
        <v>3</v>
      </c>
      <c r="BF96" t="s">
        <v>3</v>
      </c>
      <c r="BG96" t="s">
        <v>3</v>
      </c>
      <c r="BH96">
        <v>0</v>
      </c>
      <c r="BI96">
        <v>1</v>
      </c>
      <c r="BJ96" t="s">
        <v>244</v>
      </c>
      <c r="BM96">
        <v>700005</v>
      </c>
      <c r="BN96">
        <v>0</v>
      </c>
      <c r="BO96" t="s">
        <v>3</v>
      </c>
      <c r="BP96">
        <v>0</v>
      </c>
      <c r="BQ96">
        <v>10</v>
      </c>
      <c r="BR96">
        <v>0</v>
      </c>
      <c r="BS96">
        <v>1</v>
      </c>
      <c r="BT96">
        <v>1</v>
      </c>
      <c r="BU96">
        <v>1</v>
      </c>
      <c r="BV96">
        <v>1</v>
      </c>
      <c r="BW96">
        <v>1</v>
      </c>
      <c r="BX96">
        <v>1</v>
      </c>
      <c r="BY96" t="s">
        <v>3</v>
      </c>
      <c r="BZ96">
        <v>0</v>
      </c>
      <c r="CA96">
        <v>0</v>
      </c>
      <c r="CB96" t="s">
        <v>3</v>
      </c>
      <c r="CE96">
        <v>0</v>
      </c>
      <c r="CF96">
        <v>0</v>
      </c>
      <c r="CG96">
        <v>0</v>
      </c>
      <c r="CM96">
        <v>0</v>
      </c>
      <c r="CN96" t="s">
        <v>3</v>
      </c>
      <c r="CO96">
        <v>0</v>
      </c>
      <c r="CP96">
        <f>AB96*AZ96</f>
        <v>10.47</v>
      </c>
      <c r="CQ96">
        <v>0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C96" t="s">
        <v>3</v>
      </c>
      <c r="DD96" t="s">
        <v>3</v>
      </c>
      <c r="DE96" t="s">
        <v>3</v>
      </c>
      <c r="DF96" t="s">
        <v>3</v>
      </c>
      <c r="DG96" t="s">
        <v>3</v>
      </c>
      <c r="DH96" t="s">
        <v>3</v>
      </c>
      <c r="DI96" t="s">
        <v>3</v>
      </c>
      <c r="DJ96" t="s">
        <v>3</v>
      </c>
      <c r="DK96" t="s">
        <v>3</v>
      </c>
      <c r="DL96" t="s">
        <v>3</v>
      </c>
      <c r="DM96" t="s">
        <v>3</v>
      </c>
      <c r="DN96">
        <v>0</v>
      </c>
      <c r="DO96">
        <v>0</v>
      </c>
      <c r="DP96">
        <v>1</v>
      </c>
      <c r="DQ96">
        <v>1</v>
      </c>
      <c r="DU96">
        <v>1013</v>
      </c>
      <c r="DV96" t="s">
        <v>236</v>
      </c>
      <c r="DW96" t="s">
        <v>236</v>
      </c>
      <c r="DX96">
        <v>1</v>
      </c>
      <c r="DZ96" t="s">
        <v>3</v>
      </c>
      <c r="EA96" t="s">
        <v>3</v>
      </c>
      <c r="EB96" t="s">
        <v>3</v>
      </c>
      <c r="EC96" t="s">
        <v>3</v>
      </c>
      <c r="EE96">
        <v>51430902</v>
      </c>
      <c r="EF96">
        <v>10</v>
      </c>
      <c r="EG96" t="s">
        <v>245</v>
      </c>
      <c r="EH96">
        <v>0</v>
      </c>
      <c r="EI96" t="s">
        <v>3</v>
      </c>
      <c r="EJ96">
        <v>1</v>
      </c>
      <c r="EK96">
        <v>700005</v>
      </c>
      <c r="EL96" t="s">
        <v>246</v>
      </c>
      <c r="EM96" t="s">
        <v>247</v>
      </c>
      <c r="EO96" t="s">
        <v>3</v>
      </c>
      <c r="EQ96">
        <v>131072</v>
      </c>
      <c r="ER96">
        <v>0</v>
      </c>
      <c r="ES96">
        <v>0</v>
      </c>
      <c r="ET96">
        <v>0</v>
      </c>
      <c r="EU96">
        <v>0</v>
      </c>
      <c r="EV96">
        <v>0</v>
      </c>
      <c r="EW96">
        <v>0</v>
      </c>
      <c r="EX96">
        <v>0</v>
      </c>
      <c r="EY96">
        <v>0</v>
      </c>
      <c r="FQ96">
        <v>0</v>
      </c>
      <c r="FR96">
        <f t="shared" si="94"/>
        <v>0</v>
      </c>
      <c r="FS96">
        <v>0</v>
      </c>
      <c r="FX96">
        <v>0</v>
      </c>
      <c r="FY96">
        <v>0</v>
      </c>
      <c r="GA96" t="s">
        <v>3</v>
      </c>
      <c r="GD96">
        <v>1</v>
      </c>
      <c r="GF96">
        <v>593966117</v>
      </c>
      <c r="GG96">
        <v>1</v>
      </c>
      <c r="GH96">
        <v>1</v>
      </c>
      <c r="GI96">
        <v>4</v>
      </c>
      <c r="GJ96">
        <v>2</v>
      </c>
      <c r="GK96">
        <v>0</v>
      </c>
      <c r="GL96">
        <f t="shared" si="95"/>
        <v>0</v>
      </c>
      <c r="GM96">
        <f>ROUND(CP96*I96,2)</f>
        <v>34.549999999999997</v>
      </c>
      <c r="GN96">
        <f>IF(OR(BI96=0,BI96=1),ROUND(CP96*I96,2),0)</f>
        <v>34.549999999999997</v>
      </c>
      <c r="GO96">
        <f>IF(BI96=2,ROUND(CP96*I96,2),0)</f>
        <v>0</v>
      </c>
      <c r="GP96">
        <f>IF(BI96=4,ROUND(CP96*I96,2)+GX96,0)</f>
        <v>0</v>
      </c>
      <c r="GR96">
        <v>0</v>
      </c>
      <c r="GS96">
        <v>3</v>
      </c>
      <c r="GT96">
        <v>0</v>
      </c>
      <c r="GU96" t="s">
        <v>3</v>
      </c>
      <c r="GV96">
        <f>0</f>
        <v>0</v>
      </c>
      <c r="GW96">
        <v>1</v>
      </c>
      <c r="GX96">
        <f>0</f>
        <v>0</v>
      </c>
      <c r="HA96">
        <v>0</v>
      </c>
      <c r="HB96">
        <v>0</v>
      </c>
      <c r="HC96">
        <v>0</v>
      </c>
      <c r="HD96">
        <f>GM96</f>
        <v>34.549999999999997</v>
      </c>
      <c r="HE96" t="s">
        <v>3</v>
      </c>
      <c r="HF96" t="s">
        <v>3</v>
      </c>
      <c r="HM96" t="s">
        <v>3</v>
      </c>
      <c r="IK96">
        <v>0</v>
      </c>
    </row>
    <row r="98" spans="1:206" x14ac:dyDescent="0.2">
      <c r="A98" s="2">
        <v>51</v>
      </c>
      <c r="B98" s="2">
        <f>B85</f>
        <v>1</v>
      </c>
      <c r="C98" s="2">
        <f>A85</f>
        <v>4</v>
      </c>
      <c r="D98" s="2">
        <f>ROW(A85)</f>
        <v>85</v>
      </c>
      <c r="E98" s="2"/>
      <c r="F98" s="2" t="str">
        <f>IF(F85&lt;&gt;"",F85,"")</f>
        <v>2</v>
      </c>
      <c r="G98" s="2" t="str">
        <f>IF(G85&lt;&gt;"",G85,"")</f>
        <v>Демонтажные работы</v>
      </c>
      <c r="H98" s="2">
        <v>0</v>
      </c>
      <c r="I98" s="2"/>
      <c r="J98" s="2"/>
      <c r="K98" s="2"/>
      <c r="L98" s="2"/>
      <c r="M98" s="2"/>
      <c r="N98" s="2"/>
      <c r="O98" s="2">
        <f t="shared" ref="O98:T98" si="103">ROUND(AB98,2)</f>
        <v>1663.79</v>
      </c>
      <c r="P98" s="2">
        <f t="shared" si="103"/>
        <v>0</v>
      </c>
      <c r="Q98" s="2">
        <f t="shared" si="103"/>
        <v>1328.47</v>
      </c>
      <c r="R98" s="2">
        <f t="shared" si="103"/>
        <v>135.38</v>
      </c>
      <c r="S98" s="2">
        <f t="shared" si="103"/>
        <v>335.32</v>
      </c>
      <c r="T98" s="2">
        <f t="shared" si="103"/>
        <v>0</v>
      </c>
      <c r="U98" s="2">
        <f>AH98</f>
        <v>37.250599999999999</v>
      </c>
      <c r="V98" s="2">
        <f>AI98</f>
        <v>11.955579999999998</v>
      </c>
      <c r="W98" s="2">
        <f>ROUND(AJ98,2)</f>
        <v>0</v>
      </c>
      <c r="X98" s="2">
        <f>ROUND(AK98,2)</f>
        <v>446.75</v>
      </c>
      <c r="Y98" s="2">
        <f>ROUND(AL98,2)</f>
        <v>262.56</v>
      </c>
      <c r="Z98" s="2"/>
      <c r="AA98" s="2"/>
      <c r="AB98" s="2">
        <f>ROUND(SUMIF(AA89:AA96,"=53408677",O89:O96),2)</f>
        <v>1663.79</v>
      </c>
      <c r="AC98" s="2">
        <f>ROUND(SUMIF(AA89:AA96,"=53408677",P89:P96),2)</f>
        <v>0</v>
      </c>
      <c r="AD98" s="2">
        <f>ROUND(SUMIF(AA89:AA96,"=53408677",Q89:Q96),2)</f>
        <v>1328.47</v>
      </c>
      <c r="AE98" s="2">
        <f>ROUND(SUMIF(AA89:AA96,"=53408677",R89:R96),2)</f>
        <v>135.38</v>
      </c>
      <c r="AF98" s="2">
        <f>ROUND(SUMIF(AA89:AA96,"=53408677",S89:S96),2)</f>
        <v>335.32</v>
      </c>
      <c r="AG98" s="2">
        <f>ROUND(SUMIF(AA89:AA96,"=53408677",T89:T96),2)</f>
        <v>0</v>
      </c>
      <c r="AH98" s="2">
        <f>SUMIF(AA89:AA96,"=53408677",U89:U96)</f>
        <v>37.250599999999999</v>
      </c>
      <c r="AI98" s="2">
        <f>SUMIF(AA89:AA96,"=53408677",V89:V96)</f>
        <v>11.955579999999998</v>
      </c>
      <c r="AJ98" s="2">
        <f>ROUND(SUMIF(AA89:AA96,"=53408677",W89:W96),2)</f>
        <v>0</v>
      </c>
      <c r="AK98" s="2">
        <f>ROUND(SUMIF(AA89:AA96,"=53408677",X89:X96),2)</f>
        <v>446.75</v>
      </c>
      <c r="AL98" s="2">
        <f>ROUND(SUMIF(AA89:AA96,"=53408677",Y89:Y96),2)</f>
        <v>262.56</v>
      </c>
      <c r="AM98" s="2"/>
      <c r="AN98" s="2"/>
      <c r="AO98" s="2">
        <f t="shared" ref="AO98:BD98" si="104">ROUND(BX98,2)</f>
        <v>0</v>
      </c>
      <c r="AP98" s="2">
        <f t="shared" si="104"/>
        <v>0</v>
      </c>
      <c r="AQ98" s="2">
        <f t="shared" si="104"/>
        <v>0</v>
      </c>
      <c r="AR98" s="2">
        <f t="shared" si="104"/>
        <v>2418.4699999999998</v>
      </c>
      <c r="AS98" s="2">
        <f t="shared" si="104"/>
        <v>1804.26</v>
      </c>
      <c r="AT98" s="2">
        <f t="shared" si="104"/>
        <v>614.21</v>
      </c>
      <c r="AU98" s="2">
        <f t="shared" si="104"/>
        <v>0</v>
      </c>
      <c r="AV98" s="2">
        <f t="shared" si="104"/>
        <v>0</v>
      </c>
      <c r="AW98" s="2">
        <f t="shared" si="104"/>
        <v>0</v>
      </c>
      <c r="AX98" s="2">
        <f t="shared" si="104"/>
        <v>0</v>
      </c>
      <c r="AY98" s="2">
        <f t="shared" si="104"/>
        <v>0</v>
      </c>
      <c r="AZ98" s="2">
        <f t="shared" si="104"/>
        <v>0</v>
      </c>
      <c r="BA98" s="2">
        <f t="shared" si="104"/>
        <v>0</v>
      </c>
      <c r="BB98" s="2">
        <f t="shared" si="104"/>
        <v>0</v>
      </c>
      <c r="BC98" s="2">
        <f t="shared" si="104"/>
        <v>0</v>
      </c>
      <c r="BD98" s="2">
        <f t="shared" si="104"/>
        <v>45.37</v>
      </c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>
        <f>ROUND(SUMIF(AA89:AA96,"=53408677",FQ89:FQ96),2)</f>
        <v>0</v>
      </c>
      <c r="BY98" s="2">
        <f>ROUND(SUMIF(AA89:AA96,"=53408677",FR89:FR96),2)</f>
        <v>0</v>
      </c>
      <c r="BZ98" s="2">
        <f>ROUND(SUMIF(AA89:AA96,"=53408677",GL89:GL96),2)</f>
        <v>0</v>
      </c>
      <c r="CA98" s="2">
        <f>ROUND(SUMIF(AA89:AA96,"=53408677",GM89:GM96),2)</f>
        <v>2418.4699999999998</v>
      </c>
      <c r="CB98" s="2">
        <f>ROUND(SUMIF(AA89:AA96,"=53408677",GN89:GN96),2)</f>
        <v>1804.26</v>
      </c>
      <c r="CC98" s="2">
        <f>ROUND(SUMIF(AA89:AA96,"=53408677",GO89:GO96),2)</f>
        <v>614.21</v>
      </c>
      <c r="CD98" s="2">
        <f>ROUND(SUMIF(AA89:AA96,"=53408677",GP89:GP96),2)</f>
        <v>0</v>
      </c>
      <c r="CE98" s="2">
        <f>AC98-BX98</f>
        <v>0</v>
      </c>
      <c r="CF98" s="2">
        <f>AC98-BY98</f>
        <v>0</v>
      </c>
      <c r="CG98" s="2">
        <f>BX98-BZ98</f>
        <v>0</v>
      </c>
      <c r="CH98" s="2">
        <f>AC98-BX98-BY98+BZ98</f>
        <v>0</v>
      </c>
      <c r="CI98" s="2">
        <f>BY98-BZ98</f>
        <v>0</v>
      </c>
      <c r="CJ98" s="2">
        <f>ROUND(SUMIF(AA89:AA96,"=53408677",GX89:GX96),2)</f>
        <v>0</v>
      </c>
      <c r="CK98" s="2">
        <f>ROUND(SUMIF(AA89:AA96,"=53408677",GY89:GY96),2)</f>
        <v>0</v>
      </c>
      <c r="CL98" s="2">
        <f>ROUND(SUMIF(AA89:AA96,"=53408677",GZ89:GZ96),2)</f>
        <v>0</v>
      </c>
      <c r="CM98" s="2">
        <f>ROUND(SUMIF(AA89:AA96,"=53408677",HD89:HD96),2)</f>
        <v>45.37</v>
      </c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>
        <v>0</v>
      </c>
    </row>
    <row r="100" spans="1:206" x14ac:dyDescent="0.2">
      <c r="A100" s="4">
        <v>50</v>
      </c>
      <c r="B100" s="4">
        <v>0</v>
      </c>
      <c r="C100" s="4">
        <v>0</v>
      </c>
      <c r="D100" s="4">
        <v>1</v>
      </c>
      <c r="E100" s="4">
        <v>201</v>
      </c>
      <c r="F100" s="4">
        <f>ROUND(Source!O98,O100)</f>
        <v>1663.79</v>
      </c>
      <c r="G100" s="4" t="s">
        <v>151</v>
      </c>
      <c r="H100" s="4" t="s">
        <v>152</v>
      </c>
      <c r="I100" s="4"/>
      <c r="J100" s="4"/>
      <c r="K100" s="4">
        <v>201</v>
      </c>
      <c r="L100" s="4">
        <v>1</v>
      </c>
      <c r="M100" s="4">
        <v>3</v>
      </c>
      <c r="N100" s="4" t="s">
        <v>3</v>
      </c>
      <c r="O100" s="4">
        <v>2</v>
      </c>
      <c r="P100" s="4"/>
      <c r="Q100" s="4"/>
      <c r="R100" s="4"/>
      <c r="S100" s="4"/>
      <c r="T100" s="4"/>
      <c r="U100" s="4"/>
      <c r="V100" s="4"/>
      <c r="W100" s="4"/>
    </row>
    <row r="101" spans="1:206" x14ac:dyDescent="0.2">
      <c r="A101" s="4">
        <v>50</v>
      </c>
      <c r="B101" s="4">
        <v>0</v>
      </c>
      <c r="C101" s="4">
        <v>0</v>
      </c>
      <c r="D101" s="4">
        <v>1</v>
      </c>
      <c r="E101" s="4">
        <v>202</v>
      </c>
      <c r="F101" s="4">
        <f>ROUND(Source!P98,O101)</f>
        <v>0</v>
      </c>
      <c r="G101" s="4" t="s">
        <v>153</v>
      </c>
      <c r="H101" s="4" t="s">
        <v>154</v>
      </c>
      <c r="I101" s="4"/>
      <c r="J101" s="4"/>
      <c r="K101" s="4">
        <v>202</v>
      </c>
      <c r="L101" s="4">
        <v>2</v>
      </c>
      <c r="M101" s="4">
        <v>3</v>
      </c>
      <c r="N101" s="4" t="s">
        <v>3</v>
      </c>
      <c r="O101" s="4">
        <v>2</v>
      </c>
      <c r="P101" s="4"/>
      <c r="Q101" s="4"/>
      <c r="R101" s="4"/>
      <c r="S101" s="4"/>
      <c r="T101" s="4"/>
      <c r="U101" s="4"/>
      <c r="V101" s="4"/>
      <c r="W101" s="4"/>
    </row>
    <row r="102" spans="1:206" x14ac:dyDescent="0.2">
      <c r="A102" s="4">
        <v>50</v>
      </c>
      <c r="B102" s="4">
        <v>0</v>
      </c>
      <c r="C102" s="4">
        <v>0</v>
      </c>
      <c r="D102" s="4">
        <v>1</v>
      </c>
      <c r="E102" s="4">
        <v>222</v>
      </c>
      <c r="F102" s="4">
        <f>ROUND(Source!AO98,O102)</f>
        <v>0</v>
      </c>
      <c r="G102" s="4" t="s">
        <v>155</v>
      </c>
      <c r="H102" s="4" t="s">
        <v>156</v>
      </c>
      <c r="I102" s="4"/>
      <c r="J102" s="4"/>
      <c r="K102" s="4">
        <v>222</v>
      </c>
      <c r="L102" s="4">
        <v>3</v>
      </c>
      <c r="M102" s="4">
        <v>3</v>
      </c>
      <c r="N102" s="4" t="s">
        <v>3</v>
      </c>
      <c r="O102" s="4">
        <v>2</v>
      </c>
      <c r="P102" s="4"/>
      <c r="Q102" s="4"/>
      <c r="R102" s="4"/>
      <c r="S102" s="4"/>
      <c r="T102" s="4"/>
      <c r="U102" s="4"/>
      <c r="V102" s="4"/>
      <c r="W102" s="4"/>
    </row>
    <row r="103" spans="1:206" x14ac:dyDescent="0.2">
      <c r="A103" s="4">
        <v>50</v>
      </c>
      <c r="B103" s="4">
        <v>0</v>
      </c>
      <c r="C103" s="4">
        <v>0</v>
      </c>
      <c r="D103" s="4">
        <v>1</v>
      </c>
      <c r="E103" s="4">
        <v>225</v>
      </c>
      <c r="F103" s="4">
        <f>ROUND(Source!AV98,O103)</f>
        <v>0</v>
      </c>
      <c r="G103" s="4" t="s">
        <v>157</v>
      </c>
      <c r="H103" s="4" t="s">
        <v>158</v>
      </c>
      <c r="I103" s="4"/>
      <c r="J103" s="4"/>
      <c r="K103" s="4">
        <v>225</v>
      </c>
      <c r="L103" s="4">
        <v>4</v>
      </c>
      <c r="M103" s="4">
        <v>3</v>
      </c>
      <c r="N103" s="4" t="s">
        <v>3</v>
      </c>
      <c r="O103" s="4">
        <v>2</v>
      </c>
      <c r="P103" s="4"/>
      <c r="Q103" s="4"/>
      <c r="R103" s="4"/>
      <c r="S103" s="4"/>
      <c r="T103" s="4"/>
      <c r="U103" s="4"/>
      <c r="V103" s="4"/>
      <c r="W103" s="4"/>
    </row>
    <row r="104" spans="1:206" x14ac:dyDescent="0.2">
      <c r="A104" s="4">
        <v>50</v>
      </c>
      <c r="B104" s="4">
        <v>0</v>
      </c>
      <c r="C104" s="4">
        <v>0</v>
      </c>
      <c r="D104" s="4">
        <v>1</v>
      </c>
      <c r="E104" s="4">
        <v>226</v>
      </c>
      <c r="F104" s="4">
        <f>ROUND(Source!AW98,O104)</f>
        <v>0</v>
      </c>
      <c r="G104" s="4" t="s">
        <v>159</v>
      </c>
      <c r="H104" s="4" t="s">
        <v>160</v>
      </c>
      <c r="I104" s="4"/>
      <c r="J104" s="4"/>
      <c r="K104" s="4">
        <v>226</v>
      </c>
      <c r="L104" s="4">
        <v>5</v>
      </c>
      <c r="M104" s="4">
        <v>3</v>
      </c>
      <c r="N104" s="4" t="s">
        <v>3</v>
      </c>
      <c r="O104" s="4">
        <v>2</v>
      </c>
      <c r="P104" s="4"/>
      <c r="Q104" s="4"/>
      <c r="R104" s="4"/>
      <c r="S104" s="4"/>
      <c r="T104" s="4"/>
      <c r="U104" s="4"/>
      <c r="V104" s="4"/>
      <c r="W104" s="4"/>
    </row>
    <row r="105" spans="1:206" x14ac:dyDescent="0.2">
      <c r="A105" s="4">
        <v>50</v>
      </c>
      <c r="B105" s="4">
        <v>0</v>
      </c>
      <c r="C105" s="4">
        <v>0</v>
      </c>
      <c r="D105" s="4">
        <v>1</v>
      </c>
      <c r="E105" s="4">
        <v>227</v>
      </c>
      <c r="F105" s="4">
        <f>ROUND(Source!AX98,O105)</f>
        <v>0</v>
      </c>
      <c r="G105" s="4" t="s">
        <v>161</v>
      </c>
      <c r="H105" s="4" t="s">
        <v>162</v>
      </c>
      <c r="I105" s="4"/>
      <c r="J105" s="4"/>
      <c r="K105" s="4">
        <v>227</v>
      </c>
      <c r="L105" s="4">
        <v>6</v>
      </c>
      <c r="M105" s="4">
        <v>3</v>
      </c>
      <c r="N105" s="4" t="s">
        <v>3</v>
      </c>
      <c r="O105" s="4">
        <v>2</v>
      </c>
      <c r="P105" s="4"/>
      <c r="Q105" s="4"/>
      <c r="R105" s="4"/>
      <c r="S105" s="4"/>
      <c r="T105" s="4"/>
      <c r="U105" s="4"/>
      <c r="V105" s="4"/>
      <c r="W105" s="4"/>
    </row>
    <row r="106" spans="1:206" x14ac:dyDescent="0.2">
      <c r="A106" s="4">
        <v>50</v>
      </c>
      <c r="B106" s="4">
        <v>0</v>
      </c>
      <c r="C106" s="4">
        <v>0</v>
      </c>
      <c r="D106" s="4">
        <v>1</v>
      </c>
      <c r="E106" s="4">
        <v>228</v>
      </c>
      <c r="F106" s="4">
        <f>ROUND(Source!AY98,O106)</f>
        <v>0</v>
      </c>
      <c r="G106" s="4" t="s">
        <v>163</v>
      </c>
      <c r="H106" s="4" t="s">
        <v>164</v>
      </c>
      <c r="I106" s="4"/>
      <c r="J106" s="4"/>
      <c r="K106" s="4">
        <v>228</v>
      </c>
      <c r="L106" s="4">
        <v>7</v>
      </c>
      <c r="M106" s="4">
        <v>3</v>
      </c>
      <c r="N106" s="4" t="s">
        <v>3</v>
      </c>
      <c r="O106" s="4">
        <v>2</v>
      </c>
      <c r="P106" s="4"/>
      <c r="Q106" s="4"/>
      <c r="R106" s="4"/>
      <c r="S106" s="4"/>
      <c r="T106" s="4"/>
      <c r="U106" s="4"/>
      <c r="V106" s="4"/>
      <c r="W106" s="4"/>
    </row>
    <row r="107" spans="1:206" x14ac:dyDescent="0.2">
      <c r="A107" s="4">
        <v>50</v>
      </c>
      <c r="B107" s="4">
        <v>0</v>
      </c>
      <c r="C107" s="4">
        <v>0</v>
      </c>
      <c r="D107" s="4">
        <v>1</v>
      </c>
      <c r="E107" s="4">
        <v>216</v>
      </c>
      <c r="F107" s="4">
        <f>ROUND(Source!AP98,O107)</f>
        <v>0</v>
      </c>
      <c r="G107" s="4" t="s">
        <v>165</v>
      </c>
      <c r="H107" s="4" t="s">
        <v>166</v>
      </c>
      <c r="I107" s="4"/>
      <c r="J107" s="4"/>
      <c r="K107" s="4">
        <v>216</v>
      </c>
      <c r="L107" s="4">
        <v>8</v>
      </c>
      <c r="M107" s="4">
        <v>3</v>
      </c>
      <c r="N107" s="4" t="s">
        <v>3</v>
      </c>
      <c r="O107" s="4">
        <v>2</v>
      </c>
      <c r="P107" s="4"/>
      <c r="Q107" s="4"/>
      <c r="R107" s="4"/>
      <c r="S107" s="4"/>
      <c r="T107" s="4"/>
      <c r="U107" s="4"/>
      <c r="V107" s="4"/>
      <c r="W107" s="4"/>
    </row>
    <row r="108" spans="1:206" x14ac:dyDescent="0.2">
      <c r="A108" s="4">
        <v>50</v>
      </c>
      <c r="B108" s="4">
        <v>0</v>
      </c>
      <c r="C108" s="4">
        <v>0</v>
      </c>
      <c r="D108" s="4">
        <v>1</v>
      </c>
      <c r="E108" s="4">
        <v>223</v>
      </c>
      <c r="F108" s="4">
        <f>ROUND(Source!AQ98,O108)</f>
        <v>0</v>
      </c>
      <c r="G108" s="4" t="s">
        <v>167</v>
      </c>
      <c r="H108" s="4" t="s">
        <v>168</v>
      </c>
      <c r="I108" s="4"/>
      <c r="J108" s="4"/>
      <c r="K108" s="4">
        <v>223</v>
      </c>
      <c r="L108" s="4">
        <v>9</v>
      </c>
      <c r="M108" s="4">
        <v>3</v>
      </c>
      <c r="N108" s="4" t="s">
        <v>3</v>
      </c>
      <c r="O108" s="4">
        <v>2</v>
      </c>
      <c r="P108" s="4"/>
      <c r="Q108" s="4"/>
      <c r="R108" s="4"/>
      <c r="S108" s="4"/>
      <c r="T108" s="4"/>
      <c r="U108" s="4"/>
      <c r="V108" s="4"/>
      <c r="W108" s="4"/>
    </row>
    <row r="109" spans="1:206" x14ac:dyDescent="0.2">
      <c r="A109" s="4">
        <v>50</v>
      </c>
      <c r="B109" s="4">
        <v>0</v>
      </c>
      <c r="C109" s="4">
        <v>0</v>
      </c>
      <c r="D109" s="4">
        <v>1</v>
      </c>
      <c r="E109" s="4">
        <v>229</v>
      </c>
      <c r="F109" s="4">
        <f>ROUND(Source!AZ98,O109)</f>
        <v>0</v>
      </c>
      <c r="G109" s="4" t="s">
        <v>169</v>
      </c>
      <c r="H109" s="4" t="s">
        <v>170</v>
      </c>
      <c r="I109" s="4"/>
      <c r="J109" s="4"/>
      <c r="K109" s="4">
        <v>229</v>
      </c>
      <c r="L109" s="4">
        <v>10</v>
      </c>
      <c r="M109" s="4">
        <v>3</v>
      </c>
      <c r="N109" s="4" t="s">
        <v>3</v>
      </c>
      <c r="O109" s="4">
        <v>2</v>
      </c>
      <c r="P109" s="4"/>
      <c r="Q109" s="4"/>
      <c r="R109" s="4"/>
      <c r="S109" s="4"/>
      <c r="T109" s="4"/>
      <c r="U109" s="4"/>
      <c r="V109" s="4"/>
      <c r="W109" s="4"/>
    </row>
    <row r="110" spans="1:206" x14ac:dyDescent="0.2">
      <c r="A110" s="4">
        <v>50</v>
      </c>
      <c r="B110" s="4">
        <v>0</v>
      </c>
      <c r="C110" s="4">
        <v>0</v>
      </c>
      <c r="D110" s="4">
        <v>1</v>
      </c>
      <c r="E110" s="4">
        <v>203</v>
      </c>
      <c r="F110" s="4">
        <f>ROUND(Source!Q98,O110)</f>
        <v>1328.47</v>
      </c>
      <c r="G110" s="4" t="s">
        <v>171</v>
      </c>
      <c r="H110" s="4" t="s">
        <v>172</v>
      </c>
      <c r="I110" s="4"/>
      <c r="J110" s="4"/>
      <c r="K110" s="4">
        <v>203</v>
      </c>
      <c r="L110" s="4">
        <v>11</v>
      </c>
      <c r="M110" s="4">
        <v>3</v>
      </c>
      <c r="N110" s="4" t="s">
        <v>3</v>
      </c>
      <c r="O110" s="4">
        <v>2</v>
      </c>
      <c r="P110" s="4"/>
      <c r="Q110" s="4"/>
      <c r="R110" s="4"/>
      <c r="S110" s="4"/>
      <c r="T110" s="4"/>
      <c r="U110" s="4"/>
      <c r="V110" s="4"/>
      <c r="W110" s="4"/>
    </row>
    <row r="111" spans="1:206" x14ac:dyDescent="0.2">
      <c r="A111" s="4">
        <v>50</v>
      </c>
      <c r="B111" s="4">
        <v>0</v>
      </c>
      <c r="C111" s="4">
        <v>0</v>
      </c>
      <c r="D111" s="4">
        <v>1</v>
      </c>
      <c r="E111" s="4">
        <v>231</v>
      </c>
      <c r="F111" s="4">
        <f>ROUND(Source!BB98,O111)</f>
        <v>0</v>
      </c>
      <c r="G111" s="4" t="s">
        <v>173</v>
      </c>
      <c r="H111" s="4" t="s">
        <v>174</v>
      </c>
      <c r="I111" s="4"/>
      <c r="J111" s="4"/>
      <c r="K111" s="4">
        <v>231</v>
      </c>
      <c r="L111" s="4">
        <v>12</v>
      </c>
      <c r="M111" s="4">
        <v>3</v>
      </c>
      <c r="N111" s="4" t="s">
        <v>3</v>
      </c>
      <c r="O111" s="4">
        <v>2</v>
      </c>
      <c r="P111" s="4"/>
      <c r="Q111" s="4"/>
      <c r="R111" s="4"/>
      <c r="S111" s="4"/>
      <c r="T111" s="4"/>
      <c r="U111" s="4"/>
      <c r="V111" s="4"/>
      <c r="W111" s="4"/>
    </row>
    <row r="112" spans="1:206" x14ac:dyDescent="0.2">
      <c r="A112" s="4">
        <v>50</v>
      </c>
      <c r="B112" s="4">
        <v>0</v>
      </c>
      <c r="C112" s="4">
        <v>0</v>
      </c>
      <c r="D112" s="4">
        <v>1</v>
      </c>
      <c r="E112" s="4">
        <v>204</v>
      </c>
      <c r="F112" s="4">
        <f>ROUND(Source!R98,O112)</f>
        <v>135.38</v>
      </c>
      <c r="G112" s="4" t="s">
        <v>175</v>
      </c>
      <c r="H112" s="4" t="s">
        <v>176</v>
      </c>
      <c r="I112" s="4"/>
      <c r="J112" s="4"/>
      <c r="K112" s="4">
        <v>204</v>
      </c>
      <c r="L112" s="4">
        <v>13</v>
      </c>
      <c r="M112" s="4">
        <v>3</v>
      </c>
      <c r="N112" s="4" t="s">
        <v>3</v>
      </c>
      <c r="O112" s="4">
        <v>2</v>
      </c>
      <c r="P112" s="4"/>
      <c r="Q112" s="4"/>
      <c r="R112" s="4"/>
      <c r="S112" s="4"/>
      <c r="T112" s="4"/>
      <c r="U112" s="4"/>
      <c r="V112" s="4"/>
      <c r="W112" s="4"/>
    </row>
    <row r="113" spans="1:206" x14ac:dyDescent="0.2">
      <c r="A113" s="4">
        <v>50</v>
      </c>
      <c r="B113" s="4">
        <v>0</v>
      </c>
      <c r="C113" s="4">
        <v>0</v>
      </c>
      <c r="D113" s="4">
        <v>1</v>
      </c>
      <c r="E113" s="4">
        <v>205</v>
      </c>
      <c r="F113" s="4">
        <f>ROUND(Source!S98,O113)</f>
        <v>335.32</v>
      </c>
      <c r="G113" s="4" t="s">
        <v>177</v>
      </c>
      <c r="H113" s="4" t="s">
        <v>178</v>
      </c>
      <c r="I113" s="4"/>
      <c r="J113" s="4"/>
      <c r="K113" s="4">
        <v>205</v>
      </c>
      <c r="L113" s="4">
        <v>14</v>
      </c>
      <c r="M113" s="4">
        <v>3</v>
      </c>
      <c r="N113" s="4" t="s">
        <v>3</v>
      </c>
      <c r="O113" s="4">
        <v>2</v>
      </c>
      <c r="P113" s="4"/>
      <c r="Q113" s="4"/>
      <c r="R113" s="4"/>
      <c r="S113" s="4"/>
      <c r="T113" s="4"/>
      <c r="U113" s="4"/>
      <c r="V113" s="4"/>
      <c r="W113" s="4"/>
    </row>
    <row r="114" spans="1:206" x14ac:dyDescent="0.2">
      <c r="A114" s="4">
        <v>50</v>
      </c>
      <c r="B114" s="4">
        <v>0</v>
      </c>
      <c r="C114" s="4">
        <v>0</v>
      </c>
      <c r="D114" s="4">
        <v>1</v>
      </c>
      <c r="E114" s="4">
        <v>232</v>
      </c>
      <c r="F114" s="4">
        <f>ROUND(Source!BC98,O114)</f>
        <v>0</v>
      </c>
      <c r="G114" s="4" t="s">
        <v>179</v>
      </c>
      <c r="H114" s="4" t="s">
        <v>180</v>
      </c>
      <c r="I114" s="4"/>
      <c r="J114" s="4"/>
      <c r="K114" s="4">
        <v>232</v>
      </c>
      <c r="L114" s="4">
        <v>15</v>
      </c>
      <c r="M114" s="4">
        <v>3</v>
      </c>
      <c r="N114" s="4" t="s">
        <v>3</v>
      </c>
      <c r="O114" s="4">
        <v>2</v>
      </c>
      <c r="P114" s="4"/>
      <c r="Q114" s="4"/>
      <c r="R114" s="4"/>
      <c r="S114" s="4"/>
      <c r="T114" s="4"/>
      <c r="U114" s="4"/>
      <c r="V114" s="4"/>
      <c r="W114" s="4"/>
    </row>
    <row r="115" spans="1:206" x14ac:dyDescent="0.2">
      <c r="A115" s="4">
        <v>50</v>
      </c>
      <c r="B115" s="4">
        <v>0</v>
      </c>
      <c r="C115" s="4">
        <v>0</v>
      </c>
      <c r="D115" s="4">
        <v>1</v>
      </c>
      <c r="E115" s="4">
        <v>214</v>
      </c>
      <c r="F115" s="4">
        <f>ROUND(Source!AS98,O115)</f>
        <v>1804.26</v>
      </c>
      <c r="G115" s="4" t="s">
        <v>181</v>
      </c>
      <c r="H115" s="4" t="s">
        <v>182</v>
      </c>
      <c r="I115" s="4"/>
      <c r="J115" s="4"/>
      <c r="K115" s="4">
        <v>214</v>
      </c>
      <c r="L115" s="4">
        <v>16</v>
      </c>
      <c r="M115" s="4">
        <v>3</v>
      </c>
      <c r="N115" s="4" t="s">
        <v>3</v>
      </c>
      <c r="O115" s="4">
        <v>2</v>
      </c>
      <c r="P115" s="4"/>
      <c r="Q115" s="4"/>
      <c r="R115" s="4"/>
      <c r="S115" s="4"/>
      <c r="T115" s="4"/>
      <c r="U115" s="4"/>
      <c r="V115" s="4"/>
      <c r="W115" s="4"/>
    </row>
    <row r="116" spans="1:206" x14ac:dyDescent="0.2">
      <c r="A116" s="4">
        <v>50</v>
      </c>
      <c r="B116" s="4">
        <v>0</v>
      </c>
      <c r="C116" s="4">
        <v>0</v>
      </c>
      <c r="D116" s="4">
        <v>1</v>
      </c>
      <c r="E116" s="4">
        <v>215</v>
      </c>
      <c r="F116" s="4">
        <f>ROUND(Source!AT98,O116)</f>
        <v>614.21</v>
      </c>
      <c r="G116" s="4" t="s">
        <v>183</v>
      </c>
      <c r="H116" s="4" t="s">
        <v>184</v>
      </c>
      <c r="I116" s="4"/>
      <c r="J116" s="4"/>
      <c r="K116" s="4">
        <v>215</v>
      </c>
      <c r="L116" s="4">
        <v>17</v>
      </c>
      <c r="M116" s="4">
        <v>3</v>
      </c>
      <c r="N116" s="4" t="s">
        <v>3</v>
      </c>
      <c r="O116" s="4">
        <v>2</v>
      </c>
      <c r="P116" s="4"/>
      <c r="Q116" s="4"/>
      <c r="R116" s="4"/>
      <c r="S116" s="4"/>
      <c r="T116" s="4"/>
      <c r="U116" s="4"/>
      <c r="V116" s="4"/>
      <c r="W116" s="4"/>
    </row>
    <row r="117" spans="1:206" x14ac:dyDescent="0.2">
      <c r="A117" s="4">
        <v>50</v>
      </c>
      <c r="B117" s="4">
        <v>0</v>
      </c>
      <c r="C117" s="4">
        <v>0</v>
      </c>
      <c r="D117" s="4">
        <v>1</v>
      </c>
      <c r="E117" s="4">
        <v>217</v>
      </c>
      <c r="F117" s="4">
        <f>ROUND(Source!AU98,O117)</f>
        <v>0</v>
      </c>
      <c r="G117" s="4" t="s">
        <v>185</v>
      </c>
      <c r="H117" s="4" t="s">
        <v>186</v>
      </c>
      <c r="I117" s="4"/>
      <c r="J117" s="4"/>
      <c r="K117" s="4">
        <v>217</v>
      </c>
      <c r="L117" s="4">
        <v>18</v>
      </c>
      <c r="M117" s="4">
        <v>3</v>
      </c>
      <c r="N117" s="4" t="s">
        <v>3</v>
      </c>
      <c r="O117" s="4">
        <v>2</v>
      </c>
      <c r="P117" s="4"/>
      <c r="Q117" s="4"/>
      <c r="R117" s="4"/>
      <c r="S117" s="4"/>
      <c r="T117" s="4"/>
      <c r="U117" s="4"/>
      <c r="V117" s="4"/>
      <c r="W117" s="4"/>
    </row>
    <row r="118" spans="1:206" x14ac:dyDescent="0.2">
      <c r="A118" s="4">
        <v>50</v>
      </c>
      <c r="B118" s="4">
        <v>0</v>
      </c>
      <c r="C118" s="4">
        <v>0</v>
      </c>
      <c r="D118" s="4">
        <v>1</v>
      </c>
      <c r="E118" s="4">
        <v>230</v>
      </c>
      <c r="F118" s="4">
        <f>ROUND(Source!BA98,O118)</f>
        <v>0</v>
      </c>
      <c r="G118" s="4" t="s">
        <v>187</v>
      </c>
      <c r="H118" s="4" t="s">
        <v>188</v>
      </c>
      <c r="I118" s="4"/>
      <c r="J118" s="4"/>
      <c r="K118" s="4">
        <v>230</v>
      </c>
      <c r="L118" s="4">
        <v>19</v>
      </c>
      <c r="M118" s="4">
        <v>3</v>
      </c>
      <c r="N118" s="4" t="s">
        <v>3</v>
      </c>
      <c r="O118" s="4">
        <v>2</v>
      </c>
      <c r="P118" s="4"/>
      <c r="Q118" s="4"/>
      <c r="R118" s="4"/>
      <c r="S118" s="4"/>
      <c r="T118" s="4"/>
      <c r="U118" s="4"/>
      <c r="V118" s="4"/>
      <c r="W118" s="4"/>
    </row>
    <row r="119" spans="1:206" x14ac:dyDescent="0.2">
      <c r="A119" s="4">
        <v>50</v>
      </c>
      <c r="B119" s="4">
        <v>0</v>
      </c>
      <c r="C119" s="4">
        <v>0</v>
      </c>
      <c r="D119" s="4">
        <v>1</v>
      </c>
      <c r="E119" s="4">
        <v>206</v>
      </c>
      <c r="F119" s="4">
        <f>ROUND(Source!T98,O119)</f>
        <v>0</v>
      </c>
      <c r="G119" s="4" t="s">
        <v>189</v>
      </c>
      <c r="H119" s="4" t="s">
        <v>190</v>
      </c>
      <c r="I119" s="4"/>
      <c r="J119" s="4"/>
      <c r="K119" s="4">
        <v>206</v>
      </c>
      <c r="L119" s="4">
        <v>20</v>
      </c>
      <c r="M119" s="4">
        <v>3</v>
      </c>
      <c r="N119" s="4" t="s">
        <v>3</v>
      </c>
      <c r="O119" s="4">
        <v>2</v>
      </c>
      <c r="P119" s="4"/>
      <c r="Q119" s="4"/>
      <c r="R119" s="4"/>
      <c r="S119" s="4"/>
      <c r="T119" s="4"/>
      <c r="U119" s="4"/>
      <c r="V119" s="4"/>
      <c r="W119" s="4"/>
    </row>
    <row r="120" spans="1:206" x14ac:dyDescent="0.2">
      <c r="A120" s="4">
        <v>50</v>
      </c>
      <c r="B120" s="4">
        <v>0</v>
      </c>
      <c r="C120" s="4">
        <v>0</v>
      </c>
      <c r="D120" s="4">
        <v>1</v>
      </c>
      <c r="E120" s="4">
        <v>207</v>
      </c>
      <c r="F120" s="4">
        <f>Source!U98</f>
        <v>37.250599999999999</v>
      </c>
      <c r="G120" s="4" t="s">
        <v>191</v>
      </c>
      <c r="H120" s="4" t="s">
        <v>192</v>
      </c>
      <c r="I120" s="4"/>
      <c r="J120" s="4"/>
      <c r="K120" s="4">
        <v>207</v>
      </c>
      <c r="L120" s="4">
        <v>21</v>
      </c>
      <c r="M120" s="4">
        <v>3</v>
      </c>
      <c r="N120" s="4" t="s">
        <v>3</v>
      </c>
      <c r="O120" s="4">
        <v>-1</v>
      </c>
      <c r="P120" s="4"/>
      <c r="Q120" s="4"/>
      <c r="R120" s="4"/>
      <c r="S120" s="4"/>
      <c r="T120" s="4"/>
      <c r="U120" s="4"/>
      <c r="V120" s="4"/>
      <c r="W120" s="4"/>
    </row>
    <row r="121" spans="1:206" x14ac:dyDescent="0.2">
      <c r="A121" s="4">
        <v>50</v>
      </c>
      <c r="B121" s="4">
        <v>0</v>
      </c>
      <c r="C121" s="4">
        <v>0</v>
      </c>
      <c r="D121" s="4">
        <v>1</v>
      </c>
      <c r="E121" s="4">
        <v>208</v>
      </c>
      <c r="F121" s="4">
        <f>Source!V98</f>
        <v>11.955579999999998</v>
      </c>
      <c r="G121" s="4" t="s">
        <v>193</v>
      </c>
      <c r="H121" s="4" t="s">
        <v>194</v>
      </c>
      <c r="I121" s="4"/>
      <c r="J121" s="4"/>
      <c r="K121" s="4">
        <v>208</v>
      </c>
      <c r="L121" s="4">
        <v>22</v>
      </c>
      <c r="M121" s="4">
        <v>3</v>
      </c>
      <c r="N121" s="4" t="s">
        <v>3</v>
      </c>
      <c r="O121" s="4">
        <v>-1</v>
      </c>
      <c r="P121" s="4"/>
      <c r="Q121" s="4"/>
      <c r="R121" s="4"/>
      <c r="S121" s="4"/>
      <c r="T121" s="4"/>
      <c r="U121" s="4"/>
      <c r="V121" s="4"/>
      <c r="W121" s="4"/>
    </row>
    <row r="122" spans="1:206" x14ac:dyDescent="0.2">
      <c r="A122" s="4">
        <v>50</v>
      </c>
      <c r="B122" s="4">
        <v>0</v>
      </c>
      <c r="C122" s="4">
        <v>0</v>
      </c>
      <c r="D122" s="4">
        <v>1</v>
      </c>
      <c r="E122" s="4">
        <v>209</v>
      </c>
      <c r="F122" s="4">
        <f>ROUND(Source!W98,O122)</f>
        <v>0</v>
      </c>
      <c r="G122" s="4" t="s">
        <v>195</v>
      </c>
      <c r="H122" s="4" t="s">
        <v>196</v>
      </c>
      <c r="I122" s="4"/>
      <c r="J122" s="4"/>
      <c r="K122" s="4">
        <v>209</v>
      </c>
      <c r="L122" s="4">
        <v>23</v>
      </c>
      <c r="M122" s="4">
        <v>3</v>
      </c>
      <c r="N122" s="4" t="s">
        <v>3</v>
      </c>
      <c r="O122" s="4">
        <v>2</v>
      </c>
      <c r="P122" s="4"/>
      <c r="Q122" s="4"/>
      <c r="R122" s="4"/>
      <c r="S122" s="4"/>
      <c r="T122" s="4"/>
      <c r="U122" s="4"/>
      <c r="V122" s="4"/>
      <c r="W122" s="4"/>
    </row>
    <row r="123" spans="1:206" x14ac:dyDescent="0.2">
      <c r="A123" s="4">
        <v>50</v>
      </c>
      <c r="B123" s="4">
        <v>0</v>
      </c>
      <c r="C123" s="4">
        <v>0</v>
      </c>
      <c r="D123" s="4">
        <v>1</v>
      </c>
      <c r="E123" s="4">
        <v>233</v>
      </c>
      <c r="F123" s="4">
        <f>ROUND(Source!BD98,O123)</f>
        <v>45.37</v>
      </c>
      <c r="G123" s="4" t="s">
        <v>197</v>
      </c>
      <c r="H123" s="4" t="s">
        <v>198</v>
      </c>
      <c r="I123" s="4"/>
      <c r="J123" s="4"/>
      <c r="K123" s="4">
        <v>233</v>
      </c>
      <c r="L123" s="4">
        <v>24</v>
      </c>
      <c r="M123" s="4">
        <v>3</v>
      </c>
      <c r="N123" s="4" t="s">
        <v>3</v>
      </c>
      <c r="O123" s="4">
        <v>2</v>
      </c>
      <c r="P123" s="4"/>
      <c r="Q123" s="4"/>
      <c r="R123" s="4"/>
      <c r="S123" s="4"/>
      <c r="T123" s="4"/>
      <c r="U123" s="4"/>
      <c r="V123" s="4"/>
      <c r="W123" s="4"/>
    </row>
    <row r="124" spans="1:206" x14ac:dyDescent="0.2">
      <c r="A124" s="4">
        <v>50</v>
      </c>
      <c r="B124" s="4">
        <v>0</v>
      </c>
      <c r="C124" s="4">
        <v>0</v>
      </c>
      <c r="D124" s="4">
        <v>1</v>
      </c>
      <c r="E124" s="4">
        <v>210</v>
      </c>
      <c r="F124" s="4">
        <f>ROUND(Source!X98,O124)</f>
        <v>446.75</v>
      </c>
      <c r="G124" s="4" t="s">
        <v>199</v>
      </c>
      <c r="H124" s="4" t="s">
        <v>200</v>
      </c>
      <c r="I124" s="4"/>
      <c r="J124" s="4"/>
      <c r="K124" s="4">
        <v>210</v>
      </c>
      <c r="L124" s="4">
        <v>25</v>
      </c>
      <c r="M124" s="4">
        <v>3</v>
      </c>
      <c r="N124" s="4" t="s">
        <v>3</v>
      </c>
      <c r="O124" s="4">
        <v>2</v>
      </c>
      <c r="P124" s="4"/>
      <c r="Q124" s="4"/>
      <c r="R124" s="4"/>
      <c r="S124" s="4"/>
      <c r="T124" s="4"/>
      <c r="U124" s="4"/>
      <c r="V124" s="4"/>
      <c r="W124" s="4"/>
    </row>
    <row r="125" spans="1:206" x14ac:dyDescent="0.2">
      <c r="A125" s="4">
        <v>50</v>
      </c>
      <c r="B125" s="4">
        <v>0</v>
      </c>
      <c r="C125" s="4">
        <v>0</v>
      </c>
      <c r="D125" s="4">
        <v>1</v>
      </c>
      <c r="E125" s="4">
        <v>211</v>
      </c>
      <c r="F125" s="4">
        <f>ROUND(Source!Y98,O125)</f>
        <v>262.56</v>
      </c>
      <c r="G125" s="4" t="s">
        <v>201</v>
      </c>
      <c r="H125" s="4" t="s">
        <v>202</v>
      </c>
      <c r="I125" s="4"/>
      <c r="J125" s="4"/>
      <c r="K125" s="4">
        <v>211</v>
      </c>
      <c r="L125" s="4">
        <v>26</v>
      </c>
      <c r="M125" s="4">
        <v>3</v>
      </c>
      <c r="N125" s="4" t="s">
        <v>3</v>
      </c>
      <c r="O125" s="4">
        <v>2</v>
      </c>
      <c r="P125" s="4"/>
      <c r="Q125" s="4"/>
      <c r="R125" s="4"/>
      <c r="S125" s="4"/>
      <c r="T125" s="4"/>
      <c r="U125" s="4"/>
      <c r="V125" s="4"/>
      <c r="W125" s="4"/>
    </row>
    <row r="126" spans="1:206" x14ac:dyDescent="0.2">
      <c r="A126" s="4">
        <v>50</v>
      </c>
      <c r="B126" s="4">
        <v>0</v>
      </c>
      <c r="C126" s="4">
        <v>0</v>
      </c>
      <c r="D126" s="4">
        <v>1</v>
      </c>
      <c r="E126" s="4">
        <v>224</v>
      </c>
      <c r="F126" s="4">
        <f>ROUND(Source!AR98,O126)</f>
        <v>2418.4699999999998</v>
      </c>
      <c r="G126" s="4" t="s">
        <v>203</v>
      </c>
      <c r="H126" s="4" t="s">
        <v>204</v>
      </c>
      <c r="I126" s="4"/>
      <c r="J126" s="4"/>
      <c r="K126" s="4">
        <v>224</v>
      </c>
      <c r="L126" s="4">
        <v>27</v>
      </c>
      <c r="M126" s="4">
        <v>3</v>
      </c>
      <c r="N126" s="4" t="s">
        <v>3</v>
      </c>
      <c r="O126" s="4">
        <v>2</v>
      </c>
      <c r="P126" s="4"/>
      <c r="Q126" s="4"/>
      <c r="R126" s="4"/>
      <c r="S126" s="4"/>
      <c r="T126" s="4"/>
      <c r="U126" s="4"/>
      <c r="V126" s="4"/>
      <c r="W126" s="4"/>
    </row>
    <row r="128" spans="1:206" x14ac:dyDescent="0.2">
      <c r="A128" s="2">
        <v>51</v>
      </c>
      <c r="B128" s="2">
        <f>B20</f>
        <v>1</v>
      </c>
      <c r="C128" s="2">
        <f>A20</f>
        <v>3</v>
      </c>
      <c r="D128" s="2">
        <f>ROW(A20)</f>
        <v>20</v>
      </c>
      <c r="E128" s="2"/>
      <c r="F128" s="2" t="str">
        <f>IF(F20&lt;&gt;"",F20,"")</f>
        <v>04-01-01</v>
      </c>
      <c r="G128" s="2" t="str">
        <f>IF(G20&lt;&gt;"",G20,"")</f>
        <v>Наружное электроосвещение</v>
      </c>
      <c r="H128" s="2">
        <v>0</v>
      </c>
      <c r="I128" s="2"/>
      <c r="J128" s="2"/>
      <c r="K128" s="2"/>
      <c r="L128" s="2"/>
      <c r="M128" s="2"/>
      <c r="N128" s="2"/>
      <c r="O128" s="2">
        <f t="shared" ref="O128:T128" si="105">ROUND(O55+O98+AB128,2)</f>
        <v>51241.06</v>
      </c>
      <c r="P128" s="2">
        <f t="shared" si="105"/>
        <v>44366.59</v>
      </c>
      <c r="Q128" s="2">
        <f t="shared" si="105"/>
        <v>5311.22</v>
      </c>
      <c r="R128" s="2">
        <f t="shared" si="105"/>
        <v>621.28</v>
      </c>
      <c r="S128" s="2">
        <f t="shared" si="105"/>
        <v>1563.25</v>
      </c>
      <c r="T128" s="2">
        <f t="shared" si="105"/>
        <v>0</v>
      </c>
      <c r="U128" s="2">
        <f>U55+U98+AH128</f>
        <v>169.066329</v>
      </c>
      <c r="V128" s="2">
        <f>V55+V98+AI128</f>
        <v>51.547247500000005</v>
      </c>
      <c r="W128" s="2">
        <f>ROUND(W55+W98+AJ128,2)</f>
        <v>0</v>
      </c>
      <c r="X128" s="2">
        <f>ROUND(X55+X98+AK128,2)</f>
        <v>2056.5</v>
      </c>
      <c r="Y128" s="2">
        <f>ROUND(Y55+Y98+AL128,2)</f>
        <v>1284.6300000000001</v>
      </c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>
        <f t="shared" ref="AO128:BD128" si="106">ROUND(AO55+AO98+BX128,2)</f>
        <v>0</v>
      </c>
      <c r="AP128" s="2">
        <f t="shared" si="106"/>
        <v>144.32</v>
      </c>
      <c r="AQ128" s="2">
        <f t="shared" si="106"/>
        <v>0</v>
      </c>
      <c r="AR128" s="2">
        <f t="shared" si="106"/>
        <v>54627.56</v>
      </c>
      <c r="AS128" s="2">
        <f t="shared" si="106"/>
        <v>35352.230000000003</v>
      </c>
      <c r="AT128" s="2">
        <f t="shared" si="106"/>
        <v>19131.009999999998</v>
      </c>
      <c r="AU128" s="2">
        <f t="shared" si="106"/>
        <v>0</v>
      </c>
      <c r="AV128" s="2">
        <f t="shared" si="106"/>
        <v>44366.59</v>
      </c>
      <c r="AW128" s="2">
        <f t="shared" si="106"/>
        <v>44222.27</v>
      </c>
      <c r="AX128" s="2">
        <f t="shared" si="106"/>
        <v>0</v>
      </c>
      <c r="AY128" s="2">
        <f t="shared" si="106"/>
        <v>44222.27</v>
      </c>
      <c r="AZ128" s="2">
        <f t="shared" si="106"/>
        <v>144.32</v>
      </c>
      <c r="BA128" s="2">
        <f t="shared" si="106"/>
        <v>0</v>
      </c>
      <c r="BB128" s="2">
        <f t="shared" si="106"/>
        <v>0</v>
      </c>
      <c r="BC128" s="2">
        <f t="shared" si="106"/>
        <v>0</v>
      </c>
      <c r="BD128" s="2">
        <f t="shared" si="106"/>
        <v>45.37</v>
      </c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>
        <v>0</v>
      </c>
    </row>
    <row r="130" spans="1:23" x14ac:dyDescent="0.2">
      <c r="A130" s="4">
        <v>50</v>
      </c>
      <c r="B130" s="4">
        <v>0</v>
      </c>
      <c r="C130" s="4">
        <v>0</v>
      </c>
      <c r="D130" s="4">
        <v>1</v>
      </c>
      <c r="E130" s="4">
        <v>201</v>
      </c>
      <c r="F130" s="4">
        <f>ROUND(Source!O128,O130)</f>
        <v>51241.06</v>
      </c>
      <c r="G130" s="4" t="s">
        <v>151</v>
      </c>
      <c r="H130" s="4" t="s">
        <v>152</v>
      </c>
      <c r="I130" s="4"/>
      <c r="J130" s="4"/>
      <c r="K130" s="4">
        <v>201</v>
      </c>
      <c r="L130" s="4">
        <v>1</v>
      </c>
      <c r="M130" s="4">
        <v>3</v>
      </c>
      <c r="N130" s="4" t="s">
        <v>3</v>
      </c>
      <c r="O130" s="4">
        <v>2</v>
      </c>
      <c r="P130" s="4"/>
      <c r="Q130" s="4"/>
      <c r="R130" s="4"/>
      <c r="S130" s="4"/>
      <c r="T130" s="4"/>
      <c r="U130" s="4"/>
      <c r="V130" s="4"/>
      <c r="W130" s="4"/>
    </row>
    <row r="131" spans="1:23" x14ac:dyDescent="0.2">
      <c r="A131" s="4">
        <v>50</v>
      </c>
      <c r="B131" s="4">
        <v>0</v>
      </c>
      <c r="C131" s="4">
        <v>0</v>
      </c>
      <c r="D131" s="4">
        <v>1</v>
      </c>
      <c r="E131" s="4">
        <v>202</v>
      </c>
      <c r="F131" s="4">
        <f>ROUND(Source!P128,O131)</f>
        <v>44366.59</v>
      </c>
      <c r="G131" s="4" t="s">
        <v>153</v>
      </c>
      <c r="H131" s="4" t="s">
        <v>154</v>
      </c>
      <c r="I131" s="4"/>
      <c r="J131" s="4"/>
      <c r="K131" s="4">
        <v>202</v>
      </c>
      <c r="L131" s="4">
        <v>2</v>
      </c>
      <c r="M131" s="4">
        <v>3</v>
      </c>
      <c r="N131" s="4" t="s">
        <v>3</v>
      </c>
      <c r="O131" s="4">
        <v>2</v>
      </c>
      <c r="P131" s="4"/>
      <c r="Q131" s="4"/>
      <c r="R131" s="4"/>
      <c r="S131" s="4"/>
      <c r="T131" s="4"/>
      <c r="U131" s="4"/>
      <c r="V131" s="4"/>
      <c r="W131" s="4"/>
    </row>
    <row r="132" spans="1:23" x14ac:dyDescent="0.2">
      <c r="A132" s="4">
        <v>50</v>
      </c>
      <c r="B132" s="4">
        <v>0</v>
      </c>
      <c r="C132" s="4">
        <v>0</v>
      </c>
      <c r="D132" s="4">
        <v>1</v>
      </c>
      <c r="E132" s="4">
        <v>222</v>
      </c>
      <c r="F132" s="4">
        <f>ROUND(Source!AO128,O132)</f>
        <v>0</v>
      </c>
      <c r="G132" s="4" t="s">
        <v>155</v>
      </c>
      <c r="H132" s="4" t="s">
        <v>156</v>
      </c>
      <c r="I132" s="4"/>
      <c r="J132" s="4"/>
      <c r="K132" s="4">
        <v>222</v>
      </c>
      <c r="L132" s="4">
        <v>3</v>
      </c>
      <c r="M132" s="4">
        <v>3</v>
      </c>
      <c r="N132" s="4" t="s">
        <v>3</v>
      </c>
      <c r="O132" s="4">
        <v>2</v>
      </c>
      <c r="P132" s="4"/>
      <c r="Q132" s="4"/>
      <c r="R132" s="4"/>
      <c r="S132" s="4"/>
      <c r="T132" s="4"/>
      <c r="U132" s="4"/>
      <c r="V132" s="4"/>
      <c r="W132" s="4"/>
    </row>
    <row r="133" spans="1:23" x14ac:dyDescent="0.2">
      <c r="A133" s="4">
        <v>50</v>
      </c>
      <c r="B133" s="4">
        <v>0</v>
      </c>
      <c r="C133" s="4">
        <v>0</v>
      </c>
      <c r="D133" s="4">
        <v>1</v>
      </c>
      <c r="E133" s="4">
        <v>225</v>
      </c>
      <c r="F133" s="4">
        <f>ROUND(Source!AV128,O133)</f>
        <v>44366.59</v>
      </c>
      <c r="G133" s="4" t="s">
        <v>157</v>
      </c>
      <c r="H133" s="4" t="s">
        <v>158</v>
      </c>
      <c r="I133" s="4"/>
      <c r="J133" s="4"/>
      <c r="K133" s="4">
        <v>225</v>
      </c>
      <c r="L133" s="4">
        <v>4</v>
      </c>
      <c r="M133" s="4">
        <v>3</v>
      </c>
      <c r="N133" s="4" t="s">
        <v>3</v>
      </c>
      <c r="O133" s="4">
        <v>2</v>
      </c>
      <c r="P133" s="4"/>
      <c r="Q133" s="4"/>
      <c r="R133" s="4"/>
      <c r="S133" s="4"/>
      <c r="T133" s="4"/>
      <c r="U133" s="4"/>
      <c r="V133" s="4"/>
      <c r="W133" s="4"/>
    </row>
    <row r="134" spans="1:23" x14ac:dyDescent="0.2">
      <c r="A134" s="4">
        <v>50</v>
      </c>
      <c r="B134" s="4">
        <v>0</v>
      </c>
      <c r="C134" s="4">
        <v>0</v>
      </c>
      <c r="D134" s="4">
        <v>1</v>
      </c>
      <c r="E134" s="4">
        <v>226</v>
      </c>
      <c r="F134" s="4">
        <f>ROUND(Source!AW128,O134)</f>
        <v>44222.27</v>
      </c>
      <c r="G134" s="4" t="s">
        <v>159</v>
      </c>
      <c r="H134" s="4" t="s">
        <v>160</v>
      </c>
      <c r="I134" s="4"/>
      <c r="J134" s="4"/>
      <c r="K134" s="4">
        <v>226</v>
      </c>
      <c r="L134" s="4">
        <v>5</v>
      </c>
      <c r="M134" s="4">
        <v>3</v>
      </c>
      <c r="N134" s="4" t="s">
        <v>3</v>
      </c>
      <c r="O134" s="4">
        <v>2</v>
      </c>
      <c r="P134" s="4"/>
      <c r="Q134" s="4"/>
      <c r="R134" s="4"/>
      <c r="S134" s="4"/>
      <c r="T134" s="4"/>
      <c r="U134" s="4"/>
      <c r="V134" s="4"/>
      <c r="W134" s="4"/>
    </row>
    <row r="135" spans="1:23" x14ac:dyDescent="0.2">
      <c r="A135" s="4">
        <v>50</v>
      </c>
      <c r="B135" s="4">
        <v>0</v>
      </c>
      <c r="C135" s="4">
        <v>0</v>
      </c>
      <c r="D135" s="4">
        <v>1</v>
      </c>
      <c r="E135" s="4">
        <v>227</v>
      </c>
      <c r="F135" s="4">
        <f>ROUND(Source!AX128,O135)</f>
        <v>0</v>
      </c>
      <c r="G135" s="4" t="s">
        <v>161</v>
      </c>
      <c r="H135" s="4" t="s">
        <v>162</v>
      </c>
      <c r="I135" s="4"/>
      <c r="J135" s="4"/>
      <c r="K135" s="4">
        <v>227</v>
      </c>
      <c r="L135" s="4">
        <v>6</v>
      </c>
      <c r="M135" s="4">
        <v>3</v>
      </c>
      <c r="N135" s="4" t="s">
        <v>3</v>
      </c>
      <c r="O135" s="4">
        <v>2</v>
      </c>
      <c r="P135" s="4"/>
      <c r="Q135" s="4"/>
      <c r="R135" s="4"/>
      <c r="S135" s="4"/>
      <c r="T135" s="4"/>
      <c r="U135" s="4"/>
      <c r="V135" s="4"/>
      <c r="W135" s="4"/>
    </row>
    <row r="136" spans="1:23" x14ac:dyDescent="0.2">
      <c r="A136" s="4">
        <v>50</v>
      </c>
      <c r="B136" s="4">
        <v>0</v>
      </c>
      <c r="C136" s="4">
        <v>0</v>
      </c>
      <c r="D136" s="4">
        <v>1</v>
      </c>
      <c r="E136" s="4">
        <v>228</v>
      </c>
      <c r="F136" s="4">
        <f>ROUND(Source!AY128,O136)</f>
        <v>44222.27</v>
      </c>
      <c r="G136" s="4" t="s">
        <v>163</v>
      </c>
      <c r="H136" s="4" t="s">
        <v>164</v>
      </c>
      <c r="I136" s="4"/>
      <c r="J136" s="4"/>
      <c r="K136" s="4">
        <v>228</v>
      </c>
      <c r="L136" s="4">
        <v>7</v>
      </c>
      <c r="M136" s="4">
        <v>3</v>
      </c>
      <c r="N136" s="4" t="s">
        <v>3</v>
      </c>
      <c r="O136" s="4">
        <v>2</v>
      </c>
      <c r="P136" s="4"/>
      <c r="Q136" s="4"/>
      <c r="R136" s="4"/>
      <c r="S136" s="4"/>
      <c r="T136" s="4"/>
      <c r="U136" s="4"/>
      <c r="V136" s="4"/>
      <c r="W136" s="4"/>
    </row>
    <row r="137" spans="1:23" x14ac:dyDescent="0.2">
      <c r="A137" s="4">
        <v>50</v>
      </c>
      <c r="B137" s="4">
        <v>0</v>
      </c>
      <c r="C137" s="4">
        <v>0</v>
      </c>
      <c r="D137" s="4">
        <v>1</v>
      </c>
      <c r="E137" s="4">
        <v>216</v>
      </c>
      <c r="F137" s="4">
        <f>ROUND(Source!AP128,O137)</f>
        <v>144.32</v>
      </c>
      <c r="G137" s="4" t="s">
        <v>165</v>
      </c>
      <c r="H137" s="4" t="s">
        <v>166</v>
      </c>
      <c r="I137" s="4"/>
      <c r="J137" s="4"/>
      <c r="K137" s="4">
        <v>216</v>
      </c>
      <c r="L137" s="4">
        <v>8</v>
      </c>
      <c r="M137" s="4">
        <v>3</v>
      </c>
      <c r="N137" s="4" t="s">
        <v>3</v>
      </c>
      <c r="O137" s="4">
        <v>2</v>
      </c>
      <c r="P137" s="4"/>
      <c r="Q137" s="4"/>
      <c r="R137" s="4"/>
      <c r="S137" s="4"/>
      <c r="T137" s="4"/>
      <c r="U137" s="4"/>
      <c r="V137" s="4"/>
      <c r="W137" s="4"/>
    </row>
    <row r="138" spans="1:23" x14ac:dyDescent="0.2">
      <c r="A138" s="4">
        <v>50</v>
      </c>
      <c r="B138" s="4">
        <v>0</v>
      </c>
      <c r="C138" s="4">
        <v>0</v>
      </c>
      <c r="D138" s="4">
        <v>1</v>
      </c>
      <c r="E138" s="4">
        <v>223</v>
      </c>
      <c r="F138" s="4">
        <f>ROUND(Source!AQ128,O138)</f>
        <v>0</v>
      </c>
      <c r="G138" s="4" t="s">
        <v>167</v>
      </c>
      <c r="H138" s="4" t="s">
        <v>168</v>
      </c>
      <c r="I138" s="4"/>
      <c r="J138" s="4"/>
      <c r="K138" s="4">
        <v>223</v>
      </c>
      <c r="L138" s="4">
        <v>9</v>
      </c>
      <c r="M138" s="4">
        <v>3</v>
      </c>
      <c r="N138" s="4" t="s">
        <v>3</v>
      </c>
      <c r="O138" s="4">
        <v>2</v>
      </c>
      <c r="P138" s="4"/>
      <c r="Q138" s="4"/>
      <c r="R138" s="4"/>
      <c r="S138" s="4"/>
      <c r="T138" s="4"/>
      <c r="U138" s="4"/>
      <c r="V138" s="4"/>
      <c r="W138" s="4"/>
    </row>
    <row r="139" spans="1:23" x14ac:dyDescent="0.2">
      <c r="A139" s="4">
        <v>50</v>
      </c>
      <c r="B139" s="4">
        <v>0</v>
      </c>
      <c r="C139" s="4">
        <v>0</v>
      </c>
      <c r="D139" s="4">
        <v>1</v>
      </c>
      <c r="E139" s="4">
        <v>229</v>
      </c>
      <c r="F139" s="4">
        <f>ROUND(Source!AZ128,O139)</f>
        <v>144.32</v>
      </c>
      <c r="G139" s="4" t="s">
        <v>169</v>
      </c>
      <c r="H139" s="4" t="s">
        <v>170</v>
      </c>
      <c r="I139" s="4"/>
      <c r="J139" s="4"/>
      <c r="K139" s="4">
        <v>229</v>
      </c>
      <c r="L139" s="4">
        <v>10</v>
      </c>
      <c r="M139" s="4">
        <v>3</v>
      </c>
      <c r="N139" s="4" t="s">
        <v>3</v>
      </c>
      <c r="O139" s="4">
        <v>2</v>
      </c>
      <c r="P139" s="4"/>
      <c r="Q139" s="4"/>
      <c r="R139" s="4"/>
      <c r="S139" s="4"/>
      <c r="T139" s="4"/>
      <c r="U139" s="4"/>
      <c r="V139" s="4"/>
      <c r="W139" s="4"/>
    </row>
    <row r="140" spans="1:23" x14ac:dyDescent="0.2">
      <c r="A140" s="4">
        <v>50</v>
      </c>
      <c r="B140" s="4">
        <v>0</v>
      </c>
      <c r="C140" s="4">
        <v>0</v>
      </c>
      <c r="D140" s="4">
        <v>1</v>
      </c>
      <c r="E140" s="4">
        <v>203</v>
      </c>
      <c r="F140" s="4">
        <f>ROUND(Source!Q128,O140)</f>
        <v>5311.22</v>
      </c>
      <c r="G140" s="4" t="s">
        <v>171</v>
      </c>
      <c r="H140" s="4" t="s">
        <v>172</v>
      </c>
      <c r="I140" s="4"/>
      <c r="J140" s="4"/>
      <c r="K140" s="4">
        <v>203</v>
      </c>
      <c r="L140" s="4">
        <v>11</v>
      </c>
      <c r="M140" s="4">
        <v>3</v>
      </c>
      <c r="N140" s="4" t="s">
        <v>3</v>
      </c>
      <c r="O140" s="4">
        <v>2</v>
      </c>
      <c r="P140" s="4"/>
      <c r="Q140" s="4"/>
      <c r="R140" s="4"/>
      <c r="S140" s="4"/>
      <c r="T140" s="4"/>
      <c r="U140" s="4"/>
      <c r="V140" s="4"/>
      <c r="W140" s="4"/>
    </row>
    <row r="141" spans="1:23" x14ac:dyDescent="0.2">
      <c r="A141" s="4">
        <v>50</v>
      </c>
      <c r="B141" s="4">
        <v>0</v>
      </c>
      <c r="C141" s="4">
        <v>0</v>
      </c>
      <c r="D141" s="4">
        <v>1</v>
      </c>
      <c r="E141" s="4">
        <v>231</v>
      </c>
      <c r="F141" s="4">
        <f>ROUND(Source!BB128,O141)</f>
        <v>0</v>
      </c>
      <c r="G141" s="4" t="s">
        <v>173</v>
      </c>
      <c r="H141" s="4" t="s">
        <v>174</v>
      </c>
      <c r="I141" s="4"/>
      <c r="J141" s="4"/>
      <c r="K141" s="4">
        <v>231</v>
      </c>
      <c r="L141" s="4">
        <v>12</v>
      </c>
      <c r="M141" s="4">
        <v>3</v>
      </c>
      <c r="N141" s="4" t="s">
        <v>3</v>
      </c>
      <c r="O141" s="4">
        <v>2</v>
      </c>
      <c r="P141" s="4"/>
      <c r="Q141" s="4"/>
      <c r="R141" s="4"/>
      <c r="S141" s="4"/>
      <c r="T141" s="4"/>
      <c r="U141" s="4"/>
      <c r="V141" s="4"/>
      <c r="W141" s="4"/>
    </row>
    <row r="142" spans="1:23" x14ac:dyDescent="0.2">
      <c r="A142" s="4">
        <v>50</v>
      </c>
      <c r="B142" s="4">
        <v>0</v>
      </c>
      <c r="C142" s="4">
        <v>0</v>
      </c>
      <c r="D142" s="4">
        <v>1</v>
      </c>
      <c r="E142" s="4">
        <v>204</v>
      </c>
      <c r="F142" s="4">
        <f>ROUND(Source!R128,O142)</f>
        <v>621.28</v>
      </c>
      <c r="G142" s="4" t="s">
        <v>175</v>
      </c>
      <c r="H142" s="4" t="s">
        <v>176</v>
      </c>
      <c r="I142" s="4"/>
      <c r="J142" s="4"/>
      <c r="K142" s="4">
        <v>204</v>
      </c>
      <c r="L142" s="4">
        <v>13</v>
      </c>
      <c r="M142" s="4">
        <v>3</v>
      </c>
      <c r="N142" s="4" t="s">
        <v>3</v>
      </c>
      <c r="O142" s="4">
        <v>2</v>
      </c>
      <c r="P142" s="4"/>
      <c r="Q142" s="4"/>
      <c r="R142" s="4"/>
      <c r="S142" s="4"/>
      <c r="T142" s="4"/>
      <c r="U142" s="4"/>
      <c r="V142" s="4"/>
      <c r="W142" s="4"/>
    </row>
    <row r="143" spans="1:23" x14ac:dyDescent="0.2">
      <c r="A143" s="4">
        <v>50</v>
      </c>
      <c r="B143" s="4">
        <v>0</v>
      </c>
      <c r="C143" s="4">
        <v>0</v>
      </c>
      <c r="D143" s="4">
        <v>1</v>
      </c>
      <c r="E143" s="4">
        <v>205</v>
      </c>
      <c r="F143" s="4">
        <f>ROUND(Source!S128,O143)</f>
        <v>1563.25</v>
      </c>
      <c r="G143" s="4" t="s">
        <v>177</v>
      </c>
      <c r="H143" s="4" t="s">
        <v>178</v>
      </c>
      <c r="I143" s="4"/>
      <c r="J143" s="4"/>
      <c r="K143" s="4">
        <v>205</v>
      </c>
      <c r="L143" s="4">
        <v>14</v>
      </c>
      <c r="M143" s="4">
        <v>3</v>
      </c>
      <c r="N143" s="4" t="s">
        <v>3</v>
      </c>
      <c r="O143" s="4">
        <v>2</v>
      </c>
      <c r="P143" s="4"/>
      <c r="Q143" s="4"/>
      <c r="R143" s="4"/>
      <c r="S143" s="4"/>
      <c r="T143" s="4"/>
      <c r="U143" s="4"/>
      <c r="V143" s="4"/>
      <c r="W143" s="4"/>
    </row>
    <row r="144" spans="1:23" x14ac:dyDescent="0.2">
      <c r="A144" s="4">
        <v>50</v>
      </c>
      <c r="B144" s="4">
        <v>0</v>
      </c>
      <c r="C144" s="4">
        <v>0</v>
      </c>
      <c r="D144" s="4">
        <v>1</v>
      </c>
      <c r="E144" s="4">
        <v>232</v>
      </c>
      <c r="F144" s="4">
        <f>ROUND(Source!BC128,O144)</f>
        <v>0</v>
      </c>
      <c r="G144" s="4" t="s">
        <v>179</v>
      </c>
      <c r="H144" s="4" t="s">
        <v>180</v>
      </c>
      <c r="I144" s="4"/>
      <c r="J144" s="4"/>
      <c r="K144" s="4">
        <v>232</v>
      </c>
      <c r="L144" s="4">
        <v>15</v>
      </c>
      <c r="M144" s="4">
        <v>3</v>
      </c>
      <c r="N144" s="4" t="s">
        <v>3</v>
      </c>
      <c r="O144" s="4">
        <v>2</v>
      </c>
      <c r="P144" s="4"/>
      <c r="Q144" s="4"/>
      <c r="R144" s="4"/>
      <c r="S144" s="4"/>
      <c r="T144" s="4"/>
      <c r="U144" s="4"/>
      <c r="V144" s="4"/>
      <c r="W144" s="4"/>
    </row>
    <row r="145" spans="1:23" x14ac:dyDescent="0.2">
      <c r="A145" s="4">
        <v>50</v>
      </c>
      <c r="B145" s="4">
        <v>0</v>
      </c>
      <c r="C145" s="4">
        <v>0</v>
      </c>
      <c r="D145" s="4">
        <v>1</v>
      </c>
      <c r="E145" s="4">
        <v>214</v>
      </c>
      <c r="F145" s="4">
        <f>ROUND(Source!AS128,O145)</f>
        <v>35352.230000000003</v>
      </c>
      <c r="G145" s="4" t="s">
        <v>181</v>
      </c>
      <c r="H145" s="4" t="s">
        <v>182</v>
      </c>
      <c r="I145" s="4"/>
      <c r="J145" s="4"/>
      <c r="K145" s="4">
        <v>214</v>
      </c>
      <c r="L145" s="4">
        <v>16</v>
      </c>
      <c r="M145" s="4">
        <v>3</v>
      </c>
      <c r="N145" s="4" t="s">
        <v>3</v>
      </c>
      <c r="O145" s="4">
        <v>2</v>
      </c>
      <c r="P145" s="4"/>
      <c r="Q145" s="4"/>
      <c r="R145" s="4"/>
      <c r="S145" s="4"/>
      <c r="T145" s="4"/>
      <c r="U145" s="4"/>
      <c r="V145" s="4"/>
      <c r="W145" s="4"/>
    </row>
    <row r="146" spans="1:23" x14ac:dyDescent="0.2">
      <c r="A146" s="4">
        <v>50</v>
      </c>
      <c r="B146" s="4">
        <v>0</v>
      </c>
      <c r="C146" s="4">
        <v>0</v>
      </c>
      <c r="D146" s="4">
        <v>1</v>
      </c>
      <c r="E146" s="4">
        <v>215</v>
      </c>
      <c r="F146" s="4">
        <f>ROUND(Source!AT128,O146)</f>
        <v>19131.009999999998</v>
      </c>
      <c r="G146" s="4" t="s">
        <v>183</v>
      </c>
      <c r="H146" s="4" t="s">
        <v>184</v>
      </c>
      <c r="I146" s="4"/>
      <c r="J146" s="4"/>
      <c r="K146" s="4">
        <v>215</v>
      </c>
      <c r="L146" s="4">
        <v>17</v>
      </c>
      <c r="M146" s="4">
        <v>3</v>
      </c>
      <c r="N146" s="4" t="s">
        <v>3</v>
      </c>
      <c r="O146" s="4">
        <v>2</v>
      </c>
      <c r="P146" s="4"/>
      <c r="Q146" s="4"/>
      <c r="R146" s="4"/>
      <c r="S146" s="4"/>
      <c r="T146" s="4"/>
      <c r="U146" s="4"/>
      <c r="V146" s="4"/>
      <c r="W146" s="4"/>
    </row>
    <row r="147" spans="1:23" x14ac:dyDescent="0.2">
      <c r="A147" s="4">
        <v>50</v>
      </c>
      <c r="B147" s="4">
        <v>1</v>
      </c>
      <c r="C147" s="4">
        <v>0</v>
      </c>
      <c r="D147" s="4">
        <v>1</v>
      </c>
      <c r="E147" s="4">
        <v>217</v>
      </c>
      <c r="F147" s="4">
        <f>ROUND(Source!AU128,O147)</f>
        <v>0</v>
      </c>
      <c r="G147" s="4" t="s">
        <v>185</v>
      </c>
      <c r="H147" s="4" t="s">
        <v>186</v>
      </c>
      <c r="I147" s="4"/>
      <c r="J147" s="4"/>
      <c r="K147" s="4">
        <v>217</v>
      </c>
      <c r="L147" s="4">
        <v>18</v>
      </c>
      <c r="M147" s="4">
        <v>0</v>
      </c>
      <c r="N147" s="4" t="s">
        <v>3</v>
      </c>
      <c r="O147" s="4">
        <v>2</v>
      </c>
      <c r="P147" s="4"/>
      <c r="Q147" s="4"/>
      <c r="R147" s="4"/>
      <c r="S147" s="4"/>
      <c r="T147" s="4"/>
      <c r="U147" s="4"/>
      <c r="V147" s="4"/>
      <c r="W147" s="4"/>
    </row>
    <row r="148" spans="1:23" x14ac:dyDescent="0.2">
      <c r="A148" s="4">
        <v>50</v>
      </c>
      <c r="B148" s="4">
        <v>0</v>
      </c>
      <c r="C148" s="4">
        <v>0</v>
      </c>
      <c r="D148" s="4">
        <v>1</v>
      </c>
      <c r="E148" s="4">
        <v>230</v>
      </c>
      <c r="F148" s="4">
        <f>ROUND(Source!BA128,O148)</f>
        <v>0</v>
      </c>
      <c r="G148" s="4" t="s">
        <v>187</v>
      </c>
      <c r="H148" s="4" t="s">
        <v>188</v>
      </c>
      <c r="I148" s="4"/>
      <c r="J148" s="4"/>
      <c r="K148" s="4">
        <v>230</v>
      </c>
      <c r="L148" s="4">
        <v>19</v>
      </c>
      <c r="M148" s="4">
        <v>3</v>
      </c>
      <c r="N148" s="4" t="s">
        <v>3</v>
      </c>
      <c r="O148" s="4">
        <v>2</v>
      </c>
      <c r="P148" s="4"/>
      <c r="Q148" s="4"/>
      <c r="R148" s="4"/>
      <c r="S148" s="4"/>
      <c r="T148" s="4"/>
      <c r="U148" s="4"/>
      <c r="V148" s="4"/>
      <c r="W148" s="4"/>
    </row>
    <row r="149" spans="1:23" x14ac:dyDescent="0.2">
      <c r="A149" s="4">
        <v>50</v>
      </c>
      <c r="B149" s="4">
        <v>0</v>
      </c>
      <c r="C149" s="4">
        <v>0</v>
      </c>
      <c r="D149" s="4">
        <v>1</v>
      </c>
      <c r="E149" s="4">
        <v>206</v>
      </c>
      <c r="F149" s="4">
        <f>ROUND(Source!T128,O149)</f>
        <v>0</v>
      </c>
      <c r="G149" s="4" t="s">
        <v>189</v>
      </c>
      <c r="H149" s="4" t="s">
        <v>190</v>
      </c>
      <c r="I149" s="4"/>
      <c r="J149" s="4"/>
      <c r="K149" s="4">
        <v>206</v>
      </c>
      <c r="L149" s="4">
        <v>20</v>
      </c>
      <c r="M149" s="4">
        <v>3</v>
      </c>
      <c r="N149" s="4" t="s">
        <v>3</v>
      </c>
      <c r="O149" s="4">
        <v>2</v>
      </c>
      <c r="P149" s="4"/>
      <c r="Q149" s="4"/>
      <c r="R149" s="4"/>
      <c r="S149" s="4"/>
      <c r="T149" s="4"/>
      <c r="U149" s="4"/>
      <c r="V149" s="4"/>
      <c r="W149" s="4"/>
    </row>
    <row r="150" spans="1:23" x14ac:dyDescent="0.2">
      <c r="A150" s="4">
        <v>50</v>
      </c>
      <c r="B150" s="4">
        <v>0</v>
      </c>
      <c r="C150" s="4">
        <v>0</v>
      </c>
      <c r="D150" s="4">
        <v>1</v>
      </c>
      <c r="E150" s="4">
        <v>207</v>
      </c>
      <c r="F150" s="4">
        <f>Source!U128</f>
        <v>169.066329</v>
      </c>
      <c r="G150" s="4" t="s">
        <v>191</v>
      </c>
      <c r="H150" s="4" t="s">
        <v>192</v>
      </c>
      <c r="I150" s="4"/>
      <c r="J150" s="4"/>
      <c r="K150" s="4">
        <v>207</v>
      </c>
      <c r="L150" s="4">
        <v>21</v>
      </c>
      <c r="M150" s="4">
        <v>3</v>
      </c>
      <c r="N150" s="4" t="s">
        <v>3</v>
      </c>
      <c r="O150" s="4">
        <v>-1</v>
      </c>
      <c r="P150" s="4"/>
      <c r="Q150" s="4"/>
      <c r="R150" s="4"/>
      <c r="S150" s="4"/>
      <c r="T150" s="4"/>
      <c r="U150" s="4"/>
      <c r="V150" s="4"/>
      <c r="W150" s="4"/>
    </row>
    <row r="151" spans="1:23" x14ac:dyDescent="0.2">
      <c r="A151" s="4">
        <v>50</v>
      </c>
      <c r="B151" s="4">
        <v>0</v>
      </c>
      <c r="C151" s="4">
        <v>0</v>
      </c>
      <c r="D151" s="4">
        <v>1</v>
      </c>
      <c r="E151" s="4">
        <v>208</v>
      </c>
      <c r="F151" s="4">
        <f>Source!V128</f>
        <v>51.547247500000005</v>
      </c>
      <c r="G151" s="4" t="s">
        <v>193</v>
      </c>
      <c r="H151" s="4" t="s">
        <v>194</v>
      </c>
      <c r="I151" s="4"/>
      <c r="J151" s="4"/>
      <c r="K151" s="4">
        <v>208</v>
      </c>
      <c r="L151" s="4">
        <v>22</v>
      </c>
      <c r="M151" s="4">
        <v>3</v>
      </c>
      <c r="N151" s="4" t="s">
        <v>3</v>
      </c>
      <c r="O151" s="4">
        <v>-1</v>
      </c>
      <c r="P151" s="4"/>
      <c r="Q151" s="4"/>
      <c r="R151" s="4"/>
      <c r="S151" s="4"/>
      <c r="T151" s="4"/>
      <c r="U151" s="4"/>
      <c r="V151" s="4"/>
      <c r="W151" s="4"/>
    </row>
    <row r="152" spans="1:23" x14ac:dyDescent="0.2">
      <c r="A152" s="4">
        <v>50</v>
      </c>
      <c r="B152" s="4">
        <v>0</v>
      </c>
      <c r="C152" s="4">
        <v>0</v>
      </c>
      <c r="D152" s="4">
        <v>1</v>
      </c>
      <c r="E152" s="4">
        <v>209</v>
      </c>
      <c r="F152" s="4">
        <f>ROUND(Source!W128,O152)</f>
        <v>0</v>
      </c>
      <c r="G152" s="4" t="s">
        <v>195</v>
      </c>
      <c r="H152" s="4" t="s">
        <v>196</v>
      </c>
      <c r="I152" s="4"/>
      <c r="J152" s="4"/>
      <c r="K152" s="4">
        <v>209</v>
      </c>
      <c r="L152" s="4">
        <v>23</v>
      </c>
      <c r="M152" s="4">
        <v>3</v>
      </c>
      <c r="N152" s="4" t="s">
        <v>3</v>
      </c>
      <c r="O152" s="4">
        <v>2</v>
      </c>
      <c r="P152" s="4"/>
      <c r="Q152" s="4"/>
      <c r="R152" s="4"/>
      <c r="S152" s="4"/>
      <c r="T152" s="4"/>
      <c r="U152" s="4"/>
      <c r="V152" s="4"/>
      <c r="W152" s="4"/>
    </row>
    <row r="153" spans="1:23" x14ac:dyDescent="0.2">
      <c r="A153" s="4">
        <v>50</v>
      </c>
      <c r="B153" s="4">
        <v>1</v>
      </c>
      <c r="C153" s="4">
        <v>0</v>
      </c>
      <c r="D153" s="4">
        <v>1</v>
      </c>
      <c r="E153" s="4">
        <v>233</v>
      </c>
      <c r="F153" s="4">
        <f>ROUND(Source!BD128,O153)</f>
        <v>45.37</v>
      </c>
      <c r="G153" s="4" t="s">
        <v>197</v>
      </c>
      <c r="H153" s="4" t="s">
        <v>198</v>
      </c>
      <c r="I153" s="4"/>
      <c r="J153" s="4"/>
      <c r="K153" s="4">
        <v>233</v>
      </c>
      <c r="L153" s="4">
        <v>24</v>
      </c>
      <c r="M153" s="4">
        <v>0</v>
      </c>
      <c r="N153" s="4" t="s">
        <v>3</v>
      </c>
      <c r="O153" s="4">
        <v>2</v>
      </c>
      <c r="P153" s="4"/>
      <c r="Q153" s="4"/>
      <c r="R153" s="4"/>
      <c r="S153" s="4"/>
      <c r="T153" s="4"/>
      <c r="U153" s="4"/>
      <c r="V153" s="4"/>
      <c r="W153" s="4"/>
    </row>
    <row r="154" spans="1:23" x14ac:dyDescent="0.2">
      <c r="A154" s="4">
        <v>50</v>
      </c>
      <c r="B154" s="4">
        <v>0</v>
      </c>
      <c r="C154" s="4">
        <v>0</v>
      </c>
      <c r="D154" s="4">
        <v>1</v>
      </c>
      <c r="E154" s="4">
        <v>210</v>
      </c>
      <c r="F154" s="4">
        <f>ROUND(Source!X128,O154)</f>
        <v>2056.5</v>
      </c>
      <c r="G154" s="4" t="s">
        <v>199</v>
      </c>
      <c r="H154" s="4" t="s">
        <v>200</v>
      </c>
      <c r="I154" s="4"/>
      <c r="J154" s="4"/>
      <c r="K154" s="4">
        <v>210</v>
      </c>
      <c r="L154" s="4">
        <v>25</v>
      </c>
      <c r="M154" s="4">
        <v>3</v>
      </c>
      <c r="N154" s="4" t="s">
        <v>3</v>
      </c>
      <c r="O154" s="4">
        <v>2</v>
      </c>
      <c r="P154" s="4"/>
      <c r="Q154" s="4"/>
      <c r="R154" s="4"/>
      <c r="S154" s="4"/>
      <c r="T154" s="4"/>
      <c r="U154" s="4"/>
      <c r="V154" s="4"/>
      <c r="W154" s="4"/>
    </row>
    <row r="155" spans="1:23" x14ac:dyDescent="0.2">
      <c r="A155" s="4">
        <v>50</v>
      </c>
      <c r="B155" s="4">
        <v>0</v>
      </c>
      <c r="C155" s="4">
        <v>0</v>
      </c>
      <c r="D155" s="4">
        <v>1</v>
      </c>
      <c r="E155" s="4">
        <v>211</v>
      </c>
      <c r="F155" s="4">
        <f>ROUND(Source!Y128,O155)</f>
        <v>1284.6300000000001</v>
      </c>
      <c r="G155" s="4" t="s">
        <v>201</v>
      </c>
      <c r="H155" s="4" t="s">
        <v>202</v>
      </c>
      <c r="I155" s="4"/>
      <c r="J155" s="4"/>
      <c r="K155" s="4">
        <v>211</v>
      </c>
      <c r="L155" s="4">
        <v>26</v>
      </c>
      <c r="M155" s="4">
        <v>3</v>
      </c>
      <c r="N155" s="4" t="s">
        <v>3</v>
      </c>
      <c r="O155" s="4">
        <v>2</v>
      </c>
      <c r="P155" s="4"/>
      <c r="Q155" s="4"/>
      <c r="R155" s="4"/>
      <c r="S155" s="4"/>
      <c r="T155" s="4"/>
      <c r="U155" s="4"/>
      <c r="V155" s="4"/>
      <c r="W155" s="4"/>
    </row>
    <row r="156" spans="1:23" x14ac:dyDescent="0.2">
      <c r="A156" s="4">
        <v>50</v>
      </c>
      <c r="B156" s="4">
        <v>1</v>
      </c>
      <c r="C156" s="4">
        <v>0</v>
      </c>
      <c r="D156" s="4">
        <v>1</v>
      </c>
      <c r="E156" s="4">
        <v>224</v>
      </c>
      <c r="F156" s="4">
        <f>ROUND(Source!AR128,O156)</f>
        <v>54627.56</v>
      </c>
      <c r="G156" s="4" t="s">
        <v>203</v>
      </c>
      <c r="H156" s="4" t="s">
        <v>204</v>
      </c>
      <c r="I156" s="4"/>
      <c r="J156" s="4"/>
      <c r="K156" s="4">
        <v>224</v>
      </c>
      <c r="L156" s="4">
        <v>27</v>
      </c>
      <c r="M156" s="4">
        <v>0</v>
      </c>
      <c r="N156" s="4" t="s">
        <v>3</v>
      </c>
      <c r="O156" s="4">
        <v>2</v>
      </c>
      <c r="P156" s="4"/>
      <c r="Q156" s="4"/>
      <c r="R156" s="4"/>
      <c r="S156" s="4"/>
      <c r="T156" s="4"/>
      <c r="U156" s="4"/>
      <c r="V156" s="4"/>
      <c r="W156" s="4"/>
    </row>
    <row r="157" spans="1:23" x14ac:dyDescent="0.2">
      <c r="A157" s="4">
        <v>50</v>
      </c>
      <c r="B157" s="4">
        <v>1</v>
      </c>
      <c r="C157" s="4">
        <v>0</v>
      </c>
      <c r="D157" s="4">
        <v>2</v>
      </c>
      <c r="E157" s="4">
        <v>0</v>
      </c>
      <c r="F157" s="4">
        <f>ROUND(F143,O157)</f>
        <v>1563.25</v>
      </c>
      <c r="G157" s="4" t="s">
        <v>248</v>
      </c>
      <c r="H157" s="4" t="s">
        <v>177</v>
      </c>
      <c r="I157" s="4"/>
      <c r="J157" s="4"/>
      <c r="K157" s="4">
        <v>212</v>
      </c>
      <c r="L157" s="4">
        <v>28</v>
      </c>
      <c r="M157" s="4">
        <v>0</v>
      </c>
      <c r="N157" s="4" t="s">
        <v>3</v>
      </c>
      <c r="O157" s="4">
        <v>2</v>
      </c>
      <c r="P157" s="4"/>
      <c r="Q157" s="4"/>
      <c r="R157" s="4"/>
      <c r="S157" s="4"/>
      <c r="T157" s="4"/>
      <c r="U157" s="4"/>
      <c r="V157" s="4"/>
      <c r="W157" s="4"/>
    </row>
    <row r="158" spans="1:23" x14ac:dyDescent="0.2">
      <c r="A158" s="4">
        <v>50</v>
      </c>
      <c r="B158" s="4">
        <v>1</v>
      </c>
      <c r="C158" s="4">
        <v>0</v>
      </c>
      <c r="D158" s="4">
        <v>2</v>
      </c>
      <c r="E158" s="4">
        <v>0</v>
      </c>
      <c r="F158" s="4">
        <f>ROUND(F140,O158)</f>
        <v>5311.22</v>
      </c>
      <c r="G158" s="4" t="s">
        <v>249</v>
      </c>
      <c r="H158" s="4" t="s">
        <v>250</v>
      </c>
      <c r="I158" s="4"/>
      <c r="J158" s="4"/>
      <c r="K158" s="4">
        <v>212</v>
      </c>
      <c r="L158" s="4">
        <v>29</v>
      </c>
      <c r="M158" s="4">
        <v>0</v>
      </c>
      <c r="N158" s="4" t="s">
        <v>3</v>
      </c>
      <c r="O158" s="4">
        <v>2</v>
      </c>
      <c r="P158" s="4"/>
      <c r="Q158" s="4"/>
      <c r="R158" s="4"/>
      <c r="S158" s="4"/>
      <c r="T158" s="4"/>
      <c r="U158" s="4"/>
      <c r="V158" s="4"/>
      <c r="W158" s="4"/>
    </row>
    <row r="159" spans="1:23" x14ac:dyDescent="0.2">
      <c r="A159" s="4">
        <v>50</v>
      </c>
      <c r="B159" s="4">
        <v>1</v>
      </c>
      <c r="C159" s="4">
        <v>0</v>
      </c>
      <c r="D159" s="4">
        <v>2</v>
      </c>
      <c r="E159" s="4">
        <v>0</v>
      </c>
      <c r="F159" s="4">
        <f>ROUND(F131,O159)</f>
        <v>44366.59</v>
      </c>
      <c r="G159" s="4" t="s">
        <v>251</v>
      </c>
      <c r="H159" s="4" t="s">
        <v>252</v>
      </c>
      <c r="I159" s="4"/>
      <c r="J159" s="4"/>
      <c r="K159" s="4">
        <v>212</v>
      </c>
      <c r="L159" s="4">
        <v>30</v>
      </c>
      <c r="M159" s="4">
        <v>0</v>
      </c>
      <c r="N159" s="4" t="s">
        <v>3</v>
      </c>
      <c r="O159" s="4">
        <v>2</v>
      </c>
      <c r="P159" s="4"/>
      <c r="Q159" s="4"/>
      <c r="R159" s="4"/>
      <c r="S159" s="4"/>
      <c r="T159" s="4"/>
      <c r="U159" s="4"/>
      <c r="V159" s="4"/>
      <c r="W159" s="4"/>
    </row>
    <row r="160" spans="1:23" x14ac:dyDescent="0.2">
      <c r="A160" s="4">
        <v>50</v>
      </c>
      <c r="B160" s="4">
        <v>1</v>
      </c>
      <c r="C160" s="4">
        <v>0</v>
      </c>
      <c r="D160" s="4">
        <v>2</v>
      </c>
      <c r="E160" s="4">
        <v>0</v>
      </c>
      <c r="F160" s="4">
        <f>ROUND(F154,O160)</f>
        <v>2056.5</v>
      </c>
      <c r="G160" s="4" t="s">
        <v>253</v>
      </c>
      <c r="H160" s="4" t="s">
        <v>199</v>
      </c>
      <c r="I160" s="4"/>
      <c r="J160" s="4"/>
      <c r="K160" s="4">
        <v>212</v>
      </c>
      <c r="L160" s="4">
        <v>31</v>
      </c>
      <c r="M160" s="4">
        <v>0</v>
      </c>
      <c r="N160" s="4" t="s">
        <v>3</v>
      </c>
      <c r="O160" s="4">
        <v>2</v>
      </c>
      <c r="P160" s="4"/>
      <c r="Q160" s="4"/>
      <c r="R160" s="4"/>
      <c r="S160" s="4"/>
      <c r="T160" s="4"/>
      <c r="U160" s="4"/>
      <c r="V160" s="4"/>
      <c r="W160" s="4"/>
    </row>
    <row r="161" spans="1:206" x14ac:dyDescent="0.2">
      <c r="A161" s="4">
        <v>50</v>
      </c>
      <c r="B161" s="4">
        <v>1</v>
      </c>
      <c r="C161" s="4">
        <v>0</v>
      </c>
      <c r="D161" s="4">
        <v>2</v>
      </c>
      <c r="E161" s="4">
        <v>0</v>
      </c>
      <c r="F161" s="4">
        <f>ROUND(F155,O161)</f>
        <v>1284.6300000000001</v>
      </c>
      <c r="G161" s="4" t="s">
        <v>254</v>
      </c>
      <c r="H161" s="4" t="s">
        <v>255</v>
      </c>
      <c r="I161" s="4"/>
      <c r="J161" s="4"/>
      <c r="K161" s="4">
        <v>212</v>
      </c>
      <c r="L161" s="4">
        <v>32</v>
      </c>
      <c r="M161" s="4">
        <v>0</v>
      </c>
      <c r="N161" s="4" t="s">
        <v>3</v>
      </c>
      <c r="O161" s="4">
        <v>2</v>
      </c>
      <c r="P161" s="4"/>
      <c r="Q161" s="4"/>
      <c r="R161" s="4"/>
      <c r="S161" s="4"/>
      <c r="T161" s="4"/>
      <c r="U161" s="4"/>
      <c r="V161" s="4"/>
      <c r="W161" s="4"/>
    </row>
    <row r="162" spans="1:206" x14ac:dyDescent="0.2">
      <c r="A162" s="4">
        <v>50</v>
      </c>
      <c r="B162" s="4">
        <v>1</v>
      </c>
      <c r="C162" s="4">
        <v>0</v>
      </c>
      <c r="D162" s="4">
        <v>2</v>
      </c>
      <c r="E162" s="4">
        <v>0</v>
      </c>
      <c r="F162" s="4">
        <v>34.549999999999997</v>
      </c>
      <c r="G162" s="4" t="s">
        <v>256</v>
      </c>
      <c r="H162" s="4" t="s">
        <v>198</v>
      </c>
      <c r="I162" s="4"/>
      <c r="J162" s="4"/>
      <c r="K162" s="4">
        <v>212</v>
      </c>
      <c r="L162" s="4">
        <v>33</v>
      </c>
      <c r="M162" s="4">
        <v>1</v>
      </c>
      <c r="N162" s="4" t="s">
        <v>3</v>
      </c>
      <c r="O162" s="4">
        <v>2</v>
      </c>
      <c r="P162" s="4"/>
      <c r="Q162" s="4"/>
      <c r="R162" s="4"/>
      <c r="S162" s="4"/>
      <c r="T162" s="4"/>
      <c r="U162" s="4"/>
      <c r="V162" s="4"/>
      <c r="W162" s="4"/>
    </row>
    <row r="163" spans="1:206" x14ac:dyDescent="0.2">
      <c r="A163" s="4">
        <v>50</v>
      </c>
      <c r="B163" s="4">
        <v>1</v>
      </c>
      <c r="C163" s="4">
        <v>0</v>
      </c>
      <c r="D163" s="4">
        <v>2</v>
      </c>
      <c r="E163" s="4">
        <v>0</v>
      </c>
      <c r="F163" s="4">
        <v>10.82</v>
      </c>
      <c r="G163" s="4" t="s">
        <v>257</v>
      </c>
      <c r="H163" s="4" t="s">
        <v>238</v>
      </c>
      <c r="I163" s="4"/>
      <c r="J163" s="4"/>
      <c r="K163" s="4">
        <v>212</v>
      </c>
      <c r="L163" s="4">
        <v>34</v>
      </c>
      <c r="M163" s="4">
        <v>1</v>
      </c>
      <c r="N163" s="4" t="s">
        <v>3</v>
      </c>
      <c r="O163" s="4">
        <v>2</v>
      </c>
      <c r="P163" s="4"/>
      <c r="Q163" s="4"/>
      <c r="R163" s="4"/>
      <c r="S163" s="4"/>
      <c r="T163" s="4"/>
      <c r="U163" s="4"/>
      <c r="V163" s="4"/>
      <c r="W163" s="4"/>
    </row>
    <row r="164" spans="1:206" x14ac:dyDescent="0.2">
      <c r="A164" s="4">
        <v>50</v>
      </c>
      <c r="B164" s="4">
        <v>1</v>
      </c>
      <c r="C164" s="4">
        <v>0</v>
      </c>
      <c r="D164" s="4">
        <v>2</v>
      </c>
      <c r="E164" s="4">
        <v>213</v>
      </c>
      <c r="F164" s="4">
        <f>ROUND(F156,O164)</f>
        <v>54627.56</v>
      </c>
      <c r="G164" s="4" t="s">
        <v>258</v>
      </c>
      <c r="H164" s="4" t="s">
        <v>259</v>
      </c>
      <c r="I164" s="4"/>
      <c r="J164" s="4"/>
      <c r="K164" s="4">
        <v>212</v>
      </c>
      <c r="L164" s="4">
        <v>35</v>
      </c>
      <c r="M164" s="4">
        <v>0</v>
      </c>
      <c r="N164" s="4" t="s">
        <v>3</v>
      </c>
      <c r="O164" s="4">
        <v>2</v>
      </c>
      <c r="P164" s="4"/>
      <c r="Q164" s="4"/>
      <c r="R164" s="4"/>
      <c r="S164" s="4"/>
      <c r="T164" s="4"/>
      <c r="U164" s="4"/>
      <c r="V164" s="4"/>
      <c r="W164" s="4"/>
    </row>
    <row r="166" spans="1:206" x14ac:dyDescent="0.2">
      <c r="A166" s="2">
        <v>51</v>
      </c>
      <c r="B166" s="2">
        <f>B12</f>
        <v>230</v>
      </c>
      <c r="C166" s="2">
        <f>A12</f>
        <v>1</v>
      </c>
      <c r="D166" s="2">
        <f>ROW(A12)</f>
        <v>12</v>
      </c>
      <c r="E166" s="2"/>
      <c r="F166" s="2" t="str">
        <f>IF(F12&lt;&gt;"",F12,"")</f>
        <v>Новый объект_(Копия)</v>
      </c>
      <c r="G166" s="2" t="str">
        <f>IF(G12&lt;&gt;"",G12,"")</f>
        <v>Капитальный ремонт объекта недвижимого имущества "Нежилое помещение"-НО</v>
      </c>
      <c r="H166" s="2">
        <v>0</v>
      </c>
      <c r="I166" s="2"/>
      <c r="J166" s="2"/>
      <c r="K166" s="2"/>
      <c r="L166" s="2"/>
      <c r="M166" s="2"/>
      <c r="N166" s="2"/>
      <c r="O166" s="2">
        <f t="shared" ref="O166:T166" si="107">ROUND(O128,2)</f>
        <v>51241.06</v>
      </c>
      <c r="P166" s="2">
        <f t="shared" si="107"/>
        <v>44366.59</v>
      </c>
      <c r="Q166" s="2">
        <f t="shared" si="107"/>
        <v>5311.22</v>
      </c>
      <c r="R166" s="2">
        <f t="shared" si="107"/>
        <v>621.28</v>
      </c>
      <c r="S166" s="2">
        <f t="shared" si="107"/>
        <v>1563.25</v>
      </c>
      <c r="T166" s="2">
        <f t="shared" si="107"/>
        <v>0</v>
      </c>
      <c r="U166" s="2">
        <f>U128</f>
        <v>169.066329</v>
      </c>
      <c r="V166" s="2">
        <f>V128</f>
        <v>51.547247500000005</v>
      </c>
      <c r="W166" s="2">
        <f>ROUND(W128,2)</f>
        <v>0</v>
      </c>
      <c r="X166" s="2">
        <f>ROUND(X128,2)</f>
        <v>2056.5</v>
      </c>
      <c r="Y166" s="2">
        <f>ROUND(Y128,2)</f>
        <v>1284.6300000000001</v>
      </c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>
        <f t="shared" ref="AO166:BD166" si="108">ROUND(AO128,2)</f>
        <v>0</v>
      </c>
      <c r="AP166" s="2">
        <f t="shared" si="108"/>
        <v>144.32</v>
      </c>
      <c r="AQ166" s="2">
        <f t="shared" si="108"/>
        <v>0</v>
      </c>
      <c r="AR166" s="2">
        <f t="shared" si="108"/>
        <v>54627.56</v>
      </c>
      <c r="AS166" s="2">
        <f t="shared" si="108"/>
        <v>35352.230000000003</v>
      </c>
      <c r="AT166" s="2">
        <f t="shared" si="108"/>
        <v>19131.009999999998</v>
      </c>
      <c r="AU166" s="2">
        <f t="shared" si="108"/>
        <v>0</v>
      </c>
      <c r="AV166" s="2">
        <f t="shared" si="108"/>
        <v>44366.59</v>
      </c>
      <c r="AW166" s="2">
        <f t="shared" si="108"/>
        <v>44222.27</v>
      </c>
      <c r="AX166" s="2">
        <f t="shared" si="108"/>
        <v>0</v>
      </c>
      <c r="AY166" s="2">
        <f t="shared" si="108"/>
        <v>44222.27</v>
      </c>
      <c r="AZ166" s="2">
        <f t="shared" si="108"/>
        <v>144.32</v>
      </c>
      <c r="BA166" s="2">
        <f t="shared" si="108"/>
        <v>0</v>
      </c>
      <c r="BB166" s="2">
        <f t="shared" si="108"/>
        <v>0</v>
      </c>
      <c r="BC166" s="2">
        <f t="shared" si="108"/>
        <v>0</v>
      </c>
      <c r="BD166" s="2">
        <f t="shared" si="108"/>
        <v>45.37</v>
      </c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>
        <v>0</v>
      </c>
    </row>
    <row r="168" spans="1:206" x14ac:dyDescent="0.2">
      <c r="A168" s="4">
        <v>50</v>
      </c>
      <c r="B168" s="4">
        <v>0</v>
      </c>
      <c r="C168" s="4">
        <v>0</v>
      </c>
      <c r="D168" s="4">
        <v>1</v>
      </c>
      <c r="E168" s="4">
        <v>201</v>
      </c>
      <c r="F168" s="4">
        <f>ROUND(Source!O166,O168)</f>
        <v>51241.06</v>
      </c>
      <c r="G168" s="4" t="s">
        <v>151</v>
      </c>
      <c r="H168" s="4" t="s">
        <v>152</v>
      </c>
      <c r="I168" s="4"/>
      <c r="J168" s="4"/>
      <c r="K168" s="4">
        <v>201</v>
      </c>
      <c r="L168" s="4">
        <v>1</v>
      </c>
      <c r="M168" s="4">
        <v>3</v>
      </c>
      <c r="N168" s="4" t="s">
        <v>3</v>
      </c>
      <c r="O168" s="4">
        <v>2</v>
      </c>
      <c r="P168" s="4"/>
      <c r="Q168" s="4"/>
      <c r="R168" s="4"/>
      <c r="S168" s="4"/>
      <c r="T168" s="4"/>
      <c r="U168" s="4"/>
      <c r="V168" s="4"/>
      <c r="W168" s="4"/>
    </row>
    <row r="169" spans="1:206" x14ac:dyDescent="0.2">
      <c r="A169" s="4">
        <v>50</v>
      </c>
      <c r="B169" s="4">
        <v>0</v>
      </c>
      <c r="C169" s="4">
        <v>0</v>
      </c>
      <c r="D169" s="4">
        <v>1</v>
      </c>
      <c r="E169" s="4">
        <v>202</v>
      </c>
      <c r="F169" s="4">
        <f>ROUND(Source!P166,O169)</f>
        <v>44366.59</v>
      </c>
      <c r="G169" s="4" t="s">
        <v>153</v>
      </c>
      <c r="H169" s="4" t="s">
        <v>154</v>
      </c>
      <c r="I169" s="4"/>
      <c r="J169" s="4"/>
      <c r="K169" s="4">
        <v>202</v>
      </c>
      <c r="L169" s="4">
        <v>2</v>
      </c>
      <c r="M169" s="4">
        <v>3</v>
      </c>
      <c r="N169" s="4" t="s">
        <v>3</v>
      </c>
      <c r="O169" s="4">
        <v>2</v>
      </c>
      <c r="P169" s="4"/>
      <c r="Q169" s="4"/>
      <c r="R169" s="4"/>
      <c r="S169" s="4"/>
      <c r="T169" s="4"/>
      <c r="U169" s="4"/>
      <c r="V169" s="4"/>
      <c r="W169" s="4"/>
    </row>
    <row r="170" spans="1:206" x14ac:dyDescent="0.2">
      <c r="A170" s="4">
        <v>50</v>
      </c>
      <c r="B170" s="4">
        <v>0</v>
      </c>
      <c r="C170" s="4">
        <v>0</v>
      </c>
      <c r="D170" s="4">
        <v>1</v>
      </c>
      <c r="E170" s="4">
        <v>222</v>
      </c>
      <c r="F170" s="4">
        <f>ROUND(Source!AO166,O170)</f>
        <v>0</v>
      </c>
      <c r="G170" s="4" t="s">
        <v>155</v>
      </c>
      <c r="H170" s="4" t="s">
        <v>156</v>
      </c>
      <c r="I170" s="4"/>
      <c r="J170" s="4"/>
      <c r="K170" s="4">
        <v>222</v>
      </c>
      <c r="L170" s="4">
        <v>3</v>
      </c>
      <c r="M170" s="4">
        <v>3</v>
      </c>
      <c r="N170" s="4" t="s">
        <v>3</v>
      </c>
      <c r="O170" s="4">
        <v>2</v>
      </c>
      <c r="P170" s="4"/>
      <c r="Q170" s="4"/>
      <c r="R170" s="4"/>
      <c r="S170" s="4"/>
      <c r="T170" s="4"/>
      <c r="U170" s="4"/>
      <c r="V170" s="4"/>
      <c r="W170" s="4"/>
    </row>
    <row r="171" spans="1:206" x14ac:dyDescent="0.2">
      <c r="A171" s="4">
        <v>50</v>
      </c>
      <c r="B171" s="4">
        <v>0</v>
      </c>
      <c r="C171" s="4">
        <v>0</v>
      </c>
      <c r="D171" s="4">
        <v>1</v>
      </c>
      <c r="E171" s="4">
        <v>225</v>
      </c>
      <c r="F171" s="4">
        <f>ROUND(Source!AV166,O171)</f>
        <v>44366.59</v>
      </c>
      <c r="G171" s="4" t="s">
        <v>157</v>
      </c>
      <c r="H171" s="4" t="s">
        <v>158</v>
      </c>
      <c r="I171" s="4"/>
      <c r="J171" s="4"/>
      <c r="K171" s="4">
        <v>225</v>
      </c>
      <c r="L171" s="4">
        <v>4</v>
      </c>
      <c r="M171" s="4">
        <v>3</v>
      </c>
      <c r="N171" s="4" t="s">
        <v>3</v>
      </c>
      <c r="O171" s="4">
        <v>2</v>
      </c>
      <c r="P171" s="4"/>
      <c r="Q171" s="4"/>
      <c r="R171" s="4"/>
      <c r="S171" s="4"/>
      <c r="T171" s="4"/>
      <c r="U171" s="4"/>
      <c r="V171" s="4"/>
      <c r="W171" s="4"/>
    </row>
    <row r="172" spans="1:206" x14ac:dyDescent="0.2">
      <c r="A172" s="4">
        <v>50</v>
      </c>
      <c r="B172" s="4">
        <v>0</v>
      </c>
      <c r="C172" s="4">
        <v>0</v>
      </c>
      <c r="D172" s="4">
        <v>1</v>
      </c>
      <c r="E172" s="4">
        <v>226</v>
      </c>
      <c r="F172" s="4">
        <f>ROUND(Source!AW166,O172)</f>
        <v>44222.27</v>
      </c>
      <c r="G172" s="4" t="s">
        <v>159</v>
      </c>
      <c r="H172" s="4" t="s">
        <v>160</v>
      </c>
      <c r="I172" s="4"/>
      <c r="J172" s="4"/>
      <c r="K172" s="4">
        <v>226</v>
      </c>
      <c r="L172" s="4">
        <v>5</v>
      </c>
      <c r="M172" s="4">
        <v>3</v>
      </c>
      <c r="N172" s="4" t="s">
        <v>3</v>
      </c>
      <c r="O172" s="4">
        <v>2</v>
      </c>
      <c r="P172" s="4"/>
      <c r="Q172" s="4"/>
      <c r="R172" s="4"/>
      <c r="S172" s="4"/>
      <c r="T172" s="4"/>
      <c r="U172" s="4"/>
      <c r="V172" s="4"/>
      <c r="W172" s="4"/>
    </row>
    <row r="173" spans="1:206" x14ac:dyDescent="0.2">
      <c r="A173" s="4">
        <v>50</v>
      </c>
      <c r="B173" s="4">
        <v>0</v>
      </c>
      <c r="C173" s="4">
        <v>0</v>
      </c>
      <c r="D173" s="4">
        <v>1</v>
      </c>
      <c r="E173" s="4">
        <v>227</v>
      </c>
      <c r="F173" s="4">
        <f>ROUND(Source!AX166,O173)</f>
        <v>0</v>
      </c>
      <c r="G173" s="4" t="s">
        <v>161</v>
      </c>
      <c r="H173" s="4" t="s">
        <v>162</v>
      </c>
      <c r="I173" s="4"/>
      <c r="J173" s="4"/>
      <c r="K173" s="4">
        <v>227</v>
      </c>
      <c r="L173" s="4">
        <v>6</v>
      </c>
      <c r="M173" s="4">
        <v>3</v>
      </c>
      <c r="N173" s="4" t="s">
        <v>3</v>
      </c>
      <c r="O173" s="4">
        <v>2</v>
      </c>
      <c r="P173" s="4"/>
      <c r="Q173" s="4"/>
      <c r="R173" s="4"/>
      <c r="S173" s="4"/>
      <c r="T173" s="4"/>
      <c r="U173" s="4"/>
      <c r="V173" s="4"/>
      <c r="W173" s="4"/>
    </row>
    <row r="174" spans="1:206" x14ac:dyDescent="0.2">
      <c r="A174" s="4">
        <v>50</v>
      </c>
      <c r="B174" s="4">
        <v>0</v>
      </c>
      <c r="C174" s="4">
        <v>0</v>
      </c>
      <c r="D174" s="4">
        <v>1</v>
      </c>
      <c r="E174" s="4">
        <v>228</v>
      </c>
      <c r="F174" s="4">
        <f>ROUND(Source!AY166,O174)</f>
        <v>44222.27</v>
      </c>
      <c r="G174" s="4" t="s">
        <v>163</v>
      </c>
      <c r="H174" s="4" t="s">
        <v>164</v>
      </c>
      <c r="I174" s="4"/>
      <c r="J174" s="4"/>
      <c r="K174" s="4">
        <v>228</v>
      </c>
      <c r="L174" s="4">
        <v>7</v>
      </c>
      <c r="M174" s="4">
        <v>3</v>
      </c>
      <c r="N174" s="4" t="s">
        <v>3</v>
      </c>
      <c r="O174" s="4">
        <v>2</v>
      </c>
      <c r="P174" s="4"/>
      <c r="Q174" s="4"/>
      <c r="R174" s="4"/>
      <c r="S174" s="4"/>
      <c r="T174" s="4"/>
      <c r="U174" s="4"/>
      <c r="V174" s="4"/>
      <c r="W174" s="4"/>
    </row>
    <row r="175" spans="1:206" x14ac:dyDescent="0.2">
      <c r="A175" s="4">
        <v>50</v>
      </c>
      <c r="B175" s="4">
        <v>0</v>
      </c>
      <c r="C175" s="4">
        <v>0</v>
      </c>
      <c r="D175" s="4">
        <v>1</v>
      </c>
      <c r="E175" s="4">
        <v>216</v>
      </c>
      <c r="F175" s="4">
        <f>ROUND(Source!AP166,O175)</f>
        <v>144.32</v>
      </c>
      <c r="G175" s="4" t="s">
        <v>165</v>
      </c>
      <c r="H175" s="4" t="s">
        <v>166</v>
      </c>
      <c r="I175" s="4"/>
      <c r="J175" s="4"/>
      <c r="K175" s="4">
        <v>216</v>
      </c>
      <c r="L175" s="4">
        <v>8</v>
      </c>
      <c r="M175" s="4">
        <v>3</v>
      </c>
      <c r="N175" s="4" t="s">
        <v>3</v>
      </c>
      <c r="O175" s="4">
        <v>2</v>
      </c>
      <c r="P175" s="4"/>
      <c r="Q175" s="4"/>
      <c r="R175" s="4"/>
      <c r="S175" s="4"/>
      <c r="T175" s="4"/>
      <c r="U175" s="4"/>
      <c r="V175" s="4"/>
      <c r="W175" s="4"/>
    </row>
    <row r="176" spans="1:206" x14ac:dyDescent="0.2">
      <c r="A176" s="4">
        <v>50</v>
      </c>
      <c r="B176" s="4">
        <v>0</v>
      </c>
      <c r="C176" s="4">
        <v>0</v>
      </c>
      <c r="D176" s="4">
        <v>1</v>
      </c>
      <c r="E176" s="4">
        <v>223</v>
      </c>
      <c r="F176" s="4">
        <f>ROUND(Source!AQ166,O176)</f>
        <v>0</v>
      </c>
      <c r="G176" s="4" t="s">
        <v>167</v>
      </c>
      <c r="H176" s="4" t="s">
        <v>168</v>
      </c>
      <c r="I176" s="4"/>
      <c r="J176" s="4"/>
      <c r="K176" s="4">
        <v>223</v>
      </c>
      <c r="L176" s="4">
        <v>9</v>
      </c>
      <c r="M176" s="4">
        <v>3</v>
      </c>
      <c r="N176" s="4" t="s">
        <v>3</v>
      </c>
      <c r="O176" s="4">
        <v>2</v>
      </c>
      <c r="P176" s="4"/>
      <c r="Q176" s="4"/>
      <c r="R176" s="4"/>
      <c r="S176" s="4"/>
      <c r="T176" s="4"/>
      <c r="U176" s="4"/>
      <c r="V176" s="4"/>
      <c r="W176" s="4"/>
    </row>
    <row r="177" spans="1:23" x14ac:dyDescent="0.2">
      <c r="A177" s="4">
        <v>50</v>
      </c>
      <c r="B177" s="4">
        <v>0</v>
      </c>
      <c r="C177" s="4">
        <v>0</v>
      </c>
      <c r="D177" s="4">
        <v>1</v>
      </c>
      <c r="E177" s="4">
        <v>229</v>
      </c>
      <c r="F177" s="4">
        <f>ROUND(Source!AZ166,O177)</f>
        <v>144.32</v>
      </c>
      <c r="G177" s="4" t="s">
        <v>169</v>
      </c>
      <c r="H177" s="4" t="s">
        <v>170</v>
      </c>
      <c r="I177" s="4"/>
      <c r="J177" s="4"/>
      <c r="K177" s="4">
        <v>229</v>
      </c>
      <c r="L177" s="4">
        <v>10</v>
      </c>
      <c r="M177" s="4">
        <v>3</v>
      </c>
      <c r="N177" s="4" t="s">
        <v>3</v>
      </c>
      <c r="O177" s="4">
        <v>2</v>
      </c>
      <c r="P177" s="4"/>
      <c r="Q177" s="4"/>
      <c r="R177" s="4"/>
      <c r="S177" s="4"/>
      <c r="T177" s="4"/>
      <c r="U177" s="4"/>
      <c r="V177" s="4"/>
      <c r="W177" s="4"/>
    </row>
    <row r="178" spans="1:23" x14ac:dyDescent="0.2">
      <c r="A178" s="4">
        <v>50</v>
      </c>
      <c r="B178" s="4">
        <v>0</v>
      </c>
      <c r="C178" s="4">
        <v>0</v>
      </c>
      <c r="D178" s="4">
        <v>1</v>
      </c>
      <c r="E178" s="4">
        <v>203</v>
      </c>
      <c r="F178" s="4">
        <f>ROUND(Source!Q166,O178)</f>
        <v>5311.22</v>
      </c>
      <c r="G178" s="4" t="s">
        <v>171</v>
      </c>
      <c r="H178" s="4" t="s">
        <v>172</v>
      </c>
      <c r="I178" s="4"/>
      <c r="J178" s="4"/>
      <c r="K178" s="4">
        <v>203</v>
      </c>
      <c r="L178" s="4">
        <v>11</v>
      </c>
      <c r="M178" s="4">
        <v>3</v>
      </c>
      <c r="N178" s="4" t="s">
        <v>3</v>
      </c>
      <c r="O178" s="4">
        <v>2</v>
      </c>
      <c r="P178" s="4"/>
      <c r="Q178" s="4"/>
      <c r="R178" s="4"/>
      <c r="S178" s="4"/>
      <c r="T178" s="4"/>
      <c r="U178" s="4"/>
      <c r="V178" s="4"/>
      <c r="W178" s="4"/>
    </row>
    <row r="179" spans="1:23" x14ac:dyDescent="0.2">
      <c r="A179" s="4">
        <v>50</v>
      </c>
      <c r="B179" s="4">
        <v>0</v>
      </c>
      <c r="C179" s="4">
        <v>0</v>
      </c>
      <c r="D179" s="4">
        <v>1</v>
      </c>
      <c r="E179" s="4">
        <v>231</v>
      </c>
      <c r="F179" s="4">
        <f>ROUND(Source!BB166,O179)</f>
        <v>0</v>
      </c>
      <c r="G179" s="4" t="s">
        <v>173</v>
      </c>
      <c r="H179" s="4" t="s">
        <v>174</v>
      </c>
      <c r="I179" s="4"/>
      <c r="J179" s="4"/>
      <c r="K179" s="4">
        <v>231</v>
      </c>
      <c r="L179" s="4">
        <v>12</v>
      </c>
      <c r="M179" s="4">
        <v>3</v>
      </c>
      <c r="N179" s="4" t="s">
        <v>3</v>
      </c>
      <c r="O179" s="4">
        <v>2</v>
      </c>
      <c r="P179" s="4"/>
      <c r="Q179" s="4"/>
      <c r="R179" s="4"/>
      <c r="S179" s="4"/>
      <c r="T179" s="4"/>
      <c r="U179" s="4"/>
      <c r="V179" s="4"/>
      <c r="W179" s="4"/>
    </row>
    <row r="180" spans="1:23" x14ac:dyDescent="0.2">
      <c r="A180" s="4">
        <v>50</v>
      </c>
      <c r="B180" s="4">
        <v>0</v>
      </c>
      <c r="C180" s="4">
        <v>0</v>
      </c>
      <c r="D180" s="4">
        <v>1</v>
      </c>
      <c r="E180" s="4">
        <v>204</v>
      </c>
      <c r="F180" s="4">
        <f>ROUND(Source!R166,O180)</f>
        <v>621.28</v>
      </c>
      <c r="G180" s="4" t="s">
        <v>175</v>
      </c>
      <c r="H180" s="4" t="s">
        <v>176</v>
      </c>
      <c r="I180" s="4"/>
      <c r="J180" s="4"/>
      <c r="K180" s="4">
        <v>204</v>
      </c>
      <c r="L180" s="4">
        <v>13</v>
      </c>
      <c r="M180" s="4">
        <v>3</v>
      </c>
      <c r="N180" s="4" t="s">
        <v>3</v>
      </c>
      <c r="O180" s="4">
        <v>2</v>
      </c>
      <c r="P180" s="4"/>
      <c r="Q180" s="4"/>
      <c r="R180" s="4"/>
      <c r="S180" s="4"/>
      <c r="T180" s="4"/>
      <c r="U180" s="4"/>
      <c r="V180" s="4"/>
      <c r="W180" s="4"/>
    </row>
    <row r="181" spans="1:23" x14ac:dyDescent="0.2">
      <c r="A181" s="4">
        <v>50</v>
      </c>
      <c r="B181" s="4">
        <v>0</v>
      </c>
      <c r="C181" s="4">
        <v>0</v>
      </c>
      <c r="D181" s="4">
        <v>1</v>
      </c>
      <c r="E181" s="4">
        <v>205</v>
      </c>
      <c r="F181" s="4">
        <f>ROUND(Source!S166,O181)</f>
        <v>1563.25</v>
      </c>
      <c r="G181" s="4" t="s">
        <v>177</v>
      </c>
      <c r="H181" s="4" t="s">
        <v>178</v>
      </c>
      <c r="I181" s="4"/>
      <c r="J181" s="4"/>
      <c r="K181" s="4">
        <v>205</v>
      </c>
      <c r="L181" s="4">
        <v>14</v>
      </c>
      <c r="M181" s="4">
        <v>3</v>
      </c>
      <c r="N181" s="4" t="s">
        <v>3</v>
      </c>
      <c r="O181" s="4">
        <v>2</v>
      </c>
      <c r="P181" s="4"/>
      <c r="Q181" s="4"/>
      <c r="R181" s="4"/>
      <c r="S181" s="4"/>
      <c r="T181" s="4"/>
      <c r="U181" s="4"/>
      <c r="V181" s="4"/>
      <c r="W181" s="4"/>
    </row>
    <row r="182" spans="1:23" x14ac:dyDescent="0.2">
      <c r="A182" s="4">
        <v>50</v>
      </c>
      <c r="B182" s="4">
        <v>0</v>
      </c>
      <c r="C182" s="4">
        <v>0</v>
      </c>
      <c r="D182" s="4">
        <v>1</v>
      </c>
      <c r="E182" s="4">
        <v>232</v>
      </c>
      <c r="F182" s="4">
        <f>ROUND(Source!BC166,O182)</f>
        <v>0</v>
      </c>
      <c r="G182" s="4" t="s">
        <v>179</v>
      </c>
      <c r="H182" s="4" t="s">
        <v>180</v>
      </c>
      <c r="I182" s="4"/>
      <c r="J182" s="4"/>
      <c r="K182" s="4">
        <v>232</v>
      </c>
      <c r="L182" s="4">
        <v>15</v>
      </c>
      <c r="M182" s="4">
        <v>3</v>
      </c>
      <c r="N182" s="4" t="s">
        <v>3</v>
      </c>
      <c r="O182" s="4">
        <v>2</v>
      </c>
      <c r="P182" s="4"/>
      <c r="Q182" s="4"/>
      <c r="R182" s="4"/>
      <c r="S182" s="4"/>
      <c r="T182" s="4"/>
      <c r="U182" s="4"/>
      <c r="V182" s="4"/>
      <c r="W182" s="4"/>
    </row>
    <row r="183" spans="1:23" x14ac:dyDescent="0.2">
      <c r="A183" s="4">
        <v>50</v>
      </c>
      <c r="B183" s="4">
        <v>0</v>
      </c>
      <c r="C183" s="4">
        <v>0</v>
      </c>
      <c r="D183" s="4">
        <v>1</v>
      </c>
      <c r="E183" s="4">
        <v>214</v>
      </c>
      <c r="F183" s="4">
        <f>ROUND(Source!AS166,O183)</f>
        <v>35352.230000000003</v>
      </c>
      <c r="G183" s="4" t="s">
        <v>181</v>
      </c>
      <c r="H183" s="4" t="s">
        <v>182</v>
      </c>
      <c r="I183" s="4"/>
      <c r="J183" s="4"/>
      <c r="K183" s="4">
        <v>214</v>
      </c>
      <c r="L183" s="4">
        <v>16</v>
      </c>
      <c r="M183" s="4">
        <v>3</v>
      </c>
      <c r="N183" s="4" t="s">
        <v>3</v>
      </c>
      <c r="O183" s="4">
        <v>2</v>
      </c>
      <c r="P183" s="4"/>
      <c r="Q183" s="4"/>
      <c r="R183" s="4"/>
      <c r="S183" s="4"/>
      <c r="T183" s="4"/>
      <c r="U183" s="4"/>
      <c r="V183" s="4"/>
      <c r="W183" s="4"/>
    </row>
    <row r="184" spans="1:23" x14ac:dyDescent="0.2">
      <c r="A184" s="4">
        <v>50</v>
      </c>
      <c r="B184" s="4">
        <v>0</v>
      </c>
      <c r="C184" s="4">
        <v>0</v>
      </c>
      <c r="D184" s="4">
        <v>1</v>
      </c>
      <c r="E184" s="4">
        <v>215</v>
      </c>
      <c r="F184" s="4">
        <f>ROUND(Source!AT166,O184)</f>
        <v>19131.009999999998</v>
      </c>
      <c r="G184" s="4" t="s">
        <v>183</v>
      </c>
      <c r="H184" s="4" t="s">
        <v>184</v>
      </c>
      <c r="I184" s="4"/>
      <c r="J184" s="4"/>
      <c r="K184" s="4">
        <v>215</v>
      </c>
      <c r="L184" s="4">
        <v>17</v>
      </c>
      <c r="M184" s="4">
        <v>3</v>
      </c>
      <c r="N184" s="4" t="s">
        <v>3</v>
      </c>
      <c r="O184" s="4">
        <v>2</v>
      </c>
      <c r="P184" s="4"/>
      <c r="Q184" s="4"/>
      <c r="R184" s="4"/>
      <c r="S184" s="4"/>
      <c r="T184" s="4"/>
      <c r="U184" s="4"/>
      <c r="V184" s="4"/>
      <c r="W184" s="4"/>
    </row>
    <row r="185" spans="1:23" x14ac:dyDescent="0.2">
      <c r="A185" s="4">
        <v>50</v>
      </c>
      <c r="B185" s="4">
        <v>0</v>
      </c>
      <c r="C185" s="4">
        <v>0</v>
      </c>
      <c r="D185" s="4">
        <v>1</v>
      </c>
      <c r="E185" s="4">
        <v>217</v>
      </c>
      <c r="F185" s="4">
        <f>ROUND(Source!AU166,O185)</f>
        <v>0</v>
      </c>
      <c r="G185" s="4" t="s">
        <v>185</v>
      </c>
      <c r="H185" s="4" t="s">
        <v>186</v>
      </c>
      <c r="I185" s="4"/>
      <c r="J185" s="4"/>
      <c r="K185" s="4">
        <v>217</v>
      </c>
      <c r="L185" s="4">
        <v>18</v>
      </c>
      <c r="M185" s="4">
        <v>3</v>
      </c>
      <c r="N185" s="4" t="s">
        <v>3</v>
      </c>
      <c r="O185" s="4">
        <v>2</v>
      </c>
      <c r="P185" s="4"/>
      <c r="Q185" s="4"/>
      <c r="R185" s="4"/>
      <c r="S185" s="4"/>
      <c r="T185" s="4"/>
      <c r="U185" s="4"/>
      <c r="V185" s="4"/>
      <c r="W185" s="4"/>
    </row>
    <row r="186" spans="1:23" x14ac:dyDescent="0.2">
      <c r="A186" s="4">
        <v>50</v>
      </c>
      <c r="B186" s="4">
        <v>0</v>
      </c>
      <c r="C186" s="4">
        <v>0</v>
      </c>
      <c r="D186" s="4">
        <v>1</v>
      </c>
      <c r="E186" s="4">
        <v>230</v>
      </c>
      <c r="F186" s="4">
        <f>ROUND(Source!BA166,O186)</f>
        <v>0</v>
      </c>
      <c r="G186" s="4" t="s">
        <v>187</v>
      </c>
      <c r="H186" s="4" t="s">
        <v>188</v>
      </c>
      <c r="I186" s="4"/>
      <c r="J186" s="4"/>
      <c r="K186" s="4">
        <v>230</v>
      </c>
      <c r="L186" s="4">
        <v>19</v>
      </c>
      <c r="M186" s="4">
        <v>3</v>
      </c>
      <c r="N186" s="4" t="s">
        <v>3</v>
      </c>
      <c r="O186" s="4">
        <v>2</v>
      </c>
      <c r="P186" s="4"/>
      <c r="Q186" s="4"/>
      <c r="R186" s="4"/>
      <c r="S186" s="4"/>
      <c r="T186" s="4"/>
      <c r="U186" s="4"/>
      <c r="V186" s="4"/>
      <c r="W186" s="4"/>
    </row>
    <row r="187" spans="1:23" x14ac:dyDescent="0.2">
      <c r="A187" s="4">
        <v>50</v>
      </c>
      <c r="B187" s="4">
        <v>0</v>
      </c>
      <c r="C187" s="4">
        <v>0</v>
      </c>
      <c r="D187" s="4">
        <v>1</v>
      </c>
      <c r="E187" s="4">
        <v>206</v>
      </c>
      <c r="F187" s="4">
        <f>ROUND(Source!T166,O187)</f>
        <v>0</v>
      </c>
      <c r="G187" s="4" t="s">
        <v>189</v>
      </c>
      <c r="H187" s="4" t="s">
        <v>190</v>
      </c>
      <c r="I187" s="4"/>
      <c r="J187" s="4"/>
      <c r="K187" s="4">
        <v>206</v>
      </c>
      <c r="L187" s="4">
        <v>20</v>
      </c>
      <c r="M187" s="4">
        <v>3</v>
      </c>
      <c r="N187" s="4" t="s">
        <v>3</v>
      </c>
      <c r="O187" s="4">
        <v>2</v>
      </c>
      <c r="P187" s="4"/>
      <c r="Q187" s="4"/>
      <c r="R187" s="4"/>
      <c r="S187" s="4"/>
      <c r="T187" s="4"/>
      <c r="U187" s="4"/>
      <c r="V187" s="4"/>
      <c r="W187" s="4"/>
    </row>
    <row r="188" spans="1:23" x14ac:dyDescent="0.2">
      <c r="A188" s="4">
        <v>50</v>
      </c>
      <c r="B188" s="4">
        <v>0</v>
      </c>
      <c r="C188" s="4">
        <v>0</v>
      </c>
      <c r="D188" s="4">
        <v>1</v>
      </c>
      <c r="E188" s="4">
        <v>207</v>
      </c>
      <c r="F188" s="4">
        <f>Source!U166</f>
        <v>169.066329</v>
      </c>
      <c r="G188" s="4" t="s">
        <v>191</v>
      </c>
      <c r="H188" s="4" t="s">
        <v>192</v>
      </c>
      <c r="I188" s="4"/>
      <c r="J188" s="4"/>
      <c r="K188" s="4">
        <v>207</v>
      </c>
      <c r="L188" s="4">
        <v>21</v>
      </c>
      <c r="M188" s="4">
        <v>3</v>
      </c>
      <c r="N188" s="4" t="s">
        <v>3</v>
      </c>
      <c r="O188" s="4">
        <v>-1</v>
      </c>
      <c r="P188" s="4"/>
      <c r="Q188" s="4"/>
      <c r="R188" s="4"/>
      <c r="S188" s="4"/>
      <c r="T188" s="4"/>
      <c r="U188" s="4"/>
      <c r="V188" s="4"/>
      <c r="W188" s="4"/>
    </row>
    <row r="189" spans="1:23" x14ac:dyDescent="0.2">
      <c r="A189" s="4">
        <v>50</v>
      </c>
      <c r="B189" s="4">
        <v>0</v>
      </c>
      <c r="C189" s="4">
        <v>0</v>
      </c>
      <c r="D189" s="4">
        <v>1</v>
      </c>
      <c r="E189" s="4">
        <v>208</v>
      </c>
      <c r="F189" s="4">
        <f>Source!V166</f>
        <v>51.547247500000005</v>
      </c>
      <c r="G189" s="4" t="s">
        <v>193</v>
      </c>
      <c r="H189" s="4" t="s">
        <v>194</v>
      </c>
      <c r="I189" s="4"/>
      <c r="J189" s="4"/>
      <c r="K189" s="4">
        <v>208</v>
      </c>
      <c r="L189" s="4">
        <v>22</v>
      </c>
      <c r="M189" s="4">
        <v>3</v>
      </c>
      <c r="N189" s="4" t="s">
        <v>3</v>
      </c>
      <c r="O189" s="4">
        <v>-1</v>
      </c>
      <c r="P189" s="4"/>
      <c r="Q189" s="4"/>
      <c r="R189" s="4"/>
      <c r="S189" s="4"/>
      <c r="T189" s="4"/>
      <c r="U189" s="4"/>
      <c r="V189" s="4"/>
      <c r="W189" s="4"/>
    </row>
    <row r="190" spans="1:23" x14ac:dyDescent="0.2">
      <c r="A190" s="4">
        <v>50</v>
      </c>
      <c r="B190" s="4">
        <v>0</v>
      </c>
      <c r="C190" s="4">
        <v>0</v>
      </c>
      <c r="D190" s="4">
        <v>1</v>
      </c>
      <c r="E190" s="4">
        <v>209</v>
      </c>
      <c r="F190" s="4">
        <f>ROUND(Source!W166,O190)</f>
        <v>0</v>
      </c>
      <c r="G190" s="4" t="s">
        <v>195</v>
      </c>
      <c r="H190" s="4" t="s">
        <v>196</v>
      </c>
      <c r="I190" s="4"/>
      <c r="J190" s="4"/>
      <c r="K190" s="4">
        <v>209</v>
      </c>
      <c r="L190" s="4">
        <v>23</v>
      </c>
      <c r="M190" s="4">
        <v>3</v>
      </c>
      <c r="N190" s="4" t="s">
        <v>3</v>
      </c>
      <c r="O190" s="4">
        <v>2</v>
      </c>
      <c r="P190" s="4"/>
      <c r="Q190" s="4"/>
      <c r="R190" s="4"/>
      <c r="S190" s="4"/>
      <c r="T190" s="4"/>
      <c r="U190" s="4"/>
      <c r="V190" s="4"/>
      <c r="W190" s="4"/>
    </row>
    <row r="191" spans="1:23" x14ac:dyDescent="0.2">
      <c r="A191" s="4">
        <v>50</v>
      </c>
      <c r="B191" s="4">
        <v>0</v>
      </c>
      <c r="C191" s="4">
        <v>0</v>
      </c>
      <c r="D191" s="4">
        <v>1</v>
      </c>
      <c r="E191" s="4">
        <v>233</v>
      </c>
      <c r="F191" s="4">
        <f>ROUND(Source!BD166,O191)</f>
        <v>45.37</v>
      </c>
      <c r="G191" s="4" t="s">
        <v>197</v>
      </c>
      <c r="H191" s="4" t="s">
        <v>198</v>
      </c>
      <c r="I191" s="4"/>
      <c r="J191" s="4"/>
      <c r="K191" s="4">
        <v>233</v>
      </c>
      <c r="L191" s="4">
        <v>24</v>
      </c>
      <c r="M191" s="4">
        <v>3</v>
      </c>
      <c r="N191" s="4" t="s">
        <v>3</v>
      </c>
      <c r="O191" s="4">
        <v>2</v>
      </c>
      <c r="P191" s="4"/>
      <c r="Q191" s="4"/>
      <c r="R191" s="4"/>
      <c r="S191" s="4"/>
      <c r="T191" s="4"/>
      <c r="U191" s="4"/>
      <c r="V191" s="4"/>
      <c r="W191" s="4"/>
    </row>
    <row r="192" spans="1:23" x14ac:dyDescent="0.2">
      <c r="A192" s="4">
        <v>50</v>
      </c>
      <c r="B192" s="4">
        <v>0</v>
      </c>
      <c r="C192" s="4">
        <v>0</v>
      </c>
      <c r="D192" s="4">
        <v>1</v>
      </c>
      <c r="E192" s="4">
        <v>210</v>
      </c>
      <c r="F192" s="4">
        <f>ROUND(Source!X166,O192)</f>
        <v>2056.5</v>
      </c>
      <c r="G192" s="4" t="s">
        <v>199</v>
      </c>
      <c r="H192" s="4" t="s">
        <v>200</v>
      </c>
      <c r="I192" s="4"/>
      <c r="J192" s="4"/>
      <c r="K192" s="4">
        <v>210</v>
      </c>
      <c r="L192" s="4">
        <v>25</v>
      </c>
      <c r="M192" s="4">
        <v>3</v>
      </c>
      <c r="N192" s="4" t="s">
        <v>3</v>
      </c>
      <c r="O192" s="4">
        <v>2</v>
      </c>
      <c r="P192" s="4"/>
      <c r="Q192" s="4"/>
      <c r="R192" s="4"/>
      <c r="S192" s="4"/>
      <c r="T192" s="4"/>
      <c r="U192" s="4"/>
      <c r="V192" s="4"/>
      <c r="W192" s="4"/>
    </row>
    <row r="193" spans="1:23" x14ac:dyDescent="0.2">
      <c r="A193" s="4">
        <v>50</v>
      </c>
      <c r="B193" s="4">
        <v>0</v>
      </c>
      <c r="C193" s="4">
        <v>0</v>
      </c>
      <c r="D193" s="4">
        <v>1</v>
      </c>
      <c r="E193" s="4">
        <v>211</v>
      </c>
      <c r="F193" s="4">
        <f>ROUND(Source!Y166,O193)</f>
        <v>1284.6300000000001</v>
      </c>
      <c r="G193" s="4" t="s">
        <v>201</v>
      </c>
      <c r="H193" s="4" t="s">
        <v>202</v>
      </c>
      <c r="I193" s="4"/>
      <c r="J193" s="4"/>
      <c r="K193" s="4">
        <v>211</v>
      </c>
      <c r="L193" s="4">
        <v>26</v>
      </c>
      <c r="M193" s="4">
        <v>3</v>
      </c>
      <c r="N193" s="4" t="s">
        <v>3</v>
      </c>
      <c r="O193" s="4">
        <v>2</v>
      </c>
      <c r="P193" s="4"/>
      <c r="Q193" s="4"/>
      <c r="R193" s="4"/>
      <c r="S193" s="4"/>
      <c r="T193" s="4"/>
      <c r="U193" s="4"/>
      <c r="V193" s="4"/>
      <c r="W193" s="4"/>
    </row>
    <row r="194" spans="1:23" x14ac:dyDescent="0.2">
      <c r="A194" s="4">
        <v>50</v>
      </c>
      <c r="B194" s="4">
        <v>0</v>
      </c>
      <c r="C194" s="4">
        <v>0</v>
      </c>
      <c r="D194" s="4">
        <v>1</v>
      </c>
      <c r="E194" s="4">
        <v>224</v>
      </c>
      <c r="F194" s="4">
        <f>ROUND(Source!AR166,O194)</f>
        <v>54627.56</v>
      </c>
      <c r="G194" s="4" t="s">
        <v>203</v>
      </c>
      <c r="H194" s="4" t="s">
        <v>204</v>
      </c>
      <c r="I194" s="4"/>
      <c r="J194" s="4"/>
      <c r="K194" s="4">
        <v>224</v>
      </c>
      <c r="L194" s="4">
        <v>27</v>
      </c>
      <c r="M194" s="4">
        <v>3</v>
      </c>
      <c r="N194" s="4" t="s">
        <v>3</v>
      </c>
      <c r="O194" s="4">
        <v>2</v>
      </c>
      <c r="P194" s="4"/>
      <c r="Q194" s="4"/>
      <c r="R194" s="4"/>
      <c r="S194" s="4"/>
      <c r="T194" s="4"/>
      <c r="U194" s="4"/>
      <c r="V194" s="4"/>
      <c r="W194" s="4"/>
    </row>
    <row r="195" spans="1:23" x14ac:dyDescent="0.2">
      <c r="A195" s="4">
        <v>50</v>
      </c>
      <c r="B195" s="4">
        <v>1</v>
      </c>
      <c r="C195" s="4">
        <v>0</v>
      </c>
      <c r="D195" s="4">
        <v>2</v>
      </c>
      <c r="E195" s="4">
        <v>0</v>
      </c>
      <c r="F195" s="4">
        <f>ROUND(F183,O195)</f>
        <v>35352</v>
      </c>
      <c r="G195" s="4" t="s">
        <v>260</v>
      </c>
      <c r="H195" s="4" t="s">
        <v>261</v>
      </c>
      <c r="I195" s="4"/>
      <c r="J195" s="4"/>
      <c r="K195" s="4">
        <v>212</v>
      </c>
      <c r="L195" s="4">
        <v>28</v>
      </c>
      <c r="M195" s="4">
        <v>1</v>
      </c>
      <c r="N195" s="4" t="s">
        <v>3</v>
      </c>
      <c r="O195" s="4">
        <v>0</v>
      </c>
      <c r="P195" s="4"/>
      <c r="Q195" s="4"/>
      <c r="R195" s="4"/>
      <c r="S195" s="4"/>
      <c r="T195" s="4"/>
      <c r="U195" s="4"/>
      <c r="V195" s="4"/>
      <c r="W195" s="4"/>
    </row>
    <row r="196" spans="1:23" x14ac:dyDescent="0.2">
      <c r="A196" s="4">
        <v>50</v>
      </c>
      <c r="B196" s="4">
        <v>1</v>
      </c>
      <c r="C196" s="4">
        <v>0</v>
      </c>
      <c r="D196" s="4">
        <v>2</v>
      </c>
      <c r="E196" s="4">
        <v>0</v>
      </c>
      <c r="F196" s="4">
        <f>ROUND(F184,O196)</f>
        <v>19131</v>
      </c>
      <c r="G196" s="4" t="s">
        <v>262</v>
      </c>
      <c r="H196" s="4" t="s">
        <v>15</v>
      </c>
      <c r="I196" s="4"/>
      <c r="J196" s="4"/>
      <c r="K196" s="4">
        <v>212</v>
      </c>
      <c r="L196" s="4">
        <v>29</v>
      </c>
      <c r="M196" s="4">
        <v>1</v>
      </c>
      <c r="N196" s="4" t="s">
        <v>3</v>
      </c>
      <c r="O196" s="4">
        <v>0</v>
      </c>
      <c r="P196" s="4"/>
      <c r="Q196" s="4"/>
      <c r="R196" s="4"/>
      <c r="S196" s="4"/>
      <c r="T196" s="4"/>
      <c r="U196" s="4"/>
      <c r="V196" s="4"/>
      <c r="W196" s="4"/>
    </row>
    <row r="197" spans="1:23" x14ac:dyDescent="0.2">
      <c r="A197" s="4">
        <v>50</v>
      </c>
      <c r="B197" s="4">
        <v>0</v>
      </c>
      <c r="C197" s="4">
        <v>0</v>
      </c>
      <c r="D197" s="4">
        <v>2</v>
      </c>
      <c r="E197" s="4">
        <v>0</v>
      </c>
      <c r="F197" s="4">
        <f>ROUND(F185,O197)</f>
        <v>0</v>
      </c>
      <c r="G197" s="4" t="s">
        <v>263</v>
      </c>
      <c r="H197" s="4" t="s">
        <v>264</v>
      </c>
      <c r="I197" s="4"/>
      <c r="J197" s="4"/>
      <c r="K197" s="4">
        <v>212</v>
      </c>
      <c r="L197" s="4">
        <v>30</v>
      </c>
      <c r="M197" s="4">
        <v>1</v>
      </c>
      <c r="N197" s="4" t="s">
        <v>3</v>
      </c>
      <c r="O197" s="4">
        <v>0</v>
      </c>
      <c r="P197" s="4"/>
      <c r="Q197" s="4"/>
      <c r="R197" s="4"/>
      <c r="S197" s="4"/>
      <c r="T197" s="4"/>
      <c r="U197" s="4"/>
      <c r="V197" s="4"/>
      <c r="W197" s="4"/>
    </row>
    <row r="198" spans="1:23" x14ac:dyDescent="0.2">
      <c r="A198" s="4">
        <v>50</v>
      </c>
      <c r="B198" s="4">
        <v>1</v>
      </c>
      <c r="C198" s="4">
        <v>0</v>
      </c>
      <c r="D198" s="4">
        <v>2</v>
      </c>
      <c r="E198" s="4">
        <v>0</v>
      </c>
      <c r="F198" s="4">
        <f>ROUND(F175,O198)</f>
        <v>144</v>
      </c>
      <c r="G198" s="4" t="s">
        <v>265</v>
      </c>
      <c r="H198" s="4" t="s">
        <v>266</v>
      </c>
      <c r="I198" s="4"/>
      <c r="J198" s="4"/>
      <c r="K198" s="4">
        <v>212</v>
      </c>
      <c r="L198" s="4">
        <v>31</v>
      </c>
      <c r="M198" s="4">
        <v>1</v>
      </c>
      <c r="N198" s="4" t="s">
        <v>3</v>
      </c>
      <c r="O198" s="4">
        <v>0</v>
      </c>
      <c r="P198" s="4"/>
      <c r="Q198" s="4"/>
      <c r="R198" s="4"/>
      <c r="S198" s="4"/>
      <c r="T198" s="4"/>
      <c r="U198" s="4"/>
      <c r="V198" s="4"/>
      <c r="W198" s="4"/>
    </row>
    <row r="199" spans="1:23" x14ac:dyDescent="0.2">
      <c r="A199" s="4">
        <v>50</v>
      </c>
      <c r="B199" s="4">
        <v>1</v>
      </c>
      <c r="C199" s="4">
        <v>0</v>
      </c>
      <c r="D199" s="4">
        <v>2</v>
      </c>
      <c r="E199" s="4">
        <v>213</v>
      </c>
      <c r="F199" s="4">
        <f>ROUND(F195+F196+F197+F198,O199)</f>
        <v>54627</v>
      </c>
      <c r="G199" s="4" t="s">
        <v>267</v>
      </c>
      <c r="H199" s="4" t="s">
        <v>203</v>
      </c>
      <c r="I199" s="4"/>
      <c r="J199" s="4"/>
      <c r="K199" s="4">
        <v>212</v>
      </c>
      <c r="L199" s="4">
        <v>32</v>
      </c>
      <c r="M199" s="4">
        <v>0</v>
      </c>
      <c r="N199" s="4" t="s">
        <v>3</v>
      </c>
      <c r="O199" s="4">
        <v>0</v>
      </c>
      <c r="P199" s="4"/>
      <c r="Q199" s="4"/>
      <c r="R199" s="4"/>
      <c r="S199" s="4"/>
      <c r="T199" s="4"/>
      <c r="U199" s="4"/>
      <c r="V199" s="4"/>
      <c r="W199" s="4"/>
    </row>
    <row r="202" spans="1:23" x14ac:dyDescent="0.2">
      <c r="A202">
        <v>70</v>
      </c>
      <c r="B202">
        <v>1</v>
      </c>
      <c r="D202">
        <v>1</v>
      </c>
      <c r="E202" t="s">
        <v>268</v>
      </c>
      <c r="F202" t="s">
        <v>269</v>
      </c>
      <c r="G202">
        <v>0</v>
      </c>
      <c r="H202">
        <v>0</v>
      </c>
      <c r="I202" t="s">
        <v>3</v>
      </c>
      <c r="J202">
        <v>1</v>
      </c>
      <c r="K202">
        <v>0</v>
      </c>
      <c r="L202" t="s">
        <v>3</v>
      </c>
      <c r="M202" t="s">
        <v>3</v>
      </c>
      <c r="N202">
        <v>0</v>
      </c>
      <c r="P202" t="s">
        <v>270</v>
      </c>
    </row>
    <row r="203" spans="1:23" x14ac:dyDescent="0.2">
      <c r="A203">
        <v>70</v>
      </c>
      <c r="B203">
        <v>1</v>
      </c>
      <c r="D203">
        <v>2</v>
      </c>
      <c r="E203" t="s">
        <v>271</v>
      </c>
      <c r="F203" t="s">
        <v>272</v>
      </c>
      <c r="G203">
        <v>1</v>
      </c>
      <c r="H203">
        <v>0</v>
      </c>
      <c r="I203" t="s">
        <v>3</v>
      </c>
      <c r="J203">
        <v>1</v>
      </c>
      <c r="K203">
        <v>0</v>
      </c>
      <c r="L203" t="s">
        <v>3</v>
      </c>
      <c r="M203" t="s">
        <v>3</v>
      </c>
      <c r="N203">
        <v>0</v>
      </c>
      <c r="P203" t="s">
        <v>273</v>
      </c>
    </row>
    <row r="204" spans="1:23" x14ac:dyDescent="0.2">
      <c r="A204">
        <v>70</v>
      </c>
      <c r="B204">
        <v>1</v>
      </c>
      <c r="D204">
        <v>3</v>
      </c>
      <c r="E204" t="s">
        <v>274</v>
      </c>
      <c r="F204" t="s">
        <v>275</v>
      </c>
      <c r="G204">
        <v>0</v>
      </c>
      <c r="H204">
        <v>0</v>
      </c>
      <c r="I204" t="s">
        <v>3</v>
      </c>
      <c r="J204">
        <v>1</v>
      </c>
      <c r="K204">
        <v>0</v>
      </c>
      <c r="L204" t="s">
        <v>3</v>
      </c>
      <c r="M204" t="s">
        <v>3</v>
      </c>
      <c r="N204">
        <v>0</v>
      </c>
      <c r="P204" t="s">
        <v>276</v>
      </c>
    </row>
    <row r="205" spans="1:23" x14ac:dyDescent="0.2">
      <c r="A205">
        <v>70</v>
      </c>
      <c r="B205">
        <v>1</v>
      </c>
      <c r="D205">
        <v>4</v>
      </c>
      <c r="E205" t="s">
        <v>277</v>
      </c>
      <c r="F205" t="s">
        <v>278</v>
      </c>
      <c r="G205">
        <v>0</v>
      </c>
      <c r="H205">
        <v>0</v>
      </c>
      <c r="I205" t="s">
        <v>279</v>
      </c>
      <c r="J205">
        <v>0</v>
      </c>
      <c r="K205">
        <v>0</v>
      </c>
      <c r="L205" t="s">
        <v>3</v>
      </c>
      <c r="M205" t="s">
        <v>3</v>
      </c>
      <c r="N205">
        <v>0</v>
      </c>
      <c r="P205" t="s">
        <v>280</v>
      </c>
    </row>
    <row r="206" spans="1:23" x14ac:dyDescent="0.2">
      <c r="A206">
        <v>70</v>
      </c>
      <c r="B206">
        <v>1</v>
      </c>
      <c r="D206">
        <v>5</v>
      </c>
      <c r="E206" t="s">
        <v>281</v>
      </c>
      <c r="F206" t="s">
        <v>282</v>
      </c>
      <c r="G206">
        <v>0</v>
      </c>
      <c r="H206">
        <v>0</v>
      </c>
      <c r="I206" t="s">
        <v>283</v>
      </c>
      <c r="J206">
        <v>0</v>
      </c>
      <c r="K206">
        <v>0</v>
      </c>
      <c r="L206" t="s">
        <v>3</v>
      </c>
      <c r="M206" t="s">
        <v>3</v>
      </c>
      <c r="N206">
        <v>0</v>
      </c>
      <c r="P206" t="s">
        <v>284</v>
      </c>
    </row>
    <row r="207" spans="1:23" x14ac:dyDescent="0.2">
      <c r="A207">
        <v>70</v>
      </c>
      <c r="B207">
        <v>1</v>
      </c>
      <c r="D207">
        <v>6</v>
      </c>
      <c r="E207" t="s">
        <v>285</v>
      </c>
      <c r="F207" t="s">
        <v>286</v>
      </c>
      <c r="G207">
        <v>0</v>
      </c>
      <c r="H207">
        <v>0</v>
      </c>
      <c r="I207" t="s">
        <v>287</v>
      </c>
      <c r="J207">
        <v>0</v>
      </c>
      <c r="K207">
        <v>0</v>
      </c>
      <c r="L207" t="s">
        <v>3</v>
      </c>
      <c r="M207" t="s">
        <v>3</v>
      </c>
      <c r="N207">
        <v>0</v>
      </c>
      <c r="P207" t="s">
        <v>288</v>
      </c>
    </row>
    <row r="208" spans="1:23" x14ac:dyDescent="0.2">
      <c r="A208">
        <v>70</v>
      </c>
      <c r="B208">
        <v>1</v>
      </c>
      <c r="D208">
        <v>7</v>
      </c>
      <c r="E208" t="s">
        <v>289</v>
      </c>
      <c r="F208" t="s">
        <v>290</v>
      </c>
      <c r="G208">
        <v>1</v>
      </c>
      <c r="H208">
        <v>0</v>
      </c>
      <c r="I208" t="s">
        <v>3</v>
      </c>
      <c r="J208">
        <v>0</v>
      </c>
      <c r="K208">
        <v>0</v>
      </c>
      <c r="L208" t="s">
        <v>3</v>
      </c>
      <c r="M208" t="s">
        <v>3</v>
      </c>
      <c r="N208">
        <v>0</v>
      </c>
      <c r="P208" t="s">
        <v>291</v>
      </c>
    </row>
    <row r="209" spans="1:16" x14ac:dyDescent="0.2">
      <c r="A209">
        <v>70</v>
      </c>
      <c r="B209">
        <v>1</v>
      </c>
      <c r="D209">
        <v>8</v>
      </c>
      <c r="E209" t="s">
        <v>292</v>
      </c>
      <c r="F209" t="s">
        <v>293</v>
      </c>
      <c r="G209">
        <v>0</v>
      </c>
      <c r="H209">
        <v>0</v>
      </c>
      <c r="I209" t="s">
        <v>294</v>
      </c>
      <c r="J209">
        <v>0</v>
      </c>
      <c r="K209">
        <v>0</v>
      </c>
      <c r="L209" t="s">
        <v>3</v>
      </c>
      <c r="M209" t="s">
        <v>3</v>
      </c>
      <c r="N209">
        <v>0</v>
      </c>
      <c r="P209" t="s">
        <v>295</v>
      </c>
    </row>
    <row r="210" spans="1:16" x14ac:dyDescent="0.2">
      <c r="A210">
        <v>70</v>
      </c>
      <c r="B210">
        <v>1</v>
      </c>
      <c r="D210">
        <v>9</v>
      </c>
      <c r="E210" t="s">
        <v>296</v>
      </c>
      <c r="F210" t="s">
        <v>297</v>
      </c>
      <c r="G210">
        <v>0</v>
      </c>
      <c r="H210">
        <v>0</v>
      </c>
      <c r="I210" t="s">
        <v>298</v>
      </c>
      <c r="J210">
        <v>0</v>
      </c>
      <c r="K210">
        <v>0</v>
      </c>
      <c r="L210" t="s">
        <v>3</v>
      </c>
      <c r="M210" t="s">
        <v>3</v>
      </c>
      <c r="N210">
        <v>0</v>
      </c>
      <c r="P210" t="s">
        <v>299</v>
      </c>
    </row>
    <row r="211" spans="1:16" x14ac:dyDescent="0.2">
      <c r="A211">
        <v>70</v>
      </c>
      <c r="B211">
        <v>1</v>
      </c>
      <c r="D211">
        <v>10</v>
      </c>
      <c r="E211" t="s">
        <v>300</v>
      </c>
      <c r="F211" t="s">
        <v>301</v>
      </c>
      <c r="G211">
        <v>0</v>
      </c>
      <c r="H211">
        <v>0</v>
      </c>
      <c r="I211" t="s">
        <v>302</v>
      </c>
      <c r="J211">
        <v>0</v>
      </c>
      <c r="K211">
        <v>0</v>
      </c>
      <c r="L211" t="s">
        <v>3</v>
      </c>
      <c r="M211" t="s">
        <v>3</v>
      </c>
      <c r="N211">
        <v>0</v>
      </c>
      <c r="P211" t="s">
        <v>303</v>
      </c>
    </row>
    <row r="212" spans="1:16" x14ac:dyDescent="0.2">
      <c r="A212">
        <v>70</v>
      </c>
      <c r="B212">
        <v>1</v>
      </c>
      <c r="D212">
        <v>11</v>
      </c>
      <c r="E212" t="s">
        <v>304</v>
      </c>
      <c r="F212" t="s">
        <v>305</v>
      </c>
      <c r="G212">
        <v>0</v>
      </c>
      <c r="H212">
        <v>0</v>
      </c>
      <c r="I212" t="s">
        <v>306</v>
      </c>
      <c r="J212">
        <v>0</v>
      </c>
      <c r="K212">
        <v>0</v>
      </c>
      <c r="L212" t="s">
        <v>3</v>
      </c>
      <c r="M212" t="s">
        <v>3</v>
      </c>
      <c r="N212">
        <v>0</v>
      </c>
      <c r="P212" t="s">
        <v>307</v>
      </c>
    </row>
    <row r="213" spans="1:16" x14ac:dyDescent="0.2">
      <c r="A213">
        <v>70</v>
      </c>
      <c r="B213">
        <v>1</v>
      </c>
      <c r="D213">
        <v>12</v>
      </c>
      <c r="E213" t="s">
        <v>308</v>
      </c>
      <c r="F213" t="s">
        <v>309</v>
      </c>
      <c r="G213">
        <v>0</v>
      </c>
      <c r="H213">
        <v>0</v>
      </c>
      <c r="I213" t="s">
        <v>3</v>
      </c>
      <c r="J213">
        <v>0</v>
      </c>
      <c r="K213">
        <v>0</v>
      </c>
      <c r="L213" t="s">
        <v>3</v>
      </c>
      <c r="M213" t="s">
        <v>3</v>
      </c>
      <c r="N213">
        <v>0</v>
      </c>
      <c r="P213" t="s">
        <v>3</v>
      </c>
    </row>
    <row r="214" spans="1:16" x14ac:dyDescent="0.2">
      <c r="A214">
        <v>70</v>
      </c>
      <c r="B214">
        <v>1</v>
      </c>
      <c r="D214">
        <v>1</v>
      </c>
      <c r="E214" t="s">
        <v>310</v>
      </c>
      <c r="F214" t="s">
        <v>311</v>
      </c>
      <c r="G214">
        <v>0.9</v>
      </c>
      <c r="H214">
        <v>1</v>
      </c>
      <c r="I214" t="s">
        <v>312</v>
      </c>
      <c r="J214">
        <v>0</v>
      </c>
      <c r="K214">
        <v>0</v>
      </c>
      <c r="L214" t="s">
        <v>3</v>
      </c>
      <c r="M214" t="s">
        <v>3</v>
      </c>
      <c r="N214">
        <v>0</v>
      </c>
      <c r="P214" t="s">
        <v>3</v>
      </c>
    </row>
    <row r="215" spans="1:16" x14ac:dyDescent="0.2">
      <c r="A215">
        <v>70</v>
      </c>
      <c r="B215">
        <v>1</v>
      </c>
      <c r="D215">
        <v>2</v>
      </c>
      <c r="E215" t="s">
        <v>313</v>
      </c>
      <c r="F215" t="s">
        <v>314</v>
      </c>
      <c r="G215">
        <v>0.85</v>
      </c>
      <c r="H215">
        <v>1</v>
      </c>
      <c r="I215" t="s">
        <v>315</v>
      </c>
      <c r="J215">
        <v>0</v>
      </c>
      <c r="K215">
        <v>0</v>
      </c>
      <c r="L215" t="s">
        <v>3</v>
      </c>
      <c r="M215" t="s">
        <v>3</v>
      </c>
      <c r="N215">
        <v>0</v>
      </c>
      <c r="P215" t="s">
        <v>3</v>
      </c>
    </row>
    <row r="216" spans="1:16" x14ac:dyDescent="0.2">
      <c r="A216">
        <v>70</v>
      </c>
      <c r="B216">
        <v>1</v>
      </c>
      <c r="D216">
        <v>3</v>
      </c>
      <c r="E216" t="s">
        <v>316</v>
      </c>
      <c r="F216" t="s">
        <v>317</v>
      </c>
      <c r="G216">
        <v>1</v>
      </c>
      <c r="H216">
        <v>0.85</v>
      </c>
      <c r="I216" t="s">
        <v>318</v>
      </c>
      <c r="J216">
        <v>0</v>
      </c>
      <c r="K216">
        <v>0</v>
      </c>
      <c r="L216" t="s">
        <v>3</v>
      </c>
      <c r="M216" t="s">
        <v>3</v>
      </c>
      <c r="N216">
        <v>0</v>
      </c>
      <c r="P216" t="s">
        <v>3</v>
      </c>
    </row>
    <row r="217" spans="1:16" x14ac:dyDescent="0.2">
      <c r="A217">
        <v>70</v>
      </c>
      <c r="B217">
        <v>1</v>
      </c>
      <c r="D217">
        <v>4</v>
      </c>
      <c r="E217" t="s">
        <v>319</v>
      </c>
      <c r="F217" t="s">
        <v>320</v>
      </c>
      <c r="G217">
        <v>1</v>
      </c>
      <c r="H217">
        <v>0</v>
      </c>
      <c r="I217" t="s">
        <v>3</v>
      </c>
      <c r="J217">
        <v>0</v>
      </c>
      <c r="K217">
        <v>0</v>
      </c>
      <c r="L217" t="s">
        <v>3</v>
      </c>
      <c r="M217" t="s">
        <v>3</v>
      </c>
      <c r="N217">
        <v>0</v>
      </c>
      <c r="P217" t="s">
        <v>3</v>
      </c>
    </row>
    <row r="218" spans="1:16" x14ac:dyDescent="0.2">
      <c r="A218">
        <v>70</v>
      </c>
      <c r="B218">
        <v>1</v>
      </c>
      <c r="D218">
        <v>5</v>
      </c>
      <c r="E218" t="s">
        <v>321</v>
      </c>
      <c r="F218" t="s">
        <v>322</v>
      </c>
      <c r="G218">
        <v>1</v>
      </c>
      <c r="H218">
        <v>0.8</v>
      </c>
      <c r="I218" t="s">
        <v>323</v>
      </c>
      <c r="J218">
        <v>0</v>
      </c>
      <c r="K218">
        <v>0</v>
      </c>
      <c r="L218" t="s">
        <v>3</v>
      </c>
      <c r="M218" t="s">
        <v>3</v>
      </c>
      <c r="N218">
        <v>0</v>
      </c>
      <c r="P218" t="s">
        <v>3</v>
      </c>
    </row>
    <row r="219" spans="1:16" x14ac:dyDescent="0.2">
      <c r="A219">
        <v>70</v>
      </c>
      <c r="B219">
        <v>1</v>
      </c>
      <c r="D219">
        <v>6</v>
      </c>
      <c r="E219" t="s">
        <v>324</v>
      </c>
      <c r="F219" t="s">
        <v>325</v>
      </c>
      <c r="G219">
        <v>1</v>
      </c>
      <c r="H219">
        <v>0</v>
      </c>
      <c r="I219" t="s">
        <v>3</v>
      </c>
      <c r="J219">
        <v>0</v>
      </c>
      <c r="K219">
        <v>0</v>
      </c>
      <c r="L219" t="s">
        <v>3</v>
      </c>
      <c r="M219" t="s">
        <v>3</v>
      </c>
      <c r="N219">
        <v>0</v>
      </c>
      <c r="P219" t="s">
        <v>3</v>
      </c>
    </row>
    <row r="220" spans="1:16" x14ac:dyDescent="0.2">
      <c r="A220">
        <v>70</v>
      </c>
      <c r="B220">
        <v>1</v>
      </c>
      <c r="D220">
        <v>7</v>
      </c>
      <c r="E220" t="s">
        <v>326</v>
      </c>
      <c r="F220" t="s">
        <v>327</v>
      </c>
      <c r="G220">
        <v>1</v>
      </c>
      <c r="H220">
        <v>0</v>
      </c>
      <c r="I220" t="s">
        <v>3</v>
      </c>
      <c r="J220">
        <v>0</v>
      </c>
      <c r="K220">
        <v>0</v>
      </c>
      <c r="L220" t="s">
        <v>3</v>
      </c>
      <c r="M220" t="s">
        <v>3</v>
      </c>
      <c r="N220">
        <v>0</v>
      </c>
      <c r="P220" t="s">
        <v>3</v>
      </c>
    </row>
    <row r="221" spans="1:16" x14ac:dyDescent="0.2">
      <c r="A221">
        <v>70</v>
      </c>
      <c r="B221">
        <v>1</v>
      </c>
      <c r="D221">
        <v>8</v>
      </c>
      <c r="E221" t="s">
        <v>328</v>
      </c>
      <c r="F221" t="s">
        <v>329</v>
      </c>
      <c r="G221">
        <v>0.7</v>
      </c>
      <c r="H221">
        <v>0</v>
      </c>
      <c r="I221" t="s">
        <v>3</v>
      </c>
      <c r="J221">
        <v>0</v>
      </c>
      <c r="K221">
        <v>0</v>
      </c>
      <c r="L221" t="s">
        <v>3</v>
      </c>
      <c r="M221" t="s">
        <v>3</v>
      </c>
      <c r="N221">
        <v>0</v>
      </c>
      <c r="P221" t="s">
        <v>3</v>
      </c>
    </row>
    <row r="222" spans="1:16" x14ac:dyDescent="0.2">
      <c r="A222">
        <v>70</v>
      </c>
      <c r="B222">
        <v>1</v>
      </c>
      <c r="D222">
        <v>9</v>
      </c>
      <c r="E222" t="s">
        <v>330</v>
      </c>
      <c r="F222" t="s">
        <v>331</v>
      </c>
      <c r="G222">
        <v>0.9</v>
      </c>
      <c r="H222">
        <v>0</v>
      </c>
      <c r="I222" t="s">
        <v>3</v>
      </c>
      <c r="J222">
        <v>0</v>
      </c>
      <c r="K222">
        <v>0</v>
      </c>
      <c r="L222" t="s">
        <v>3</v>
      </c>
      <c r="M222" t="s">
        <v>3</v>
      </c>
      <c r="N222">
        <v>0</v>
      </c>
      <c r="P222" t="s">
        <v>3</v>
      </c>
    </row>
    <row r="223" spans="1:16" x14ac:dyDescent="0.2">
      <c r="A223">
        <v>70</v>
      </c>
      <c r="B223">
        <v>1</v>
      </c>
      <c r="D223">
        <v>10</v>
      </c>
      <c r="E223" t="s">
        <v>332</v>
      </c>
      <c r="F223" t="s">
        <v>333</v>
      </c>
      <c r="G223">
        <v>0.6</v>
      </c>
      <c r="H223">
        <v>0</v>
      </c>
      <c r="I223" t="s">
        <v>3</v>
      </c>
      <c r="J223">
        <v>0</v>
      </c>
      <c r="K223">
        <v>0</v>
      </c>
      <c r="L223" t="s">
        <v>3</v>
      </c>
      <c r="M223" t="s">
        <v>3</v>
      </c>
      <c r="N223">
        <v>0</v>
      </c>
      <c r="P223" t="s">
        <v>3</v>
      </c>
    </row>
    <row r="224" spans="1:16" x14ac:dyDescent="0.2">
      <c r="A224">
        <v>70</v>
      </c>
      <c r="B224">
        <v>1</v>
      </c>
      <c r="D224">
        <v>11</v>
      </c>
      <c r="E224" t="s">
        <v>334</v>
      </c>
      <c r="F224" t="s">
        <v>335</v>
      </c>
      <c r="G224">
        <v>1.2</v>
      </c>
      <c r="H224">
        <v>0</v>
      </c>
      <c r="I224" t="s">
        <v>3</v>
      </c>
      <c r="J224">
        <v>0</v>
      </c>
      <c r="K224">
        <v>0</v>
      </c>
      <c r="L224" t="s">
        <v>3</v>
      </c>
      <c r="M224" t="s">
        <v>3</v>
      </c>
      <c r="N224">
        <v>0</v>
      </c>
      <c r="P224" t="s">
        <v>3</v>
      </c>
    </row>
    <row r="225" spans="1:40" x14ac:dyDescent="0.2">
      <c r="A225">
        <v>70</v>
      </c>
      <c r="B225">
        <v>1</v>
      </c>
      <c r="D225">
        <v>12</v>
      </c>
      <c r="E225" t="s">
        <v>336</v>
      </c>
      <c r="F225" t="s">
        <v>337</v>
      </c>
      <c r="G225">
        <v>2</v>
      </c>
      <c r="H225">
        <v>0</v>
      </c>
      <c r="I225" t="s">
        <v>3</v>
      </c>
      <c r="J225">
        <v>0</v>
      </c>
      <c r="K225">
        <v>0</v>
      </c>
      <c r="L225" t="s">
        <v>3</v>
      </c>
      <c r="M225" t="s">
        <v>3</v>
      </c>
      <c r="N225">
        <v>0</v>
      </c>
      <c r="P225" t="s">
        <v>3</v>
      </c>
    </row>
    <row r="226" spans="1:40" x14ac:dyDescent="0.2">
      <c r="A226">
        <v>70</v>
      </c>
      <c r="B226">
        <v>1</v>
      </c>
      <c r="D226">
        <v>13</v>
      </c>
      <c r="E226" t="s">
        <v>338</v>
      </c>
      <c r="F226" t="s">
        <v>339</v>
      </c>
      <c r="G226">
        <v>1</v>
      </c>
      <c r="H226">
        <v>0</v>
      </c>
      <c r="I226" t="s">
        <v>3</v>
      </c>
      <c r="J226">
        <v>0</v>
      </c>
      <c r="K226">
        <v>0</v>
      </c>
      <c r="L226" t="s">
        <v>3</v>
      </c>
      <c r="M226" t="s">
        <v>3</v>
      </c>
      <c r="N226">
        <v>0</v>
      </c>
      <c r="P226" t="s">
        <v>3</v>
      </c>
    </row>
    <row r="228" spans="1:40" x14ac:dyDescent="0.2">
      <c r="A228">
        <v>-1</v>
      </c>
    </row>
    <row r="230" spans="1:40" x14ac:dyDescent="0.2">
      <c r="A230" s="3">
        <v>75</v>
      </c>
      <c r="B230" s="3" t="s">
        <v>340</v>
      </c>
      <c r="C230" s="3">
        <v>2000</v>
      </c>
      <c r="D230" s="3">
        <v>0</v>
      </c>
      <c r="E230" s="3">
        <v>1</v>
      </c>
      <c r="F230" s="3">
        <v>0</v>
      </c>
      <c r="G230" s="3">
        <v>0</v>
      </c>
      <c r="H230" s="3">
        <v>1</v>
      </c>
      <c r="I230" s="3">
        <v>0</v>
      </c>
      <c r="J230" s="3">
        <v>3</v>
      </c>
      <c r="K230" s="3">
        <v>0</v>
      </c>
      <c r="L230" s="3">
        <v>0</v>
      </c>
      <c r="M230" s="3">
        <v>0</v>
      </c>
      <c r="N230" s="3">
        <v>53408677</v>
      </c>
      <c r="O230" s="3">
        <v>1</v>
      </c>
    </row>
    <row r="231" spans="1:40" x14ac:dyDescent="0.2">
      <c r="A231" s="5">
        <v>3</v>
      </c>
      <c r="B231" s="5" t="s">
        <v>341</v>
      </c>
      <c r="C231" s="5">
        <v>9.5299999999999994</v>
      </c>
      <c r="D231" s="5">
        <v>1</v>
      </c>
      <c r="E231" s="5">
        <v>1</v>
      </c>
      <c r="F231" s="5">
        <v>1</v>
      </c>
      <c r="G231" s="5">
        <v>1</v>
      </c>
      <c r="H231" s="5">
        <v>4.5199999999999996</v>
      </c>
      <c r="I231" s="5">
        <v>11.95</v>
      </c>
      <c r="J231" s="5">
        <v>1</v>
      </c>
      <c r="K231" s="5">
        <v>17.43</v>
      </c>
      <c r="L231" s="5">
        <v>9.5299999999999994</v>
      </c>
      <c r="M231" s="5">
        <v>9.5299999999999994</v>
      </c>
      <c r="N231" s="5">
        <v>1</v>
      </c>
      <c r="O231" s="5">
        <v>4.5199999999999996</v>
      </c>
      <c r="P231" s="5">
        <v>11.95</v>
      </c>
      <c r="Q231" s="5">
        <v>17.43</v>
      </c>
      <c r="R231" s="5">
        <v>9.5299999999999994</v>
      </c>
      <c r="S231" s="5" t="s">
        <v>3</v>
      </c>
      <c r="T231" s="5" t="s">
        <v>3</v>
      </c>
      <c r="U231" s="5" t="s">
        <v>3</v>
      </c>
      <c r="V231" s="5" t="s">
        <v>3</v>
      </c>
      <c r="W231" s="5" t="s">
        <v>3</v>
      </c>
      <c r="X231" s="5" t="s">
        <v>3</v>
      </c>
      <c r="Y231" s="5" t="s">
        <v>3</v>
      </c>
      <c r="Z231" s="5" t="s">
        <v>3</v>
      </c>
      <c r="AA231" s="5" t="s">
        <v>3</v>
      </c>
      <c r="AB231" s="5" t="s">
        <v>3</v>
      </c>
      <c r="AC231" s="5" t="s">
        <v>3</v>
      </c>
      <c r="AD231" s="5" t="s">
        <v>3</v>
      </c>
      <c r="AE231" s="5" t="s">
        <v>3</v>
      </c>
      <c r="AF231" s="5" t="s">
        <v>3</v>
      </c>
      <c r="AG231" s="5" t="s">
        <v>3</v>
      </c>
      <c r="AH231" s="5" t="s">
        <v>3</v>
      </c>
      <c r="AI231" s="5"/>
      <c r="AJ231" s="5"/>
      <c r="AK231" s="5"/>
      <c r="AL231" s="5"/>
      <c r="AM231" s="5"/>
      <c r="AN231" s="5">
        <v>53408678</v>
      </c>
    </row>
    <row r="235" spans="1:40" x14ac:dyDescent="0.2">
      <c r="A235">
        <v>65</v>
      </c>
      <c r="C235">
        <v>1</v>
      </c>
      <c r="D235">
        <v>0</v>
      </c>
      <c r="E235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57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342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52255</v>
      </c>
      <c r="M1">
        <v>10</v>
      </c>
      <c r="N1">
        <v>11</v>
      </c>
      <c r="O1">
        <v>3</v>
      </c>
      <c r="P1">
        <v>0</v>
      </c>
      <c r="Q1">
        <v>3</v>
      </c>
    </row>
    <row r="12" spans="1:133" x14ac:dyDescent="0.2">
      <c r="A12" s="1">
        <v>1</v>
      </c>
      <c r="B12" s="1">
        <v>56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5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2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1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422051848</v>
      </c>
      <c r="CI12" s="1" t="s">
        <v>3</v>
      </c>
      <c r="CJ12" s="1" t="s">
        <v>3</v>
      </c>
      <c r="CK12" s="1">
        <v>4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 x14ac:dyDescent="0.2">
      <c r="A14" s="1">
        <v>22</v>
      </c>
      <c r="B14" s="1">
        <v>0</v>
      </c>
      <c r="C14" s="1">
        <v>0</v>
      </c>
      <c r="D14" s="1">
        <v>53408677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 x14ac:dyDescent="0.2">
      <c r="A16" s="6">
        <v>3</v>
      </c>
      <c r="B16" s="6">
        <v>1</v>
      </c>
      <c r="C16" s="6" t="s">
        <v>12</v>
      </c>
      <c r="D16" s="6" t="s">
        <v>13</v>
      </c>
      <c r="E16" s="7">
        <f>(Source!F145)/1000</f>
        <v>35.352230000000006</v>
      </c>
      <c r="F16" s="7">
        <f>(Source!F146)/1000</f>
        <v>19.13101</v>
      </c>
      <c r="G16" s="7">
        <f>(Source!F137)/1000</f>
        <v>0.14432</v>
      </c>
      <c r="H16" s="7">
        <f>(Source!F147)/1000+(Source!F148)/1000</f>
        <v>0</v>
      </c>
      <c r="I16" s="7">
        <f>E16+F16+G16+H16</f>
        <v>54.62756000000001</v>
      </c>
      <c r="J16" s="7">
        <f>(Source!F143)/1000</f>
        <v>1.56325</v>
      </c>
      <c r="AI16" s="6">
        <v>0</v>
      </c>
      <c r="AJ16" s="6">
        <v>-1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51241.06</v>
      </c>
      <c r="AU16" s="7">
        <v>44366.59</v>
      </c>
      <c r="AV16" s="7">
        <v>0</v>
      </c>
      <c r="AW16" s="7">
        <v>144.32</v>
      </c>
      <c r="AX16" s="7">
        <v>0</v>
      </c>
      <c r="AY16" s="7">
        <v>5311.22</v>
      </c>
      <c r="AZ16" s="7">
        <v>621.28</v>
      </c>
      <c r="BA16" s="7">
        <v>1563.25</v>
      </c>
      <c r="BB16" s="7">
        <v>35352.230000000003</v>
      </c>
      <c r="BC16" s="7">
        <v>19131.009999999998</v>
      </c>
      <c r="BD16" s="7">
        <v>0</v>
      </c>
      <c r="BE16" s="7">
        <v>0</v>
      </c>
      <c r="BF16" s="7">
        <v>169.06632900000002</v>
      </c>
      <c r="BG16" s="7">
        <v>51.547247500000005</v>
      </c>
      <c r="BH16" s="7">
        <v>0</v>
      </c>
      <c r="BI16" s="7">
        <v>2056.5</v>
      </c>
      <c r="BJ16" s="7">
        <v>1284.6300000000001</v>
      </c>
      <c r="BK16" s="7">
        <v>54627.56</v>
      </c>
    </row>
    <row r="18" spans="1:19" x14ac:dyDescent="0.2">
      <c r="A18">
        <v>51</v>
      </c>
      <c r="E18" s="8">
        <f>SUMIF(A16:A17,3,E16:E17)</f>
        <v>35.352230000000006</v>
      </c>
      <c r="F18" s="8">
        <f>SUMIF(A16:A17,3,F16:F17)</f>
        <v>19.13101</v>
      </c>
      <c r="G18" s="8">
        <f>SUMIF(A16:A17,3,G16:G17)</f>
        <v>0.14432</v>
      </c>
      <c r="H18" s="8">
        <f>SUMIF(A16:A17,3,H16:H17)</f>
        <v>0</v>
      </c>
      <c r="I18" s="8">
        <f>SUMIF(A16:A17,3,I16:I17)</f>
        <v>54.62756000000001</v>
      </c>
      <c r="J18" s="8">
        <f>SUMIF(A16:A17,3,J16:J17)</f>
        <v>1.56325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 x14ac:dyDescent="0.2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51241.06</v>
      </c>
      <c r="G20" s="4" t="s">
        <v>151</v>
      </c>
      <c r="H20" s="4" t="s">
        <v>152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 x14ac:dyDescent="0.2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44366.59</v>
      </c>
      <c r="G21" s="4" t="s">
        <v>153</v>
      </c>
      <c r="H21" s="4" t="s">
        <v>154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 x14ac:dyDescent="0.2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155</v>
      </c>
      <c r="H22" s="4" t="s">
        <v>156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 x14ac:dyDescent="0.2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44366.59</v>
      </c>
      <c r="G23" s="4" t="s">
        <v>157</v>
      </c>
      <c r="H23" s="4" t="s">
        <v>158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 x14ac:dyDescent="0.2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44222.27</v>
      </c>
      <c r="G24" s="4" t="s">
        <v>159</v>
      </c>
      <c r="H24" s="4" t="s">
        <v>160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 x14ac:dyDescent="0.2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161</v>
      </c>
      <c r="H25" s="4" t="s">
        <v>162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 x14ac:dyDescent="0.2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44222.27</v>
      </c>
      <c r="G26" s="4" t="s">
        <v>163</v>
      </c>
      <c r="H26" s="4" t="s">
        <v>164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 x14ac:dyDescent="0.2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144.32</v>
      </c>
      <c r="G27" s="4" t="s">
        <v>165</v>
      </c>
      <c r="H27" s="4" t="s">
        <v>166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 x14ac:dyDescent="0.2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167</v>
      </c>
      <c r="H28" s="4" t="s">
        <v>168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 x14ac:dyDescent="0.2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144.32</v>
      </c>
      <c r="G29" s="4" t="s">
        <v>169</v>
      </c>
      <c r="H29" s="4" t="s">
        <v>170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 x14ac:dyDescent="0.2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5311.22</v>
      </c>
      <c r="G30" s="4" t="s">
        <v>171</v>
      </c>
      <c r="H30" s="4" t="s">
        <v>172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 x14ac:dyDescent="0.2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173</v>
      </c>
      <c r="H31" s="4" t="s">
        <v>174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 x14ac:dyDescent="0.2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621.28</v>
      </c>
      <c r="G32" s="4" t="s">
        <v>175</v>
      </c>
      <c r="H32" s="4" t="s">
        <v>176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 x14ac:dyDescent="0.2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1563.25</v>
      </c>
      <c r="G33" s="4" t="s">
        <v>177</v>
      </c>
      <c r="H33" s="4" t="s">
        <v>178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 x14ac:dyDescent="0.2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179</v>
      </c>
      <c r="H34" s="4" t="s">
        <v>180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 x14ac:dyDescent="0.2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35352.230000000003</v>
      </c>
      <c r="G35" s="4" t="s">
        <v>181</v>
      </c>
      <c r="H35" s="4" t="s">
        <v>182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 x14ac:dyDescent="0.2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19131.009999999998</v>
      </c>
      <c r="G36" s="4" t="s">
        <v>183</v>
      </c>
      <c r="H36" s="4" t="s">
        <v>184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 x14ac:dyDescent="0.2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185</v>
      </c>
      <c r="H37" s="4" t="s">
        <v>186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 x14ac:dyDescent="0.2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187</v>
      </c>
      <c r="H38" s="4" t="s">
        <v>188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 x14ac:dyDescent="0.2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189</v>
      </c>
      <c r="H39" s="4" t="s">
        <v>190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 x14ac:dyDescent="0.2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169.06632900000002</v>
      </c>
      <c r="G40" s="4" t="s">
        <v>191</v>
      </c>
      <c r="H40" s="4" t="s">
        <v>192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 x14ac:dyDescent="0.2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51.547247500000005</v>
      </c>
      <c r="G41" s="4" t="s">
        <v>193</v>
      </c>
      <c r="H41" s="4" t="s">
        <v>194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 x14ac:dyDescent="0.2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0</v>
      </c>
      <c r="G42" s="4" t="s">
        <v>195</v>
      </c>
      <c r="H42" s="4" t="s">
        <v>196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 x14ac:dyDescent="0.2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45.37</v>
      </c>
      <c r="G43" s="4" t="s">
        <v>197</v>
      </c>
      <c r="H43" s="4" t="s">
        <v>198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 x14ac:dyDescent="0.2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2056.5</v>
      </c>
      <c r="G44" s="4" t="s">
        <v>199</v>
      </c>
      <c r="H44" s="4" t="s">
        <v>200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 x14ac:dyDescent="0.2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1284.6300000000001</v>
      </c>
      <c r="G45" s="4" t="s">
        <v>201</v>
      </c>
      <c r="H45" s="4" t="s">
        <v>202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 x14ac:dyDescent="0.2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54627.56</v>
      </c>
      <c r="G46" s="4" t="s">
        <v>203</v>
      </c>
      <c r="H46" s="4" t="s">
        <v>204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 x14ac:dyDescent="0.2">
      <c r="A47" s="4">
        <v>50</v>
      </c>
      <c r="B47" s="4">
        <f>IF(SourceObSm!F47&lt;&gt;0,1,0)</f>
        <v>1</v>
      </c>
      <c r="C47" s="4">
        <v>0</v>
      </c>
      <c r="D47" s="4">
        <v>2</v>
      </c>
      <c r="E47" s="4">
        <v>0</v>
      </c>
      <c r="F47" s="4">
        <v>35352</v>
      </c>
      <c r="G47" s="4" t="s">
        <v>260</v>
      </c>
      <c r="H47" s="4" t="s">
        <v>261</v>
      </c>
      <c r="I47" s="4"/>
      <c r="J47" s="4"/>
      <c r="K47" s="4">
        <v>212</v>
      </c>
      <c r="L47" s="4">
        <v>28</v>
      </c>
      <c r="M47" s="4">
        <v>1</v>
      </c>
      <c r="N47" s="4" t="s">
        <v>3</v>
      </c>
      <c r="O47" s="4">
        <v>0</v>
      </c>
      <c r="P47" s="4"/>
    </row>
    <row r="48" spans="1:16" x14ac:dyDescent="0.2">
      <c r="A48" s="4">
        <v>50</v>
      </c>
      <c r="B48" s="4">
        <f>IF(SourceObSm!F48&lt;&gt;0,1,0)</f>
        <v>1</v>
      </c>
      <c r="C48" s="4">
        <v>0</v>
      </c>
      <c r="D48" s="4">
        <v>2</v>
      </c>
      <c r="E48" s="4">
        <v>0</v>
      </c>
      <c r="F48" s="4">
        <v>19131</v>
      </c>
      <c r="G48" s="4" t="s">
        <v>262</v>
      </c>
      <c r="H48" s="4" t="s">
        <v>15</v>
      </c>
      <c r="I48" s="4"/>
      <c r="J48" s="4"/>
      <c r="K48" s="4">
        <v>212</v>
      </c>
      <c r="L48" s="4">
        <v>29</v>
      </c>
      <c r="M48" s="4">
        <v>1</v>
      </c>
      <c r="N48" s="4" t="s">
        <v>3</v>
      </c>
      <c r="O48" s="4">
        <v>0</v>
      </c>
      <c r="P48" s="4"/>
    </row>
    <row r="49" spans="1:40" x14ac:dyDescent="0.2">
      <c r="A49" s="4">
        <v>50</v>
      </c>
      <c r="B49" s="4">
        <f>IF(SourceObSm!F49&lt;&gt;0,1,0)</f>
        <v>0</v>
      </c>
      <c r="C49" s="4">
        <v>0</v>
      </c>
      <c r="D49" s="4">
        <v>2</v>
      </c>
      <c r="E49" s="4">
        <v>0</v>
      </c>
      <c r="F49" s="4">
        <v>0</v>
      </c>
      <c r="G49" s="4" t="s">
        <v>263</v>
      </c>
      <c r="H49" s="4" t="s">
        <v>264</v>
      </c>
      <c r="I49" s="4"/>
      <c r="J49" s="4"/>
      <c r="K49" s="4">
        <v>212</v>
      </c>
      <c r="L49" s="4">
        <v>30</v>
      </c>
      <c r="M49" s="4">
        <v>1</v>
      </c>
      <c r="N49" s="4" t="s">
        <v>3</v>
      </c>
      <c r="O49" s="4">
        <v>0</v>
      </c>
      <c r="P49" s="4"/>
    </row>
    <row r="50" spans="1:40" x14ac:dyDescent="0.2">
      <c r="A50" s="4">
        <v>50</v>
      </c>
      <c r="B50" s="4">
        <f>IF(SourceObSm!F50&lt;&gt;0,1,0)</f>
        <v>1</v>
      </c>
      <c r="C50" s="4">
        <v>0</v>
      </c>
      <c r="D50" s="4">
        <v>2</v>
      </c>
      <c r="E50" s="4">
        <v>0</v>
      </c>
      <c r="F50" s="4">
        <v>144</v>
      </c>
      <c r="G50" s="4" t="s">
        <v>265</v>
      </c>
      <c r="H50" s="4" t="s">
        <v>266</v>
      </c>
      <c r="I50" s="4"/>
      <c r="J50" s="4"/>
      <c r="K50" s="4">
        <v>212</v>
      </c>
      <c r="L50" s="4">
        <v>31</v>
      </c>
      <c r="M50" s="4">
        <v>1</v>
      </c>
      <c r="N50" s="4" t="s">
        <v>3</v>
      </c>
      <c r="O50" s="4">
        <v>0</v>
      </c>
      <c r="P50" s="4"/>
    </row>
    <row r="51" spans="1:40" x14ac:dyDescent="0.2">
      <c r="A51" s="4">
        <v>50</v>
      </c>
      <c r="B51" s="4">
        <v>1</v>
      </c>
      <c r="C51" s="4">
        <v>0</v>
      </c>
      <c r="D51" s="4">
        <v>2</v>
      </c>
      <c r="E51" s="4">
        <v>213</v>
      </c>
      <c r="F51" s="4">
        <v>54627</v>
      </c>
      <c r="G51" s="4" t="s">
        <v>267</v>
      </c>
      <c r="H51" s="4" t="s">
        <v>203</v>
      </c>
      <c r="I51" s="4"/>
      <c r="J51" s="4"/>
      <c r="K51" s="4">
        <v>212</v>
      </c>
      <c r="L51" s="4">
        <v>32</v>
      </c>
      <c r="M51" s="4">
        <v>0</v>
      </c>
      <c r="N51" s="4" t="s">
        <v>3</v>
      </c>
      <c r="O51" s="4">
        <v>0</v>
      </c>
      <c r="P51" s="4"/>
    </row>
    <row r="53" spans="1:40" x14ac:dyDescent="0.2">
      <c r="A53">
        <v>-1</v>
      </c>
    </row>
    <row r="56" spans="1:40" x14ac:dyDescent="0.2">
      <c r="A56" s="3">
        <v>75</v>
      </c>
      <c r="B56" s="3" t="s">
        <v>340</v>
      </c>
      <c r="C56" s="3">
        <v>2000</v>
      </c>
      <c r="D56" s="3">
        <v>0</v>
      </c>
      <c r="E56" s="3">
        <v>1</v>
      </c>
      <c r="F56" s="3">
        <v>0</v>
      </c>
      <c r="G56" s="3">
        <v>0</v>
      </c>
      <c r="H56" s="3">
        <v>1</v>
      </c>
      <c r="I56" s="3">
        <v>0</v>
      </c>
      <c r="J56" s="3">
        <v>3</v>
      </c>
      <c r="K56" s="3">
        <v>0</v>
      </c>
      <c r="L56" s="3">
        <v>0</v>
      </c>
      <c r="M56" s="3">
        <v>0</v>
      </c>
      <c r="N56" s="3">
        <v>53408677</v>
      </c>
      <c r="O56" s="3">
        <v>1</v>
      </c>
    </row>
    <row r="57" spans="1:40" x14ac:dyDescent="0.2">
      <c r="A57" s="5">
        <v>3</v>
      </c>
      <c r="B57" s="5" t="s">
        <v>341</v>
      </c>
      <c r="C57" s="5">
        <v>9.5299999999999994</v>
      </c>
      <c r="D57" s="5">
        <v>1</v>
      </c>
      <c r="E57" s="5">
        <v>1</v>
      </c>
      <c r="F57" s="5">
        <v>1</v>
      </c>
      <c r="G57" s="5">
        <v>1</v>
      </c>
      <c r="H57" s="5">
        <v>4.5199999999999996</v>
      </c>
      <c r="I57" s="5">
        <v>11.95</v>
      </c>
      <c r="J57" s="5">
        <v>1</v>
      </c>
      <c r="K57" s="5">
        <v>17.43</v>
      </c>
      <c r="L57" s="5">
        <v>9.5299999999999994</v>
      </c>
      <c r="M57" s="5">
        <v>9.5299999999999994</v>
      </c>
      <c r="N57" s="5">
        <v>1</v>
      </c>
      <c r="O57" s="5">
        <v>4.5199999999999996</v>
      </c>
      <c r="P57" s="5">
        <v>11.95</v>
      </c>
      <c r="Q57" s="5">
        <v>17.43</v>
      </c>
      <c r="R57" s="5">
        <v>9.5299999999999994</v>
      </c>
      <c r="S57" s="5" t="s">
        <v>3</v>
      </c>
      <c r="T57" s="5" t="s">
        <v>3</v>
      </c>
      <c r="U57" s="5" t="s">
        <v>3</v>
      </c>
      <c r="V57" s="5" t="s">
        <v>3</v>
      </c>
      <c r="W57" s="5" t="s">
        <v>3</v>
      </c>
      <c r="X57" s="5" t="s">
        <v>3</v>
      </c>
      <c r="Y57" s="5" t="s">
        <v>3</v>
      </c>
      <c r="Z57" s="5" t="s">
        <v>3</v>
      </c>
      <c r="AA57" s="5" t="s">
        <v>3</v>
      </c>
      <c r="AB57" s="5" t="s">
        <v>3</v>
      </c>
      <c r="AC57" s="5" t="s">
        <v>3</v>
      </c>
      <c r="AD57" s="5" t="s">
        <v>3</v>
      </c>
      <c r="AE57" s="5" t="s">
        <v>3</v>
      </c>
      <c r="AF57" s="5" t="s">
        <v>3</v>
      </c>
      <c r="AG57" s="5" t="s">
        <v>3</v>
      </c>
      <c r="AH57" s="5" t="s">
        <v>3</v>
      </c>
      <c r="AI57" s="5"/>
      <c r="AJ57" s="5"/>
      <c r="AK57" s="5"/>
      <c r="AL57" s="5"/>
      <c r="AM57" s="5"/>
      <c r="AN57" s="5">
        <v>53408678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38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07" x14ac:dyDescent="0.2">
      <c r="A1">
        <f>ROW(Source!A28)</f>
        <v>28</v>
      </c>
      <c r="B1">
        <v>53408677</v>
      </c>
      <c r="C1">
        <v>53419444</v>
      </c>
      <c r="D1">
        <v>51576619</v>
      </c>
      <c r="E1">
        <v>56</v>
      </c>
      <c r="F1">
        <v>1</v>
      </c>
      <c r="G1">
        <v>1</v>
      </c>
      <c r="H1">
        <v>1</v>
      </c>
      <c r="I1" t="s">
        <v>343</v>
      </c>
      <c r="J1" t="s">
        <v>3</v>
      </c>
      <c r="K1" t="s">
        <v>344</v>
      </c>
      <c r="L1">
        <v>1191</v>
      </c>
      <c r="N1">
        <v>1013</v>
      </c>
      <c r="O1" t="s">
        <v>345</v>
      </c>
      <c r="P1" t="s">
        <v>345</v>
      </c>
      <c r="Q1">
        <v>1</v>
      </c>
      <c r="W1">
        <v>0</v>
      </c>
      <c r="X1">
        <v>735429535</v>
      </c>
      <c r="Y1">
        <v>10.269499999999999</v>
      </c>
      <c r="AA1">
        <v>0</v>
      </c>
      <c r="AB1">
        <v>0</v>
      </c>
      <c r="AC1">
        <v>0</v>
      </c>
      <c r="AD1">
        <v>74.33</v>
      </c>
      <c r="AE1">
        <v>0</v>
      </c>
      <c r="AF1">
        <v>0</v>
      </c>
      <c r="AG1">
        <v>0</v>
      </c>
      <c r="AH1">
        <v>7.8</v>
      </c>
      <c r="AI1">
        <v>1</v>
      </c>
      <c r="AJ1">
        <v>1</v>
      </c>
      <c r="AK1">
        <v>1</v>
      </c>
      <c r="AL1">
        <v>9.5299999999999994</v>
      </c>
      <c r="AN1">
        <v>0</v>
      </c>
      <c r="AO1">
        <v>1</v>
      </c>
      <c r="AP1">
        <v>1</v>
      </c>
      <c r="AQ1">
        <v>0</v>
      </c>
      <c r="AR1">
        <v>0</v>
      </c>
      <c r="AS1" t="s">
        <v>3</v>
      </c>
      <c r="AT1">
        <v>8.93</v>
      </c>
      <c r="AU1" t="s">
        <v>21</v>
      </c>
      <c r="AV1">
        <v>1</v>
      </c>
      <c r="AW1">
        <v>2</v>
      </c>
      <c r="AX1">
        <v>53419448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Y1*Source!I28</f>
        <v>0.43131900000000001</v>
      </c>
      <c r="CY1">
        <f>AD1</f>
        <v>74.33</v>
      </c>
      <c r="CZ1">
        <f>AH1</f>
        <v>7.8</v>
      </c>
      <c r="DA1">
        <f>AL1</f>
        <v>9.5299999999999994</v>
      </c>
      <c r="DB1">
        <f>ROUND((ROUND(AT1*CZ1,2)*ROUND(1.15,7)),2)</f>
        <v>80.099999999999994</v>
      </c>
      <c r="DC1">
        <f>ROUND((ROUND(AT1*AG1,2)*ROUND(1.15,7)),2)</f>
        <v>0</v>
      </c>
    </row>
    <row r="2" spans="1:107" x14ac:dyDescent="0.2">
      <c r="A2">
        <f>ROW(Source!A28)</f>
        <v>28</v>
      </c>
      <c r="B2">
        <v>53408677</v>
      </c>
      <c r="C2">
        <v>53419444</v>
      </c>
      <c r="D2">
        <v>51576840</v>
      </c>
      <c r="E2">
        <v>56</v>
      </c>
      <c r="F2">
        <v>1</v>
      </c>
      <c r="G2">
        <v>1</v>
      </c>
      <c r="H2">
        <v>1</v>
      </c>
      <c r="I2" t="s">
        <v>346</v>
      </c>
      <c r="J2" t="s">
        <v>3</v>
      </c>
      <c r="K2" t="s">
        <v>347</v>
      </c>
      <c r="L2">
        <v>1191</v>
      </c>
      <c r="N2">
        <v>1013</v>
      </c>
      <c r="O2" t="s">
        <v>345</v>
      </c>
      <c r="P2" t="s">
        <v>345</v>
      </c>
      <c r="Q2">
        <v>1</v>
      </c>
      <c r="W2">
        <v>0</v>
      </c>
      <c r="X2">
        <v>-1417349443</v>
      </c>
      <c r="Y2">
        <v>49.25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1</v>
      </c>
      <c r="AJ2">
        <v>1</v>
      </c>
      <c r="AK2">
        <v>9.5299999999999994</v>
      </c>
      <c r="AL2">
        <v>1</v>
      </c>
      <c r="AN2">
        <v>0</v>
      </c>
      <c r="AO2">
        <v>1</v>
      </c>
      <c r="AP2">
        <v>1</v>
      </c>
      <c r="AQ2">
        <v>0</v>
      </c>
      <c r="AR2">
        <v>0</v>
      </c>
      <c r="AS2" t="s">
        <v>3</v>
      </c>
      <c r="AT2">
        <v>39.4</v>
      </c>
      <c r="AU2" t="s">
        <v>20</v>
      </c>
      <c r="AV2">
        <v>2</v>
      </c>
      <c r="AW2">
        <v>2</v>
      </c>
      <c r="AX2">
        <v>53419449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Y2*Source!I28</f>
        <v>2.0685000000000002</v>
      </c>
      <c r="CY2">
        <f>AD2</f>
        <v>0</v>
      </c>
      <c r="CZ2">
        <f>AH2</f>
        <v>0</v>
      </c>
      <c r="DA2">
        <f>AL2</f>
        <v>1</v>
      </c>
      <c r="DB2">
        <f>ROUND((ROUND(AT2*CZ2,2)*ROUND(1.25,7)),2)</f>
        <v>0</v>
      </c>
      <c r="DC2">
        <f>ROUND((ROUND(AT2*AG2,2)*ROUND(1.25,7)),2)</f>
        <v>0</v>
      </c>
    </row>
    <row r="3" spans="1:107" x14ac:dyDescent="0.2">
      <c r="A3">
        <f>ROW(Source!A28)</f>
        <v>28</v>
      </c>
      <c r="B3">
        <v>53408677</v>
      </c>
      <c r="C3">
        <v>53419444</v>
      </c>
      <c r="D3">
        <v>51740176</v>
      </c>
      <c r="E3">
        <v>1</v>
      </c>
      <c r="F3">
        <v>1</v>
      </c>
      <c r="G3">
        <v>1</v>
      </c>
      <c r="H3">
        <v>2</v>
      </c>
      <c r="I3" t="s">
        <v>348</v>
      </c>
      <c r="J3" t="s">
        <v>349</v>
      </c>
      <c r="K3" t="s">
        <v>350</v>
      </c>
      <c r="L3">
        <v>1368</v>
      </c>
      <c r="N3">
        <v>1011</v>
      </c>
      <c r="O3" t="s">
        <v>351</v>
      </c>
      <c r="P3" t="s">
        <v>351</v>
      </c>
      <c r="Q3">
        <v>1</v>
      </c>
      <c r="W3">
        <v>0</v>
      </c>
      <c r="X3">
        <v>-1367391602</v>
      </c>
      <c r="Y3">
        <v>49.25</v>
      </c>
      <c r="AA3">
        <v>0</v>
      </c>
      <c r="AB3">
        <v>1248.43</v>
      </c>
      <c r="AC3">
        <v>13.5</v>
      </c>
      <c r="AD3">
        <v>0</v>
      </c>
      <c r="AE3">
        <v>0</v>
      </c>
      <c r="AF3">
        <v>131</v>
      </c>
      <c r="AG3">
        <v>13.5</v>
      </c>
      <c r="AH3">
        <v>0</v>
      </c>
      <c r="AI3">
        <v>1</v>
      </c>
      <c r="AJ3">
        <v>9.5299999999999994</v>
      </c>
      <c r="AK3">
        <v>1</v>
      </c>
      <c r="AL3">
        <v>1</v>
      </c>
      <c r="AN3">
        <v>0</v>
      </c>
      <c r="AO3">
        <v>1</v>
      </c>
      <c r="AP3">
        <v>1</v>
      </c>
      <c r="AQ3">
        <v>0</v>
      </c>
      <c r="AR3">
        <v>0</v>
      </c>
      <c r="AS3" t="s">
        <v>3</v>
      </c>
      <c r="AT3">
        <v>39.4</v>
      </c>
      <c r="AU3" t="s">
        <v>20</v>
      </c>
      <c r="AV3">
        <v>0</v>
      </c>
      <c r="AW3">
        <v>2</v>
      </c>
      <c r="AX3">
        <v>53419450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Y3*Source!I28</f>
        <v>2.0685000000000002</v>
      </c>
      <c r="CY3">
        <f>AB3</f>
        <v>1248.43</v>
      </c>
      <c r="CZ3">
        <f>AF3</f>
        <v>131</v>
      </c>
      <c r="DA3">
        <f>AJ3</f>
        <v>9.5299999999999994</v>
      </c>
      <c r="DB3">
        <f>ROUND((ROUND(AT3*CZ3,2)*ROUND(1.25,7)),2)</f>
        <v>6451.75</v>
      </c>
      <c r="DC3">
        <f>ROUND((ROUND(AT3*AG3,2)*ROUND(1.25,7)),2)</f>
        <v>664.88</v>
      </c>
    </row>
    <row r="4" spans="1:107" x14ac:dyDescent="0.2">
      <c r="A4">
        <f>ROW(Source!A29)</f>
        <v>29</v>
      </c>
      <c r="B4">
        <v>53408677</v>
      </c>
      <c r="C4">
        <v>53419451</v>
      </c>
      <c r="D4">
        <v>51576595</v>
      </c>
      <c r="E4">
        <v>56</v>
      </c>
      <c r="F4">
        <v>1</v>
      </c>
      <c r="G4">
        <v>1</v>
      </c>
      <c r="H4">
        <v>1</v>
      </c>
      <c r="I4" t="s">
        <v>352</v>
      </c>
      <c r="J4" t="s">
        <v>3</v>
      </c>
      <c r="K4" t="s">
        <v>353</v>
      </c>
      <c r="L4">
        <v>1191</v>
      </c>
      <c r="N4">
        <v>1013</v>
      </c>
      <c r="O4" t="s">
        <v>345</v>
      </c>
      <c r="P4" t="s">
        <v>345</v>
      </c>
      <c r="Q4">
        <v>1</v>
      </c>
      <c r="W4">
        <v>0</v>
      </c>
      <c r="X4">
        <v>-1972610816</v>
      </c>
      <c r="Y4">
        <v>101.77499999999999</v>
      </c>
      <c r="AA4">
        <v>0</v>
      </c>
      <c r="AB4">
        <v>0</v>
      </c>
      <c r="AC4">
        <v>0</v>
      </c>
      <c r="AD4">
        <v>71.48</v>
      </c>
      <c r="AE4">
        <v>0</v>
      </c>
      <c r="AF4">
        <v>0</v>
      </c>
      <c r="AG4">
        <v>0</v>
      </c>
      <c r="AH4">
        <v>7.5</v>
      </c>
      <c r="AI4">
        <v>1</v>
      </c>
      <c r="AJ4">
        <v>1</v>
      </c>
      <c r="AK4">
        <v>1</v>
      </c>
      <c r="AL4">
        <v>9.5299999999999994</v>
      </c>
      <c r="AN4">
        <v>0</v>
      </c>
      <c r="AO4">
        <v>1</v>
      </c>
      <c r="AP4">
        <v>1</v>
      </c>
      <c r="AQ4">
        <v>0</v>
      </c>
      <c r="AR4">
        <v>0</v>
      </c>
      <c r="AS4" t="s">
        <v>3</v>
      </c>
      <c r="AT4">
        <v>88.5</v>
      </c>
      <c r="AU4" t="s">
        <v>21</v>
      </c>
      <c r="AV4">
        <v>1</v>
      </c>
      <c r="AW4">
        <v>2</v>
      </c>
      <c r="AX4">
        <v>53419453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Y4*Source!I29</f>
        <v>1.4248499999999999</v>
      </c>
      <c r="CY4">
        <f>AD4</f>
        <v>71.48</v>
      </c>
      <c r="CZ4">
        <f>AH4</f>
        <v>7.5</v>
      </c>
      <c r="DA4">
        <f>AL4</f>
        <v>9.5299999999999994</v>
      </c>
      <c r="DB4">
        <f>ROUND((ROUND(AT4*CZ4,2)*ROUND(1.15,7)),2)</f>
        <v>763.31</v>
      </c>
      <c r="DC4">
        <f>ROUND((ROUND(AT4*AG4,2)*ROUND(1.15,7)),2)</f>
        <v>0</v>
      </c>
    </row>
    <row r="5" spans="1:107" x14ac:dyDescent="0.2">
      <c r="A5">
        <f>ROW(Source!A30)</f>
        <v>30</v>
      </c>
      <c r="B5">
        <v>53408677</v>
      </c>
      <c r="C5">
        <v>53419454</v>
      </c>
      <c r="D5">
        <v>51576840</v>
      </c>
      <c r="E5">
        <v>56</v>
      </c>
      <c r="F5">
        <v>1</v>
      </c>
      <c r="G5">
        <v>1</v>
      </c>
      <c r="H5">
        <v>1</v>
      </c>
      <c r="I5" t="s">
        <v>346</v>
      </c>
      <c r="J5" t="s">
        <v>3</v>
      </c>
      <c r="K5" t="s">
        <v>347</v>
      </c>
      <c r="L5">
        <v>1191</v>
      </c>
      <c r="N5">
        <v>1013</v>
      </c>
      <c r="O5" t="s">
        <v>345</v>
      </c>
      <c r="P5" t="s">
        <v>345</v>
      </c>
      <c r="Q5">
        <v>1</v>
      </c>
      <c r="W5">
        <v>0</v>
      </c>
      <c r="X5">
        <v>-1417349443</v>
      </c>
      <c r="Y5">
        <v>4.75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1</v>
      </c>
      <c r="AJ5">
        <v>1</v>
      </c>
      <c r="AK5">
        <v>9.5299999999999994</v>
      </c>
      <c r="AL5">
        <v>1</v>
      </c>
      <c r="AN5">
        <v>0</v>
      </c>
      <c r="AO5">
        <v>1</v>
      </c>
      <c r="AP5">
        <v>1</v>
      </c>
      <c r="AQ5">
        <v>0</v>
      </c>
      <c r="AR5">
        <v>0</v>
      </c>
      <c r="AS5" t="s">
        <v>3</v>
      </c>
      <c r="AT5">
        <v>3.8</v>
      </c>
      <c r="AU5" t="s">
        <v>20</v>
      </c>
      <c r="AV5">
        <v>2</v>
      </c>
      <c r="AW5">
        <v>2</v>
      </c>
      <c r="AX5">
        <v>53419457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Y5*Source!I30</f>
        <v>0.13300000000000001</v>
      </c>
      <c r="CY5">
        <f>AD5</f>
        <v>0</v>
      </c>
      <c r="CZ5">
        <f>AH5</f>
        <v>0</v>
      </c>
      <c r="DA5">
        <f>AL5</f>
        <v>1</v>
      </c>
      <c r="DB5">
        <f>ROUND((ROUND(AT5*CZ5,2)*ROUND(1.25,7)),2)</f>
        <v>0</v>
      </c>
      <c r="DC5">
        <f>ROUND((ROUND(AT5*AG5,2)*ROUND(1.25,7)),2)</f>
        <v>0</v>
      </c>
    </row>
    <row r="6" spans="1:107" x14ac:dyDescent="0.2">
      <c r="A6">
        <f>ROW(Source!A30)</f>
        <v>30</v>
      </c>
      <c r="B6">
        <v>53408677</v>
      </c>
      <c r="C6">
        <v>53419454</v>
      </c>
      <c r="D6">
        <v>51740115</v>
      </c>
      <c r="E6">
        <v>1</v>
      </c>
      <c r="F6">
        <v>1</v>
      </c>
      <c r="G6">
        <v>1</v>
      </c>
      <c r="H6">
        <v>2</v>
      </c>
      <c r="I6" t="s">
        <v>354</v>
      </c>
      <c r="J6" t="s">
        <v>355</v>
      </c>
      <c r="K6" t="s">
        <v>356</v>
      </c>
      <c r="L6">
        <v>1368</v>
      </c>
      <c r="N6">
        <v>1011</v>
      </c>
      <c r="O6" t="s">
        <v>351</v>
      </c>
      <c r="P6" t="s">
        <v>351</v>
      </c>
      <c r="Q6">
        <v>1</v>
      </c>
      <c r="W6">
        <v>0</v>
      </c>
      <c r="X6">
        <v>652324372</v>
      </c>
      <c r="Y6">
        <v>4.75</v>
      </c>
      <c r="AA6">
        <v>0</v>
      </c>
      <c r="AB6">
        <v>753.54</v>
      </c>
      <c r="AC6">
        <v>13.5</v>
      </c>
      <c r="AD6">
        <v>0</v>
      </c>
      <c r="AE6">
        <v>0</v>
      </c>
      <c r="AF6">
        <v>79.069999999999993</v>
      </c>
      <c r="AG6">
        <v>13.5</v>
      </c>
      <c r="AH6">
        <v>0</v>
      </c>
      <c r="AI6">
        <v>1</v>
      </c>
      <c r="AJ6">
        <v>9.5299999999999994</v>
      </c>
      <c r="AK6">
        <v>1</v>
      </c>
      <c r="AL6">
        <v>1</v>
      </c>
      <c r="AN6">
        <v>0</v>
      </c>
      <c r="AO6">
        <v>1</v>
      </c>
      <c r="AP6">
        <v>1</v>
      </c>
      <c r="AQ6">
        <v>0</v>
      </c>
      <c r="AR6">
        <v>0</v>
      </c>
      <c r="AS6" t="s">
        <v>3</v>
      </c>
      <c r="AT6">
        <v>3.8</v>
      </c>
      <c r="AU6" t="s">
        <v>20</v>
      </c>
      <c r="AV6">
        <v>0</v>
      </c>
      <c r="AW6">
        <v>2</v>
      </c>
      <c r="AX6">
        <v>53419458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Y6*Source!I30</f>
        <v>0.13300000000000001</v>
      </c>
      <c r="CY6">
        <f>AB6</f>
        <v>753.54</v>
      </c>
      <c r="CZ6">
        <f>AF6</f>
        <v>79.069999999999993</v>
      </c>
      <c r="DA6">
        <f>AJ6</f>
        <v>9.5299999999999994</v>
      </c>
      <c r="DB6">
        <f>ROUND((ROUND(AT6*CZ6,2)*ROUND(1.25,7)),2)</f>
        <v>375.59</v>
      </c>
      <c r="DC6">
        <f>ROUND((ROUND(AT6*AG6,2)*ROUND(1.25,7)),2)</f>
        <v>64.13</v>
      </c>
    </row>
    <row r="7" spans="1:107" x14ac:dyDescent="0.2">
      <c r="A7">
        <f>ROW(Source!A31)</f>
        <v>31</v>
      </c>
      <c r="B7">
        <v>53408677</v>
      </c>
      <c r="C7">
        <v>53419459</v>
      </c>
      <c r="D7">
        <v>51576653</v>
      </c>
      <c r="E7">
        <v>56</v>
      </c>
      <c r="F7">
        <v>1</v>
      </c>
      <c r="G7">
        <v>1</v>
      </c>
      <c r="H7">
        <v>1</v>
      </c>
      <c r="I7" t="s">
        <v>357</v>
      </c>
      <c r="J7" t="s">
        <v>3</v>
      </c>
      <c r="K7" t="s">
        <v>358</v>
      </c>
      <c r="L7">
        <v>1191</v>
      </c>
      <c r="N7">
        <v>1013</v>
      </c>
      <c r="O7" t="s">
        <v>345</v>
      </c>
      <c r="P7" t="s">
        <v>345</v>
      </c>
      <c r="Q7">
        <v>1</v>
      </c>
      <c r="W7">
        <v>0</v>
      </c>
      <c r="X7">
        <v>-608433632</v>
      </c>
      <c r="Y7">
        <v>152.94999999999999</v>
      </c>
      <c r="AA7">
        <v>0</v>
      </c>
      <c r="AB7">
        <v>0</v>
      </c>
      <c r="AC7">
        <v>0</v>
      </c>
      <c r="AD7">
        <v>80.62</v>
      </c>
      <c r="AE7">
        <v>0</v>
      </c>
      <c r="AF7">
        <v>0</v>
      </c>
      <c r="AG7">
        <v>0</v>
      </c>
      <c r="AH7">
        <v>8.4600000000000009</v>
      </c>
      <c r="AI7">
        <v>1</v>
      </c>
      <c r="AJ7">
        <v>1</v>
      </c>
      <c r="AK7">
        <v>1</v>
      </c>
      <c r="AL7">
        <v>9.5299999999999994</v>
      </c>
      <c r="AN7">
        <v>0</v>
      </c>
      <c r="AO7">
        <v>1</v>
      </c>
      <c r="AP7">
        <v>1</v>
      </c>
      <c r="AQ7">
        <v>0</v>
      </c>
      <c r="AR7">
        <v>0</v>
      </c>
      <c r="AS7" t="s">
        <v>3</v>
      </c>
      <c r="AT7">
        <v>133</v>
      </c>
      <c r="AU7" t="s">
        <v>21</v>
      </c>
      <c r="AV7">
        <v>1</v>
      </c>
      <c r="AW7">
        <v>2</v>
      </c>
      <c r="AX7">
        <v>53419464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Y7*Source!I31</f>
        <v>5.0473499999999998</v>
      </c>
      <c r="CY7">
        <f>AD7</f>
        <v>80.62</v>
      </c>
      <c r="CZ7">
        <f>AH7</f>
        <v>8.4600000000000009</v>
      </c>
      <c r="DA7">
        <f>AL7</f>
        <v>9.5299999999999994</v>
      </c>
      <c r="DB7">
        <f>ROUND((ROUND(AT7*CZ7,2)*ROUND(1.15,7)),2)</f>
        <v>1293.96</v>
      </c>
      <c r="DC7">
        <f>ROUND((ROUND(AT7*AG7,2)*ROUND(1.15,7)),2)</f>
        <v>0</v>
      </c>
    </row>
    <row r="8" spans="1:107" x14ac:dyDescent="0.2">
      <c r="A8">
        <f>ROW(Source!A31)</f>
        <v>31</v>
      </c>
      <c r="B8">
        <v>53408677</v>
      </c>
      <c r="C8">
        <v>53419459</v>
      </c>
      <c r="D8">
        <v>51586950</v>
      </c>
      <c r="E8">
        <v>1</v>
      </c>
      <c r="F8">
        <v>1</v>
      </c>
      <c r="G8">
        <v>1</v>
      </c>
      <c r="H8">
        <v>3</v>
      </c>
      <c r="I8" t="s">
        <v>359</v>
      </c>
      <c r="J8" t="s">
        <v>360</v>
      </c>
      <c r="K8" t="s">
        <v>361</v>
      </c>
      <c r="L8">
        <v>1348</v>
      </c>
      <c r="N8">
        <v>1009</v>
      </c>
      <c r="O8" t="s">
        <v>61</v>
      </c>
      <c r="P8" t="s">
        <v>61</v>
      </c>
      <c r="Q8">
        <v>1000</v>
      </c>
      <c r="W8">
        <v>0</v>
      </c>
      <c r="X8">
        <v>-1364930088</v>
      </c>
      <c r="Y8">
        <v>8.0000000000000004E-4</v>
      </c>
      <c r="AA8">
        <v>45458.1</v>
      </c>
      <c r="AB8">
        <v>0</v>
      </c>
      <c r="AC8">
        <v>0</v>
      </c>
      <c r="AD8">
        <v>0</v>
      </c>
      <c r="AE8">
        <v>4770</v>
      </c>
      <c r="AF8">
        <v>0</v>
      </c>
      <c r="AG8">
        <v>0</v>
      </c>
      <c r="AH8">
        <v>0</v>
      </c>
      <c r="AI8">
        <v>9.5299999999999994</v>
      </c>
      <c r="AJ8">
        <v>1</v>
      </c>
      <c r="AK8">
        <v>1</v>
      </c>
      <c r="AL8">
        <v>1</v>
      </c>
      <c r="AN8">
        <v>0</v>
      </c>
      <c r="AO8">
        <v>1</v>
      </c>
      <c r="AP8">
        <v>0</v>
      </c>
      <c r="AQ8">
        <v>0</v>
      </c>
      <c r="AR8">
        <v>0</v>
      </c>
      <c r="AS8" t="s">
        <v>3</v>
      </c>
      <c r="AT8">
        <v>8.0000000000000004E-4</v>
      </c>
      <c r="AU8" t="s">
        <v>3</v>
      </c>
      <c r="AV8">
        <v>0</v>
      </c>
      <c r="AW8">
        <v>2</v>
      </c>
      <c r="AX8">
        <v>53419465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Y8*Source!I31</f>
        <v>2.6400000000000001E-5</v>
      </c>
      <c r="CY8">
        <f>AA8</f>
        <v>45458.1</v>
      </c>
      <c r="CZ8">
        <f>AE8</f>
        <v>4770</v>
      </c>
      <c r="DA8">
        <f>AI8</f>
        <v>9.5299999999999994</v>
      </c>
      <c r="DB8">
        <f>ROUND(ROUND(AT8*CZ8,2),2)</f>
        <v>3.82</v>
      </c>
      <c r="DC8">
        <f>ROUND(ROUND(AT8*AG8,2),2)</f>
        <v>0</v>
      </c>
    </row>
    <row r="9" spans="1:107" x14ac:dyDescent="0.2">
      <c r="A9">
        <f>ROW(Source!A31)</f>
        <v>31</v>
      </c>
      <c r="B9">
        <v>53408677</v>
      </c>
      <c r="C9">
        <v>53419459</v>
      </c>
      <c r="D9">
        <v>51613477</v>
      </c>
      <c r="E9">
        <v>1</v>
      </c>
      <c r="F9">
        <v>1</v>
      </c>
      <c r="G9">
        <v>1</v>
      </c>
      <c r="H9">
        <v>3</v>
      </c>
      <c r="I9" t="s">
        <v>362</v>
      </c>
      <c r="J9" t="s">
        <v>363</v>
      </c>
      <c r="K9" t="s">
        <v>364</v>
      </c>
      <c r="L9">
        <v>1339</v>
      </c>
      <c r="N9">
        <v>1007</v>
      </c>
      <c r="O9" t="s">
        <v>54</v>
      </c>
      <c r="P9" t="s">
        <v>54</v>
      </c>
      <c r="Q9">
        <v>1</v>
      </c>
      <c r="W9">
        <v>0</v>
      </c>
      <c r="X9">
        <v>-1306748848</v>
      </c>
      <c r="Y9">
        <v>0.08</v>
      </c>
      <c r="AA9">
        <v>7647.44</v>
      </c>
      <c r="AB9">
        <v>0</v>
      </c>
      <c r="AC9">
        <v>0</v>
      </c>
      <c r="AD9">
        <v>0</v>
      </c>
      <c r="AE9">
        <v>802.46</v>
      </c>
      <c r="AF9">
        <v>0</v>
      </c>
      <c r="AG9">
        <v>0</v>
      </c>
      <c r="AH9">
        <v>0</v>
      </c>
      <c r="AI9">
        <v>9.5299999999999994</v>
      </c>
      <c r="AJ9">
        <v>1</v>
      </c>
      <c r="AK9">
        <v>1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0.08</v>
      </c>
      <c r="AU9" t="s">
        <v>3</v>
      </c>
      <c r="AV9">
        <v>0</v>
      </c>
      <c r="AW9">
        <v>2</v>
      </c>
      <c r="AX9">
        <v>53419466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Y9*Source!I31</f>
        <v>2.64E-3</v>
      </c>
      <c r="CY9">
        <f>AA9</f>
        <v>7647.44</v>
      </c>
      <c r="CZ9">
        <f>AE9</f>
        <v>802.46</v>
      </c>
      <c r="DA9">
        <f>AI9</f>
        <v>9.5299999999999994</v>
      </c>
      <c r="DB9">
        <f>ROUND(ROUND(AT9*CZ9,2),2)</f>
        <v>64.2</v>
      </c>
      <c r="DC9">
        <f>ROUND(ROUND(AT9*AG9,2),2)</f>
        <v>0</v>
      </c>
    </row>
    <row r="10" spans="1:107" x14ac:dyDescent="0.2">
      <c r="A10">
        <f>ROW(Source!A31)</f>
        <v>31</v>
      </c>
      <c r="B10">
        <v>53408677</v>
      </c>
      <c r="C10">
        <v>53419459</v>
      </c>
      <c r="D10">
        <v>51651836</v>
      </c>
      <c r="E10">
        <v>1</v>
      </c>
      <c r="F10">
        <v>1</v>
      </c>
      <c r="G10">
        <v>1</v>
      </c>
      <c r="H10">
        <v>3</v>
      </c>
      <c r="I10" t="s">
        <v>365</v>
      </c>
      <c r="J10" t="s">
        <v>366</v>
      </c>
      <c r="K10" t="s">
        <v>367</v>
      </c>
      <c r="L10">
        <v>1301</v>
      </c>
      <c r="N10">
        <v>1003</v>
      </c>
      <c r="O10" t="s">
        <v>368</v>
      </c>
      <c r="P10" t="s">
        <v>368</v>
      </c>
      <c r="Q10">
        <v>1</v>
      </c>
      <c r="W10">
        <v>0</v>
      </c>
      <c r="X10">
        <v>1079171636</v>
      </c>
      <c r="Y10">
        <v>1000</v>
      </c>
      <c r="AA10">
        <v>209.28</v>
      </c>
      <c r="AB10">
        <v>0</v>
      </c>
      <c r="AC10">
        <v>0</v>
      </c>
      <c r="AD10">
        <v>0</v>
      </c>
      <c r="AE10">
        <v>21.96</v>
      </c>
      <c r="AF10">
        <v>0</v>
      </c>
      <c r="AG10">
        <v>0</v>
      </c>
      <c r="AH10">
        <v>0</v>
      </c>
      <c r="AI10">
        <v>9.5299999999999994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1000</v>
      </c>
      <c r="AU10" t="s">
        <v>3</v>
      </c>
      <c r="AV10">
        <v>0</v>
      </c>
      <c r="AW10">
        <v>2</v>
      </c>
      <c r="AX10">
        <v>53419467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Y10*Source!I31</f>
        <v>33</v>
      </c>
      <c r="CY10">
        <f>AA10</f>
        <v>209.28</v>
      </c>
      <c r="CZ10">
        <f>AE10</f>
        <v>21.96</v>
      </c>
      <c r="DA10">
        <f>AI10</f>
        <v>9.5299999999999994</v>
      </c>
      <c r="DB10">
        <f>ROUND(ROUND(AT10*CZ10,2),2)</f>
        <v>21960</v>
      </c>
      <c r="DC10">
        <f>ROUND(ROUND(AT10*AG10,2),2)</f>
        <v>0</v>
      </c>
    </row>
    <row r="11" spans="1:107" x14ac:dyDescent="0.2">
      <c r="A11">
        <f>ROW(Source!A32)</f>
        <v>32</v>
      </c>
      <c r="B11">
        <v>53408677</v>
      </c>
      <c r="C11">
        <v>53419468</v>
      </c>
      <c r="D11">
        <v>51576619</v>
      </c>
      <c r="E11">
        <v>56</v>
      </c>
      <c r="F11">
        <v>1</v>
      </c>
      <c r="G11">
        <v>1</v>
      </c>
      <c r="H11">
        <v>1</v>
      </c>
      <c r="I11" t="s">
        <v>343</v>
      </c>
      <c r="J11" t="s">
        <v>3</v>
      </c>
      <c r="K11" t="s">
        <v>344</v>
      </c>
      <c r="L11">
        <v>1191</v>
      </c>
      <c r="N11">
        <v>1013</v>
      </c>
      <c r="O11" t="s">
        <v>345</v>
      </c>
      <c r="P11" t="s">
        <v>345</v>
      </c>
      <c r="Q11">
        <v>1</v>
      </c>
      <c r="W11">
        <v>0</v>
      </c>
      <c r="X11">
        <v>735429535</v>
      </c>
      <c r="Y11">
        <v>15.064999999999998</v>
      </c>
      <c r="AA11">
        <v>0</v>
      </c>
      <c r="AB11">
        <v>0</v>
      </c>
      <c r="AC11">
        <v>0</v>
      </c>
      <c r="AD11">
        <v>74.33</v>
      </c>
      <c r="AE11">
        <v>0</v>
      </c>
      <c r="AF11">
        <v>0</v>
      </c>
      <c r="AG11">
        <v>0</v>
      </c>
      <c r="AH11">
        <v>7.8</v>
      </c>
      <c r="AI11">
        <v>1</v>
      </c>
      <c r="AJ11">
        <v>1</v>
      </c>
      <c r="AK11">
        <v>1</v>
      </c>
      <c r="AL11">
        <v>9.5299999999999994</v>
      </c>
      <c r="AN11">
        <v>0</v>
      </c>
      <c r="AO11">
        <v>1</v>
      </c>
      <c r="AP11">
        <v>1</v>
      </c>
      <c r="AQ11">
        <v>0</v>
      </c>
      <c r="AR11">
        <v>0</v>
      </c>
      <c r="AS11" t="s">
        <v>3</v>
      </c>
      <c r="AT11">
        <v>13.1</v>
      </c>
      <c r="AU11" t="s">
        <v>21</v>
      </c>
      <c r="AV11">
        <v>1</v>
      </c>
      <c r="AW11">
        <v>2</v>
      </c>
      <c r="AX11">
        <v>53419472</v>
      </c>
      <c r="AY11">
        <v>1</v>
      </c>
      <c r="AZ11">
        <v>0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Y11*Source!I32</f>
        <v>1.6571499999999997</v>
      </c>
      <c r="CY11">
        <f>AD11</f>
        <v>74.33</v>
      </c>
      <c r="CZ11">
        <f>AH11</f>
        <v>7.8</v>
      </c>
      <c r="DA11">
        <f>AL11</f>
        <v>9.5299999999999994</v>
      </c>
      <c r="DB11">
        <f>ROUND((ROUND(AT11*CZ11,2)*ROUND(1.15,7)),2)</f>
        <v>117.51</v>
      </c>
      <c r="DC11">
        <f>ROUND((ROUND(AT11*AG11,2)*ROUND(1.15,7)),2)</f>
        <v>0</v>
      </c>
    </row>
    <row r="12" spans="1:107" x14ac:dyDescent="0.2">
      <c r="A12">
        <f>ROW(Source!A32)</f>
        <v>32</v>
      </c>
      <c r="B12">
        <v>53408677</v>
      </c>
      <c r="C12">
        <v>53419468</v>
      </c>
      <c r="D12">
        <v>51576840</v>
      </c>
      <c r="E12">
        <v>56</v>
      </c>
      <c r="F12">
        <v>1</v>
      </c>
      <c r="G12">
        <v>1</v>
      </c>
      <c r="H12">
        <v>1</v>
      </c>
      <c r="I12" t="s">
        <v>346</v>
      </c>
      <c r="J12" t="s">
        <v>3</v>
      </c>
      <c r="K12" t="s">
        <v>347</v>
      </c>
      <c r="L12">
        <v>1191</v>
      </c>
      <c r="N12">
        <v>1013</v>
      </c>
      <c r="O12" t="s">
        <v>345</v>
      </c>
      <c r="P12" t="s">
        <v>345</v>
      </c>
      <c r="Q12">
        <v>1</v>
      </c>
      <c r="W12">
        <v>0</v>
      </c>
      <c r="X12">
        <v>-1417349443</v>
      </c>
      <c r="Y12">
        <v>17.875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1</v>
      </c>
      <c r="AJ12">
        <v>1</v>
      </c>
      <c r="AK12">
        <v>9.5299999999999994</v>
      </c>
      <c r="AL12">
        <v>1</v>
      </c>
      <c r="AN12">
        <v>0</v>
      </c>
      <c r="AO12">
        <v>1</v>
      </c>
      <c r="AP12">
        <v>1</v>
      </c>
      <c r="AQ12">
        <v>0</v>
      </c>
      <c r="AR12">
        <v>0</v>
      </c>
      <c r="AS12" t="s">
        <v>3</v>
      </c>
      <c r="AT12">
        <v>14.3</v>
      </c>
      <c r="AU12" t="s">
        <v>20</v>
      </c>
      <c r="AV12">
        <v>2</v>
      </c>
      <c r="AW12">
        <v>2</v>
      </c>
      <c r="AX12">
        <v>53419473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Y12*Source!I32</f>
        <v>1.9662500000000001</v>
      </c>
      <c r="CY12">
        <f>AD12</f>
        <v>0</v>
      </c>
      <c r="CZ12">
        <f>AH12</f>
        <v>0</v>
      </c>
      <c r="DA12">
        <f>AL12</f>
        <v>1</v>
      </c>
      <c r="DB12">
        <f>ROUND((ROUND(AT12*CZ12,2)*ROUND(1.25,7)),2)</f>
        <v>0</v>
      </c>
      <c r="DC12">
        <f>ROUND((ROUND(AT12*AG12,2)*ROUND(1.25,7)),2)</f>
        <v>0</v>
      </c>
    </row>
    <row r="13" spans="1:107" x14ac:dyDescent="0.2">
      <c r="A13">
        <f>ROW(Source!A32)</f>
        <v>32</v>
      </c>
      <c r="B13">
        <v>53408677</v>
      </c>
      <c r="C13">
        <v>53419468</v>
      </c>
      <c r="D13">
        <v>51740592</v>
      </c>
      <c r="E13">
        <v>1</v>
      </c>
      <c r="F13">
        <v>1</v>
      </c>
      <c r="G13">
        <v>1</v>
      </c>
      <c r="H13">
        <v>2</v>
      </c>
      <c r="I13" t="s">
        <v>369</v>
      </c>
      <c r="J13" t="s">
        <v>370</v>
      </c>
      <c r="K13" t="s">
        <v>371</v>
      </c>
      <c r="L13">
        <v>1368</v>
      </c>
      <c r="N13">
        <v>1011</v>
      </c>
      <c r="O13" t="s">
        <v>351</v>
      </c>
      <c r="P13" t="s">
        <v>351</v>
      </c>
      <c r="Q13">
        <v>1</v>
      </c>
      <c r="W13">
        <v>0</v>
      </c>
      <c r="X13">
        <v>-1124365772</v>
      </c>
      <c r="Y13">
        <v>17.875</v>
      </c>
      <c r="AA13">
        <v>0</v>
      </c>
      <c r="AB13">
        <v>1320.29</v>
      </c>
      <c r="AC13">
        <v>11.6</v>
      </c>
      <c r="AD13">
        <v>0</v>
      </c>
      <c r="AE13">
        <v>0</v>
      </c>
      <c r="AF13">
        <v>138.54</v>
      </c>
      <c r="AG13">
        <v>11.6</v>
      </c>
      <c r="AH13">
        <v>0</v>
      </c>
      <c r="AI13">
        <v>1</v>
      </c>
      <c r="AJ13">
        <v>9.5299999999999994</v>
      </c>
      <c r="AK13">
        <v>1</v>
      </c>
      <c r="AL13">
        <v>1</v>
      </c>
      <c r="AN13">
        <v>0</v>
      </c>
      <c r="AO13">
        <v>1</v>
      </c>
      <c r="AP13">
        <v>1</v>
      </c>
      <c r="AQ13">
        <v>0</v>
      </c>
      <c r="AR13">
        <v>0</v>
      </c>
      <c r="AS13" t="s">
        <v>3</v>
      </c>
      <c r="AT13">
        <v>14.3</v>
      </c>
      <c r="AU13" t="s">
        <v>20</v>
      </c>
      <c r="AV13">
        <v>0</v>
      </c>
      <c r="AW13">
        <v>2</v>
      </c>
      <c r="AX13">
        <v>53419474</v>
      </c>
      <c r="AY13">
        <v>1</v>
      </c>
      <c r="AZ13">
        <v>0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Y13*Source!I32</f>
        <v>1.9662500000000001</v>
      </c>
      <c r="CY13">
        <f>AB13</f>
        <v>1320.29</v>
      </c>
      <c r="CZ13">
        <f>AF13</f>
        <v>138.54</v>
      </c>
      <c r="DA13">
        <f>AJ13</f>
        <v>9.5299999999999994</v>
      </c>
      <c r="DB13">
        <f>ROUND((ROUND(AT13*CZ13,2)*ROUND(1.25,7)),2)</f>
        <v>2476.4</v>
      </c>
      <c r="DC13">
        <f>ROUND((ROUND(AT13*AG13,2)*ROUND(1.25,7)),2)</f>
        <v>207.35</v>
      </c>
    </row>
    <row r="14" spans="1:107" x14ac:dyDescent="0.2">
      <c r="A14">
        <f>ROW(Source!A33)</f>
        <v>33</v>
      </c>
      <c r="B14">
        <v>53408677</v>
      </c>
      <c r="C14">
        <v>53419475</v>
      </c>
      <c r="D14">
        <v>51576657</v>
      </c>
      <c r="E14">
        <v>56</v>
      </c>
      <c r="F14">
        <v>1</v>
      </c>
      <c r="G14">
        <v>1</v>
      </c>
      <c r="H14">
        <v>1</v>
      </c>
      <c r="I14" t="s">
        <v>372</v>
      </c>
      <c r="J14" t="s">
        <v>3</v>
      </c>
      <c r="K14" t="s">
        <v>373</v>
      </c>
      <c r="L14">
        <v>1191</v>
      </c>
      <c r="N14">
        <v>1013</v>
      </c>
      <c r="O14" t="s">
        <v>345</v>
      </c>
      <c r="P14" t="s">
        <v>345</v>
      </c>
      <c r="Q14">
        <v>1</v>
      </c>
      <c r="W14">
        <v>0</v>
      </c>
      <c r="X14">
        <v>-400197608</v>
      </c>
      <c r="Y14">
        <v>6.1294999999999993</v>
      </c>
      <c r="AA14">
        <v>0</v>
      </c>
      <c r="AB14">
        <v>0</v>
      </c>
      <c r="AC14">
        <v>0</v>
      </c>
      <c r="AD14">
        <v>81.290000000000006</v>
      </c>
      <c r="AE14">
        <v>0</v>
      </c>
      <c r="AF14">
        <v>0</v>
      </c>
      <c r="AG14">
        <v>0</v>
      </c>
      <c r="AH14">
        <v>8.5299999999999994</v>
      </c>
      <c r="AI14">
        <v>1</v>
      </c>
      <c r="AJ14">
        <v>1</v>
      </c>
      <c r="AK14">
        <v>1</v>
      </c>
      <c r="AL14">
        <v>9.5299999999999994</v>
      </c>
      <c r="AN14">
        <v>0</v>
      </c>
      <c r="AO14">
        <v>1</v>
      </c>
      <c r="AP14">
        <v>1</v>
      </c>
      <c r="AQ14">
        <v>0</v>
      </c>
      <c r="AR14">
        <v>0</v>
      </c>
      <c r="AS14" t="s">
        <v>3</v>
      </c>
      <c r="AT14">
        <v>5.33</v>
      </c>
      <c r="AU14" t="s">
        <v>21</v>
      </c>
      <c r="AV14">
        <v>1</v>
      </c>
      <c r="AW14">
        <v>2</v>
      </c>
      <c r="AX14">
        <v>53419496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Y14*Source!I33</f>
        <v>26.969799999999999</v>
      </c>
      <c r="CY14">
        <f>AD14</f>
        <v>81.290000000000006</v>
      </c>
      <c r="CZ14">
        <f>AH14</f>
        <v>8.5299999999999994</v>
      </c>
      <c r="DA14">
        <f>AL14</f>
        <v>9.5299999999999994</v>
      </c>
      <c r="DB14">
        <f>ROUND((ROUND(AT14*CZ14,2)*ROUND(1.15,7)),2)</f>
        <v>52.28</v>
      </c>
      <c r="DC14">
        <f>ROUND((ROUND(AT14*AG14,2)*ROUND(1.15,7)),2)</f>
        <v>0</v>
      </c>
    </row>
    <row r="15" spans="1:107" x14ac:dyDescent="0.2">
      <c r="A15">
        <f>ROW(Source!A33)</f>
        <v>33</v>
      </c>
      <c r="B15">
        <v>53408677</v>
      </c>
      <c r="C15">
        <v>53419475</v>
      </c>
      <c r="D15">
        <v>51576840</v>
      </c>
      <c r="E15">
        <v>56</v>
      </c>
      <c r="F15">
        <v>1</v>
      </c>
      <c r="G15">
        <v>1</v>
      </c>
      <c r="H15">
        <v>1</v>
      </c>
      <c r="I15" t="s">
        <v>346</v>
      </c>
      <c r="J15" t="s">
        <v>3</v>
      </c>
      <c r="K15" t="s">
        <v>347</v>
      </c>
      <c r="L15">
        <v>1191</v>
      </c>
      <c r="N15">
        <v>1013</v>
      </c>
      <c r="O15" t="s">
        <v>345</v>
      </c>
      <c r="P15" t="s">
        <v>345</v>
      </c>
      <c r="Q15">
        <v>1</v>
      </c>
      <c r="W15">
        <v>0</v>
      </c>
      <c r="X15">
        <v>-1417349443</v>
      </c>
      <c r="Y15">
        <v>1.4124999999999999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1</v>
      </c>
      <c r="AJ15">
        <v>1</v>
      </c>
      <c r="AK15">
        <v>9.5299999999999994</v>
      </c>
      <c r="AL15">
        <v>1</v>
      </c>
      <c r="AN15">
        <v>0</v>
      </c>
      <c r="AO15">
        <v>1</v>
      </c>
      <c r="AP15">
        <v>1</v>
      </c>
      <c r="AQ15">
        <v>0</v>
      </c>
      <c r="AR15">
        <v>0</v>
      </c>
      <c r="AS15" t="s">
        <v>3</v>
      </c>
      <c r="AT15">
        <v>1.1299999999999999</v>
      </c>
      <c r="AU15" t="s">
        <v>20</v>
      </c>
      <c r="AV15">
        <v>2</v>
      </c>
      <c r="AW15">
        <v>2</v>
      </c>
      <c r="AX15">
        <v>53419497</v>
      </c>
      <c r="AY15">
        <v>1</v>
      </c>
      <c r="AZ15">
        <v>0</v>
      </c>
      <c r="BA15">
        <v>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Y15*Source!I33</f>
        <v>6.2149999999999999</v>
      </c>
      <c r="CY15">
        <f>AD15</f>
        <v>0</v>
      </c>
      <c r="CZ15">
        <f>AH15</f>
        <v>0</v>
      </c>
      <c r="DA15">
        <f>AL15</f>
        <v>1</v>
      </c>
      <c r="DB15">
        <f t="shared" ref="DB15:DB22" si="0">ROUND((ROUND(AT15*CZ15,2)*ROUND(1.25,7)),2)</f>
        <v>0</v>
      </c>
      <c r="DC15">
        <f t="shared" ref="DC15:DC22" si="1">ROUND((ROUND(AT15*AG15,2)*ROUND(1.25,7)),2)</f>
        <v>0</v>
      </c>
    </row>
    <row r="16" spans="1:107" x14ac:dyDescent="0.2">
      <c r="A16">
        <f>ROW(Source!A33)</f>
        <v>33</v>
      </c>
      <c r="B16">
        <v>53408677</v>
      </c>
      <c r="C16">
        <v>53419475</v>
      </c>
      <c r="D16">
        <v>51740741</v>
      </c>
      <c r="E16">
        <v>1</v>
      </c>
      <c r="F16">
        <v>1</v>
      </c>
      <c r="G16">
        <v>1</v>
      </c>
      <c r="H16">
        <v>2</v>
      </c>
      <c r="I16" t="s">
        <v>374</v>
      </c>
      <c r="J16" t="s">
        <v>375</v>
      </c>
      <c r="K16" t="s">
        <v>376</v>
      </c>
      <c r="L16">
        <v>1368</v>
      </c>
      <c r="N16">
        <v>1011</v>
      </c>
      <c r="O16" t="s">
        <v>351</v>
      </c>
      <c r="P16" t="s">
        <v>351</v>
      </c>
      <c r="Q16">
        <v>1</v>
      </c>
      <c r="W16">
        <v>0</v>
      </c>
      <c r="X16">
        <v>-1346461524</v>
      </c>
      <c r="Y16">
        <v>0.2</v>
      </c>
      <c r="AA16">
        <v>0</v>
      </c>
      <c r="AB16">
        <v>1099.76</v>
      </c>
      <c r="AC16">
        <v>13.5</v>
      </c>
      <c r="AD16">
        <v>0</v>
      </c>
      <c r="AE16">
        <v>0</v>
      </c>
      <c r="AF16">
        <v>115.4</v>
      </c>
      <c r="AG16">
        <v>13.5</v>
      </c>
      <c r="AH16">
        <v>0</v>
      </c>
      <c r="AI16">
        <v>1</v>
      </c>
      <c r="AJ16">
        <v>9.5299999999999994</v>
      </c>
      <c r="AK16">
        <v>1</v>
      </c>
      <c r="AL16">
        <v>1</v>
      </c>
      <c r="AN16">
        <v>0</v>
      </c>
      <c r="AO16">
        <v>1</v>
      </c>
      <c r="AP16">
        <v>1</v>
      </c>
      <c r="AQ16">
        <v>0</v>
      </c>
      <c r="AR16">
        <v>0</v>
      </c>
      <c r="AS16" t="s">
        <v>3</v>
      </c>
      <c r="AT16">
        <v>0.16</v>
      </c>
      <c r="AU16" t="s">
        <v>20</v>
      </c>
      <c r="AV16">
        <v>0</v>
      </c>
      <c r="AW16">
        <v>2</v>
      </c>
      <c r="AX16">
        <v>53419498</v>
      </c>
      <c r="AY16">
        <v>1</v>
      </c>
      <c r="AZ16">
        <v>0</v>
      </c>
      <c r="BA16">
        <v>16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Y16*Source!I33</f>
        <v>0.88000000000000012</v>
      </c>
      <c r="CY16">
        <f t="shared" ref="CY16:CY22" si="2">AB16</f>
        <v>1099.76</v>
      </c>
      <c r="CZ16">
        <f t="shared" ref="CZ16:CZ22" si="3">AF16</f>
        <v>115.4</v>
      </c>
      <c r="DA16">
        <f t="shared" ref="DA16:DA22" si="4">AJ16</f>
        <v>9.5299999999999994</v>
      </c>
      <c r="DB16">
        <f t="shared" si="0"/>
        <v>23.08</v>
      </c>
      <c r="DC16">
        <f t="shared" si="1"/>
        <v>2.7</v>
      </c>
    </row>
    <row r="17" spans="1:107" x14ac:dyDescent="0.2">
      <c r="A17">
        <f>ROW(Source!A33)</f>
        <v>33</v>
      </c>
      <c r="B17">
        <v>53408677</v>
      </c>
      <c r="C17">
        <v>53419475</v>
      </c>
      <c r="D17">
        <v>51741035</v>
      </c>
      <c r="E17">
        <v>1</v>
      </c>
      <c r="F17">
        <v>1</v>
      </c>
      <c r="G17">
        <v>1</v>
      </c>
      <c r="H17">
        <v>2</v>
      </c>
      <c r="I17" t="s">
        <v>377</v>
      </c>
      <c r="J17" t="s">
        <v>378</v>
      </c>
      <c r="K17" t="s">
        <v>379</v>
      </c>
      <c r="L17">
        <v>1368</v>
      </c>
      <c r="N17">
        <v>1011</v>
      </c>
      <c r="O17" t="s">
        <v>351</v>
      </c>
      <c r="P17" t="s">
        <v>351</v>
      </c>
      <c r="Q17">
        <v>1</v>
      </c>
      <c r="W17">
        <v>0</v>
      </c>
      <c r="X17">
        <v>-1652394021</v>
      </c>
      <c r="Y17">
        <v>0.38750000000000001</v>
      </c>
      <c r="AA17">
        <v>0</v>
      </c>
      <c r="AB17">
        <v>186.31</v>
      </c>
      <c r="AC17">
        <v>10.06</v>
      </c>
      <c r="AD17">
        <v>0</v>
      </c>
      <c r="AE17">
        <v>0</v>
      </c>
      <c r="AF17">
        <v>19.55</v>
      </c>
      <c r="AG17">
        <v>10.06</v>
      </c>
      <c r="AH17">
        <v>0</v>
      </c>
      <c r="AI17">
        <v>1</v>
      </c>
      <c r="AJ17">
        <v>9.5299999999999994</v>
      </c>
      <c r="AK17">
        <v>1</v>
      </c>
      <c r="AL17">
        <v>1</v>
      </c>
      <c r="AN17">
        <v>0</v>
      </c>
      <c r="AO17">
        <v>1</v>
      </c>
      <c r="AP17">
        <v>1</v>
      </c>
      <c r="AQ17">
        <v>0</v>
      </c>
      <c r="AR17">
        <v>0</v>
      </c>
      <c r="AS17" t="s">
        <v>3</v>
      </c>
      <c r="AT17">
        <v>0.31</v>
      </c>
      <c r="AU17" t="s">
        <v>20</v>
      </c>
      <c r="AV17">
        <v>0</v>
      </c>
      <c r="AW17">
        <v>2</v>
      </c>
      <c r="AX17">
        <v>53419499</v>
      </c>
      <c r="AY17">
        <v>1</v>
      </c>
      <c r="AZ17">
        <v>0</v>
      </c>
      <c r="BA17">
        <v>17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Y17*Source!I33</f>
        <v>1.7050000000000003</v>
      </c>
      <c r="CY17">
        <f t="shared" si="2"/>
        <v>186.31</v>
      </c>
      <c r="CZ17">
        <f t="shared" si="3"/>
        <v>19.55</v>
      </c>
      <c r="DA17">
        <f t="shared" si="4"/>
        <v>9.5299999999999994</v>
      </c>
      <c r="DB17">
        <f t="shared" si="0"/>
        <v>7.58</v>
      </c>
      <c r="DC17">
        <f t="shared" si="1"/>
        <v>3.9</v>
      </c>
    </row>
    <row r="18" spans="1:107" x14ac:dyDescent="0.2">
      <c r="A18">
        <f>ROW(Source!A33)</f>
        <v>33</v>
      </c>
      <c r="B18">
        <v>53408677</v>
      </c>
      <c r="C18">
        <v>53419475</v>
      </c>
      <c r="D18">
        <v>51741050</v>
      </c>
      <c r="E18">
        <v>1</v>
      </c>
      <c r="F18">
        <v>1</v>
      </c>
      <c r="G18">
        <v>1</v>
      </c>
      <c r="H18">
        <v>2</v>
      </c>
      <c r="I18" t="s">
        <v>380</v>
      </c>
      <c r="J18" t="s">
        <v>381</v>
      </c>
      <c r="K18" t="s">
        <v>382</v>
      </c>
      <c r="L18">
        <v>1368</v>
      </c>
      <c r="N18">
        <v>1011</v>
      </c>
      <c r="O18" t="s">
        <v>351</v>
      </c>
      <c r="P18" t="s">
        <v>351</v>
      </c>
      <c r="Q18">
        <v>1</v>
      </c>
      <c r="W18">
        <v>0</v>
      </c>
      <c r="X18">
        <v>199593784</v>
      </c>
      <c r="Y18">
        <v>0.21250000000000002</v>
      </c>
      <c r="AA18">
        <v>0</v>
      </c>
      <c r="AB18">
        <v>18.11</v>
      </c>
      <c r="AC18">
        <v>0</v>
      </c>
      <c r="AD18">
        <v>0</v>
      </c>
      <c r="AE18">
        <v>0</v>
      </c>
      <c r="AF18">
        <v>1.9</v>
      </c>
      <c r="AG18">
        <v>0</v>
      </c>
      <c r="AH18">
        <v>0</v>
      </c>
      <c r="AI18">
        <v>1</v>
      </c>
      <c r="AJ18">
        <v>9.5299999999999994</v>
      </c>
      <c r="AK18">
        <v>1</v>
      </c>
      <c r="AL18">
        <v>1</v>
      </c>
      <c r="AN18">
        <v>0</v>
      </c>
      <c r="AO18">
        <v>1</v>
      </c>
      <c r="AP18">
        <v>1</v>
      </c>
      <c r="AQ18">
        <v>0</v>
      </c>
      <c r="AR18">
        <v>0</v>
      </c>
      <c r="AS18" t="s">
        <v>3</v>
      </c>
      <c r="AT18">
        <v>0.17</v>
      </c>
      <c r="AU18" t="s">
        <v>20</v>
      </c>
      <c r="AV18">
        <v>0</v>
      </c>
      <c r="AW18">
        <v>2</v>
      </c>
      <c r="AX18">
        <v>53419500</v>
      </c>
      <c r="AY18">
        <v>1</v>
      </c>
      <c r="AZ18">
        <v>0</v>
      </c>
      <c r="BA18">
        <v>18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Y18*Source!I33</f>
        <v>0.93500000000000016</v>
      </c>
      <c r="CY18">
        <f t="shared" si="2"/>
        <v>18.11</v>
      </c>
      <c r="CZ18">
        <f t="shared" si="3"/>
        <v>1.9</v>
      </c>
      <c r="DA18">
        <f t="shared" si="4"/>
        <v>9.5299999999999994</v>
      </c>
      <c r="DB18">
        <f t="shared" si="0"/>
        <v>0.4</v>
      </c>
      <c r="DC18">
        <f t="shared" si="1"/>
        <v>0</v>
      </c>
    </row>
    <row r="19" spans="1:107" x14ac:dyDescent="0.2">
      <c r="A19">
        <f>ROW(Source!A33)</f>
        <v>33</v>
      </c>
      <c r="B19">
        <v>53408677</v>
      </c>
      <c r="C19">
        <v>53419475</v>
      </c>
      <c r="D19">
        <v>51741743</v>
      </c>
      <c r="E19">
        <v>1</v>
      </c>
      <c r="F19">
        <v>1</v>
      </c>
      <c r="G19">
        <v>1</v>
      </c>
      <c r="H19">
        <v>2</v>
      </c>
      <c r="I19" t="s">
        <v>383</v>
      </c>
      <c r="J19" t="s">
        <v>384</v>
      </c>
      <c r="K19" t="s">
        <v>385</v>
      </c>
      <c r="L19">
        <v>1368</v>
      </c>
      <c r="N19">
        <v>1011</v>
      </c>
      <c r="O19" t="s">
        <v>351</v>
      </c>
      <c r="P19" t="s">
        <v>351</v>
      </c>
      <c r="Q19">
        <v>1</v>
      </c>
      <c r="W19">
        <v>0</v>
      </c>
      <c r="X19">
        <v>-5347068</v>
      </c>
      <c r="Y19">
        <v>0.1875</v>
      </c>
      <c r="AA19">
        <v>0</v>
      </c>
      <c r="AB19">
        <v>959.86</v>
      </c>
      <c r="AC19">
        <v>11.6</v>
      </c>
      <c r="AD19">
        <v>0</v>
      </c>
      <c r="AE19">
        <v>0</v>
      </c>
      <c r="AF19">
        <v>100.72</v>
      </c>
      <c r="AG19">
        <v>11.6</v>
      </c>
      <c r="AH19">
        <v>0</v>
      </c>
      <c r="AI19">
        <v>1</v>
      </c>
      <c r="AJ19">
        <v>9.5299999999999994</v>
      </c>
      <c r="AK19">
        <v>1</v>
      </c>
      <c r="AL19">
        <v>1</v>
      </c>
      <c r="AN19">
        <v>0</v>
      </c>
      <c r="AO19">
        <v>1</v>
      </c>
      <c r="AP19">
        <v>1</v>
      </c>
      <c r="AQ19">
        <v>0</v>
      </c>
      <c r="AR19">
        <v>0</v>
      </c>
      <c r="AS19" t="s">
        <v>3</v>
      </c>
      <c r="AT19">
        <v>0.15</v>
      </c>
      <c r="AU19" t="s">
        <v>20</v>
      </c>
      <c r="AV19">
        <v>0</v>
      </c>
      <c r="AW19">
        <v>2</v>
      </c>
      <c r="AX19">
        <v>53419501</v>
      </c>
      <c r="AY19">
        <v>1</v>
      </c>
      <c r="AZ19">
        <v>0</v>
      </c>
      <c r="BA19">
        <v>19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Y19*Source!I33</f>
        <v>0.82500000000000007</v>
      </c>
      <c r="CY19">
        <f t="shared" si="2"/>
        <v>959.86</v>
      </c>
      <c r="CZ19">
        <f t="shared" si="3"/>
        <v>100.72</v>
      </c>
      <c r="DA19">
        <f t="shared" si="4"/>
        <v>9.5299999999999994</v>
      </c>
      <c r="DB19">
        <f t="shared" si="0"/>
        <v>18.89</v>
      </c>
      <c r="DC19">
        <f t="shared" si="1"/>
        <v>2.1800000000000002</v>
      </c>
    </row>
    <row r="20" spans="1:107" x14ac:dyDescent="0.2">
      <c r="A20">
        <f>ROW(Source!A33)</f>
        <v>33</v>
      </c>
      <c r="B20">
        <v>53408677</v>
      </c>
      <c r="C20">
        <v>53419475</v>
      </c>
      <c r="D20">
        <v>51741753</v>
      </c>
      <c r="E20">
        <v>1</v>
      </c>
      <c r="F20">
        <v>1</v>
      </c>
      <c r="G20">
        <v>1</v>
      </c>
      <c r="H20">
        <v>2</v>
      </c>
      <c r="I20" t="s">
        <v>386</v>
      </c>
      <c r="J20" t="s">
        <v>387</v>
      </c>
      <c r="K20" t="s">
        <v>388</v>
      </c>
      <c r="L20">
        <v>1368</v>
      </c>
      <c r="N20">
        <v>1011</v>
      </c>
      <c r="O20" t="s">
        <v>351</v>
      </c>
      <c r="P20" t="s">
        <v>351</v>
      </c>
      <c r="Q20">
        <v>1</v>
      </c>
      <c r="W20">
        <v>0</v>
      </c>
      <c r="X20">
        <v>455336679</v>
      </c>
      <c r="Y20">
        <v>0.42500000000000004</v>
      </c>
      <c r="AA20">
        <v>0</v>
      </c>
      <c r="AB20">
        <v>1810.22</v>
      </c>
      <c r="AC20">
        <v>13.5</v>
      </c>
      <c r="AD20">
        <v>0</v>
      </c>
      <c r="AE20">
        <v>0</v>
      </c>
      <c r="AF20">
        <v>189.95</v>
      </c>
      <c r="AG20">
        <v>13.5</v>
      </c>
      <c r="AH20">
        <v>0</v>
      </c>
      <c r="AI20">
        <v>1</v>
      </c>
      <c r="AJ20">
        <v>9.5299999999999994</v>
      </c>
      <c r="AK20">
        <v>1</v>
      </c>
      <c r="AL20">
        <v>1</v>
      </c>
      <c r="AN20">
        <v>0</v>
      </c>
      <c r="AO20">
        <v>1</v>
      </c>
      <c r="AP20">
        <v>1</v>
      </c>
      <c r="AQ20">
        <v>0</v>
      </c>
      <c r="AR20">
        <v>0</v>
      </c>
      <c r="AS20" t="s">
        <v>3</v>
      </c>
      <c r="AT20">
        <v>0.34</v>
      </c>
      <c r="AU20" t="s">
        <v>20</v>
      </c>
      <c r="AV20">
        <v>0</v>
      </c>
      <c r="AW20">
        <v>2</v>
      </c>
      <c r="AX20">
        <v>53419502</v>
      </c>
      <c r="AY20">
        <v>1</v>
      </c>
      <c r="AZ20">
        <v>0</v>
      </c>
      <c r="BA20">
        <v>20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Y20*Source!I33</f>
        <v>1.8700000000000003</v>
      </c>
      <c r="CY20">
        <f t="shared" si="2"/>
        <v>1810.22</v>
      </c>
      <c r="CZ20">
        <f t="shared" si="3"/>
        <v>189.95</v>
      </c>
      <c r="DA20">
        <f t="shared" si="4"/>
        <v>9.5299999999999994</v>
      </c>
      <c r="DB20">
        <f t="shared" si="0"/>
        <v>80.73</v>
      </c>
      <c r="DC20">
        <f t="shared" si="1"/>
        <v>5.74</v>
      </c>
    </row>
    <row r="21" spans="1:107" x14ac:dyDescent="0.2">
      <c r="A21">
        <f>ROW(Source!A33)</f>
        <v>33</v>
      </c>
      <c r="B21">
        <v>53408677</v>
      </c>
      <c r="C21">
        <v>53419475</v>
      </c>
      <c r="D21">
        <v>51741928</v>
      </c>
      <c r="E21">
        <v>1</v>
      </c>
      <c r="F21">
        <v>1</v>
      </c>
      <c r="G21">
        <v>1</v>
      </c>
      <c r="H21">
        <v>2</v>
      </c>
      <c r="I21" t="s">
        <v>389</v>
      </c>
      <c r="J21" t="s">
        <v>390</v>
      </c>
      <c r="K21" t="s">
        <v>391</v>
      </c>
      <c r="L21">
        <v>1368</v>
      </c>
      <c r="N21">
        <v>1011</v>
      </c>
      <c r="O21" t="s">
        <v>351</v>
      </c>
      <c r="P21" t="s">
        <v>351</v>
      </c>
      <c r="Q21">
        <v>1</v>
      </c>
      <c r="W21">
        <v>0</v>
      </c>
      <c r="X21">
        <v>-2127136895</v>
      </c>
      <c r="Y21">
        <v>0.375</v>
      </c>
      <c r="AA21">
        <v>0</v>
      </c>
      <c r="AB21">
        <v>133.41999999999999</v>
      </c>
      <c r="AC21">
        <v>0</v>
      </c>
      <c r="AD21">
        <v>0</v>
      </c>
      <c r="AE21">
        <v>0</v>
      </c>
      <c r="AF21">
        <v>14</v>
      </c>
      <c r="AG21">
        <v>0</v>
      </c>
      <c r="AH21">
        <v>0</v>
      </c>
      <c r="AI21">
        <v>1</v>
      </c>
      <c r="AJ21">
        <v>9.5299999999999994</v>
      </c>
      <c r="AK21">
        <v>1</v>
      </c>
      <c r="AL21">
        <v>1</v>
      </c>
      <c r="AN21">
        <v>0</v>
      </c>
      <c r="AO21">
        <v>1</v>
      </c>
      <c r="AP21">
        <v>1</v>
      </c>
      <c r="AQ21">
        <v>0</v>
      </c>
      <c r="AR21">
        <v>0</v>
      </c>
      <c r="AS21" t="s">
        <v>3</v>
      </c>
      <c r="AT21">
        <v>0.3</v>
      </c>
      <c r="AU21" t="s">
        <v>20</v>
      </c>
      <c r="AV21">
        <v>0</v>
      </c>
      <c r="AW21">
        <v>2</v>
      </c>
      <c r="AX21">
        <v>53419503</v>
      </c>
      <c r="AY21">
        <v>1</v>
      </c>
      <c r="AZ21">
        <v>0</v>
      </c>
      <c r="BA21">
        <v>21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Y21*Source!I33</f>
        <v>1.6500000000000001</v>
      </c>
      <c r="CY21">
        <f t="shared" si="2"/>
        <v>133.41999999999999</v>
      </c>
      <c r="CZ21">
        <f t="shared" si="3"/>
        <v>14</v>
      </c>
      <c r="DA21">
        <f t="shared" si="4"/>
        <v>9.5299999999999994</v>
      </c>
      <c r="DB21">
        <f t="shared" si="0"/>
        <v>5.25</v>
      </c>
      <c r="DC21">
        <f t="shared" si="1"/>
        <v>0</v>
      </c>
    </row>
    <row r="22" spans="1:107" x14ac:dyDescent="0.2">
      <c r="A22">
        <f>ROW(Source!A33)</f>
        <v>33</v>
      </c>
      <c r="B22">
        <v>53408677</v>
      </c>
      <c r="C22">
        <v>53419475</v>
      </c>
      <c r="D22">
        <v>51742016</v>
      </c>
      <c r="E22">
        <v>1</v>
      </c>
      <c r="F22">
        <v>1</v>
      </c>
      <c r="G22">
        <v>1</v>
      </c>
      <c r="H22">
        <v>2</v>
      </c>
      <c r="I22" t="s">
        <v>392</v>
      </c>
      <c r="J22" t="s">
        <v>393</v>
      </c>
      <c r="K22" t="s">
        <v>394</v>
      </c>
      <c r="L22">
        <v>1368</v>
      </c>
      <c r="N22">
        <v>1011</v>
      </c>
      <c r="O22" t="s">
        <v>351</v>
      </c>
      <c r="P22" t="s">
        <v>351</v>
      </c>
      <c r="Q22">
        <v>1</v>
      </c>
      <c r="W22">
        <v>0</v>
      </c>
      <c r="X22">
        <v>-1182904986</v>
      </c>
      <c r="Y22">
        <v>0.21250000000000002</v>
      </c>
      <c r="AA22">
        <v>0</v>
      </c>
      <c r="AB22">
        <v>857.7</v>
      </c>
      <c r="AC22">
        <v>10.06</v>
      </c>
      <c r="AD22">
        <v>0</v>
      </c>
      <c r="AE22">
        <v>0</v>
      </c>
      <c r="AF22">
        <v>90</v>
      </c>
      <c r="AG22">
        <v>10.06</v>
      </c>
      <c r="AH22">
        <v>0</v>
      </c>
      <c r="AI22">
        <v>1</v>
      </c>
      <c r="AJ22">
        <v>9.5299999999999994</v>
      </c>
      <c r="AK22">
        <v>1</v>
      </c>
      <c r="AL22">
        <v>1</v>
      </c>
      <c r="AN22">
        <v>0</v>
      </c>
      <c r="AO22">
        <v>1</v>
      </c>
      <c r="AP22">
        <v>1</v>
      </c>
      <c r="AQ22">
        <v>0</v>
      </c>
      <c r="AR22">
        <v>0</v>
      </c>
      <c r="AS22" t="s">
        <v>3</v>
      </c>
      <c r="AT22">
        <v>0.17</v>
      </c>
      <c r="AU22" t="s">
        <v>20</v>
      </c>
      <c r="AV22">
        <v>0</v>
      </c>
      <c r="AW22">
        <v>2</v>
      </c>
      <c r="AX22">
        <v>53419504</v>
      </c>
      <c r="AY22">
        <v>1</v>
      </c>
      <c r="AZ22">
        <v>0</v>
      </c>
      <c r="BA22">
        <v>22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Y22*Source!I33</f>
        <v>0.93500000000000016</v>
      </c>
      <c r="CY22">
        <f t="shared" si="2"/>
        <v>857.7</v>
      </c>
      <c r="CZ22">
        <f t="shared" si="3"/>
        <v>90</v>
      </c>
      <c r="DA22">
        <f t="shared" si="4"/>
        <v>9.5299999999999994</v>
      </c>
      <c r="DB22">
        <f t="shared" si="0"/>
        <v>19.13</v>
      </c>
      <c r="DC22">
        <f t="shared" si="1"/>
        <v>2.14</v>
      </c>
    </row>
    <row r="23" spans="1:107" x14ac:dyDescent="0.2">
      <c r="A23">
        <f>ROW(Source!A33)</f>
        <v>33</v>
      </c>
      <c r="B23">
        <v>53408677</v>
      </c>
      <c r="C23">
        <v>53419475</v>
      </c>
      <c r="D23">
        <v>51588793</v>
      </c>
      <c r="E23">
        <v>1</v>
      </c>
      <c r="F23">
        <v>1</v>
      </c>
      <c r="G23">
        <v>1</v>
      </c>
      <c r="H23">
        <v>3</v>
      </c>
      <c r="I23" t="s">
        <v>395</v>
      </c>
      <c r="J23" t="s">
        <v>396</v>
      </c>
      <c r="K23" t="s">
        <v>397</v>
      </c>
      <c r="L23">
        <v>1339</v>
      </c>
      <c r="N23">
        <v>1007</v>
      </c>
      <c r="O23" t="s">
        <v>54</v>
      </c>
      <c r="P23" t="s">
        <v>54</v>
      </c>
      <c r="Q23">
        <v>1</v>
      </c>
      <c r="W23">
        <v>0</v>
      </c>
      <c r="X23">
        <v>-1161832183</v>
      </c>
      <c r="Y23">
        <v>0.1</v>
      </c>
      <c r="AA23">
        <v>23.25</v>
      </c>
      <c r="AB23">
        <v>0</v>
      </c>
      <c r="AC23">
        <v>0</v>
      </c>
      <c r="AD23">
        <v>0</v>
      </c>
      <c r="AE23">
        <v>2.44</v>
      </c>
      <c r="AF23">
        <v>0</v>
      </c>
      <c r="AG23">
        <v>0</v>
      </c>
      <c r="AH23">
        <v>0</v>
      </c>
      <c r="AI23">
        <v>9.5299999999999994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</v>
      </c>
      <c r="AT23">
        <v>0.1</v>
      </c>
      <c r="AU23" t="s">
        <v>3</v>
      </c>
      <c r="AV23">
        <v>0</v>
      </c>
      <c r="AW23">
        <v>2</v>
      </c>
      <c r="AX23">
        <v>53419505</v>
      </c>
      <c r="AY23">
        <v>1</v>
      </c>
      <c r="AZ23">
        <v>0</v>
      </c>
      <c r="BA23">
        <v>23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Y23*Source!I33</f>
        <v>0.44000000000000006</v>
      </c>
      <c r="CY23">
        <f t="shared" ref="CY23:CY33" si="5">AA23</f>
        <v>23.25</v>
      </c>
      <c r="CZ23">
        <f t="shared" ref="CZ23:CZ33" si="6">AE23</f>
        <v>2.44</v>
      </c>
      <c r="DA23">
        <f t="shared" ref="DA23:DA33" si="7">AI23</f>
        <v>9.5299999999999994</v>
      </c>
      <c r="DB23">
        <f t="shared" ref="DB23:DB33" si="8">ROUND(ROUND(AT23*CZ23,2),2)</f>
        <v>0.24</v>
      </c>
      <c r="DC23">
        <f t="shared" ref="DC23:DC33" si="9">ROUND(ROUND(AT23*AG23,2),2)</f>
        <v>0</v>
      </c>
    </row>
    <row r="24" spans="1:107" x14ac:dyDescent="0.2">
      <c r="A24">
        <f>ROW(Source!A33)</f>
        <v>33</v>
      </c>
      <c r="B24">
        <v>53408677</v>
      </c>
      <c r="C24">
        <v>53419475</v>
      </c>
      <c r="D24">
        <v>51589915</v>
      </c>
      <c r="E24">
        <v>1</v>
      </c>
      <c r="F24">
        <v>1</v>
      </c>
      <c r="G24">
        <v>1</v>
      </c>
      <c r="H24">
        <v>3</v>
      </c>
      <c r="I24" t="s">
        <v>398</v>
      </c>
      <c r="J24" t="s">
        <v>399</v>
      </c>
      <c r="K24" t="s">
        <v>400</v>
      </c>
      <c r="L24">
        <v>1348</v>
      </c>
      <c r="N24">
        <v>1009</v>
      </c>
      <c r="O24" t="s">
        <v>61</v>
      </c>
      <c r="P24" t="s">
        <v>61</v>
      </c>
      <c r="Q24">
        <v>1000</v>
      </c>
      <c r="W24">
        <v>0</v>
      </c>
      <c r="X24">
        <v>1467298708</v>
      </c>
      <c r="Y24">
        <v>1E-3</v>
      </c>
      <c r="AA24">
        <v>98302.05</v>
      </c>
      <c r="AB24">
        <v>0</v>
      </c>
      <c r="AC24">
        <v>0</v>
      </c>
      <c r="AD24">
        <v>0</v>
      </c>
      <c r="AE24">
        <v>10315.01</v>
      </c>
      <c r="AF24">
        <v>0</v>
      </c>
      <c r="AG24">
        <v>0</v>
      </c>
      <c r="AH24">
        <v>0</v>
      </c>
      <c r="AI24">
        <v>9.5299999999999994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1E-3</v>
      </c>
      <c r="AU24" t="s">
        <v>3</v>
      </c>
      <c r="AV24">
        <v>0</v>
      </c>
      <c r="AW24">
        <v>2</v>
      </c>
      <c r="AX24">
        <v>53419506</v>
      </c>
      <c r="AY24">
        <v>1</v>
      </c>
      <c r="AZ24">
        <v>0</v>
      </c>
      <c r="BA24">
        <v>24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Y24*Source!I33</f>
        <v>4.4000000000000003E-3</v>
      </c>
      <c r="CY24">
        <f t="shared" si="5"/>
        <v>98302.05</v>
      </c>
      <c r="CZ24">
        <f t="shared" si="6"/>
        <v>10315.01</v>
      </c>
      <c r="DA24">
        <f t="shared" si="7"/>
        <v>9.5299999999999994</v>
      </c>
      <c r="DB24">
        <f t="shared" si="8"/>
        <v>10.32</v>
      </c>
      <c r="DC24">
        <f t="shared" si="9"/>
        <v>0</v>
      </c>
    </row>
    <row r="25" spans="1:107" x14ac:dyDescent="0.2">
      <c r="A25">
        <f>ROW(Source!A33)</f>
        <v>33</v>
      </c>
      <c r="B25">
        <v>53408677</v>
      </c>
      <c r="C25">
        <v>53419475</v>
      </c>
      <c r="D25">
        <v>51577219</v>
      </c>
      <c r="E25">
        <v>56</v>
      </c>
      <c r="F25">
        <v>1</v>
      </c>
      <c r="G25">
        <v>1</v>
      </c>
      <c r="H25">
        <v>3</v>
      </c>
      <c r="I25" t="s">
        <v>59</v>
      </c>
      <c r="J25" t="s">
        <v>3</v>
      </c>
      <c r="K25" t="s">
        <v>60</v>
      </c>
      <c r="L25">
        <v>1348</v>
      </c>
      <c r="N25">
        <v>1009</v>
      </c>
      <c r="O25" t="s">
        <v>61</v>
      </c>
      <c r="P25" t="s">
        <v>61</v>
      </c>
      <c r="Q25">
        <v>1000</v>
      </c>
      <c r="W25">
        <v>0</v>
      </c>
      <c r="X25">
        <v>1360257570</v>
      </c>
      <c r="Y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9.5299999999999994</v>
      </c>
      <c r="AJ25">
        <v>1</v>
      </c>
      <c r="AK25">
        <v>1</v>
      </c>
      <c r="AL25">
        <v>1</v>
      </c>
      <c r="AN25">
        <v>1</v>
      </c>
      <c r="AO25">
        <v>0</v>
      </c>
      <c r="AP25">
        <v>0</v>
      </c>
      <c r="AQ25">
        <v>0</v>
      </c>
      <c r="AR25">
        <v>0</v>
      </c>
      <c r="AS25" t="s">
        <v>3</v>
      </c>
      <c r="AT25">
        <v>0</v>
      </c>
      <c r="AU25" t="s">
        <v>3</v>
      </c>
      <c r="AV25">
        <v>0</v>
      </c>
      <c r="AW25">
        <v>2</v>
      </c>
      <c r="AX25">
        <v>53419507</v>
      </c>
      <c r="AY25">
        <v>1</v>
      </c>
      <c r="AZ25">
        <v>0</v>
      </c>
      <c r="BA25">
        <v>25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Y25*Source!I33</f>
        <v>0</v>
      </c>
      <c r="CY25">
        <f t="shared" si="5"/>
        <v>0</v>
      </c>
      <c r="CZ25">
        <f t="shared" si="6"/>
        <v>0</v>
      </c>
      <c r="DA25">
        <f t="shared" si="7"/>
        <v>9.5299999999999994</v>
      </c>
      <c r="DB25">
        <f t="shared" si="8"/>
        <v>0</v>
      </c>
      <c r="DC25">
        <f t="shared" si="9"/>
        <v>0</v>
      </c>
    </row>
    <row r="26" spans="1:107" x14ac:dyDescent="0.2">
      <c r="A26">
        <f>ROW(Source!A33)</f>
        <v>33</v>
      </c>
      <c r="B26">
        <v>53408677</v>
      </c>
      <c r="C26">
        <v>53419475</v>
      </c>
      <c r="D26">
        <v>51591201</v>
      </c>
      <c r="E26">
        <v>1</v>
      </c>
      <c r="F26">
        <v>1</v>
      </c>
      <c r="G26">
        <v>1</v>
      </c>
      <c r="H26">
        <v>3</v>
      </c>
      <c r="I26" t="s">
        <v>401</v>
      </c>
      <c r="J26" t="s">
        <v>402</v>
      </c>
      <c r="K26" t="s">
        <v>403</v>
      </c>
      <c r="L26">
        <v>1348</v>
      </c>
      <c r="N26">
        <v>1009</v>
      </c>
      <c r="O26" t="s">
        <v>61</v>
      </c>
      <c r="P26" t="s">
        <v>61</v>
      </c>
      <c r="Q26">
        <v>1000</v>
      </c>
      <c r="W26">
        <v>0</v>
      </c>
      <c r="X26">
        <v>-2110081257</v>
      </c>
      <c r="Y26">
        <v>4.0000000000000002E-4</v>
      </c>
      <c r="AA26">
        <v>114150.34</v>
      </c>
      <c r="AB26">
        <v>0</v>
      </c>
      <c r="AC26">
        <v>0</v>
      </c>
      <c r="AD26">
        <v>0</v>
      </c>
      <c r="AE26">
        <v>11978</v>
      </c>
      <c r="AF26">
        <v>0</v>
      </c>
      <c r="AG26">
        <v>0</v>
      </c>
      <c r="AH26">
        <v>0</v>
      </c>
      <c r="AI26">
        <v>9.5299999999999994</v>
      </c>
      <c r="AJ26">
        <v>1</v>
      </c>
      <c r="AK26">
        <v>1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4.0000000000000002E-4</v>
      </c>
      <c r="AU26" t="s">
        <v>3</v>
      </c>
      <c r="AV26">
        <v>0</v>
      </c>
      <c r="AW26">
        <v>2</v>
      </c>
      <c r="AX26">
        <v>53419508</v>
      </c>
      <c r="AY26">
        <v>1</v>
      </c>
      <c r="AZ26">
        <v>0</v>
      </c>
      <c r="BA26">
        <v>26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Y26*Source!I33</f>
        <v>1.7600000000000003E-3</v>
      </c>
      <c r="CY26">
        <f t="shared" si="5"/>
        <v>114150.34</v>
      </c>
      <c r="CZ26">
        <f t="shared" si="6"/>
        <v>11978</v>
      </c>
      <c r="DA26">
        <f t="shared" si="7"/>
        <v>9.5299999999999994</v>
      </c>
      <c r="DB26">
        <f t="shared" si="8"/>
        <v>4.79</v>
      </c>
      <c r="DC26">
        <f t="shared" si="9"/>
        <v>0</v>
      </c>
    </row>
    <row r="27" spans="1:107" x14ac:dyDescent="0.2">
      <c r="A27">
        <f>ROW(Source!A33)</f>
        <v>33</v>
      </c>
      <c r="B27">
        <v>53408677</v>
      </c>
      <c r="C27">
        <v>53419475</v>
      </c>
      <c r="D27">
        <v>51591682</v>
      </c>
      <c r="E27">
        <v>1</v>
      </c>
      <c r="F27">
        <v>1</v>
      </c>
      <c r="G27">
        <v>1</v>
      </c>
      <c r="H27">
        <v>3</v>
      </c>
      <c r="I27" t="s">
        <v>404</v>
      </c>
      <c r="J27" t="s">
        <v>405</v>
      </c>
      <c r="K27" t="s">
        <v>406</v>
      </c>
      <c r="L27">
        <v>1327</v>
      </c>
      <c r="N27">
        <v>1005</v>
      </c>
      <c r="O27" t="s">
        <v>407</v>
      </c>
      <c r="P27" t="s">
        <v>407</v>
      </c>
      <c r="Q27">
        <v>1</v>
      </c>
      <c r="W27">
        <v>0</v>
      </c>
      <c r="X27">
        <v>348759951</v>
      </c>
      <c r="Y27">
        <v>0.5</v>
      </c>
      <c r="AA27">
        <v>1715.4</v>
      </c>
      <c r="AB27">
        <v>0</v>
      </c>
      <c r="AC27">
        <v>0</v>
      </c>
      <c r="AD27">
        <v>0</v>
      </c>
      <c r="AE27">
        <v>180</v>
      </c>
      <c r="AF27">
        <v>0</v>
      </c>
      <c r="AG27">
        <v>0</v>
      </c>
      <c r="AH27">
        <v>0</v>
      </c>
      <c r="AI27">
        <v>9.5299999999999994</v>
      </c>
      <c r="AJ27">
        <v>1</v>
      </c>
      <c r="AK27">
        <v>1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0.5</v>
      </c>
      <c r="AU27" t="s">
        <v>3</v>
      </c>
      <c r="AV27">
        <v>0</v>
      </c>
      <c r="AW27">
        <v>2</v>
      </c>
      <c r="AX27">
        <v>53419509</v>
      </c>
      <c r="AY27">
        <v>1</v>
      </c>
      <c r="AZ27">
        <v>0</v>
      </c>
      <c r="BA27">
        <v>27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Y27*Source!I33</f>
        <v>2.2000000000000002</v>
      </c>
      <c r="CY27">
        <f t="shared" si="5"/>
        <v>1715.4</v>
      </c>
      <c r="CZ27">
        <f t="shared" si="6"/>
        <v>180</v>
      </c>
      <c r="DA27">
        <f t="shared" si="7"/>
        <v>9.5299999999999994</v>
      </c>
      <c r="DB27">
        <f t="shared" si="8"/>
        <v>90</v>
      </c>
      <c r="DC27">
        <f t="shared" si="9"/>
        <v>0</v>
      </c>
    </row>
    <row r="28" spans="1:107" x14ac:dyDescent="0.2">
      <c r="A28">
        <f>ROW(Source!A33)</f>
        <v>33</v>
      </c>
      <c r="B28">
        <v>53408677</v>
      </c>
      <c r="C28">
        <v>53419475</v>
      </c>
      <c r="D28">
        <v>51593048</v>
      </c>
      <c r="E28">
        <v>1</v>
      </c>
      <c r="F28">
        <v>1</v>
      </c>
      <c r="G28">
        <v>1</v>
      </c>
      <c r="H28">
        <v>3</v>
      </c>
      <c r="I28" t="s">
        <v>408</v>
      </c>
      <c r="J28" t="s">
        <v>409</v>
      </c>
      <c r="K28" t="s">
        <v>410</v>
      </c>
      <c r="L28">
        <v>1339</v>
      </c>
      <c r="N28">
        <v>1007</v>
      </c>
      <c r="O28" t="s">
        <v>54</v>
      </c>
      <c r="P28" t="s">
        <v>54</v>
      </c>
      <c r="Q28">
        <v>1</v>
      </c>
      <c r="W28">
        <v>0</v>
      </c>
      <c r="X28">
        <v>19870253</v>
      </c>
      <c r="Y28">
        <v>0.82</v>
      </c>
      <c r="AA28">
        <v>1249.19</v>
      </c>
      <c r="AB28">
        <v>0</v>
      </c>
      <c r="AC28">
        <v>0</v>
      </c>
      <c r="AD28">
        <v>0</v>
      </c>
      <c r="AE28">
        <v>131.08000000000001</v>
      </c>
      <c r="AF28">
        <v>0</v>
      </c>
      <c r="AG28">
        <v>0</v>
      </c>
      <c r="AH28">
        <v>0</v>
      </c>
      <c r="AI28">
        <v>9.5299999999999994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0.82</v>
      </c>
      <c r="AU28" t="s">
        <v>3</v>
      </c>
      <c r="AV28">
        <v>0</v>
      </c>
      <c r="AW28">
        <v>2</v>
      </c>
      <c r="AX28">
        <v>53419510</v>
      </c>
      <c r="AY28">
        <v>1</v>
      </c>
      <c r="AZ28">
        <v>0</v>
      </c>
      <c r="BA28">
        <v>28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Y28*Source!I33</f>
        <v>3.6080000000000001</v>
      </c>
      <c r="CY28">
        <f t="shared" si="5"/>
        <v>1249.19</v>
      </c>
      <c r="CZ28">
        <f t="shared" si="6"/>
        <v>131.08000000000001</v>
      </c>
      <c r="DA28">
        <f t="shared" si="7"/>
        <v>9.5299999999999994</v>
      </c>
      <c r="DB28">
        <f t="shared" si="8"/>
        <v>107.49</v>
      </c>
      <c r="DC28">
        <f t="shared" si="9"/>
        <v>0</v>
      </c>
    </row>
    <row r="29" spans="1:107" x14ac:dyDescent="0.2">
      <c r="A29">
        <f>ROW(Source!A33)</f>
        <v>33</v>
      </c>
      <c r="B29">
        <v>53408677</v>
      </c>
      <c r="C29">
        <v>53419475</v>
      </c>
      <c r="D29">
        <v>51593142</v>
      </c>
      <c r="E29">
        <v>1</v>
      </c>
      <c r="F29">
        <v>1</v>
      </c>
      <c r="G29">
        <v>1</v>
      </c>
      <c r="H29">
        <v>3</v>
      </c>
      <c r="I29" t="s">
        <v>411</v>
      </c>
      <c r="J29" t="s">
        <v>412</v>
      </c>
      <c r="K29" t="s">
        <v>413</v>
      </c>
      <c r="L29">
        <v>1339</v>
      </c>
      <c r="N29">
        <v>1007</v>
      </c>
      <c r="O29" t="s">
        <v>54</v>
      </c>
      <c r="P29" t="s">
        <v>54</v>
      </c>
      <c r="Q29">
        <v>1</v>
      </c>
      <c r="W29">
        <v>0</v>
      </c>
      <c r="X29">
        <v>-407187311</v>
      </c>
      <c r="Y29">
        <v>0.49</v>
      </c>
      <c r="AA29">
        <v>571.70000000000005</v>
      </c>
      <c r="AB29">
        <v>0</v>
      </c>
      <c r="AC29">
        <v>0</v>
      </c>
      <c r="AD29">
        <v>0</v>
      </c>
      <c r="AE29">
        <v>59.99</v>
      </c>
      <c r="AF29">
        <v>0</v>
      </c>
      <c r="AG29">
        <v>0</v>
      </c>
      <c r="AH29">
        <v>0</v>
      </c>
      <c r="AI29">
        <v>9.5299999999999994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3</v>
      </c>
      <c r="AT29">
        <v>0.49</v>
      </c>
      <c r="AU29" t="s">
        <v>3</v>
      </c>
      <c r="AV29">
        <v>0</v>
      </c>
      <c r="AW29">
        <v>2</v>
      </c>
      <c r="AX29">
        <v>53419511</v>
      </c>
      <c r="AY29">
        <v>1</v>
      </c>
      <c r="AZ29">
        <v>0</v>
      </c>
      <c r="BA29">
        <v>29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Y29*Source!I33</f>
        <v>2.1560000000000001</v>
      </c>
      <c r="CY29">
        <f t="shared" si="5"/>
        <v>571.70000000000005</v>
      </c>
      <c r="CZ29">
        <f t="shared" si="6"/>
        <v>59.99</v>
      </c>
      <c r="DA29">
        <f t="shared" si="7"/>
        <v>9.5299999999999994</v>
      </c>
      <c r="DB29">
        <f t="shared" si="8"/>
        <v>29.4</v>
      </c>
      <c r="DC29">
        <f t="shared" si="9"/>
        <v>0</v>
      </c>
    </row>
    <row r="30" spans="1:107" x14ac:dyDescent="0.2">
      <c r="A30">
        <f>ROW(Source!A33)</f>
        <v>33</v>
      </c>
      <c r="B30">
        <v>53408677</v>
      </c>
      <c r="C30">
        <v>53419475</v>
      </c>
      <c r="D30">
        <v>51593439</v>
      </c>
      <c r="E30">
        <v>1</v>
      </c>
      <c r="F30">
        <v>1</v>
      </c>
      <c r="G30">
        <v>1</v>
      </c>
      <c r="H30">
        <v>3</v>
      </c>
      <c r="I30" t="s">
        <v>414</v>
      </c>
      <c r="J30" t="s">
        <v>415</v>
      </c>
      <c r="K30" t="s">
        <v>416</v>
      </c>
      <c r="L30">
        <v>1348</v>
      </c>
      <c r="N30">
        <v>1009</v>
      </c>
      <c r="O30" t="s">
        <v>61</v>
      </c>
      <c r="P30" t="s">
        <v>61</v>
      </c>
      <c r="Q30">
        <v>1000</v>
      </c>
      <c r="W30">
        <v>0</v>
      </c>
      <c r="X30">
        <v>-426924281</v>
      </c>
      <c r="Y30">
        <v>0.25</v>
      </c>
      <c r="AA30">
        <v>3230.67</v>
      </c>
      <c r="AB30">
        <v>0</v>
      </c>
      <c r="AC30">
        <v>0</v>
      </c>
      <c r="AD30">
        <v>0</v>
      </c>
      <c r="AE30">
        <v>339</v>
      </c>
      <c r="AF30">
        <v>0</v>
      </c>
      <c r="AG30">
        <v>0</v>
      </c>
      <c r="AH30">
        <v>0</v>
      </c>
      <c r="AI30">
        <v>9.5299999999999994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3</v>
      </c>
      <c r="AT30">
        <v>0.25</v>
      </c>
      <c r="AU30" t="s">
        <v>3</v>
      </c>
      <c r="AV30">
        <v>0</v>
      </c>
      <c r="AW30">
        <v>2</v>
      </c>
      <c r="AX30">
        <v>53419512</v>
      </c>
      <c r="AY30">
        <v>1</v>
      </c>
      <c r="AZ30">
        <v>0</v>
      </c>
      <c r="BA30">
        <v>30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Y30*Source!I33</f>
        <v>1.1000000000000001</v>
      </c>
      <c r="CY30">
        <f t="shared" si="5"/>
        <v>3230.67</v>
      </c>
      <c r="CZ30">
        <f t="shared" si="6"/>
        <v>339</v>
      </c>
      <c r="DA30">
        <f t="shared" si="7"/>
        <v>9.5299999999999994</v>
      </c>
      <c r="DB30">
        <f t="shared" si="8"/>
        <v>84.75</v>
      </c>
      <c r="DC30">
        <f t="shared" si="9"/>
        <v>0</v>
      </c>
    </row>
    <row r="31" spans="1:107" x14ac:dyDescent="0.2">
      <c r="A31">
        <f>ROW(Source!A33)</f>
        <v>33</v>
      </c>
      <c r="B31">
        <v>53408677</v>
      </c>
      <c r="C31">
        <v>53419475</v>
      </c>
      <c r="D31">
        <v>51608796</v>
      </c>
      <c r="E31">
        <v>1</v>
      </c>
      <c r="F31">
        <v>1</v>
      </c>
      <c r="G31">
        <v>1</v>
      </c>
      <c r="H31">
        <v>3</v>
      </c>
      <c r="I31" t="s">
        <v>417</v>
      </c>
      <c r="J31" t="s">
        <v>418</v>
      </c>
      <c r="K31" t="s">
        <v>419</v>
      </c>
      <c r="L31">
        <v>1348</v>
      </c>
      <c r="N31">
        <v>1009</v>
      </c>
      <c r="O31" t="s">
        <v>61</v>
      </c>
      <c r="P31" t="s">
        <v>61</v>
      </c>
      <c r="Q31">
        <v>1000</v>
      </c>
      <c r="W31">
        <v>0</v>
      </c>
      <c r="X31">
        <v>-864197285</v>
      </c>
      <c r="Y31">
        <v>2.9999999999999997E-4</v>
      </c>
      <c r="AA31">
        <v>97206</v>
      </c>
      <c r="AB31">
        <v>0</v>
      </c>
      <c r="AC31">
        <v>0</v>
      </c>
      <c r="AD31">
        <v>0</v>
      </c>
      <c r="AE31">
        <v>10200</v>
      </c>
      <c r="AF31">
        <v>0</v>
      </c>
      <c r="AG31">
        <v>0</v>
      </c>
      <c r="AH31">
        <v>0</v>
      </c>
      <c r="AI31">
        <v>9.5299999999999994</v>
      </c>
      <c r="AJ31">
        <v>1</v>
      </c>
      <c r="AK31">
        <v>1</v>
      </c>
      <c r="AL31">
        <v>1</v>
      </c>
      <c r="AN31">
        <v>0</v>
      </c>
      <c r="AO31">
        <v>1</v>
      </c>
      <c r="AP31">
        <v>0</v>
      </c>
      <c r="AQ31">
        <v>0</v>
      </c>
      <c r="AR31">
        <v>0</v>
      </c>
      <c r="AS31" t="s">
        <v>3</v>
      </c>
      <c r="AT31">
        <v>2.9999999999999997E-4</v>
      </c>
      <c r="AU31" t="s">
        <v>3</v>
      </c>
      <c r="AV31">
        <v>0</v>
      </c>
      <c r="AW31">
        <v>2</v>
      </c>
      <c r="AX31">
        <v>53419513</v>
      </c>
      <c r="AY31">
        <v>1</v>
      </c>
      <c r="AZ31">
        <v>0</v>
      </c>
      <c r="BA31">
        <v>31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Y31*Source!I33</f>
        <v>1.32E-3</v>
      </c>
      <c r="CY31">
        <f t="shared" si="5"/>
        <v>97206</v>
      </c>
      <c r="CZ31">
        <f t="shared" si="6"/>
        <v>10200</v>
      </c>
      <c r="DA31">
        <f t="shared" si="7"/>
        <v>9.5299999999999994</v>
      </c>
      <c r="DB31">
        <f t="shared" si="8"/>
        <v>3.06</v>
      </c>
      <c r="DC31">
        <f t="shared" si="9"/>
        <v>0</v>
      </c>
    </row>
    <row r="32" spans="1:107" x14ac:dyDescent="0.2">
      <c r="A32">
        <f>ROW(Source!A33)</f>
        <v>33</v>
      </c>
      <c r="B32">
        <v>53408677</v>
      </c>
      <c r="C32">
        <v>53419475</v>
      </c>
      <c r="D32">
        <v>51578975</v>
      </c>
      <c r="E32">
        <v>56</v>
      </c>
      <c r="F32">
        <v>1</v>
      </c>
      <c r="G32">
        <v>1</v>
      </c>
      <c r="H32">
        <v>3</v>
      </c>
      <c r="I32" t="s">
        <v>63</v>
      </c>
      <c r="J32" t="s">
        <v>3</v>
      </c>
      <c r="K32" t="s">
        <v>64</v>
      </c>
      <c r="L32">
        <v>1348</v>
      </c>
      <c r="N32">
        <v>1009</v>
      </c>
      <c r="O32" t="s">
        <v>61</v>
      </c>
      <c r="P32" t="s">
        <v>61</v>
      </c>
      <c r="Q32">
        <v>1000</v>
      </c>
      <c r="W32">
        <v>0</v>
      </c>
      <c r="X32">
        <v>1471899773</v>
      </c>
      <c r="Y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9.5299999999999994</v>
      </c>
      <c r="AJ32">
        <v>1</v>
      </c>
      <c r="AK32">
        <v>1</v>
      </c>
      <c r="AL32">
        <v>1</v>
      </c>
      <c r="AN32">
        <v>1</v>
      </c>
      <c r="AO32">
        <v>0</v>
      </c>
      <c r="AP32">
        <v>0</v>
      </c>
      <c r="AQ32">
        <v>0</v>
      </c>
      <c r="AR32">
        <v>0</v>
      </c>
      <c r="AS32" t="s">
        <v>3</v>
      </c>
      <c r="AT32">
        <v>0</v>
      </c>
      <c r="AU32" t="s">
        <v>3</v>
      </c>
      <c r="AV32">
        <v>0</v>
      </c>
      <c r="AW32">
        <v>2</v>
      </c>
      <c r="AX32">
        <v>53419514</v>
      </c>
      <c r="AY32">
        <v>1</v>
      </c>
      <c r="AZ32">
        <v>0</v>
      </c>
      <c r="BA32">
        <v>32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Y32*Source!I33</f>
        <v>0</v>
      </c>
      <c r="CY32">
        <f t="shared" si="5"/>
        <v>0</v>
      </c>
      <c r="CZ32">
        <f t="shared" si="6"/>
        <v>0</v>
      </c>
      <c r="DA32">
        <f t="shared" si="7"/>
        <v>9.5299999999999994</v>
      </c>
      <c r="DB32">
        <f t="shared" si="8"/>
        <v>0</v>
      </c>
      <c r="DC32">
        <f t="shared" si="9"/>
        <v>0</v>
      </c>
    </row>
    <row r="33" spans="1:107" x14ac:dyDescent="0.2">
      <c r="A33">
        <f>ROW(Source!A33)</f>
        <v>33</v>
      </c>
      <c r="B33">
        <v>53408677</v>
      </c>
      <c r="C33">
        <v>53419475</v>
      </c>
      <c r="D33">
        <v>51613643</v>
      </c>
      <c r="E33">
        <v>1</v>
      </c>
      <c r="F33">
        <v>1</v>
      </c>
      <c r="G33">
        <v>1</v>
      </c>
      <c r="H33">
        <v>3</v>
      </c>
      <c r="I33" t="s">
        <v>420</v>
      </c>
      <c r="J33" t="s">
        <v>421</v>
      </c>
      <c r="K33" t="s">
        <v>422</v>
      </c>
      <c r="L33">
        <v>1339</v>
      </c>
      <c r="N33">
        <v>1007</v>
      </c>
      <c r="O33" t="s">
        <v>54</v>
      </c>
      <c r="P33" t="s">
        <v>54</v>
      </c>
      <c r="Q33">
        <v>1</v>
      </c>
      <c r="W33">
        <v>0</v>
      </c>
      <c r="X33">
        <v>2092939402</v>
      </c>
      <c r="Y33">
        <v>1.0999999999999999E-2</v>
      </c>
      <c r="AA33">
        <v>11007.15</v>
      </c>
      <c r="AB33">
        <v>0</v>
      </c>
      <c r="AC33">
        <v>0</v>
      </c>
      <c r="AD33">
        <v>0</v>
      </c>
      <c r="AE33">
        <v>1155</v>
      </c>
      <c r="AF33">
        <v>0</v>
      </c>
      <c r="AG33">
        <v>0</v>
      </c>
      <c r="AH33">
        <v>0</v>
      </c>
      <c r="AI33">
        <v>9.5299999999999994</v>
      </c>
      <c r="AJ33">
        <v>1</v>
      </c>
      <c r="AK33">
        <v>1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3</v>
      </c>
      <c r="AT33">
        <v>1.0999999999999999E-2</v>
      </c>
      <c r="AU33" t="s">
        <v>3</v>
      </c>
      <c r="AV33">
        <v>0</v>
      </c>
      <c r="AW33">
        <v>2</v>
      </c>
      <c r="AX33">
        <v>53419515</v>
      </c>
      <c r="AY33">
        <v>1</v>
      </c>
      <c r="AZ33">
        <v>0</v>
      </c>
      <c r="BA33">
        <v>33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Y33*Source!I33</f>
        <v>4.8399999999999999E-2</v>
      </c>
      <c r="CY33">
        <f t="shared" si="5"/>
        <v>11007.15</v>
      </c>
      <c r="CZ33">
        <f t="shared" si="6"/>
        <v>1155</v>
      </c>
      <c r="DA33">
        <f t="shared" si="7"/>
        <v>9.5299999999999994</v>
      </c>
      <c r="DB33">
        <f t="shared" si="8"/>
        <v>12.71</v>
      </c>
      <c r="DC33">
        <f t="shared" si="9"/>
        <v>0</v>
      </c>
    </row>
    <row r="34" spans="1:107" x14ac:dyDescent="0.2">
      <c r="A34">
        <f>ROW(Source!A36)</f>
        <v>36</v>
      </c>
      <c r="B34">
        <v>53408677</v>
      </c>
      <c r="C34">
        <v>53419518</v>
      </c>
      <c r="D34">
        <v>51576705</v>
      </c>
      <c r="E34">
        <v>56</v>
      </c>
      <c r="F34">
        <v>1</v>
      </c>
      <c r="G34">
        <v>1</v>
      </c>
      <c r="H34">
        <v>1</v>
      </c>
      <c r="I34" t="s">
        <v>423</v>
      </c>
      <c r="J34" t="s">
        <v>3</v>
      </c>
      <c r="K34" t="s">
        <v>424</v>
      </c>
      <c r="L34">
        <v>1191</v>
      </c>
      <c r="N34">
        <v>1013</v>
      </c>
      <c r="O34" t="s">
        <v>345</v>
      </c>
      <c r="P34" t="s">
        <v>345</v>
      </c>
      <c r="Q34">
        <v>1</v>
      </c>
      <c r="W34">
        <v>0</v>
      </c>
      <c r="X34">
        <v>-2143564933</v>
      </c>
      <c r="Y34">
        <v>29.9</v>
      </c>
      <c r="AA34">
        <v>0</v>
      </c>
      <c r="AB34">
        <v>0</v>
      </c>
      <c r="AC34">
        <v>0</v>
      </c>
      <c r="AD34">
        <v>93.01</v>
      </c>
      <c r="AE34">
        <v>0</v>
      </c>
      <c r="AF34">
        <v>0</v>
      </c>
      <c r="AG34">
        <v>0</v>
      </c>
      <c r="AH34">
        <v>9.76</v>
      </c>
      <c r="AI34">
        <v>1</v>
      </c>
      <c r="AJ34">
        <v>1</v>
      </c>
      <c r="AK34">
        <v>1</v>
      </c>
      <c r="AL34">
        <v>9.5299999999999994</v>
      </c>
      <c r="AN34">
        <v>0</v>
      </c>
      <c r="AO34">
        <v>1</v>
      </c>
      <c r="AP34">
        <v>1</v>
      </c>
      <c r="AQ34">
        <v>0</v>
      </c>
      <c r="AR34">
        <v>0</v>
      </c>
      <c r="AS34" t="s">
        <v>3</v>
      </c>
      <c r="AT34">
        <v>26</v>
      </c>
      <c r="AU34" t="s">
        <v>21</v>
      </c>
      <c r="AV34">
        <v>1</v>
      </c>
      <c r="AW34">
        <v>2</v>
      </c>
      <c r="AX34">
        <v>53419529</v>
      </c>
      <c r="AY34">
        <v>1</v>
      </c>
      <c r="AZ34">
        <v>0</v>
      </c>
      <c r="BA34">
        <v>34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Y34*Source!I36</f>
        <v>13.61646</v>
      </c>
      <c r="CY34">
        <f>AD34</f>
        <v>93.01</v>
      </c>
      <c r="CZ34">
        <f>AH34</f>
        <v>9.76</v>
      </c>
      <c r="DA34">
        <f>AL34</f>
        <v>9.5299999999999994</v>
      </c>
      <c r="DB34">
        <f>ROUND((ROUND(AT34*CZ34,2)*ROUND(1.15,7)),2)</f>
        <v>291.82</v>
      </c>
      <c r="DC34">
        <f>ROUND((ROUND(AT34*AG34,2)*ROUND(1.15,7)),2)</f>
        <v>0</v>
      </c>
    </row>
    <row r="35" spans="1:107" x14ac:dyDescent="0.2">
      <c r="A35">
        <f>ROW(Source!A36)</f>
        <v>36</v>
      </c>
      <c r="B35">
        <v>53408677</v>
      </c>
      <c r="C35">
        <v>53419518</v>
      </c>
      <c r="D35">
        <v>51576840</v>
      </c>
      <c r="E35">
        <v>56</v>
      </c>
      <c r="F35">
        <v>1</v>
      </c>
      <c r="G35">
        <v>1</v>
      </c>
      <c r="H35">
        <v>1</v>
      </c>
      <c r="I35" t="s">
        <v>346</v>
      </c>
      <c r="J35" t="s">
        <v>3</v>
      </c>
      <c r="K35" t="s">
        <v>347</v>
      </c>
      <c r="L35">
        <v>1191</v>
      </c>
      <c r="N35">
        <v>1013</v>
      </c>
      <c r="O35" t="s">
        <v>345</v>
      </c>
      <c r="P35" t="s">
        <v>345</v>
      </c>
      <c r="Q35">
        <v>1</v>
      </c>
      <c r="W35">
        <v>0</v>
      </c>
      <c r="X35">
        <v>-1417349443</v>
      </c>
      <c r="Y35">
        <v>8.6374999999999993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1</v>
      </c>
      <c r="AJ35">
        <v>1</v>
      </c>
      <c r="AK35">
        <v>9.5299999999999994</v>
      </c>
      <c r="AL35">
        <v>1</v>
      </c>
      <c r="AN35">
        <v>0</v>
      </c>
      <c r="AO35">
        <v>1</v>
      </c>
      <c r="AP35">
        <v>1</v>
      </c>
      <c r="AQ35">
        <v>0</v>
      </c>
      <c r="AR35">
        <v>0</v>
      </c>
      <c r="AS35" t="s">
        <v>3</v>
      </c>
      <c r="AT35">
        <v>6.91</v>
      </c>
      <c r="AU35" t="s">
        <v>20</v>
      </c>
      <c r="AV35">
        <v>2</v>
      </c>
      <c r="AW35">
        <v>2</v>
      </c>
      <c r="AX35">
        <v>53419530</v>
      </c>
      <c r="AY35">
        <v>1</v>
      </c>
      <c r="AZ35">
        <v>0</v>
      </c>
      <c r="BA35">
        <v>35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Y35*Source!I36</f>
        <v>3.9335174999999998</v>
      </c>
      <c r="CY35">
        <f>AD35</f>
        <v>0</v>
      </c>
      <c r="CZ35">
        <f>AH35</f>
        <v>0</v>
      </c>
      <c r="DA35">
        <f>AL35</f>
        <v>1</v>
      </c>
      <c r="DB35">
        <f t="shared" ref="DB35:DB40" si="10">ROUND((ROUND(AT35*CZ35,2)*ROUND(1.25,7)),2)</f>
        <v>0</v>
      </c>
      <c r="DC35">
        <f t="shared" ref="DC35:DC40" si="11">ROUND((ROUND(AT35*AG35,2)*ROUND(1.25,7)),2)</f>
        <v>0</v>
      </c>
    </row>
    <row r="36" spans="1:107" x14ac:dyDescent="0.2">
      <c r="A36">
        <f>ROW(Source!A36)</f>
        <v>36</v>
      </c>
      <c r="B36">
        <v>53408677</v>
      </c>
      <c r="C36">
        <v>53419518</v>
      </c>
      <c r="D36">
        <v>51740741</v>
      </c>
      <c r="E36">
        <v>1</v>
      </c>
      <c r="F36">
        <v>1</v>
      </c>
      <c r="G36">
        <v>1</v>
      </c>
      <c r="H36">
        <v>2</v>
      </c>
      <c r="I36" t="s">
        <v>374</v>
      </c>
      <c r="J36" t="s">
        <v>375</v>
      </c>
      <c r="K36" t="s">
        <v>376</v>
      </c>
      <c r="L36">
        <v>1368</v>
      </c>
      <c r="N36">
        <v>1011</v>
      </c>
      <c r="O36" t="s">
        <v>351</v>
      </c>
      <c r="P36" t="s">
        <v>351</v>
      </c>
      <c r="Q36">
        <v>1</v>
      </c>
      <c r="W36">
        <v>0</v>
      </c>
      <c r="X36">
        <v>-1346461524</v>
      </c>
      <c r="Y36">
        <v>1.3</v>
      </c>
      <c r="AA36">
        <v>0</v>
      </c>
      <c r="AB36">
        <v>1099.76</v>
      </c>
      <c r="AC36">
        <v>13.5</v>
      </c>
      <c r="AD36">
        <v>0</v>
      </c>
      <c r="AE36">
        <v>0</v>
      </c>
      <c r="AF36">
        <v>115.4</v>
      </c>
      <c r="AG36">
        <v>13.5</v>
      </c>
      <c r="AH36">
        <v>0</v>
      </c>
      <c r="AI36">
        <v>1</v>
      </c>
      <c r="AJ36">
        <v>9.5299999999999994</v>
      </c>
      <c r="AK36">
        <v>1</v>
      </c>
      <c r="AL36">
        <v>1</v>
      </c>
      <c r="AN36">
        <v>0</v>
      </c>
      <c r="AO36">
        <v>1</v>
      </c>
      <c r="AP36">
        <v>1</v>
      </c>
      <c r="AQ36">
        <v>0</v>
      </c>
      <c r="AR36">
        <v>0</v>
      </c>
      <c r="AS36" t="s">
        <v>3</v>
      </c>
      <c r="AT36">
        <v>1.04</v>
      </c>
      <c r="AU36" t="s">
        <v>20</v>
      </c>
      <c r="AV36">
        <v>0</v>
      </c>
      <c r="AW36">
        <v>2</v>
      </c>
      <c r="AX36">
        <v>53419531</v>
      </c>
      <c r="AY36">
        <v>1</v>
      </c>
      <c r="AZ36">
        <v>0</v>
      </c>
      <c r="BA36">
        <v>36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Y36*Source!I36</f>
        <v>0.5920200000000001</v>
      </c>
      <c r="CY36">
        <f>AB36</f>
        <v>1099.76</v>
      </c>
      <c r="CZ36">
        <f>AF36</f>
        <v>115.4</v>
      </c>
      <c r="DA36">
        <f>AJ36</f>
        <v>9.5299999999999994</v>
      </c>
      <c r="DB36">
        <f t="shared" si="10"/>
        <v>150.03</v>
      </c>
      <c r="DC36">
        <f t="shared" si="11"/>
        <v>17.55</v>
      </c>
    </row>
    <row r="37" spans="1:107" x14ac:dyDescent="0.2">
      <c r="A37">
        <f>ROW(Source!A36)</f>
        <v>36</v>
      </c>
      <c r="B37">
        <v>53408677</v>
      </c>
      <c r="C37">
        <v>53419518</v>
      </c>
      <c r="D37">
        <v>51740826</v>
      </c>
      <c r="E37">
        <v>1</v>
      </c>
      <c r="F37">
        <v>1</v>
      </c>
      <c r="G37">
        <v>1</v>
      </c>
      <c r="H37">
        <v>2</v>
      </c>
      <c r="I37" t="s">
        <v>425</v>
      </c>
      <c r="J37" t="s">
        <v>426</v>
      </c>
      <c r="K37" t="s">
        <v>427</v>
      </c>
      <c r="L37">
        <v>1368</v>
      </c>
      <c r="N37">
        <v>1011</v>
      </c>
      <c r="O37" t="s">
        <v>351</v>
      </c>
      <c r="P37" t="s">
        <v>351</v>
      </c>
      <c r="Q37">
        <v>1</v>
      </c>
      <c r="W37">
        <v>0</v>
      </c>
      <c r="X37">
        <v>-1265770936</v>
      </c>
      <c r="Y37">
        <v>3.8374999999999999</v>
      </c>
      <c r="AA37">
        <v>0</v>
      </c>
      <c r="AB37">
        <v>665.58</v>
      </c>
      <c r="AC37">
        <v>11.6</v>
      </c>
      <c r="AD37">
        <v>0</v>
      </c>
      <c r="AE37">
        <v>0</v>
      </c>
      <c r="AF37">
        <v>69.84</v>
      </c>
      <c r="AG37">
        <v>11.6</v>
      </c>
      <c r="AH37">
        <v>0</v>
      </c>
      <c r="AI37">
        <v>1</v>
      </c>
      <c r="AJ37">
        <v>9.5299999999999994</v>
      </c>
      <c r="AK37">
        <v>1</v>
      </c>
      <c r="AL37">
        <v>1</v>
      </c>
      <c r="AN37">
        <v>0</v>
      </c>
      <c r="AO37">
        <v>1</v>
      </c>
      <c r="AP37">
        <v>1</v>
      </c>
      <c r="AQ37">
        <v>0</v>
      </c>
      <c r="AR37">
        <v>0</v>
      </c>
      <c r="AS37" t="s">
        <v>3</v>
      </c>
      <c r="AT37">
        <v>3.07</v>
      </c>
      <c r="AU37" t="s">
        <v>20</v>
      </c>
      <c r="AV37">
        <v>0</v>
      </c>
      <c r="AW37">
        <v>2</v>
      </c>
      <c r="AX37">
        <v>53419532</v>
      </c>
      <c r="AY37">
        <v>1</v>
      </c>
      <c r="AZ37">
        <v>0</v>
      </c>
      <c r="BA37">
        <v>37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Y37*Source!I36</f>
        <v>1.7475975000000001</v>
      </c>
      <c r="CY37">
        <f>AB37</f>
        <v>665.58</v>
      </c>
      <c r="CZ37">
        <f>AF37</f>
        <v>69.84</v>
      </c>
      <c r="DA37">
        <f>AJ37</f>
        <v>9.5299999999999994</v>
      </c>
      <c r="DB37">
        <f t="shared" si="10"/>
        <v>268.01</v>
      </c>
      <c r="DC37">
        <f t="shared" si="11"/>
        <v>44.51</v>
      </c>
    </row>
    <row r="38" spans="1:107" x14ac:dyDescent="0.2">
      <c r="A38">
        <f>ROW(Source!A36)</f>
        <v>36</v>
      </c>
      <c r="B38">
        <v>53408677</v>
      </c>
      <c r="C38">
        <v>53419518</v>
      </c>
      <c r="D38">
        <v>51740833</v>
      </c>
      <c r="E38">
        <v>1</v>
      </c>
      <c r="F38">
        <v>1</v>
      </c>
      <c r="G38">
        <v>1</v>
      </c>
      <c r="H38">
        <v>2</v>
      </c>
      <c r="I38" t="s">
        <v>428</v>
      </c>
      <c r="J38" t="s">
        <v>429</v>
      </c>
      <c r="K38" t="s">
        <v>430</v>
      </c>
      <c r="L38">
        <v>1368</v>
      </c>
      <c r="N38">
        <v>1011</v>
      </c>
      <c r="O38" t="s">
        <v>351</v>
      </c>
      <c r="P38" t="s">
        <v>351</v>
      </c>
      <c r="Q38">
        <v>1</v>
      </c>
      <c r="W38">
        <v>0</v>
      </c>
      <c r="X38">
        <v>553326355</v>
      </c>
      <c r="Y38">
        <v>3.85</v>
      </c>
      <c r="AA38">
        <v>0</v>
      </c>
      <c r="AB38">
        <v>4.57</v>
      </c>
      <c r="AC38">
        <v>0</v>
      </c>
      <c r="AD38">
        <v>0</v>
      </c>
      <c r="AE38">
        <v>0</v>
      </c>
      <c r="AF38">
        <v>0.48</v>
      </c>
      <c r="AG38">
        <v>0</v>
      </c>
      <c r="AH38">
        <v>0</v>
      </c>
      <c r="AI38">
        <v>1</v>
      </c>
      <c r="AJ38">
        <v>9.5299999999999994</v>
      </c>
      <c r="AK38">
        <v>1</v>
      </c>
      <c r="AL38">
        <v>1</v>
      </c>
      <c r="AN38">
        <v>0</v>
      </c>
      <c r="AO38">
        <v>1</v>
      </c>
      <c r="AP38">
        <v>1</v>
      </c>
      <c r="AQ38">
        <v>0</v>
      </c>
      <c r="AR38">
        <v>0</v>
      </c>
      <c r="AS38" t="s">
        <v>3</v>
      </c>
      <c r="AT38">
        <v>3.08</v>
      </c>
      <c r="AU38" t="s">
        <v>20</v>
      </c>
      <c r="AV38">
        <v>0</v>
      </c>
      <c r="AW38">
        <v>2</v>
      </c>
      <c r="AX38">
        <v>53419533</v>
      </c>
      <c r="AY38">
        <v>1</v>
      </c>
      <c r="AZ38">
        <v>0</v>
      </c>
      <c r="BA38">
        <v>38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Y38*Source!I36</f>
        <v>1.7532900000000002</v>
      </c>
      <c r="CY38">
        <f>AB38</f>
        <v>4.57</v>
      </c>
      <c r="CZ38">
        <f>AF38</f>
        <v>0.48</v>
      </c>
      <c r="DA38">
        <f>AJ38</f>
        <v>9.5299999999999994</v>
      </c>
      <c r="DB38">
        <f t="shared" si="10"/>
        <v>1.85</v>
      </c>
      <c r="DC38">
        <f t="shared" si="11"/>
        <v>0</v>
      </c>
    </row>
    <row r="39" spans="1:107" x14ac:dyDescent="0.2">
      <c r="A39">
        <f>ROW(Source!A36)</f>
        <v>36</v>
      </c>
      <c r="B39">
        <v>53408677</v>
      </c>
      <c r="C39">
        <v>53419518</v>
      </c>
      <c r="D39">
        <v>51741753</v>
      </c>
      <c r="E39">
        <v>1</v>
      </c>
      <c r="F39">
        <v>1</v>
      </c>
      <c r="G39">
        <v>1</v>
      </c>
      <c r="H39">
        <v>2</v>
      </c>
      <c r="I39" t="s">
        <v>386</v>
      </c>
      <c r="J39" t="s">
        <v>387</v>
      </c>
      <c r="K39" t="s">
        <v>388</v>
      </c>
      <c r="L39">
        <v>1368</v>
      </c>
      <c r="N39">
        <v>1011</v>
      </c>
      <c r="O39" t="s">
        <v>351</v>
      </c>
      <c r="P39" t="s">
        <v>351</v>
      </c>
      <c r="Q39">
        <v>1</v>
      </c>
      <c r="W39">
        <v>0</v>
      </c>
      <c r="X39">
        <v>455336679</v>
      </c>
      <c r="Y39">
        <v>2.3125</v>
      </c>
      <c r="AA39">
        <v>0</v>
      </c>
      <c r="AB39">
        <v>1810.22</v>
      </c>
      <c r="AC39">
        <v>13.5</v>
      </c>
      <c r="AD39">
        <v>0</v>
      </c>
      <c r="AE39">
        <v>0</v>
      </c>
      <c r="AF39">
        <v>189.95</v>
      </c>
      <c r="AG39">
        <v>13.5</v>
      </c>
      <c r="AH39">
        <v>0</v>
      </c>
      <c r="AI39">
        <v>1</v>
      </c>
      <c r="AJ39">
        <v>9.5299999999999994</v>
      </c>
      <c r="AK39">
        <v>1</v>
      </c>
      <c r="AL39">
        <v>1</v>
      </c>
      <c r="AN39">
        <v>0</v>
      </c>
      <c r="AO39">
        <v>1</v>
      </c>
      <c r="AP39">
        <v>1</v>
      </c>
      <c r="AQ39">
        <v>0</v>
      </c>
      <c r="AR39">
        <v>0</v>
      </c>
      <c r="AS39" t="s">
        <v>3</v>
      </c>
      <c r="AT39">
        <v>1.85</v>
      </c>
      <c r="AU39" t="s">
        <v>20</v>
      </c>
      <c r="AV39">
        <v>0</v>
      </c>
      <c r="AW39">
        <v>2</v>
      </c>
      <c r="AX39">
        <v>53419534</v>
      </c>
      <c r="AY39">
        <v>1</v>
      </c>
      <c r="AZ39">
        <v>0</v>
      </c>
      <c r="BA39">
        <v>39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Y39*Source!I36</f>
        <v>1.0531125000000001</v>
      </c>
      <c r="CY39">
        <f>AB39</f>
        <v>1810.22</v>
      </c>
      <c r="CZ39">
        <f>AF39</f>
        <v>189.95</v>
      </c>
      <c r="DA39">
        <f>AJ39</f>
        <v>9.5299999999999994</v>
      </c>
      <c r="DB39">
        <f t="shared" si="10"/>
        <v>439.26</v>
      </c>
      <c r="DC39">
        <f t="shared" si="11"/>
        <v>31.23</v>
      </c>
    </row>
    <row r="40" spans="1:107" x14ac:dyDescent="0.2">
      <c r="A40">
        <f>ROW(Source!A36)</f>
        <v>36</v>
      </c>
      <c r="B40">
        <v>53408677</v>
      </c>
      <c r="C40">
        <v>53419518</v>
      </c>
      <c r="D40">
        <v>51741848</v>
      </c>
      <c r="E40">
        <v>1</v>
      </c>
      <c r="F40">
        <v>1</v>
      </c>
      <c r="G40">
        <v>1</v>
      </c>
      <c r="H40">
        <v>2</v>
      </c>
      <c r="I40" t="s">
        <v>431</v>
      </c>
      <c r="J40" t="s">
        <v>432</v>
      </c>
      <c r="K40" t="s">
        <v>433</v>
      </c>
      <c r="L40">
        <v>1368</v>
      </c>
      <c r="N40">
        <v>1011</v>
      </c>
      <c r="O40" t="s">
        <v>351</v>
      </c>
      <c r="P40" t="s">
        <v>351</v>
      </c>
      <c r="Q40">
        <v>1</v>
      </c>
      <c r="W40">
        <v>0</v>
      </c>
      <c r="X40">
        <v>-1536859760</v>
      </c>
      <c r="Y40">
        <v>1.1875</v>
      </c>
      <c r="AA40">
        <v>0</v>
      </c>
      <c r="AB40">
        <v>1405.01</v>
      </c>
      <c r="AC40">
        <v>11.6</v>
      </c>
      <c r="AD40">
        <v>0</v>
      </c>
      <c r="AE40">
        <v>0</v>
      </c>
      <c r="AF40">
        <v>147.43</v>
      </c>
      <c r="AG40">
        <v>11.6</v>
      </c>
      <c r="AH40">
        <v>0</v>
      </c>
      <c r="AI40">
        <v>1</v>
      </c>
      <c r="AJ40">
        <v>9.5299999999999994</v>
      </c>
      <c r="AK40">
        <v>1</v>
      </c>
      <c r="AL40">
        <v>1</v>
      </c>
      <c r="AN40">
        <v>0</v>
      </c>
      <c r="AO40">
        <v>1</v>
      </c>
      <c r="AP40">
        <v>1</v>
      </c>
      <c r="AQ40">
        <v>0</v>
      </c>
      <c r="AR40">
        <v>0</v>
      </c>
      <c r="AS40" t="s">
        <v>3</v>
      </c>
      <c r="AT40">
        <v>0.95</v>
      </c>
      <c r="AU40" t="s">
        <v>20</v>
      </c>
      <c r="AV40">
        <v>0</v>
      </c>
      <c r="AW40">
        <v>2</v>
      </c>
      <c r="AX40">
        <v>53419535</v>
      </c>
      <c r="AY40">
        <v>1</v>
      </c>
      <c r="AZ40">
        <v>0</v>
      </c>
      <c r="BA40">
        <v>40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Y40*Source!I36</f>
        <v>0.54078749999999998</v>
      </c>
      <c r="CY40">
        <f>AB40</f>
        <v>1405.01</v>
      </c>
      <c r="CZ40">
        <f>AF40</f>
        <v>147.43</v>
      </c>
      <c r="DA40">
        <f>AJ40</f>
        <v>9.5299999999999994</v>
      </c>
      <c r="DB40">
        <f t="shared" si="10"/>
        <v>175.08</v>
      </c>
      <c r="DC40">
        <f t="shared" si="11"/>
        <v>13.78</v>
      </c>
    </row>
    <row r="41" spans="1:107" x14ac:dyDescent="0.2">
      <c r="A41">
        <f>ROW(Source!A36)</f>
        <v>36</v>
      </c>
      <c r="B41">
        <v>53408677</v>
      </c>
      <c r="C41">
        <v>53419518</v>
      </c>
      <c r="D41">
        <v>51591095</v>
      </c>
      <c r="E41">
        <v>1</v>
      </c>
      <c r="F41">
        <v>1</v>
      </c>
      <c r="G41">
        <v>1</v>
      </c>
      <c r="H41">
        <v>3</v>
      </c>
      <c r="I41" t="s">
        <v>70</v>
      </c>
      <c r="J41" t="s">
        <v>73</v>
      </c>
      <c r="K41" t="s">
        <v>71</v>
      </c>
      <c r="L41">
        <v>1346</v>
      </c>
      <c r="N41">
        <v>1009</v>
      </c>
      <c r="O41" t="s">
        <v>72</v>
      </c>
      <c r="P41" t="s">
        <v>72</v>
      </c>
      <c r="Q41">
        <v>1</v>
      </c>
      <c r="W41">
        <v>0</v>
      </c>
      <c r="X41">
        <v>-584220791</v>
      </c>
      <c r="Y41">
        <v>0</v>
      </c>
      <c r="AA41">
        <v>86.15</v>
      </c>
      <c r="AB41">
        <v>0</v>
      </c>
      <c r="AC41">
        <v>0</v>
      </c>
      <c r="AD41">
        <v>0</v>
      </c>
      <c r="AE41">
        <v>9.0399999999999991</v>
      </c>
      <c r="AF41">
        <v>0</v>
      </c>
      <c r="AG41">
        <v>0</v>
      </c>
      <c r="AH41">
        <v>0</v>
      </c>
      <c r="AI41">
        <v>9.5299999999999994</v>
      </c>
      <c r="AJ41">
        <v>1</v>
      </c>
      <c r="AK41">
        <v>1</v>
      </c>
      <c r="AL41">
        <v>1</v>
      </c>
      <c r="AN41">
        <v>1</v>
      </c>
      <c r="AO41">
        <v>0</v>
      </c>
      <c r="AP41">
        <v>0</v>
      </c>
      <c r="AQ41">
        <v>0</v>
      </c>
      <c r="AR41">
        <v>0</v>
      </c>
      <c r="AS41" t="s">
        <v>3</v>
      </c>
      <c r="AT41">
        <v>0</v>
      </c>
      <c r="AU41" t="s">
        <v>3</v>
      </c>
      <c r="AV41">
        <v>0</v>
      </c>
      <c r="AW41">
        <v>2</v>
      </c>
      <c r="AX41">
        <v>53419536</v>
      </c>
      <c r="AY41">
        <v>1</v>
      </c>
      <c r="AZ41">
        <v>0</v>
      </c>
      <c r="BA41">
        <v>41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Y41*Source!I36</f>
        <v>0</v>
      </c>
      <c r="CY41">
        <f>AA41</f>
        <v>86.15</v>
      </c>
      <c r="CZ41">
        <f>AE41</f>
        <v>9.0399999999999991</v>
      </c>
      <c r="DA41">
        <f>AI41</f>
        <v>9.5299999999999994</v>
      </c>
      <c r="DB41">
        <f t="shared" ref="DB41:DB72" si="12">ROUND(ROUND(AT41*CZ41,2),2)</f>
        <v>0</v>
      </c>
      <c r="DC41">
        <f t="shared" ref="DC41:DC72" si="13">ROUND(ROUND(AT41*AG41,2),2)</f>
        <v>0</v>
      </c>
    </row>
    <row r="42" spans="1:107" x14ac:dyDescent="0.2">
      <c r="A42">
        <f>ROW(Source!A36)</f>
        <v>36</v>
      </c>
      <c r="B42">
        <v>53408677</v>
      </c>
      <c r="C42">
        <v>53419518</v>
      </c>
      <c r="D42">
        <v>51578577</v>
      </c>
      <c r="E42">
        <v>56</v>
      </c>
      <c r="F42">
        <v>1</v>
      </c>
      <c r="G42">
        <v>1</v>
      </c>
      <c r="H42">
        <v>3</v>
      </c>
      <c r="I42" t="s">
        <v>75</v>
      </c>
      <c r="J42" t="s">
        <v>3</v>
      </c>
      <c r="K42" t="s">
        <v>76</v>
      </c>
      <c r="L42">
        <v>1348</v>
      </c>
      <c r="N42">
        <v>1009</v>
      </c>
      <c r="O42" t="s">
        <v>61</v>
      </c>
      <c r="P42" t="s">
        <v>61</v>
      </c>
      <c r="Q42">
        <v>1000</v>
      </c>
      <c r="W42">
        <v>0</v>
      </c>
      <c r="X42">
        <v>-1637302540</v>
      </c>
      <c r="Y42">
        <v>1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9.5299999999999994</v>
      </c>
      <c r="AJ42">
        <v>1</v>
      </c>
      <c r="AK42">
        <v>1</v>
      </c>
      <c r="AL42">
        <v>1</v>
      </c>
      <c r="AN42">
        <v>0</v>
      </c>
      <c r="AO42">
        <v>0</v>
      </c>
      <c r="AP42">
        <v>0</v>
      </c>
      <c r="AQ42">
        <v>0</v>
      </c>
      <c r="AR42">
        <v>0</v>
      </c>
      <c r="AS42" t="s">
        <v>3</v>
      </c>
      <c r="AT42">
        <v>1</v>
      </c>
      <c r="AU42" t="s">
        <v>3</v>
      </c>
      <c r="AV42">
        <v>0</v>
      </c>
      <c r="AW42">
        <v>2</v>
      </c>
      <c r="AX42">
        <v>53419537</v>
      </c>
      <c r="AY42">
        <v>1</v>
      </c>
      <c r="AZ42">
        <v>0</v>
      </c>
      <c r="BA42">
        <v>42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Y42*Source!I36</f>
        <v>0.45540000000000003</v>
      </c>
      <c r="CY42">
        <f>AA42</f>
        <v>0</v>
      </c>
      <c r="CZ42">
        <f>AE42</f>
        <v>0</v>
      </c>
      <c r="DA42">
        <f>AI42</f>
        <v>9.5299999999999994</v>
      </c>
      <c r="DB42">
        <f t="shared" si="12"/>
        <v>0</v>
      </c>
      <c r="DC42">
        <f t="shared" si="13"/>
        <v>0</v>
      </c>
    </row>
    <row r="43" spans="1:107" x14ac:dyDescent="0.2">
      <c r="A43">
        <f>ROW(Source!A36)</f>
        <v>36</v>
      </c>
      <c r="B43">
        <v>53408677</v>
      </c>
      <c r="C43">
        <v>53419518</v>
      </c>
      <c r="D43">
        <v>51580798</v>
      </c>
      <c r="E43">
        <v>56</v>
      </c>
      <c r="F43">
        <v>1</v>
      </c>
      <c r="G43">
        <v>1</v>
      </c>
      <c r="H43">
        <v>3</v>
      </c>
      <c r="I43" t="s">
        <v>78</v>
      </c>
      <c r="J43" t="s">
        <v>3</v>
      </c>
      <c r="K43" t="s">
        <v>79</v>
      </c>
      <c r="L43">
        <v>1371</v>
      </c>
      <c r="N43">
        <v>1013</v>
      </c>
      <c r="O43" t="s">
        <v>80</v>
      </c>
      <c r="P43" t="s">
        <v>80</v>
      </c>
      <c r="Q43">
        <v>1</v>
      </c>
      <c r="W43">
        <v>0</v>
      </c>
      <c r="X43">
        <v>326010188</v>
      </c>
      <c r="Y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9.5299999999999994</v>
      </c>
      <c r="AJ43">
        <v>1</v>
      </c>
      <c r="AK43">
        <v>1</v>
      </c>
      <c r="AL43">
        <v>1</v>
      </c>
      <c r="AN43">
        <v>1</v>
      </c>
      <c r="AO43">
        <v>0</v>
      </c>
      <c r="AP43">
        <v>0</v>
      </c>
      <c r="AQ43">
        <v>0</v>
      </c>
      <c r="AR43">
        <v>0</v>
      </c>
      <c r="AS43" t="s">
        <v>3</v>
      </c>
      <c r="AT43">
        <v>0</v>
      </c>
      <c r="AU43" t="s">
        <v>3</v>
      </c>
      <c r="AV43">
        <v>0</v>
      </c>
      <c r="AW43">
        <v>2</v>
      </c>
      <c r="AX43">
        <v>53419538</v>
      </c>
      <c r="AY43">
        <v>1</v>
      </c>
      <c r="AZ43">
        <v>0</v>
      </c>
      <c r="BA43">
        <v>43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Y43*Source!I36</f>
        <v>0</v>
      </c>
      <c r="CY43">
        <f>AA43</f>
        <v>0</v>
      </c>
      <c r="CZ43">
        <f>AE43</f>
        <v>0</v>
      </c>
      <c r="DA43">
        <f>AI43</f>
        <v>9.5299999999999994</v>
      </c>
      <c r="DB43">
        <f t="shared" si="12"/>
        <v>0</v>
      </c>
      <c r="DC43">
        <f t="shared" si="13"/>
        <v>0</v>
      </c>
    </row>
    <row r="44" spans="1:107" x14ac:dyDescent="0.2">
      <c r="A44">
        <f>ROW(Source!A41)</f>
        <v>41</v>
      </c>
      <c r="B44">
        <v>53408677</v>
      </c>
      <c r="C44">
        <v>53419543</v>
      </c>
      <c r="D44">
        <v>51576715</v>
      </c>
      <c r="E44">
        <v>56</v>
      </c>
      <c r="F44">
        <v>1</v>
      </c>
      <c r="G44">
        <v>1</v>
      </c>
      <c r="H44">
        <v>1</v>
      </c>
      <c r="I44" t="s">
        <v>434</v>
      </c>
      <c r="J44" t="s">
        <v>3</v>
      </c>
      <c r="K44" t="s">
        <v>435</v>
      </c>
      <c r="L44">
        <v>1191</v>
      </c>
      <c r="N44">
        <v>1013</v>
      </c>
      <c r="O44" t="s">
        <v>345</v>
      </c>
      <c r="P44" t="s">
        <v>345</v>
      </c>
      <c r="Q44">
        <v>1</v>
      </c>
      <c r="W44">
        <v>0</v>
      </c>
      <c r="X44">
        <v>-362667798</v>
      </c>
      <c r="Y44">
        <v>1.02</v>
      </c>
      <c r="AA44">
        <v>0</v>
      </c>
      <c r="AB44">
        <v>0</v>
      </c>
      <c r="AC44">
        <v>0</v>
      </c>
      <c r="AD44">
        <v>100.07</v>
      </c>
      <c r="AE44">
        <v>0</v>
      </c>
      <c r="AF44">
        <v>0</v>
      </c>
      <c r="AG44">
        <v>0</v>
      </c>
      <c r="AH44">
        <v>10.5</v>
      </c>
      <c r="AI44">
        <v>1</v>
      </c>
      <c r="AJ44">
        <v>1</v>
      </c>
      <c r="AK44">
        <v>1</v>
      </c>
      <c r="AL44">
        <v>9.5299999999999994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</v>
      </c>
      <c r="AT44">
        <v>1.02</v>
      </c>
      <c r="AU44" t="s">
        <v>3</v>
      </c>
      <c r="AV44">
        <v>1</v>
      </c>
      <c r="AW44">
        <v>2</v>
      </c>
      <c r="AX44">
        <v>53419554</v>
      </c>
      <c r="AY44">
        <v>1</v>
      </c>
      <c r="AZ44">
        <v>0</v>
      </c>
      <c r="BA44">
        <v>44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Y44*Source!I41</f>
        <v>11.22</v>
      </c>
      <c r="CY44">
        <f>AD44</f>
        <v>100.07</v>
      </c>
      <c r="CZ44">
        <f>AH44</f>
        <v>10.5</v>
      </c>
      <c r="DA44">
        <f>AL44</f>
        <v>9.5299999999999994</v>
      </c>
      <c r="DB44">
        <f t="shared" si="12"/>
        <v>10.71</v>
      </c>
      <c r="DC44">
        <f t="shared" si="13"/>
        <v>0</v>
      </c>
    </row>
    <row r="45" spans="1:107" x14ac:dyDescent="0.2">
      <c r="A45">
        <f>ROW(Source!A41)</f>
        <v>41</v>
      </c>
      <c r="B45">
        <v>53408677</v>
      </c>
      <c r="C45">
        <v>53419543</v>
      </c>
      <c r="D45">
        <v>51576840</v>
      </c>
      <c r="E45">
        <v>56</v>
      </c>
      <c r="F45">
        <v>1</v>
      </c>
      <c r="G45">
        <v>1</v>
      </c>
      <c r="H45">
        <v>1</v>
      </c>
      <c r="I45" t="s">
        <v>346</v>
      </c>
      <c r="J45" t="s">
        <v>3</v>
      </c>
      <c r="K45" t="s">
        <v>347</v>
      </c>
      <c r="L45">
        <v>1191</v>
      </c>
      <c r="N45">
        <v>1013</v>
      </c>
      <c r="O45" t="s">
        <v>345</v>
      </c>
      <c r="P45" t="s">
        <v>345</v>
      </c>
      <c r="Q45">
        <v>1</v>
      </c>
      <c r="W45">
        <v>0</v>
      </c>
      <c r="X45">
        <v>-1417349443</v>
      </c>
      <c r="Y45">
        <v>0.4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1</v>
      </c>
      <c r="AJ45">
        <v>1</v>
      </c>
      <c r="AK45">
        <v>9.5299999999999994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0.4</v>
      </c>
      <c r="AU45" t="s">
        <v>3</v>
      </c>
      <c r="AV45">
        <v>2</v>
      </c>
      <c r="AW45">
        <v>2</v>
      </c>
      <c r="AX45">
        <v>53419555</v>
      </c>
      <c r="AY45">
        <v>1</v>
      </c>
      <c r="AZ45">
        <v>0</v>
      </c>
      <c r="BA45">
        <v>45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Y45*Source!I41</f>
        <v>4.4000000000000004</v>
      </c>
      <c r="CY45">
        <f>AD45</f>
        <v>0</v>
      </c>
      <c r="CZ45">
        <f>AH45</f>
        <v>0</v>
      </c>
      <c r="DA45">
        <f>AL45</f>
        <v>1</v>
      </c>
      <c r="DB45">
        <f t="shared" si="12"/>
        <v>0</v>
      </c>
      <c r="DC45">
        <f t="shared" si="13"/>
        <v>0</v>
      </c>
    </row>
    <row r="46" spans="1:107" x14ac:dyDescent="0.2">
      <c r="A46">
        <f>ROW(Source!A41)</f>
        <v>41</v>
      </c>
      <c r="B46">
        <v>53408677</v>
      </c>
      <c r="C46">
        <v>53419543</v>
      </c>
      <c r="D46">
        <v>51740741</v>
      </c>
      <c r="E46">
        <v>1</v>
      </c>
      <c r="F46">
        <v>1</v>
      </c>
      <c r="G46">
        <v>1</v>
      </c>
      <c r="H46">
        <v>2</v>
      </c>
      <c r="I46" t="s">
        <v>374</v>
      </c>
      <c r="J46" t="s">
        <v>375</v>
      </c>
      <c r="K46" t="s">
        <v>376</v>
      </c>
      <c r="L46">
        <v>1368</v>
      </c>
      <c r="N46">
        <v>1011</v>
      </c>
      <c r="O46" t="s">
        <v>351</v>
      </c>
      <c r="P46" t="s">
        <v>351</v>
      </c>
      <c r="Q46">
        <v>1</v>
      </c>
      <c r="W46">
        <v>0</v>
      </c>
      <c r="X46">
        <v>-1346461524</v>
      </c>
      <c r="Y46">
        <v>0.02</v>
      </c>
      <c r="AA46">
        <v>0</v>
      </c>
      <c r="AB46">
        <v>1099.76</v>
      </c>
      <c r="AC46">
        <v>13.5</v>
      </c>
      <c r="AD46">
        <v>0</v>
      </c>
      <c r="AE46">
        <v>0</v>
      </c>
      <c r="AF46">
        <v>115.4</v>
      </c>
      <c r="AG46">
        <v>13.5</v>
      </c>
      <c r="AH46">
        <v>0</v>
      </c>
      <c r="AI46">
        <v>1</v>
      </c>
      <c r="AJ46">
        <v>9.5299999999999994</v>
      </c>
      <c r="AK46">
        <v>1</v>
      </c>
      <c r="AL46">
        <v>1</v>
      </c>
      <c r="AN46">
        <v>0</v>
      </c>
      <c r="AO46">
        <v>1</v>
      </c>
      <c r="AP46">
        <v>0</v>
      </c>
      <c r="AQ46">
        <v>0</v>
      </c>
      <c r="AR46">
        <v>0</v>
      </c>
      <c r="AS46" t="s">
        <v>3</v>
      </c>
      <c r="AT46">
        <v>0.02</v>
      </c>
      <c r="AU46" t="s">
        <v>3</v>
      </c>
      <c r="AV46">
        <v>0</v>
      </c>
      <c r="AW46">
        <v>2</v>
      </c>
      <c r="AX46">
        <v>53419556</v>
      </c>
      <c r="AY46">
        <v>1</v>
      </c>
      <c r="AZ46">
        <v>0</v>
      </c>
      <c r="BA46">
        <v>46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Y46*Source!I41</f>
        <v>0.22</v>
      </c>
      <c r="CY46">
        <f>AB46</f>
        <v>1099.76</v>
      </c>
      <c r="CZ46">
        <f>AF46</f>
        <v>115.4</v>
      </c>
      <c r="DA46">
        <f>AJ46</f>
        <v>9.5299999999999994</v>
      </c>
      <c r="DB46">
        <f t="shared" si="12"/>
        <v>2.31</v>
      </c>
      <c r="DC46">
        <f t="shared" si="13"/>
        <v>0.27</v>
      </c>
    </row>
    <row r="47" spans="1:107" x14ac:dyDescent="0.2">
      <c r="A47">
        <f>ROW(Source!A41)</f>
        <v>41</v>
      </c>
      <c r="B47">
        <v>53408677</v>
      </c>
      <c r="C47">
        <v>53419543</v>
      </c>
      <c r="D47">
        <v>51740994</v>
      </c>
      <c r="E47">
        <v>1</v>
      </c>
      <c r="F47">
        <v>1</v>
      </c>
      <c r="G47">
        <v>1</v>
      </c>
      <c r="H47">
        <v>2</v>
      </c>
      <c r="I47" t="s">
        <v>436</v>
      </c>
      <c r="J47" t="s">
        <v>437</v>
      </c>
      <c r="K47" t="s">
        <v>438</v>
      </c>
      <c r="L47">
        <v>1368</v>
      </c>
      <c r="N47">
        <v>1011</v>
      </c>
      <c r="O47" t="s">
        <v>351</v>
      </c>
      <c r="P47" t="s">
        <v>351</v>
      </c>
      <c r="Q47">
        <v>1</v>
      </c>
      <c r="W47">
        <v>0</v>
      </c>
      <c r="X47">
        <v>1471278785</v>
      </c>
      <c r="Y47">
        <v>0.36</v>
      </c>
      <c r="AA47">
        <v>0</v>
      </c>
      <c r="AB47">
        <v>1359.93</v>
      </c>
      <c r="AC47">
        <v>13.5</v>
      </c>
      <c r="AD47">
        <v>0</v>
      </c>
      <c r="AE47">
        <v>0</v>
      </c>
      <c r="AF47">
        <v>142.69999999999999</v>
      </c>
      <c r="AG47">
        <v>13.5</v>
      </c>
      <c r="AH47">
        <v>0</v>
      </c>
      <c r="AI47">
        <v>1</v>
      </c>
      <c r="AJ47">
        <v>9.5299999999999994</v>
      </c>
      <c r="AK47">
        <v>1</v>
      </c>
      <c r="AL47">
        <v>1</v>
      </c>
      <c r="AN47">
        <v>0</v>
      </c>
      <c r="AO47">
        <v>1</v>
      </c>
      <c r="AP47">
        <v>0</v>
      </c>
      <c r="AQ47">
        <v>0</v>
      </c>
      <c r="AR47">
        <v>0</v>
      </c>
      <c r="AS47" t="s">
        <v>3</v>
      </c>
      <c r="AT47">
        <v>0.36</v>
      </c>
      <c r="AU47" t="s">
        <v>3</v>
      </c>
      <c r="AV47">
        <v>0</v>
      </c>
      <c r="AW47">
        <v>2</v>
      </c>
      <c r="AX47">
        <v>53419557</v>
      </c>
      <c r="AY47">
        <v>1</v>
      </c>
      <c r="AZ47">
        <v>0</v>
      </c>
      <c r="BA47">
        <v>47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Y47*Source!I41</f>
        <v>3.96</v>
      </c>
      <c r="CY47">
        <f>AB47</f>
        <v>1359.93</v>
      </c>
      <c r="CZ47">
        <f>AF47</f>
        <v>142.69999999999999</v>
      </c>
      <c r="DA47">
        <f>AJ47</f>
        <v>9.5299999999999994</v>
      </c>
      <c r="DB47">
        <f t="shared" si="12"/>
        <v>51.37</v>
      </c>
      <c r="DC47">
        <f t="shared" si="13"/>
        <v>4.8600000000000003</v>
      </c>
    </row>
    <row r="48" spans="1:107" x14ac:dyDescent="0.2">
      <c r="A48">
        <f>ROW(Source!A41)</f>
        <v>41</v>
      </c>
      <c r="B48">
        <v>53408677</v>
      </c>
      <c r="C48">
        <v>53419543</v>
      </c>
      <c r="D48">
        <v>51741772</v>
      </c>
      <c r="E48">
        <v>1</v>
      </c>
      <c r="F48">
        <v>1</v>
      </c>
      <c r="G48">
        <v>1</v>
      </c>
      <c r="H48">
        <v>2</v>
      </c>
      <c r="I48" t="s">
        <v>439</v>
      </c>
      <c r="J48" t="s">
        <v>440</v>
      </c>
      <c r="K48" t="s">
        <v>441</v>
      </c>
      <c r="L48">
        <v>1368</v>
      </c>
      <c r="N48">
        <v>1011</v>
      </c>
      <c r="O48" t="s">
        <v>351</v>
      </c>
      <c r="P48" t="s">
        <v>351</v>
      </c>
      <c r="Q48">
        <v>1</v>
      </c>
      <c r="W48">
        <v>0</v>
      </c>
      <c r="X48">
        <v>-841254546</v>
      </c>
      <c r="Y48">
        <v>0.02</v>
      </c>
      <c r="AA48">
        <v>0</v>
      </c>
      <c r="AB48">
        <v>626.22</v>
      </c>
      <c r="AC48">
        <v>11.6</v>
      </c>
      <c r="AD48">
        <v>0</v>
      </c>
      <c r="AE48">
        <v>0</v>
      </c>
      <c r="AF48">
        <v>65.709999999999994</v>
      </c>
      <c r="AG48">
        <v>11.6</v>
      </c>
      <c r="AH48">
        <v>0</v>
      </c>
      <c r="AI48">
        <v>1</v>
      </c>
      <c r="AJ48">
        <v>9.5299999999999994</v>
      </c>
      <c r="AK48">
        <v>1</v>
      </c>
      <c r="AL48">
        <v>1</v>
      </c>
      <c r="AN48">
        <v>0</v>
      </c>
      <c r="AO48">
        <v>1</v>
      </c>
      <c r="AP48">
        <v>0</v>
      </c>
      <c r="AQ48">
        <v>0</v>
      </c>
      <c r="AR48">
        <v>0</v>
      </c>
      <c r="AS48" t="s">
        <v>3</v>
      </c>
      <c r="AT48">
        <v>0.02</v>
      </c>
      <c r="AU48" t="s">
        <v>3</v>
      </c>
      <c r="AV48">
        <v>0</v>
      </c>
      <c r="AW48">
        <v>2</v>
      </c>
      <c r="AX48">
        <v>53419558</v>
      </c>
      <c r="AY48">
        <v>1</v>
      </c>
      <c r="AZ48">
        <v>0</v>
      </c>
      <c r="BA48">
        <v>48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Y48*Source!I41</f>
        <v>0.22</v>
      </c>
      <c r="CY48">
        <f>AB48</f>
        <v>626.22</v>
      </c>
      <c r="CZ48">
        <f>AF48</f>
        <v>65.709999999999994</v>
      </c>
      <c r="DA48">
        <f>AJ48</f>
        <v>9.5299999999999994</v>
      </c>
      <c r="DB48">
        <f t="shared" si="12"/>
        <v>1.31</v>
      </c>
      <c r="DC48">
        <f t="shared" si="13"/>
        <v>0.23</v>
      </c>
    </row>
    <row r="49" spans="1:107" x14ac:dyDescent="0.2">
      <c r="A49">
        <f>ROW(Source!A41)</f>
        <v>41</v>
      </c>
      <c r="B49">
        <v>53408677</v>
      </c>
      <c r="C49">
        <v>53419543</v>
      </c>
      <c r="D49">
        <v>51589084</v>
      </c>
      <c r="E49">
        <v>1</v>
      </c>
      <c r="F49">
        <v>1</v>
      </c>
      <c r="G49">
        <v>1</v>
      </c>
      <c r="H49">
        <v>3</v>
      </c>
      <c r="I49" t="s">
        <v>442</v>
      </c>
      <c r="J49" t="s">
        <v>443</v>
      </c>
      <c r="K49" t="s">
        <v>444</v>
      </c>
      <c r="L49">
        <v>1346</v>
      </c>
      <c r="N49">
        <v>1009</v>
      </c>
      <c r="O49" t="s">
        <v>72</v>
      </c>
      <c r="P49" t="s">
        <v>72</v>
      </c>
      <c r="Q49">
        <v>1</v>
      </c>
      <c r="W49">
        <v>0</v>
      </c>
      <c r="X49">
        <v>456480056</v>
      </c>
      <c r="Y49">
        <v>0.01</v>
      </c>
      <c r="AA49">
        <v>289.70999999999998</v>
      </c>
      <c r="AB49">
        <v>0</v>
      </c>
      <c r="AC49">
        <v>0</v>
      </c>
      <c r="AD49">
        <v>0</v>
      </c>
      <c r="AE49">
        <v>30.4</v>
      </c>
      <c r="AF49">
        <v>0</v>
      </c>
      <c r="AG49">
        <v>0</v>
      </c>
      <c r="AH49">
        <v>0</v>
      </c>
      <c r="AI49">
        <v>9.5299999999999994</v>
      </c>
      <c r="AJ49">
        <v>1</v>
      </c>
      <c r="AK49">
        <v>1</v>
      </c>
      <c r="AL49">
        <v>1</v>
      </c>
      <c r="AN49">
        <v>0</v>
      </c>
      <c r="AO49">
        <v>1</v>
      </c>
      <c r="AP49">
        <v>0</v>
      </c>
      <c r="AQ49">
        <v>0</v>
      </c>
      <c r="AR49">
        <v>0</v>
      </c>
      <c r="AS49" t="s">
        <v>3</v>
      </c>
      <c r="AT49">
        <v>0.01</v>
      </c>
      <c r="AU49" t="s">
        <v>3</v>
      </c>
      <c r="AV49">
        <v>0</v>
      </c>
      <c r="AW49">
        <v>2</v>
      </c>
      <c r="AX49">
        <v>53419559</v>
      </c>
      <c r="AY49">
        <v>1</v>
      </c>
      <c r="AZ49">
        <v>0</v>
      </c>
      <c r="BA49">
        <v>49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Y49*Source!I41</f>
        <v>0.11</v>
      </c>
      <c r="CY49">
        <f>AA49</f>
        <v>289.70999999999998</v>
      </c>
      <c r="CZ49">
        <f>AE49</f>
        <v>30.4</v>
      </c>
      <c r="DA49">
        <f>AI49</f>
        <v>9.5299999999999994</v>
      </c>
      <c r="DB49">
        <f t="shared" si="12"/>
        <v>0.3</v>
      </c>
      <c r="DC49">
        <f t="shared" si="13"/>
        <v>0</v>
      </c>
    </row>
    <row r="50" spans="1:107" x14ac:dyDescent="0.2">
      <c r="A50">
        <f>ROW(Source!A41)</f>
        <v>41</v>
      </c>
      <c r="B50">
        <v>53408677</v>
      </c>
      <c r="C50">
        <v>53419543</v>
      </c>
      <c r="D50">
        <v>51589158</v>
      </c>
      <c r="E50">
        <v>1</v>
      </c>
      <c r="F50">
        <v>1</v>
      </c>
      <c r="G50">
        <v>1</v>
      </c>
      <c r="H50">
        <v>3</v>
      </c>
      <c r="I50" t="s">
        <v>445</v>
      </c>
      <c r="J50" t="s">
        <v>446</v>
      </c>
      <c r="K50" t="s">
        <v>447</v>
      </c>
      <c r="L50">
        <v>1346</v>
      </c>
      <c r="N50">
        <v>1009</v>
      </c>
      <c r="O50" t="s">
        <v>72</v>
      </c>
      <c r="P50" t="s">
        <v>72</v>
      </c>
      <c r="Q50">
        <v>1</v>
      </c>
      <c r="W50">
        <v>0</v>
      </c>
      <c r="X50">
        <v>-2026567039</v>
      </c>
      <c r="Y50">
        <v>1.2E-2</v>
      </c>
      <c r="AA50">
        <v>229.1</v>
      </c>
      <c r="AB50">
        <v>0</v>
      </c>
      <c r="AC50">
        <v>0</v>
      </c>
      <c r="AD50">
        <v>0</v>
      </c>
      <c r="AE50">
        <v>24.04</v>
      </c>
      <c r="AF50">
        <v>0</v>
      </c>
      <c r="AG50">
        <v>0</v>
      </c>
      <c r="AH50">
        <v>0</v>
      </c>
      <c r="AI50">
        <v>9.5299999999999994</v>
      </c>
      <c r="AJ50">
        <v>1</v>
      </c>
      <c r="AK50">
        <v>1</v>
      </c>
      <c r="AL50">
        <v>1</v>
      </c>
      <c r="AN50">
        <v>0</v>
      </c>
      <c r="AO50">
        <v>1</v>
      </c>
      <c r="AP50">
        <v>0</v>
      </c>
      <c r="AQ50">
        <v>0</v>
      </c>
      <c r="AR50">
        <v>0</v>
      </c>
      <c r="AS50" t="s">
        <v>3</v>
      </c>
      <c r="AT50">
        <v>1.2E-2</v>
      </c>
      <c r="AU50" t="s">
        <v>3</v>
      </c>
      <c r="AV50">
        <v>0</v>
      </c>
      <c r="AW50">
        <v>2</v>
      </c>
      <c r="AX50">
        <v>53419560</v>
      </c>
      <c r="AY50">
        <v>1</v>
      </c>
      <c r="AZ50">
        <v>0</v>
      </c>
      <c r="BA50">
        <v>50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Y50*Source!I41</f>
        <v>0.13200000000000001</v>
      </c>
      <c r="CY50">
        <f>AA50</f>
        <v>229.1</v>
      </c>
      <c r="CZ50">
        <f>AE50</f>
        <v>24.04</v>
      </c>
      <c r="DA50">
        <f>AI50</f>
        <v>9.5299999999999994</v>
      </c>
      <c r="DB50">
        <f t="shared" si="12"/>
        <v>0.28999999999999998</v>
      </c>
      <c r="DC50">
        <f t="shared" si="13"/>
        <v>0</v>
      </c>
    </row>
    <row r="51" spans="1:107" x14ac:dyDescent="0.2">
      <c r="A51">
        <f>ROW(Source!A41)</f>
        <v>41</v>
      </c>
      <c r="B51">
        <v>53408677</v>
      </c>
      <c r="C51">
        <v>53419543</v>
      </c>
      <c r="D51">
        <v>51643476</v>
      </c>
      <c r="E51">
        <v>1</v>
      </c>
      <c r="F51">
        <v>1</v>
      </c>
      <c r="G51">
        <v>1</v>
      </c>
      <c r="H51">
        <v>3</v>
      </c>
      <c r="I51" t="s">
        <v>448</v>
      </c>
      <c r="J51" t="s">
        <v>449</v>
      </c>
      <c r="K51" t="s">
        <v>450</v>
      </c>
      <c r="L51">
        <v>1348</v>
      </c>
      <c r="N51">
        <v>1009</v>
      </c>
      <c r="O51" t="s">
        <v>61</v>
      </c>
      <c r="P51" t="s">
        <v>61</v>
      </c>
      <c r="Q51">
        <v>1000</v>
      </c>
      <c r="W51">
        <v>0</v>
      </c>
      <c r="X51">
        <v>1066411497</v>
      </c>
      <c r="Y51">
        <v>5.0000000000000001E-4</v>
      </c>
      <c r="AA51">
        <v>919073.2</v>
      </c>
      <c r="AB51">
        <v>0</v>
      </c>
      <c r="AC51">
        <v>0</v>
      </c>
      <c r="AD51">
        <v>0</v>
      </c>
      <c r="AE51">
        <v>96440</v>
      </c>
      <c r="AF51">
        <v>0</v>
      </c>
      <c r="AG51">
        <v>0</v>
      </c>
      <c r="AH51">
        <v>0</v>
      </c>
      <c r="AI51">
        <v>9.5299999999999994</v>
      </c>
      <c r="AJ51">
        <v>1</v>
      </c>
      <c r="AK51">
        <v>1</v>
      </c>
      <c r="AL51">
        <v>1</v>
      </c>
      <c r="AN51">
        <v>0</v>
      </c>
      <c r="AO51">
        <v>1</v>
      </c>
      <c r="AP51">
        <v>0</v>
      </c>
      <c r="AQ51">
        <v>0</v>
      </c>
      <c r="AR51">
        <v>0</v>
      </c>
      <c r="AS51" t="s">
        <v>3</v>
      </c>
      <c r="AT51">
        <v>5.0000000000000001E-4</v>
      </c>
      <c r="AU51" t="s">
        <v>3</v>
      </c>
      <c r="AV51">
        <v>0</v>
      </c>
      <c r="AW51">
        <v>2</v>
      </c>
      <c r="AX51">
        <v>53419561</v>
      </c>
      <c r="AY51">
        <v>1</v>
      </c>
      <c r="AZ51">
        <v>0</v>
      </c>
      <c r="BA51">
        <v>51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Y51*Source!I41</f>
        <v>5.4999999999999997E-3</v>
      </c>
      <c r="CY51">
        <f>AA51</f>
        <v>919073.2</v>
      </c>
      <c r="CZ51">
        <f>AE51</f>
        <v>96440</v>
      </c>
      <c r="DA51">
        <f>AI51</f>
        <v>9.5299999999999994</v>
      </c>
      <c r="DB51">
        <f t="shared" si="12"/>
        <v>48.22</v>
      </c>
      <c r="DC51">
        <f t="shared" si="13"/>
        <v>0</v>
      </c>
    </row>
    <row r="52" spans="1:107" x14ac:dyDescent="0.2">
      <c r="A52">
        <f>ROW(Source!A41)</f>
        <v>41</v>
      </c>
      <c r="B52">
        <v>53408677</v>
      </c>
      <c r="C52">
        <v>53419543</v>
      </c>
      <c r="D52">
        <v>51651382</v>
      </c>
      <c r="E52">
        <v>1</v>
      </c>
      <c r="F52">
        <v>1</v>
      </c>
      <c r="G52">
        <v>1</v>
      </c>
      <c r="H52">
        <v>3</v>
      </c>
      <c r="I52" t="s">
        <v>451</v>
      </c>
      <c r="J52" t="s">
        <v>452</v>
      </c>
      <c r="K52" t="s">
        <v>453</v>
      </c>
      <c r="L52">
        <v>1346</v>
      </c>
      <c r="N52">
        <v>1009</v>
      </c>
      <c r="O52" t="s">
        <v>72</v>
      </c>
      <c r="P52" t="s">
        <v>72</v>
      </c>
      <c r="Q52">
        <v>1</v>
      </c>
      <c r="W52">
        <v>0</v>
      </c>
      <c r="X52">
        <v>-642509277</v>
      </c>
      <c r="Y52">
        <v>0.01</v>
      </c>
      <c r="AA52">
        <v>340.22</v>
      </c>
      <c r="AB52">
        <v>0</v>
      </c>
      <c r="AC52">
        <v>0</v>
      </c>
      <c r="AD52">
        <v>0</v>
      </c>
      <c r="AE52">
        <v>35.700000000000003</v>
      </c>
      <c r="AF52">
        <v>0</v>
      </c>
      <c r="AG52">
        <v>0</v>
      </c>
      <c r="AH52">
        <v>0</v>
      </c>
      <c r="AI52">
        <v>9.5299999999999994</v>
      </c>
      <c r="AJ52">
        <v>1</v>
      </c>
      <c r="AK52">
        <v>1</v>
      </c>
      <c r="AL52">
        <v>1</v>
      </c>
      <c r="AN52">
        <v>0</v>
      </c>
      <c r="AO52">
        <v>1</v>
      </c>
      <c r="AP52">
        <v>0</v>
      </c>
      <c r="AQ52">
        <v>0</v>
      </c>
      <c r="AR52">
        <v>0</v>
      </c>
      <c r="AS52" t="s">
        <v>3</v>
      </c>
      <c r="AT52">
        <v>0.01</v>
      </c>
      <c r="AU52" t="s">
        <v>3</v>
      </c>
      <c r="AV52">
        <v>0</v>
      </c>
      <c r="AW52">
        <v>2</v>
      </c>
      <c r="AX52">
        <v>53419562</v>
      </c>
      <c r="AY52">
        <v>1</v>
      </c>
      <c r="AZ52">
        <v>0</v>
      </c>
      <c r="BA52">
        <v>52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Y52*Source!I41</f>
        <v>0.11</v>
      </c>
      <c r="CY52">
        <f>AA52</f>
        <v>340.22</v>
      </c>
      <c r="CZ52">
        <f>AE52</f>
        <v>35.700000000000003</v>
      </c>
      <c r="DA52">
        <f>AI52</f>
        <v>9.5299999999999994</v>
      </c>
      <c r="DB52">
        <f t="shared" si="12"/>
        <v>0.36</v>
      </c>
      <c r="DC52">
        <f t="shared" si="13"/>
        <v>0</v>
      </c>
    </row>
    <row r="53" spans="1:107" x14ac:dyDescent="0.2">
      <c r="A53">
        <f>ROW(Source!A41)</f>
        <v>41</v>
      </c>
      <c r="B53">
        <v>53408677</v>
      </c>
      <c r="C53">
        <v>53419543</v>
      </c>
      <c r="D53">
        <v>51581439</v>
      </c>
      <c r="E53">
        <v>56</v>
      </c>
      <c r="F53">
        <v>1</v>
      </c>
      <c r="G53">
        <v>1</v>
      </c>
      <c r="H53">
        <v>3</v>
      </c>
      <c r="I53" t="s">
        <v>454</v>
      </c>
      <c r="J53" t="s">
        <v>3</v>
      </c>
      <c r="K53" t="s">
        <v>455</v>
      </c>
      <c r="L53">
        <v>1374</v>
      </c>
      <c r="N53">
        <v>1013</v>
      </c>
      <c r="O53" t="s">
        <v>456</v>
      </c>
      <c r="P53" t="s">
        <v>456</v>
      </c>
      <c r="Q53">
        <v>1</v>
      </c>
      <c r="W53">
        <v>0</v>
      </c>
      <c r="X53">
        <v>-1731369543</v>
      </c>
      <c r="Y53">
        <v>0.21</v>
      </c>
      <c r="AA53">
        <v>11.95</v>
      </c>
      <c r="AB53">
        <v>0</v>
      </c>
      <c r="AC53">
        <v>0</v>
      </c>
      <c r="AD53">
        <v>0</v>
      </c>
      <c r="AE53">
        <v>1</v>
      </c>
      <c r="AF53">
        <v>0</v>
      </c>
      <c r="AG53">
        <v>0</v>
      </c>
      <c r="AH53">
        <v>0</v>
      </c>
      <c r="AI53">
        <v>11.95</v>
      </c>
      <c r="AJ53">
        <v>1</v>
      </c>
      <c r="AK53">
        <v>1</v>
      </c>
      <c r="AL53">
        <v>1</v>
      </c>
      <c r="AN53">
        <v>0</v>
      </c>
      <c r="AO53">
        <v>1</v>
      </c>
      <c r="AP53">
        <v>0</v>
      </c>
      <c r="AQ53">
        <v>0</v>
      </c>
      <c r="AR53">
        <v>0</v>
      </c>
      <c r="AS53" t="s">
        <v>3</v>
      </c>
      <c r="AT53">
        <v>0.21</v>
      </c>
      <c r="AU53" t="s">
        <v>3</v>
      </c>
      <c r="AV53">
        <v>0</v>
      </c>
      <c r="AW53">
        <v>2</v>
      </c>
      <c r="AX53">
        <v>53419563</v>
      </c>
      <c r="AY53">
        <v>1</v>
      </c>
      <c r="AZ53">
        <v>0</v>
      </c>
      <c r="BA53">
        <v>53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Y53*Source!I41</f>
        <v>2.31</v>
      </c>
      <c r="CY53">
        <f>AA53</f>
        <v>11.95</v>
      </c>
      <c r="CZ53">
        <f>AE53</f>
        <v>1</v>
      </c>
      <c r="DA53">
        <f>AI53</f>
        <v>11.95</v>
      </c>
      <c r="DB53">
        <f t="shared" si="12"/>
        <v>0.21</v>
      </c>
      <c r="DC53">
        <f t="shared" si="13"/>
        <v>0</v>
      </c>
    </row>
    <row r="54" spans="1:107" x14ac:dyDescent="0.2">
      <c r="A54">
        <f>ROW(Source!A43)</f>
        <v>43</v>
      </c>
      <c r="B54">
        <v>53408677</v>
      </c>
      <c r="C54">
        <v>53419565</v>
      </c>
      <c r="D54">
        <v>51576689</v>
      </c>
      <c r="E54">
        <v>56</v>
      </c>
      <c r="F54">
        <v>1</v>
      </c>
      <c r="G54">
        <v>1</v>
      </c>
      <c r="H54">
        <v>1</v>
      </c>
      <c r="I54" t="s">
        <v>457</v>
      </c>
      <c r="J54" t="s">
        <v>3</v>
      </c>
      <c r="K54" t="s">
        <v>458</v>
      </c>
      <c r="L54">
        <v>1191</v>
      </c>
      <c r="N54">
        <v>1013</v>
      </c>
      <c r="O54" t="s">
        <v>345</v>
      </c>
      <c r="P54" t="s">
        <v>345</v>
      </c>
      <c r="Q54">
        <v>1</v>
      </c>
      <c r="W54">
        <v>0</v>
      </c>
      <c r="X54">
        <v>-1081351934</v>
      </c>
      <c r="Y54">
        <v>5.3</v>
      </c>
      <c r="AA54">
        <v>0</v>
      </c>
      <c r="AB54">
        <v>0</v>
      </c>
      <c r="AC54">
        <v>0</v>
      </c>
      <c r="AD54">
        <v>89.58</v>
      </c>
      <c r="AE54">
        <v>0</v>
      </c>
      <c r="AF54">
        <v>0</v>
      </c>
      <c r="AG54">
        <v>0</v>
      </c>
      <c r="AH54">
        <v>9.4</v>
      </c>
      <c r="AI54">
        <v>1</v>
      </c>
      <c r="AJ54">
        <v>1</v>
      </c>
      <c r="AK54">
        <v>1</v>
      </c>
      <c r="AL54">
        <v>9.5299999999999994</v>
      </c>
      <c r="AN54">
        <v>0</v>
      </c>
      <c r="AO54">
        <v>1</v>
      </c>
      <c r="AP54">
        <v>0</v>
      </c>
      <c r="AQ54">
        <v>0</v>
      </c>
      <c r="AR54">
        <v>0</v>
      </c>
      <c r="AS54" t="s">
        <v>3</v>
      </c>
      <c r="AT54">
        <v>5.3</v>
      </c>
      <c r="AU54" t="s">
        <v>3</v>
      </c>
      <c r="AV54">
        <v>1</v>
      </c>
      <c r="AW54">
        <v>2</v>
      </c>
      <c r="AX54">
        <v>53419570</v>
      </c>
      <c r="AY54">
        <v>1</v>
      </c>
      <c r="AZ54">
        <v>0</v>
      </c>
      <c r="BA54">
        <v>54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Y54*Source!I43</f>
        <v>13.78</v>
      </c>
      <c r="CY54">
        <f>AD54</f>
        <v>89.58</v>
      </c>
      <c r="CZ54">
        <f>AH54</f>
        <v>9.4</v>
      </c>
      <c r="DA54">
        <f>AL54</f>
        <v>9.5299999999999994</v>
      </c>
      <c r="DB54">
        <f t="shared" si="12"/>
        <v>49.82</v>
      </c>
      <c r="DC54">
        <f t="shared" si="13"/>
        <v>0</v>
      </c>
    </row>
    <row r="55" spans="1:107" x14ac:dyDescent="0.2">
      <c r="A55">
        <f>ROW(Source!A43)</f>
        <v>43</v>
      </c>
      <c r="B55">
        <v>53408677</v>
      </c>
      <c r="C55">
        <v>53419565</v>
      </c>
      <c r="D55">
        <v>51576840</v>
      </c>
      <c r="E55">
        <v>56</v>
      </c>
      <c r="F55">
        <v>1</v>
      </c>
      <c r="G55">
        <v>1</v>
      </c>
      <c r="H55">
        <v>1</v>
      </c>
      <c r="I55" t="s">
        <v>346</v>
      </c>
      <c r="J55" t="s">
        <v>3</v>
      </c>
      <c r="K55" t="s">
        <v>347</v>
      </c>
      <c r="L55">
        <v>1191</v>
      </c>
      <c r="N55">
        <v>1013</v>
      </c>
      <c r="O55" t="s">
        <v>345</v>
      </c>
      <c r="P55" t="s">
        <v>345</v>
      </c>
      <c r="Q55">
        <v>1</v>
      </c>
      <c r="W55">
        <v>0</v>
      </c>
      <c r="X55">
        <v>-1417349443</v>
      </c>
      <c r="Y55">
        <v>3.9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1</v>
      </c>
      <c r="AJ55">
        <v>1</v>
      </c>
      <c r="AK55">
        <v>9.5299999999999994</v>
      </c>
      <c r="AL55">
        <v>1</v>
      </c>
      <c r="AN55">
        <v>0</v>
      </c>
      <c r="AO55">
        <v>1</v>
      </c>
      <c r="AP55">
        <v>0</v>
      </c>
      <c r="AQ55">
        <v>0</v>
      </c>
      <c r="AR55">
        <v>0</v>
      </c>
      <c r="AS55" t="s">
        <v>3</v>
      </c>
      <c r="AT55">
        <v>3.9</v>
      </c>
      <c r="AU55" t="s">
        <v>3</v>
      </c>
      <c r="AV55">
        <v>2</v>
      </c>
      <c r="AW55">
        <v>2</v>
      </c>
      <c r="AX55">
        <v>53419571</v>
      </c>
      <c r="AY55">
        <v>1</v>
      </c>
      <c r="AZ55">
        <v>0</v>
      </c>
      <c r="BA55">
        <v>55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X55">
        <f>Y55*Source!I43</f>
        <v>10.14</v>
      </c>
      <c r="CY55">
        <f>AD55</f>
        <v>0</v>
      </c>
      <c r="CZ55">
        <f>AH55</f>
        <v>0</v>
      </c>
      <c r="DA55">
        <f>AL55</f>
        <v>1</v>
      </c>
      <c r="DB55">
        <f t="shared" si="12"/>
        <v>0</v>
      </c>
      <c r="DC55">
        <f t="shared" si="13"/>
        <v>0</v>
      </c>
    </row>
    <row r="56" spans="1:107" x14ac:dyDescent="0.2">
      <c r="A56">
        <f>ROW(Source!A43)</f>
        <v>43</v>
      </c>
      <c r="B56">
        <v>53408677</v>
      </c>
      <c r="C56">
        <v>53419565</v>
      </c>
      <c r="D56">
        <v>51741772</v>
      </c>
      <c r="E56">
        <v>1</v>
      </c>
      <c r="F56">
        <v>1</v>
      </c>
      <c r="G56">
        <v>1</v>
      </c>
      <c r="H56">
        <v>2</v>
      </c>
      <c r="I56" t="s">
        <v>439</v>
      </c>
      <c r="J56" t="s">
        <v>440</v>
      </c>
      <c r="K56" t="s">
        <v>441</v>
      </c>
      <c r="L56">
        <v>1368</v>
      </c>
      <c r="N56">
        <v>1011</v>
      </c>
      <c r="O56" t="s">
        <v>351</v>
      </c>
      <c r="P56" t="s">
        <v>351</v>
      </c>
      <c r="Q56">
        <v>1</v>
      </c>
      <c r="W56">
        <v>0</v>
      </c>
      <c r="X56">
        <v>-841254546</v>
      </c>
      <c r="Y56">
        <v>3.9</v>
      </c>
      <c r="AA56">
        <v>0</v>
      </c>
      <c r="AB56">
        <v>626.22</v>
      </c>
      <c r="AC56">
        <v>11.6</v>
      </c>
      <c r="AD56">
        <v>0</v>
      </c>
      <c r="AE56">
        <v>0</v>
      </c>
      <c r="AF56">
        <v>65.709999999999994</v>
      </c>
      <c r="AG56">
        <v>11.6</v>
      </c>
      <c r="AH56">
        <v>0</v>
      </c>
      <c r="AI56">
        <v>1</v>
      </c>
      <c r="AJ56">
        <v>9.5299999999999994</v>
      </c>
      <c r="AK56">
        <v>1</v>
      </c>
      <c r="AL56">
        <v>1</v>
      </c>
      <c r="AN56">
        <v>0</v>
      </c>
      <c r="AO56">
        <v>1</v>
      </c>
      <c r="AP56">
        <v>0</v>
      </c>
      <c r="AQ56">
        <v>0</v>
      </c>
      <c r="AR56">
        <v>0</v>
      </c>
      <c r="AS56" t="s">
        <v>3</v>
      </c>
      <c r="AT56">
        <v>3.9</v>
      </c>
      <c r="AU56" t="s">
        <v>3</v>
      </c>
      <c r="AV56">
        <v>0</v>
      </c>
      <c r="AW56">
        <v>2</v>
      </c>
      <c r="AX56">
        <v>53419572</v>
      </c>
      <c r="AY56">
        <v>1</v>
      </c>
      <c r="AZ56">
        <v>0</v>
      </c>
      <c r="BA56">
        <v>56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X56">
        <f>Y56*Source!I43</f>
        <v>10.14</v>
      </c>
      <c r="CY56">
        <f>AB56</f>
        <v>626.22</v>
      </c>
      <c r="CZ56">
        <f>AF56</f>
        <v>65.709999999999994</v>
      </c>
      <c r="DA56">
        <f>AJ56</f>
        <v>9.5299999999999994</v>
      </c>
      <c r="DB56">
        <f t="shared" si="12"/>
        <v>256.27</v>
      </c>
      <c r="DC56">
        <f t="shared" si="13"/>
        <v>45.24</v>
      </c>
    </row>
    <row r="57" spans="1:107" x14ac:dyDescent="0.2">
      <c r="A57">
        <f>ROW(Source!A43)</f>
        <v>43</v>
      </c>
      <c r="B57">
        <v>53408677</v>
      </c>
      <c r="C57">
        <v>53419565</v>
      </c>
      <c r="D57">
        <v>51581439</v>
      </c>
      <c r="E57">
        <v>56</v>
      </c>
      <c r="F57">
        <v>1</v>
      </c>
      <c r="G57">
        <v>1</v>
      </c>
      <c r="H57">
        <v>3</v>
      </c>
      <c r="I57" t="s">
        <v>454</v>
      </c>
      <c r="J57" t="s">
        <v>3</v>
      </c>
      <c r="K57" t="s">
        <v>455</v>
      </c>
      <c r="L57">
        <v>1374</v>
      </c>
      <c r="N57">
        <v>1013</v>
      </c>
      <c r="O57" t="s">
        <v>456</v>
      </c>
      <c r="P57" t="s">
        <v>456</v>
      </c>
      <c r="Q57">
        <v>1</v>
      </c>
      <c r="W57">
        <v>0</v>
      </c>
      <c r="X57">
        <v>-1731369543</v>
      </c>
      <c r="Y57">
        <v>1</v>
      </c>
      <c r="AA57">
        <v>11.95</v>
      </c>
      <c r="AB57">
        <v>0</v>
      </c>
      <c r="AC57">
        <v>0</v>
      </c>
      <c r="AD57">
        <v>0</v>
      </c>
      <c r="AE57">
        <v>1</v>
      </c>
      <c r="AF57">
        <v>0</v>
      </c>
      <c r="AG57">
        <v>0</v>
      </c>
      <c r="AH57">
        <v>0</v>
      </c>
      <c r="AI57">
        <v>11.95</v>
      </c>
      <c r="AJ57">
        <v>1</v>
      </c>
      <c r="AK57">
        <v>1</v>
      </c>
      <c r="AL57">
        <v>1</v>
      </c>
      <c r="AN57">
        <v>0</v>
      </c>
      <c r="AO57">
        <v>1</v>
      </c>
      <c r="AP57">
        <v>0</v>
      </c>
      <c r="AQ57">
        <v>0</v>
      </c>
      <c r="AR57">
        <v>0</v>
      </c>
      <c r="AS57" t="s">
        <v>3</v>
      </c>
      <c r="AT57">
        <v>1</v>
      </c>
      <c r="AU57" t="s">
        <v>3</v>
      </c>
      <c r="AV57">
        <v>0</v>
      </c>
      <c r="AW57">
        <v>2</v>
      </c>
      <c r="AX57">
        <v>53419573</v>
      </c>
      <c r="AY57">
        <v>1</v>
      </c>
      <c r="AZ57">
        <v>0</v>
      </c>
      <c r="BA57">
        <v>57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X57">
        <f>Y57*Source!I43</f>
        <v>2.6</v>
      </c>
      <c r="CY57">
        <f>AA57</f>
        <v>11.95</v>
      </c>
      <c r="CZ57">
        <f>AE57</f>
        <v>1</v>
      </c>
      <c r="DA57">
        <f>AI57</f>
        <v>11.95</v>
      </c>
      <c r="DB57">
        <f t="shared" si="12"/>
        <v>1</v>
      </c>
      <c r="DC57">
        <f t="shared" si="13"/>
        <v>0</v>
      </c>
    </row>
    <row r="58" spans="1:107" x14ac:dyDescent="0.2">
      <c r="A58">
        <f>ROW(Source!A44)</f>
        <v>44</v>
      </c>
      <c r="B58">
        <v>53408677</v>
      </c>
      <c r="C58">
        <v>53419574</v>
      </c>
      <c r="D58">
        <v>51576689</v>
      </c>
      <c r="E58">
        <v>56</v>
      </c>
      <c r="F58">
        <v>1</v>
      </c>
      <c r="G58">
        <v>1</v>
      </c>
      <c r="H58">
        <v>1</v>
      </c>
      <c r="I58" t="s">
        <v>457</v>
      </c>
      <c r="J58" t="s">
        <v>3</v>
      </c>
      <c r="K58" t="s">
        <v>458</v>
      </c>
      <c r="L58">
        <v>1191</v>
      </c>
      <c r="N58">
        <v>1013</v>
      </c>
      <c r="O58" t="s">
        <v>345</v>
      </c>
      <c r="P58" t="s">
        <v>345</v>
      </c>
      <c r="Q58">
        <v>1</v>
      </c>
      <c r="W58">
        <v>0</v>
      </c>
      <c r="X58">
        <v>-1081351934</v>
      </c>
      <c r="Y58">
        <v>5.21</v>
      </c>
      <c r="AA58">
        <v>0</v>
      </c>
      <c r="AB58">
        <v>0</v>
      </c>
      <c r="AC58">
        <v>0</v>
      </c>
      <c r="AD58">
        <v>89.58</v>
      </c>
      <c r="AE58">
        <v>0</v>
      </c>
      <c r="AF58">
        <v>0</v>
      </c>
      <c r="AG58">
        <v>0</v>
      </c>
      <c r="AH58">
        <v>9.4</v>
      </c>
      <c r="AI58">
        <v>1</v>
      </c>
      <c r="AJ58">
        <v>1</v>
      </c>
      <c r="AK58">
        <v>1</v>
      </c>
      <c r="AL58">
        <v>9.5299999999999994</v>
      </c>
      <c r="AN58">
        <v>0</v>
      </c>
      <c r="AO58">
        <v>1</v>
      </c>
      <c r="AP58">
        <v>0</v>
      </c>
      <c r="AQ58">
        <v>0</v>
      </c>
      <c r="AR58">
        <v>0</v>
      </c>
      <c r="AS58" t="s">
        <v>3</v>
      </c>
      <c r="AT58">
        <v>5.21</v>
      </c>
      <c r="AU58" t="s">
        <v>3</v>
      </c>
      <c r="AV58">
        <v>1</v>
      </c>
      <c r="AW58">
        <v>2</v>
      </c>
      <c r="AX58">
        <v>53419580</v>
      </c>
      <c r="AY58">
        <v>1</v>
      </c>
      <c r="AZ58">
        <v>0</v>
      </c>
      <c r="BA58">
        <v>58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X58">
        <f>Y58*Source!I44</f>
        <v>13.546000000000001</v>
      </c>
      <c r="CY58">
        <f>AD58</f>
        <v>89.58</v>
      </c>
      <c r="CZ58">
        <f>AH58</f>
        <v>9.4</v>
      </c>
      <c r="DA58">
        <f>AL58</f>
        <v>9.5299999999999994</v>
      </c>
      <c r="DB58">
        <f t="shared" si="12"/>
        <v>48.97</v>
      </c>
      <c r="DC58">
        <f t="shared" si="13"/>
        <v>0</v>
      </c>
    </row>
    <row r="59" spans="1:107" x14ac:dyDescent="0.2">
      <c r="A59">
        <f>ROW(Source!A44)</f>
        <v>44</v>
      </c>
      <c r="B59">
        <v>53408677</v>
      </c>
      <c r="C59">
        <v>53419574</v>
      </c>
      <c r="D59">
        <v>51576840</v>
      </c>
      <c r="E59">
        <v>56</v>
      </c>
      <c r="F59">
        <v>1</v>
      </c>
      <c r="G59">
        <v>1</v>
      </c>
      <c r="H59">
        <v>1</v>
      </c>
      <c r="I59" t="s">
        <v>346</v>
      </c>
      <c r="J59" t="s">
        <v>3</v>
      </c>
      <c r="K59" t="s">
        <v>347</v>
      </c>
      <c r="L59">
        <v>1191</v>
      </c>
      <c r="N59">
        <v>1013</v>
      </c>
      <c r="O59" t="s">
        <v>345</v>
      </c>
      <c r="P59" t="s">
        <v>345</v>
      </c>
      <c r="Q59">
        <v>1</v>
      </c>
      <c r="W59">
        <v>0</v>
      </c>
      <c r="X59">
        <v>-1417349443</v>
      </c>
      <c r="Y59">
        <v>3.46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1</v>
      </c>
      <c r="AJ59">
        <v>1</v>
      </c>
      <c r="AK59">
        <v>9.5299999999999994</v>
      </c>
      <c r="AL59">
        <v>1</v>
      </c>
      <c r="AN59">
        <v>0</v>
      </c>
      <c r="AO59">
        <v>1</v>
      </c>
      <c r="AP59">
        <v>0</v>
      </c>
      <c r="AQ59">
        <v>0</v>
      </c>
      <c r="AR59">
        <v>0</v>
      </c>
      <c r="AS59" t="s">
        <v>3</v>
      </c>
      <c r="AT59">
        <v>3.46</v>
      </c>
      <c r="AU59" t="s">
        <v>3</v>
      </c>
      <c r="AV59">
        <v>2</v>
      </c>
      <c r="AW59">
        <v>2</v>
      </c>
      <c r="AX59">
        <v>53419581</v>
      </c>
      <c r="AY59">
        <v>1</v>
      </c>
      <c r="AZ59">
        <v>0</v>
      </c>
      <c r="BA59">
        <v>59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X59">
        <f>Y59*Source!I44</f>
        <v>8.9960000000000004</v>
      </c>
      <c r="CY59">
        <f>AD59</f>
        <v>0</v>
      </c>
      <c r="CZ59">
        <f>AH59</f>
        <v>0</v>
      </c>
      <c r="DA59">
        <f>AL59</f>
        <v>1</v>
      </c>
      <c r="DB59">
        <f t="shared" si="12"/>
        <v>0</v>
      </c>
      <c r="DC59">
        <f t="shared" si="13"/>
        <v>0</v>
      </c>
    </row>
    <row r="60" spans="1:107" x14ac:dyDescent="0.2">
      <c r="A60">
        <f>ROW(Source!A44)</f>
        <v>44</v>
      </c>
      <c r="B60">
        <v>53408677</v>
      </c>
      <c r="C60">
        <v>53419574</v>
      </c>
      <c r="D60">
        <v>51740741</v>
      </c>
      <c r="E60">
        <v>1</v>
      </c>
      <c r="F60">
        <v>1</v>
      </c>
      <c r="G60">
        <v>1</v>
      </c>
      <c r="H60">
        <v>2</v>
      </c>
      <c r="I60" t="s">
        <v>374</v>
      </c>
      <c r="J60" t="s">
        <v>375</v>
      </c>
      <c r="K60" t="s">
        <v>376</v>
      </c>
      <c r="L60">
        <v>1368</v>
      </c>
      <c r="N60">
        <v>1011</v>
      </c>
      <c r="O60" t="s">
        <v>351</v>
      </c>
      <c r="P60" t="s">
        <v>351</v>
      </c>
      <c r="Q60">
        <v>1</v>
      </c>
      <c r="W60">
        <v>0</v>
      </c>
      <c r="X60">
        <v>-1346461524</v>
      </c>
      <c r="Y60">
        <v>1.73</v>
      </c>
      <c r="AA60">
        <v>0</v>
      </c>
      <c r="AB60">
        <v>1099.76</v>
      </c>
      <c r="AC60">
        <v>13.5</v>
      </c>
      <c r="AD60">
        <v>0</v>
      </c>
      <c r="AE60">
        <v>0</v>
      </c>
      <c r="AF60">
        <v>115.4</v>
      </c>
      <c r="AG60">
        <v>13.5</v>
      </c>
      <c r="AH60">
        <v>0</v>
      </c>
      <c r="AI60">
        <v>1</v>
      </c>
      <c r="AJ60">
        <v>9.5299999999999994</v>
      </c>
      <c r="AK60">
        <v>1</v>
      </c>
      <c r="AL60">
        <v>1</v>
      </c>
      <c r="AN60">
        <v>0</v>
      </c>
      <c r="AO60">
        <v>1</v>
      </c>
      <c r="AP60">
        <v>0</v>
      </c>
      <c r="AQ60">
        <v>0</v>
      </c>
      <c r="AR60">
        <v>0</v>
      </c>
      <c r="AS60" t="s">
        <v>3</v>
      </c>
      <c r="AT60">
        <v>1.73</v>
      </c>
      <c r="AU60" t="s">
        <v>3</v>
      </c>
      <c r="AV60">
        <v>0</v>
      </c>
      <c r="AW60">
        <v>2</v>
      </c>
      <c r="AX60">
        <v>53419582</v>
      </c>
      <c r="AY60">
        <v>1</v>
      </c>
      <c r="AZ60">
        <v>0</v>
      </c>
      <c r="BA60">
        <v>60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X60">
        <f>Y60*Source!I44</f>
        <v>4.4980000000000002</v>
      </c>
      <c r="CY60">
        <f>AB60</f>
        <v>1099.76</v>
      </c>
      <c r="CZ60">
        <f>AF60</f>
        <v>115.4</v>
      </c>
      <c r="DA60">
        <f>AJ60</f>
        <v>9.5299999999999994</v>
      </c>
      <c r="DB60">
        <f t="shared" si="12"/>
        <v>199.64</v>
      </c>
      <c r="DC60">
        <f t="shared" si="13"/>
        <v>23.36</v>
      </c>
    </row>
    <row r="61" spans="1:107" x14ac:dyDescent="0.2">
      <c r="A61">
        <f>ROW(Source!A44)</f>
        <v>44</v>
      </c>
      <c r="B61">
        <v>53408677</v>
      </c>
      <c r="C61">
        <v>53419574</v>
      </c>
      <c r="D61">
        <v>51741772</v>
      </c>
      <c r="E61">
        <v>1</v>
      </c>
      <c r="F61">
        <v>1</v>
      </c>
      <c r="G61">
        <v>1</v>
      </c>
      <c r="H61">
        <v>2</v>
      </c>
      <c r="I61" t="s">
        <v>439</v>
      </c>
      <c r="J61" t="s">
        <v>440</v>
      </c>
      <c r="K61" t="s">
        <v>441</v>
      </c>
      <c r="L61">
        <v>1368</v>
      </c>
      <c r="N61">
        <v>1011</v>
      </c>
      <c r="O61" t="s">
        <v>351</v>
      </c>
      <c r="P61" t="s">
        <v>351</v>
      </c>
      <c r="Q61">
        <v>1</v>
      </c>
      <c r="W61">
        <v>0</v>
      </c>
      <c r="X61">
        <v>-841254546</v>
      </c>
      <c r="Y61">
        <v>1.73</v>
      </c>
      <c r="AA61">
        <v>0</v>
      </c>
      <c r="AB61">
        <v>626.22</v>
      </c>
      <c r="AC61">
        <v>11.6</v>
      </c>
      <c r="AD61">
        <v>0</v>
      </c>
      <c r="AE61">
        <v>0</v>
      </c>
      <c r="AF61">
        <v>65.709999999999994</v>
      </c>
      <c r="AG61">
        <v>11.6</v>
      </c>
      <c r="AH61">
        <v>0</v>
      </c>
      <c r="AI61">
        <v>1</v>
      </c>
      <c r="AJ61">
        <v>9.5299999999999994</v>
      </c>
      <c r="AK61">
        <v>1</v>
      </c>
      <c r="AL61">
        <v>1</v>
      </c>
      <c r="AN61">
        <v>0</v>
      </c>
      <c r="AO61">
        <v>1</v>
      </c>
      <c r="AP61">
        <v>0</v>
      </c>
      <c r="AQ61">
        <v>0</v>
      </c>
      <c r="AR61">
        <v>0</v>
      </c>
      <c r="AS61" t="s">
        <v>3</v>
      </c>
      <c r="AT61">
        <v>1.73</v>
      </c>
      <c r="AU61" t="s">
        <v>3</v>
      </c>
      <c r="AV61">
        <v>0</v>
      </c>
      <c r="AW61">
        <v>2</v>
      </c>
      <c r="AX61">
        <v>53419583</v>
      </c>
      <c r="AY61">
        <v>1</v>
      </c>
      <c r="AZ61">
        <v>0</v>
      </c>
      <c r="BA61">
        <v>61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X61">
        <f>Y61*Source!I44</f>
        <v>4.4980000000000002</v>
      </c>
      <c r="CY61">
        <f>AB61</f>
        <v>626.22</v>
      </c>
      <c r="CZ61">
        <f>AF61</f>
        <v>65.709999999999994</v>
      </c>
      <c r="DA61">
        <f>AJ61</f>
        <v>9.5299999999999994</v>
      </c>
      <c r="DB61">
        <f t="shared" si="12"/>
        <v>113.68</v>
      </c>
      <c r="DC61">
        <f t="shared" si="13"/>
        <v>20.07</v>
      </c>
    </row>
    <row r="62" spans="1:107" x14ac:dyDescent="0.2">
      <c r="A62">
        <f>ROW(Source!A44)</f>
        <v>44</v>
      </c>
      <c r="B62">
        <v>53408677</v>
      </c>
      <c r="C62">
        <v>53419574</v>
      </c>
      <c r="D62">
        <v>51581439</v>
      </c>
      <c r="E62">
        <v>56</v>
      </c>
      <c r="F62">
        <v>1</v>
      </c>
      <c r="G62">
        <v>1</v>
      </c>
      <c r="H62">
        <v>3</v>
      </c>
      <c r="I62" t="s">
        <v>454</v>
      </c>
      <c r="J62" t="s">
        <v>3</v>
      </c>
      <c r="K62" t="s">
        <v>455</v>
      </c>
      <c r="L62">
        <v>1374</v>
      </c>
      <c r="N62">
        <v>1013</v>
      </c>
      <c r="O62" t="s">
        <v>456</v>
      </c>
      <c r="P62" t="s">
        <v>456</v>
      </c>
      <c r="Q62">
        <v>1</v>
      </c>
      <c r="W62">
        <v>0</v>
      </c>
      <c r="X62">
        <v>-1731369543</v>
      </c>
      <c r="Y62">
        <v>0.98</v>
      </c>
      <c r="AA62">
        <v>11.95</v>
      </c>
      <c r="AB62">
        <v>0</v>
      </c>
      <c r="AC62">
        <v>0</v>
      </c>
      <c r="AD62">
        <v>0</v>
      </c>
      <c r="AE62">
        <v>1</v>
      </c>
      <c r="AF62">
        <v>0</v>
      </c>
      <c r="AG62">
        <v>0</v>
      </c>
      <c r="AH62">
        <v>0</v>
      </c>
      <c r="AI62">
        <v>11.95</v>
      </c>
      <c r="AJ62">
        <v>1</v>
      </c>
      <c r="AK62">
        <v>1</v>
      </c>
      <c r="AL62">
        <v>1</v>
      </c>
      <c r="AN62">
        <v>0</v>
      </c>
      <c r="AO62">
        <v>1</v>
      </c>
      <c r="AP62">
        <v>0</v>
      </c>
      <c r="AQ62">
        <v>0</v>
      </c>
      <c r="AR62">
        <v>0</v>
      </c>
      <c r="AS62" t="s">
        <v>3</v>
      </c>
      <c r="AT62">
        <v>0.98</v>
      </c>
      <c r="AU62" t="s">
        <v>3</v>
      </c>
      <c r="AV62">
        <v>0</v>
      </c>
      <c r="AW62">
        <v>2</v>
      </c>
      <c r="AX62">
        <v>53419584</v>
      </c>
      <c r="AY62">
        <v>1</v>
      </c>
      <c r="AZ62">
        <v>0</v>
      </c>
      <c r="BA62">
        <v>62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X62">
        <f>Y62*Source!I44</f>
        <v>2.548</v>
      </c>
      <c r="CY62">
        <f>AA62</f>
        <v>11.95</v>
      </c>
      <c r="CZ62">
        <f>AE62</f>
        <v>1</v>
      </c>
      <c r="DA62">
        <f>AI62</f>
        <v>11.95</v>
      </c>
      <c r="DB62">
        <f t="shared" si="12"/>
        <v>0.98</v>
      </c>
      <c r="DC62">
        <f t="shared" si="13"/>
        <v>0</v>
      </c>
    </row>
    <row r="63" spans="1:107" x14ac:dyDescent="0.2">
      <c r="A63">
        <f>ROW(Source!A46)</f>
        <v>46</v>
      </c>
      <c r="B63">
        <v>53408677</v>
      </c>
      <c r="C63">
        <v>53419586</v>
      </c>
      <c r="D63">
        <v>51576689</v>
      </c>
      <c r="E63">
        <v>56</v>
      </c>
      <c r="F63">
        <v>1</v>
      </c>
      <c r="G63">
        <v>1</v>
      </c>
      <c r="H63">
        <v>1</v>
      </c>
      <c r="I63" t="s">
        <v>457</v>
      </c>
      <c r="J63" t="s">
        <v>3</v>
      </c>
      <c r="K63" t="s">
        <v>458</v>
      </c>
      <c r="L63">
        <v>1191</v>
      </c>
      <c r="N63">
        <v>1013</v>
      </c>
      <c r="O63" t="s">
        <v>345</v>
      </c>
      <c r="P63" t="s">
        <v>345</v>
      </c>
      <c r="Q63">
        <v>1</v>
      </c>
      <c r="W63">
        <v>0</v>
      </c>
      <c r="X63">
        <v>-1081351934</v>
      </c>
      <c r="Y63">
        <v>9.92</v>
      </c>
      <c r="AA63">
        <v>0</v>
      </c>
      <c r="AB63">
        <v>0</v>
      </c>
      <c r="AC63">
        <v>0</v>
      </c>
      <c r="AD63">
        <v>89.58</v>
      </c>
      <c r="AE63">
        <v>0</v>
      </c>
      <c r="AF63">
        <v>0</v>
      </c>
      <c r="AG63">
        <v>0</v>
      </c>
      <c r="AH63">
        <v>9.4</v>
      </c>
      <c r="AI63">
        <v>1</v>
      </c>
      <c r="AJ63">
        <v>1</v>
      </c>
      <c r="AK63">
        <v>1</v>
      </c>
      <c r="AL63">
        <v>9.5299999999999994</v>
      </c>
      <c r="AN63">
        <v>0</v>
      </c>
      <c r="AO63">
        <v>1</v>
      </c>
      <c r="AP63">
        <v>0</v>
      </c>
      <c r="AQ63">
        <v>0</v>
      </c>
      <c r="AR63">
        <v>0</v>
      </c>
      <c r="AS63" t="s">
        <v>3</v>
      </c>
      <c r="AT63">
        <v>9.92</v>
      </c>
      <c r="AU63" t="s">
        <v>3</v>
      </c>
      <c r="AV63">
        <v>1</v>
      </c>
      <c r="AW63">
        <v>2</v>
      </c>
      <c r="AX63">
        <v>53419597</v>
      </c>
      <c r="AY63">
        <v>1</v>
      </c>
      <c r="AZ63">
        <v>0</v>
      </c>
      <c r="BA63">
        <v>63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X63">
        <f>Y63*Source!I46</f>
        <v>3.2736000000000001</v>
      </c>
      <c r="CY63">
        <f>AD63</f>
        <v>89.58</v>
      </c>
      <c r="CZ63">
        <f>AH63</f>
        <v>9.4</v>
      </c>
      <c r="DA63">
        <f>AL63</f>
        <v>9.5299999999999994</v>
      </c>
      <c r="DB63">
        <f t="shared" si="12"/>
        <v>93.25</v>
      </c>
      <c r="DC63">
        <f t="shared" si="13"/>
        <v>0</v>
      </c>
    </row>
    <row r="64" spans="1:107" x14ac:dyDescent="0.2">
      <c r="A64">
        <f>ROW(Source!A46)</f>
        <v>46</v>
      </c>
      <c r="B64">
        <v>53408677</v>
      </c>
      <c r="C64">
        <v>53419586</v>
      </c>
      <c r="D64">
        <v>51576840</v>
      </c>
      <c r="E64">
        <v>56</v>
      </c>
      <c r="F64">
        <v>1</v>
      </c>
      <c r="G64">
        <v>1</v>
      </c>
      <c r="H64">
        <v>1</v>
      </c>
      <c r="I64" t="s">
        <v>346</v>
      </c>
      <c r="J64" t="s">
        <v>3</v>
      </c>
      <c r="K64" t="s">
        <v>347</v>
      </c>
      <c r="L64">
        <v>1191</v>
      </c>
      <c r="N64">
        <v>1013</v>
      </c>
      <c r="O64" t="s">
        <v>345</v>
      </c>
      <c r="P64" t="s">
        <v>345</v>
      </c>
      <c r="Q64">
        <v>1</v>
      </c>
      <c r="W64">
        <v>0</v>
      </c>
      <c r="X64">
        <v>-1417349443</v>
      </c>
      <c r="Y64">
        <v>0.4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1</v>
      </c>
      <c r="AJ64">
        <v>1</v>
      </c>
      <c r="AK64">
        <v>9.5299999999999994</v>
      </c>
      <c r="AL64">
        <v>1</v>
      </c>
      <c r="AN64">
        <v>0</v>
      </c>
      <c r="AO64">
        <v>1</v>
      </c>
      <c r="AP64">
        <v>0</v>
      </c>
      <c r="AQ64">
        <v>0</v>
      </c>
      <c r="AR64">
        <v>0</v>
      </c>
      <c r="AS64" t="s">
        <v>3</v>
      </c>
      <c r="AT64">
        <v>0.4</v>
      </c>
      <c r="AU64" t="s">
        <v>3</v>
      </c>
      <c r="AV64">
        <v>2</v>
      </c>
      <c r="AW64">
        <v>2</v>
      </c>
      <c r="AX64">
        <v>53419598</v>
      </c>
      <c r="AY64">
        <v>1</v>
      </c>
      <c r="AZ64">
        <v>0</v>
      </c>
      <c r="BA64">
        <v>64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X64">
        <f>Y64*Source!I46</f>
        <v>0.13200000000000001</v>
      </c>
      <c r="CY64">
        <f>AD64</f>
        <v>0</v>
      </c>
      <c r="CZ64">
        <f>AH64</f>
        <v>0</v>
      </c>
      <c r="DA64">
        <f>AL64</f>
        <v>1</v>
      </c>
      <c r="DB64">
        <f t="shared" si="12"/>
        <v>0</v>
      </c>
      <c r="DC64">
        <f t="shared" si="13"/>
        <v>0</v>
      </c>
    </row>
    <row r="65" spans="1:107" x14ac:dyDescent="0.2">
      <c r="A65">
        <f>ROW(Source!A46)</f>
        <v>46</v>
      </c>
      <c r="B65">
        <v>53408677</v>
      </c>
      <c r="C65">
        <v>53419586</v>
      </c>
      <c r="D65">
        <v>51740741</v>
      </c>
      <c r="E65">
        <v>1</v>
      </c>
      <c r="F65">
        <v>1</v>
      </c>
      <c r="G65">
        <v>1</v>
      </c>
      <c r="H65">
        <v>2</v>
      </c>
      <c r="I65" t="s">
        <v>374</v>
      </c>
      <c r="J65" t="s">
        <v>375</v>
      </c>
      <c r="K65" t="s">
        <v>376</v>
      </c>
      <c r="L65">
        <v>1368</v>
      </c>
      <c r="N65">
        <v>1011</v>
      </c>
      <c r="O65" t="s">
        <v>351</v>
      </c>
      <c r="P65" t="s">
        <v>351</v>
      </c>
      <c r="Q65">
        <v>1</v>
      </c>
      <c r="W65">
        <v>0</v>
      </c>
      <c r="X65">
        <v>-1346461524</v>
      </c>
      <c r="Y65">
        <v>0.2</v>
      </c>
      <c r="AA65">
        <v>0</v>
      </c>
      <c r="AB65">
        <v>1099.76</v>
      </c>
      <c r="AC65">
        <v>13.5</v>
      </c>
      <c r="AD65">
        <v>0</v>
      </c>
      <c r="AE65">
        <v>0</v>
      </c>
      <c r="AF65">
        <v>115.4</v>
      </c>
      <c r="AG65">
        <v>13.5</v>
      </c>
      <c r="AH65">
        <v>0</v>
      </c>
      <c r="AI65">
        <v>1</v>
      </c>
      <c r="AJ65">
        <v>9.5299999999999994</v>
      </c>
      <c r="AK65">
        <v>1</v>
      </c>
      <c r="AL65">
        <v>1</v>
      </c>
      <c r="AN65">
        <v>0</v>
      </c>
      <c r="AO65">
        <v>1</v>
      </c>
      <c r="AP65">
        <v>0</v>
      </c>
      <c r="AQ65">
        <v>0</v>
      </c>
      <c r="AR65">
        <v>0</v>
      </c>
      <c r="AS65" t="s">
        <v>3</v>
      </c>
      <c r="AT65">
        <v>0.2</v>
      </c>
      <c r="AU65" t="s">
        <v>3</v>
      </c>
      <c r="AV65">
        <v>0</v>
      </c>
      <c r="AW65">
        <v>2</v>
      </c>
      <c r="AX65">
        <v>53419599</v>
      </c>
      <c r="AY65">
        <v>1</v>
      </c>
      <c r="AZ65">
        <v>0</v>
      </c>
      <c r="BA65">
        <v>65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X65">
        <f>Y65*Source!I46</f>
        <v>6.6000000000000003E-2</v>
      </c>
      <c r="CY65">
        <f>AB65</f>
        <v>1099.76</v>
      </c>
      <c r="CZ65">
        <f>AF65</f>
        <v>115.4</v>
      </c>
      <c r="DA65">
        <f>AJ65</f>
        <v>9.5299999999999994</v>
      </c>
      <c r="DB65">
        <f t="shared" si="12"/>
        <v>23.08</v>
      </c>
      <c r="DC65">
        <f t="shared" si="13"/>
        <v>2.7</v>
      </c>
    </row>
    <row r="66" spans="1:107" x14ac:dyDescent="0.2">
      <c r="A66">
        <f>ROW(Source!A46)</f>
        <v>46</v>
      </c>
      <c r="B66">
        <v>53408677</v>
      </c>
      <c r="C66">
        <v>53419586</v>
      </c>
      <c r="D66">
        <v>51740834</v>
      </c>
      <c r="E66">
        <v>1</v>
      </c>
      <c r="F66">
        <v>1</v>
      </c>
      <c r="G66">
        <v>1</v>
      </c>
      <c r="H66">
        <v>2</v>
      </c>
      <c r="I66" t="s">
        <v>459</v>
      </c>
      <c r="J66" t="s">
        <v>460</v>
      </c>
      <c r="K66" t="s">
        <v>461</v>
      </c>
      <c r="L66">
        <v>1368</v>
      </c>
      <c r="N66">
        <v>1011</v>
      </c>
      <c r="O66" t="s">
        <v>351</v>
      </c>
      <c r="P66" t="s">
        <v>351</v>
      </c>
      <c r="Q66">
        <v>1</v>
      </c>
      <c r="W66">
        <v>0</v>
      </c>
      <c r="X66">
        <v>437962287</v>
      </c>
      <c r="Y66">
        <v>2.4</v>
      </c>
      <c r="AA66">
        <v>0</v>
      </c>
      <c r="AB66">
        <v>8.58</v>
      </c>
      <c r="AC66">
        <v>0</v>
      </c>
      <c r="AD66">
        <v>0</v>
      </c>
      <c r="AE66">
        <v>0</v>
      </c>
      <c r="AF66">
        <v>0.9</v>
      </c>
      <c r="AG66">
        <v>0</v>
      </c>
      <c r="AH66">
        <v>0</v>
      </c>
      <c r="AI66">
        <v>1</v>
      </c>
      <c r="AJ66">
        <v>9.5299999999999994</v>
      </c>
      <c r="AK66">
        <v>1</v>
      </c>
      <c r="AL66">
        <v>1</v>
      </c>
      <c r="AN66">
        <v>0</v>
      </c>
      <c r="AO66">
        <v>1</v>
      </c>
      <c r="AP66">
        <v>0</v>
      </c>
      <c r="AQ66">
        <v>0</v>
      </c>
      <c r="AR66">
        <v>0</v>
      </c>
      <c r="AS66" t="s">
        <v>3</v>
      </c>
      <c r="AT66">
        <v>2.4</v>
      </c>
      <c r="AU66" t="s">
        <v>3</v>
      </c>
      <c r="AV66">
        <v>0</v>
      </c>
      <c r="AW66">
        <v>2</v>
      </c>
      <c r="AX66">
        <v>53419600</v>
      </c>
      <c r="AY66">
        <v>1</v>
      </c>
      <c r="AZ66">
        <v>0</v>
      </c>
      <c r="BA66">
        <v>66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X66">
        <f>Y66*Source!I46</f>
        <v>0.79200000000000004</v>
      </c>
      <c r="CY66">
        <f>AB66</f>
        <v>8.58</v>
      </c>
      <c r="CZ66">
        <f>AF66</f>
        <v>0.9</v>
      </c>
      <c r="DA66">
        <f>AJ66</f>
        <v>9.5299999999999994</v>
      </c>
      <c r="DB66">
        <f t="shared" si="12"/>
        <v>2.16</v>
      </c>
      <c r="DC66">
        <f t="shared" si="13"/>
        <v>0</v>
      </c>
    </row>
    <row r="67" spans="1:107" x14ac:dyDescent="0.2">
      <c r="A67">
        <f>ROW(Source!A46)</f>
        <v>46</v>
      </c>
      <c r="B67">
        <v>53408677</v>
      </c>
      <c r="C67">
        <v>53419586</v>
      </c>
      <c r="D67">
        <v>51740891</v>
      </c>
      <c r="E67">
        <v>1</v>
      </c>
      <c r="F67">
        <v>1</v>
      </c>
      <c r="G67">
        <v>1</v>
      </c>
      <c r="H67">
        <v>2</v>
      </c>
      <c r="I67" t="s">
        <v>462</v>
      </c>
      <c r="J67" t="s">
        <v>463</v>
      </c>
      <c r="K67" t="s">
        <v>464</v>
      </c>
      <c r="L67">
        <v>1368</v>
      </c>
      <c r="N67">
        <v>1011</v>
      </c>
      <c r="O67" t="s">
        <v>351</v>
      </c>
      <c r="P67" t="s">
        <v>351</v>
      </c>
      <c r="Q67">
        <v>1</v>
      </c>
      <c r="W67">
        <v>0</v>
      </c>
      <c r="X67">
        <v>5779960</v>
      </c>
      <c r="Y67">
        <v>2.4</v>
      </c>
      <c r="AA67">
        <v>0</v>
      </c>
      <c r="AB67">
        <v>31.26</v>
      </c>
      <c r="AC67">
        <v>0</v>
      </c>
      <c r="AD67">
        <v>0</v>
      </c>
      <c r="AE67">
        <v>0</v>
      </c>
      <c r="AF67">
        <v>3.28</v>
      </c>
      <c r="AG67">
        <v>0</v>
      </c>
      <c r="AH67">
        <v>0</v>
      </c>
      <c r="AI67">
        <v>1</v>
      </c>
      <c r="AJ67">
        <v>9.5299999999999994</v>
      </c>
      <c r="AK67">
        <v>1</v>
      </c>
      <c r="AL67">
        <v>1</v>
      </c>
      <c r="AN67">
        <v>0</v>
      </c>
      <c r="AO67">
        <v>1</v>
      </c>
      <c r="AP67">
        <v>0</v>
      </c>
      <c r="AQ67">
        <v>0</v>
      </c>
      <c r="AR67">
        <v>0</v>
      </c>
      <c r="AS67" t="s">
        <v>3</v>
      </c>
      <c r="AT67">
        <v>2.4</v>
      </c>
      <c r="AU67" t="s">
        <v>3</v>
      </c>
      <c r="AV67">
        <v>0</v>
      </c>
      <c r="AW67">
        <v>2</v>
      </c>
      <c r="AX67">
        <v>53419601</v>
      </c>
      <c r="AY67">
        <v>1</v>
      </c>
      <c r="AZ67">
        <v>0</v>
      </c>
      <c r="BA67">
        <v>67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CX67">
        <f>Y67*Source!I46</f>
        <v>0.79200000000000004</v>
      </c>
      <c r="CY67">
        <f>AB67</f>
        <v>31.26</v>
      </c>
      <c r="CZ67">
        <f>AF67</f>
        <v>3.28</v>
      </c>
      <c r="DA67">
        <f>AJ67</f>
        <v>9.5299999999999994</v>
      </c>
      <c r="DB67">
        <f t="shared" si="12"/>
        <v>7.87</v>
      </c>
      <c r="DC67">
        <f t="shared" si="13"/>
        <v>0</v>
      </c>
    </row>
    <row r="68" spans="1:107" x14ac:dyDescent="0.2">
      <c r="A68">
        <f>ROW(Source!A46)</f>
        <v>46</v>
      </c>
      <c r="B68">
        <v>53408677</v>
      </c>
      <c r="C68">
        <v>53419586</v>
      </c>
      <c r="D68">
        <v>51741772</v>
      </c>
      <c r="E68">
        <v>1</v>
      </c>
      <c r="F68">
        <v>1</v>
      </c>
      <c r="G68">
        <v>1</v>
      </c>
      <c r="H68">
        <v>2</v>
      </c>
      <c r="I68" t="s">
        <v>439</v>
      </c>
      <c r="J68" t="s">
        <v>440</v>
      </c>
      <c r="K68" t="s">
        <v>441</v>
      </c>
      <c r="L68">
        <v>1368</v>
      </c>
      <c r="N68">
        <v>1011</v>
      </c>
      <c r="O68" t="s">
        <v>351</v>
      </c>
      <c r="P68" t="s">
        <v>351</v>
      </c>
      <c r="Q68">
        <v>1</v>
      </c>
      <c r="W68">
        <v>0</v>
      </c>
      <c r="X68">
        <v>-841254546</v>
      </c>
      <c r="Y68">
        <v>0.2</v>
      </c>
      <c r="AA68">
        <v>0</v>
      </c>
      <c r="AB68">
        <v>626.22</v>
      </c>
      <c r="AC68">
        <v>11.6</v>
      </c>
      <c r="AD68">
        <v>0</v>
      </c>
      <c r="AE68">
        <v>0</v>
      </c>
      <c r="AF68">
        <v>65.709999999999994</v>
      </c>
      <c r="AG68">
        <v>11.6</v>
      </c>
      <c r="AH68">
        <v>0</v>
      </c>
      <c r="AI68">
        <v>1</v>
      </c>
      <c r="AJ68">
        <v>9.5299999999999994</v>
      </c>
      <c r="AK68">
        <v>1</v>
      </c>
      <c r="AL68">
        <v>1</v>
      </c>
      <c r="AN68">
        <v>0</v>
      </c>
      <c r="AO68">
        <v>1</v>
      </c>
      <c r="AP68">
        <v>0</v>
      </c>
      <c r="AQ68">
        <v>0</v>
      </c>
      <c r="AR68">
        <v>0</v>
      </c>
      <c r="AS68" t="s">
        <v>3</v>
      </c>
      <c r="AT68">
        <v>0.2</v>
      </c>
      <c r="AU68" t="s">
        <v>3</v>
      </c>
      <c r="AV68">
        <v>0</v>
      </c>
      <c r="AW68">
        <v>2</v>
      </c>
      <c r="AX68">
        <v>53419602</v>
      </c>
      <c r="AY68">
        <v>1</v>
      </c>
      <c r="AZ68">
        <v>0</v>
      </c>
      <c r="BA68">
        <v>68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CX68">
        <f>Y68*Source!I46</f>
        <v>6.6000000000000003E-2</v>
      </c>
      <c r="CY68">
        <f>AB68</f>
        <v>626.22</v>
      </c>
      <c r="CZ68">
        <f>AF68</f>
        <v>65.709999999999994</v>
      </c>
      <c r="DA68">
        <f>AJ68</f>
        <v>9.5299999999999994</v>
      </c>
      <c r="DB68">
        <f t="shared" si="12"/>
        <v>13.14</v>
      </c>
      <c r="DC68">
        <f t="shared" si="13"/>
        <v>2.3199999999999998</v>
      </c>
    </row>
    <row r="69" spans="1:107" x14ac:dyDescent="0.2">
      <c r="A69">
        <f>ROW(Source!A46)</f>
        <v>46</v>
      </c>
      <c r="B69">
        <v>53408677</v>
      </c>
      <c r="C69">
        <v>53419586</v>
      </c>
      <c r="D69">
        <v>51589102</v>
      </c>
      <c r="E69">
        <v>1</v>
      </c>
      <c r="F69">
        <v>1</v>
      </c>
      <c r="G69">
        <v>1</v>
      </c>
      <c r="H69">
        <v>3</v>
      </c>
      <c r="I69" t="s">
        <v>465</v>
      </c>
      <c r="J69" t="s">
        <v>466</v>
      </c>
      <c r="K69" t="s">
        <v>467</v>
      </c>
      <c r="L69">
        <v>1302</v>
      </c>
      <c r="N69">
        <v>1003</v>
      </c>
      <c r="O69" t="s">
        <v>468</v>
      </c>
      <c r="P69" t="s">
        <v>468</v>
      </c>
      <c r="Q69">
        <v>10</v>
      </c>
      <c r="W69">
        <v>0</v>
      </c>
      <c r="X69">
        <v>-660802197</v>
      </c>
      <c r="Y69">
        <v>9.6000000000000002E-2</v>
      </c>
      <c r="AA69">
        <v>65.760000000000005</v>
      </c>
      <c r="AB69">
        <v>0</v>
      </c>
      <c r="AC69">
        <v>0</v>
      </c>
      <c r="AD69">
        <v>0</v>
      </c>
      <c r="AE69">
        <v>6.9</v>
      </c>
      <c r="AF69">
        <v>0</v>
      </c>
      <c r="AG69">
        <v>0</v>
      </c>
      <c r="AH69">
        <v>0</v>
      </c>
      <c r="AI69">
        <v>9.5299999999999994</v>
      </c>
      <c r="AJ69">
        <v>1</v>
      </c>
      <c r="AK69">
        <v>1</v>
      </c>
      <c r="AL69">
        <v>1</v>
      </c>
      <c r="AN69">
        <v>0</v>
      </c>
      <c r="AO69">
        <v>1</v>
      </c>
      <c r="AP69">
        <v>0</v>
      </c>
      <c r="AQ69">
        <v>0</v>
      </c>
      <c r="AR69">
        <v>0</v>
      </c>
      <c r="AS69" t="s">
        <v>3</v>
      </c>
      <c r="AT69">
        <v>9.6000000000000002E-2</v>
      </c>
      <c r="AU69" t="s">
        <v>3</v>
      </c>
      <c r="AV69">
        <v>0</v>
      </c>
      <c r="AW69">
        <v>2</v>
      </c>
      <c r="AX69">
        <v>53419603</v>
      </c>
      <c r="AY69">
        <v>1</v>
      </c>
      <c r="AZ69">
        <v>0</v>
      </c>
      <c r="BA69">
        <v>69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CX69">
        <f>Y69*Source!I46</f>
        <v>3.168E-2</v>
      </c>
      <c r="CY69">
        <f>AA69</f>
        <v>65.760000000000005</v>
      </c>
      <c r="CZ69">
        <f>AE69</f>
        <v>6.9</v>
      </c>
      <c r="DA69">
        <f>AI69</f>
        <v>9.5299999999999994</v>
      </c>
      <c r="DB69">
        <f t="shared" si="12"/>
        <v>0.66</v>
      </c>
      <c r="DC69">
        <f t="shared" si="13"/>
        <v>0</v>
      </c>
    </row>
    <row r="70" spans="1:107" x14ac:dyDescent="0.2">
      <c r="A70">
        <f>ROW(Source!A46)</f>
        <v>46</v>
      </c>
      <c r="B70">
        <v>53408677</v>
      </c>
      <c r="C70">
        <v>53419586</v>
      </c>
      <c r="D70">
        <v>51612648</v>
      </c>
      <c r="E70">
        <v>1</v>
      </c>
      <c r="F70">
        <v>1</v>
      </c>
      <c r="G70">
        <v>1</v>
      </c>
      <c r="H70">
        <v>3</v>
      </c>
      <c r="I70" t="s">
        <v>469</v>
      </c>
      <c r="J70" t="s">
        <v>470</v>
      </c>
      <c r="K70" t="s">
        <v>471</v>
      </c>
      <c r="L70">
        <v>1348</v>
      </c>
      <c r="N70">
        <v>1009</v>
      </c>
      <c r="O70" t="s">
        <v>61</v>
      </c>
      <c r="P70" t="s">
        <v>61</v>
      </c>
      <c r="Q70">
        <v>1000</v>
      </c>
      <c r="W70">
        <v>0</v>
      </c>
      <c r="X70">
        <v>269901044</v>
      </c>
      <c r="Y70">
        <v>5.0000000000000001E-4</v>
      </c>
      <c r="AA70">
        <v>648516.5</v>
      </c>
      <c r="AB70">
        <v>0</v>
      </c>
      <c r="AC70">
        <v>0</v>
      </c>
      <c r="AD70">
        <v>0</v>
      </c>
      <c r="AE70">
        <v>68050</v>
      </c>
      <c r="AF70">
        <v>0</v>
      </c>
      <c r="AG70">
        <v>0</v>
      </c>
      <c r="AH70">
        <v>0</v>
      </c>
      <c r="AI70">
        <v>9.5299999999999994</v>
      </c>
      <c r="AJ70">
        <v>1</v>
      </c>
      <c r="AK70">
        <v>1</v>
      </c>
      <c r="AL70">
        <v>1</v>
      </c>
      <c r="AN70">
        <v>0</v>
      </c>
      <c r="AO70">
        <v>1</v>
      </c>
      <c r="AP70">
        <v>0</v>
      </c>
      <c r="AQ70">
        <v>0</v>
      </c>
      <c r="AR70">
        <v>0</v>
      </c>
      <c r="AS70" t="s">
        <v>3</v>
      </c>
      <c r="AT70">
        <v>5.0000000000000001E-4</v>
      </c>
      <c r="AU70" t="s">
        <v>3</v>
      </c>
      <c r="AV70">
        <v>0</v>
      </c>
      <c r="AW70">
        <v>2</v>
      </c>
      <c r="AX70">
        <v>53419604</v>
      </c>
      <c r="AY70">
        <v>1</v>
      </c>
      <c r="AZ70">
        <v>0</v>
      </c>
      <c r="BA70">
        <v>70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CX70">
        <f>Y70*Source!I46</f>
        <v>1.65E-4</v>
      </c>
      <c r="CY70">
        <f>AA70</f>
        <v>648516.5</v>
      </c>
      <c r="CZ70">
        <f>AE70</f>
        <v>68050</v>
      </c>
      <c r="DA70">
        <f>AI70</f>
        <v>9.5299999999999994</v>
      </c>
      <c r="DB70">
        <f t="shared" si="12"/>
        <v>34.03</v>
      </c>
      <c r="DC70">
        <f t="shared" si="13"/>
        <v>0</v>
      </c>
    </row>
    <row r="71" spans="1:107" x14ac:dyDescent="0.2">
      <c r="A71">
        <f>ROW(Source!A46)</f>
        <v>46</v>
      </c>
      <c r="B71">
        <v>53408677</v>
      </c>
      <c r="C71">
        <v>53419586</v>
      </c>
      <c r="D71">
        <v>51622050</v>
      </c>
      <c r="E71">
        <v>1</v>
      </c>
      <c r="F71">
        <v>1</v>
      </c>
      <c r="G71">
        <v>1</v>
      </c>
      <c r="H71">
        <v>3</v>
      </c>
      <c r="I71" t="s">
        <v>472</v>
      </c>
      <c r="J71" t="s">
        <v>473</v>
      </c>
      <c r="K71" t="s">
        <v>474</v>
      </c>
      <c r="L71">
        <v>1348</v>
      </c>
      <c r="N71">
        <v>1009</v>
      </c>
      <c r="O71" t="s">
        <v>61</v>
      </c>
      <c r="P71" t="s">
        <v>61</v>
      </c>
      <c r="Q71">
        <v>1000</v>
      </c>
      <c r="W71">
        <v>0</v>
      </c>
      <c r="X71">
        <v>-827757587</v>
      </c>
      <c r="Y71">
        <v>6.0000000000000002E-5</v>
      </c>
      <c r="AA71">
        <v>74590.36</v>
      </c>
      <c r="AB71">
        <v>0</v>
      </c>
      <c r="AC71">
        <v>0</v>
      </c>
      <c r="AD71">
        <v>0</v>
      </c>
      <c r="AE71">
        <v>7826.9</v>
      </c>
      <c r="AF71">
        <v>0</v>
      </c>
      <c r="AG71">
        <v>0</v>
      </c>
      <c r="AH71">
        <v>0</v>
      </c>
      <c r="AI71">
        <v>9.5299999999999994</v>
      </c>
      <c r="AJ71">
        <v>1</v>
      </c>
      <c r="AK71">
        <v>1</v>
      </c>
      <c r="AL71">
        <v>1</v>
      </c>
      <c r="AN71">
        <v>0</v>
      </c>
      <c r="AO71">
        <v>1</v>
      </c>
      <c r="AP71">
        <v>0</v>
      </c>
      <c r="AQ71">
        <v>0</v>
      </c>
      <c r="AR71">
        <v>0</v>
      </c>
      <c r="AS71" t="s">
        <v>3</v>
      </c>
      <c r="AT71">
        <v>6.0000000000000002E-5</v>
      </c>
      <c r="AU71" t="s">
        <v>3</v>
      </c>
      <c r="AV71">
        <v>0</v>
      </c>
      <c r="AW71">
        <v>2</v>
      </c>
      <c r="AX71">
        <v>53419605</v>
      </c>
      <c r="AY71">
        <v>1</v>
      </c>
      <c r="AZ71">
        <v>0</v>
      </c>
      <c r="BA71">
        <v>71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CX71">
        <f>Y71*Source!I46</f>
        <v>1.98E-5</v>
      </c>
      <c r="CY71">
        <f>AA71</f>
        <v>74590.36</v>
      </c>
      <c r="CZ71">
        <f>AE71</f>
        <v>7826.9</v>
      </c>
      <c r="DA71">
        <f>AI71</f>
        <v>9.5299999999999994</v>
      </c>
      <c r="DB71">
        <f t="shared" si="12"/>
        <v>0.47</v>
      </c>
      <c r="DC71">
        <f t="shared" si="13"/>
        <v>0</v>
      </c>
    </row>
    <row r="72" spans="1:107" x14ac:dyDescent="0.2">
      <c r="A72">
        <f>ROW(Source!A46)</f>
        <v>46</v>
      </c>
      <c r="B72">
        <v>53408677</v>
      </c>
      <c r="C72">
        <v>53419586</v>
      </c>
      <c r="D72">
        <v>51581439</v>
      </c>
      <c r="E72">
        <v>56</v>
      </c>
      <c r="F72">
        <v>1</v>
      </c>
      <c r="G72">
        <v>1</v>
      </c>
      <c r="H72">
        <v>3</v>
      </c>
      <c r="I72" t="s">
        <v>454</v>
      </c>
      <c r="J72" t="s">
        <v>3</v>
      </c>
      <c r="K72" t="s">
        <v>455</v>
      </c>
      <c r="L72">
        <v>1374</v>
      </c>
      <c r="N72">
        <v>1013</v>
      </c>
      <c r="O72" t="s">
        <v>456</v>
      </c>
      <c r="P72" t="s">
        <v>456</v>
      </c>
      <c r="Q72">
        <v>1</v>
      </c>
      <c r="W72">
        <v>0</v>
      </c>
      <c r="X72">
        <v>-1731369543</v>
      </c>
      <c r="Y72">
        <v>1.86</v>
      </c>
      <c r="AA72">
        <v>11.95</v>
      </c>
      <c r="AB72">
        <v>0</v>
      </c>
      <c r="AC72">
        <v>0</v>
      </c>
      <c r="AD72">
        <v>0</v>
      </c>
      <c r="AE72">
        <v>1</v>
      </c>
      <c r="AF72">
        <v>0</v>
      </c>
      <c r="AG72">
        <v>0</v>
      </c>
      <c r="AH72">
        <v>0</v>
      </c>
      <c r="AI72">
        <v>11.95</v>
      </c>
      <c r="AJ72">
        <v>1</v>
      </c>
      <c r="AK72">
        <v>1</v>
      </c>
      <c r="AL72">
        <v>1</v>
      </c>
      <c r="AN72">
        <v>0</v>
      </c>
      <c r="AO72">
        <v>1</v>
      </c>
      <c r="AP72">
        <v>0</v>
      </c>
      <c r="AQ72">
        <v>0</v>
      </c>
      <c r="AR72">
        <v>0</v>
      </c>
      <c r="AS72" t="s">
        <v>3</v>
      </c>
      <c r="AT72">
        <v>1.86</v>
      </c>
      <c r="AU72" t="s">
        <v>3</v>
      </c>
      <c r="AV72">
        <v>0</v>
      </c>
      <c r="AW72">
        <v>2</v>
      </c>
      <c r="AX72">
        <v>53419606</v>
      </c>
      <c r="AY72">
        <v>1</v>
      </c>
      <c r="AZ72">
        <v>0</v>
      </c>
      <c r="BA72">
        <v>72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CX72">
        <f>Y72*Source!I46</f>
        <v>0.61380000000000001</v>
      </c>
      <c r="CY72">
        <f>AA72</f>
        <v>11.95</v>
      </c>
      <c r="CZ72">
        <f>AE72</f>
        <v>1</v>
      </c>
      <c r="DA72">
        <f>AI72</f>
        <v>11.95</v>
      </c>
      <c r="DB72">
        <f t="shared" si="12"/>
        <v>1.86</v>
      </c>
      <c r="DC72">
        <f t="shared" si="13"/>
        <v>0</v>
      </c>
    </row>
    <row r="73" spans="1:107" x14ac:dyDescent="0.2">
      <c r="A73">
        <f>ROW(Source!A47)</f>
        <v>47</v>
      </c>
      <c r="B73">
        <v>53408677</v>
      </c>
      <c r="C73">
        <v>53419607</v>
      </c>
      <c r="D73">
        <v>51576689</v>
      </c>
      <c r="E73">
        <v>56</v>
      </c>
      <c r="F73">
        <v>1</v>
      </c>
      <c r="G73">
        <v>1</v>
      </c>
      <c r="H73">
        <v>1</v>
      </c>
      <c r="I73" t="s">
        <v>457</v>
      </c>
      <c r="J73" t="s">
        <v>3</v>
      </c>
      <c r="K73" t="s">
        <v>458</v>
      </c>
      <c r="L73">
        <v>1191</v>
      </c>
      <c r="N73">
        <v>1013</v>
      </c>
      <c r="O73" t="s">
        <v>345</v>
      </c>
      <c r="P73" t="s">
        <v>345</v>
      </c>
      <c r="Q73">
        <v>1</v>
      </c>
      <c r="W73">
        <v>0</v>
      </c>
      <c r="X73">
        <v>-1081351934</v>
      </c>
      <c r="Y73">
        <v>10.96</v>
      </c>
      <c r="AA73">
        <v>0</v>
      </c>
      <c r="AB73">
        <v>0</v>
      </c>
      <c r="AC73">
        <v>0</v>
      </c>
      <c r="AD73">
        <v>89.58</v>
      </c>
      <c r="AE73">
        <v>0</v>
      </c>
      <c r="AF73">
        <v>0</v>
      </c>
      <c r="AG73">
        <v>0</v>
      </c>
      <c r="AH73">
        <v>9.4</v>
      </c>
      <c r="AI73">
        <v>1</v>
      </c>
      <c r="AJ73">
        <v>1</v>
      </c>
      <c r="AK73">
        <v>1</v>
      </c>
      <c r="AL73">
        <v>9.5299999999999994</v>
      </c>
      <c r="AN73">
        <v>0</v>
      </c>
      <c r="AO73">
        <v>1</v>
      </c>
      <c r="AP73">
        <v>0</v>
      </c>
      <c r="AQ73">
        <v>0</v>
      </c>
      <c r="AR73">
        <v>0</v>
      </c>
      <c r="AS73" t="s">
        <v>3</v>
      </c>
      <c r="AT73">
        <v>10.96</v>
      </c>
      <c r="AU73" t="s">
        <v>3</v>
      </c>
      <c r="AV73">
        <v>1</v>
      </c>
      <c r="AW73">
        <v>2</v>
      </c>
      <c r="AX73">
        <v>53419620</v>
      </c>
      <c r="AY73">
        <v>1</v>
      </c>
      <c r="AZ73">
        <v>0</v>
      </c>
      <c r="BA73">
        <v>73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CX73">
        <f>Y73*Source!I47</f>
        <v>24.879200000000001</v>
      </c>
      <c r="CY73">
        <f>AD73</f>
        <v>89.58</v>
      </c>
      <c r="CZ73">
        <f>AH73</f>
        <v>9.4</v>
      </c>
      <c r="DA73">
        <f>AL73</f>
        <v>9.5299999999999994</v>
      </c>
      <c r="DB73">
        <f t="shared" ref="DB73:DB98" si="14">ROUND(ROUND(AT73*CZ73,2),2)</f>
        <v>103.02</v>
      </c>
      <c r="DC73">
        <f t="shared" ref="DC73:DC98" si="15">ROUND(ROUND(AT73*AG73,2),2)</f>
        <v>0</v>
      </c>
    </row>
    <row r="74" spans="1:107" x14ac:dyDescent="0.2">
      <c r="A74">
        <f>ROW(Source!A47)</f>
        <v>47</v>
      </c>
      <c r="B74">
        <v>53408677</v>
      </c>
      <c r="C74">
        <v>53419607</v>
      </c>
      <c r="D74">
        <v>51576840</v>
      </c>
      <c r="E74">
        <v>56</v>
      </c>
      <c r="F74">
        <v>1</v>
      </c>
      <c r="G74">
        <v>1</v>
      </c>
      <c r="H74">
        <v>1</v>
      </c>
      <c r="I74" t="s">
        <v>346</v>
      </c>
      <c r="J74" t="s">
        <v>3</v>
      </c>
      <c r="K74" t="s">
        <v>347</v>
      </c>
      <c r="L74">
        <v>1191</v>
      </c>
      <c r="N74">
        <v>1013</v>
      </c>
      <c r="O74" t="s">
        <v>345</v>
      </c>
      <c r="P74" t="s">
        <v>345</v>
      </c>
      <c r="Q74">
        <v>1</v>
      </c>
      <c r="W74">
        <v>0</v>
      </c>
      <c r="X74">
        <v>-1417349443</v>
      </c>
      <c r="Y74">
        <v>0.62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1</v>
      </c>
      <c r="AJ74">
        <v>1</v>
      </c>
      <c r="AK74">
        <v>9.5299999999999994</v>
      </c>
      <c r="AL74">
        <v>1</v>
      </c>
      <c r="AN74">
        <v>0</v>
      </c>
      <c r="AO74">
        <v>1</v>
      </c>
      <c r="AP74">
        <v>0</v>
      </c>
      <c r="AQ74">
        <v>0</v>
      </c>
      <c r="AR74">
        <v>0</v>
      </c>
      <c r="AS74" t="s">
        <v>3</v>
      </c>
      <c r="AT74">
        <v>0.62</v>
      </c>
      <c r="AU74" t="s">
        <v>3</v>
      </c>
      <c r="AV74">
        <v>2</v>
      </c>
      <c r="AW74">
        <v>2</v>
      </c>
      <c r="AX74">
        <v>53419621</v>
      </c>
      <c r="AY74">
        <v>1</v>
      </c>
      <c r="AZ74">
        <v>0</v>
      </c>
      <c r="BA74">
        <v>74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CX74">
        <f>Y74*Source!I47</f>
        <v>1.4074</v>
      </c>
      <c r="CY74">
        <f>AD74</f>
        <v>0</v>
      </c>
      <c r="CZ74">
        <f>AH74</f>
        <v>0</v>
      </c>
      <c r="DA74">
        <f>AL74</f>
        <v>1</v>
      </c>
      <c r="DB74">
        <f t="shared" si="14"/>
        <v>0</v>
      </c>
      <c r="DC74">
        <f t="shared" si="15"/>
        <v>0</v>
      </c>
    </row>
    <row r="75" spans="1:107" x14ac:dyDescent="0.2">
      <c r="A75">
        <f>ROW(Source!A47)</f>
        <v>47</v>
      </c>
      <c r="B75">
        <v>53408677</v>
      </c>
      <c r="C75">
        <v>53419607</v>
      </c>
      <c r="D75">
        <v>51740741</v>
      </c>
      <c r="E75">
        <v>1</v>
      </c>
      <c r="F75">
        <v>1</v>
      </c>
      <c r="G75">
        <v>1</v>
      </c>
      <c r="H75">
        <v>2</v>
      </c>
      <c r="I75" t="s">
        <v>374</v>
      </c>
      <c r="J75" t="s">
        <v>375</v>
      </c>
      <c r="K75" t="s">
        <v>376</v>
      </c>
      <c r="L75">
        <v>1368</v>
      </c>
      <c r="N75">
        <v>1011</v>
      </c>
      <c r="O75" t="s">
        <v>351</v>
      </c>
      <c r="P75" t="s">
        <v>351</v>
      </c>
      <c r="Q75">
        <v>1</v>
      </c>
      <c r="W75">
        <v>0</v>
      </c>
      <c r="X75">
        <v>-1346461524</v>
      </c>
      <c r="Y75">
        <v>0.31</v>
      </c>
      <c r="AA75">
        <v>0</v>
      </c>
      <c r="AB75">
        <v>1099.76</v>
      </c>
      <c r="AC75">
        <v>13.5</v>
      </c>
      <c r="AD75">
        <v>0</v>
      </c>
      <c r="AE75">
        <v>0</v>
      </c>
      <c r="AF75">
        <v>115.4</v>
      </c>
      <c r="AG75">
        <v>13.5</v>
      </c>
      <c r="AH75">
        <v>0</v>
      </c>
      <c r="AI75">
        <v>1</v>
      </c>
      <c r="AJ75">
        <v>9.5299999999999994</v>
      </c>
      <c r="AK75">
        <v>1</v>
      </c>
      <c r="AL75">
        <v>1</v>
      </c>
      <c r="AN75">
        <v>0</v>
      </c>
      <c r="AO75">
        <v>1</v>
      </c>
      <c r="AP75">
        <v>0</v>
      </c>
      <c r="AQ75">
        <v>0</v>
      </c>
      <c r="AR75">
        <v>0</v>
      </c>
      <c r="AS75" t="s">
        <v>3</v>
      </c>
      <c r="AT75">
        <v>0.31</v>
      </c>
      <c r="AU75" t="s">
        <v>3</v>
      </c>
      <c r="AV75">
        <v>0</v>
      </c>
      <c r="AW75">
        <v>2</v>
      </c>
      <c r="AX75">
        <v>53419622</v>
      </c>
      <c r="AY75">
        <v>1</v>
      </c>
      <c r="AZ75">
        <v>0</v>
      </c>
      <c r="BA75">
        <v>75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CX75">
        <f>Y75*Source!I47</f>
        <v>0.70369999999999999</v>
      </c>
      <c r="CY75">
        <f>AB75</f>
        <v>1099.76</v>
      </c>
      <c r="CZ75">
        <f>AF75</f>
        <v>115.4</v>
      </c>
      <c r="DA75">
        <f>AJ75</f>
        <v>9.5299999999999994</v>
      </c>
      <c r="DB75">
        <f t="shared" si="14"/>
        <v>35.770000000000003</v>
      </c>
      <c r="DC75">
        <f t="shared" si="15"/>
        <v>4.1900000000000004</v>
      </c>
    </row>
    <row r="76" spans="1:107" x14ac:dyDescent="0.2">
      <c r="A76">
        <f>ROW(Source!A47)</f>
        <v>47</v>
      </c>
      <c r="B76">
        <v>53408677</v>
      </c>
      <c r="C76">
        <v>53419607</v>
      </c>
      <c r="D76">
        <v>51740834</v>
      </c>
      <c r="E76">
        <v>1</v>
      </c>
      <c r="F76">
        <v>1</v>
      </c>
      <c r="G76">
        <v>1</v>
      </c>
      <c r="H76">
        <v>2</v>
      </c>
      <c r="I76" t="s">
        <v>459</v>
      </c>
      <c r="J76" t="s">
        <v>460</v>
      </c>
      <c r="K76" t="s">
        <v>461</v>
      </c>
      <c r="L76">
        <v>1368</v>
      </c>
      <c r="N76">
        <v>1011</v>
      </c>
      <c r="O76" t="s">
        <v>351</v>
      </c>
      <c r="P76" t="s">
        <v>351</v>
      </c>
      <c r="Q76">
        <v>1</v>
      </c>
      <c r="W76">
        <v>0</v>
      </c>
      <c r="X76">
        <v>437962287</v>
      </c>
      <c r="Y76">
        <v>2.58</v>
      </c>
      <c r="AA76">
        <v>0</v>
      </c>
      <c r="AB76">
        <v>8.58</v>
      </c>
      <c r="AC76">
        <v>0</v>
      </c>
      <c r="AD76">
        <v>0</v>
      </c>
      <c r="AE76">
        <v>0</v>
      </c>
      <c r="AF76">
        <v>0.9</v>
      </c>
      <c r="AG76">
        <v>0</v>
      </c>
      <c r="AH76">
        <v>0</v>
      </c>
      <c r="AI76">
        <v>1</v>
      </c>
      <c r="AJ76">
        <v>9.5299999999999994</v>
      </c>
      <c r="AK76">
        <v>1</v>
      </c>
      <c r="AL76">
        <v>1</v>
      </c>
      <c r="AN76">
        <v>0</v>
      </c>
      <c r="AO76">
        <v>1</v>
      </c>
      <c r="AP76">
        <v>0</v>
      </c>
      <c r="AQ76">
        <v>0</v>
      </c>
      <c r="AR76">
        <v>0</v>
      </c>
      <c r="AS76" t="s">
        <v>3</v>
      </c>
      <c r="AT76">
        <v>2.58</v>
      </c>
      <c r="AU76" t="s">
        <v>3</v>
      </c>
      <c r="AV76">
        <v>0</v>
      </c>
      <c r="AW76">
        <v>2</v>
      </c>
      <c r="AX76">
        <v>53419623</v>
      </c>
      <c r="AY76">
        <v>1</v>
      </c>
      <c r="AZ76">
        <v>0</v>
      </c>
      <c r="BA76">
        <v>76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CX76">
        <f>Y76*Source!I47</f>
        <v>5.8566000000000003</v>
      </c>
      <c r="CY76">
        <f>AB76</f>
        <v>8.58</v>
      </c>
      <c r="CZ76">
        <f>AF76</f>
        <v>0.9</v>
      </c>
      <c r="DA76">
        <f>AJ76</f>
        <v>9.5299999999999994</v>
      </c>
      <c r="DB76">
        <f t="shared" si="14"/>
        <v>2.3199999999999998</v>
      </c>
      <c r="DC76">
        <f t="shared" si="15"/>
        <v>0</v>
      </c>
    </row>
    <row r="77" spans="1:107" x14ac:dyDescent="0.2">
      <c r="A77">
        <f>ROW(Source!A47)</f>
        <v>47</v>
      </c>
      <c r="B77">
        <v>53408677</v>
      </c>
      <c r="C77">
        <v>53419607</v>
      </c>
      <c r="D77">
        <v>51740891</v>
      </c>
      <c r="E77">
        <v>1</v>
      </c>
      <c r="F77">
        <v>1</v>
      </c>
      <c r="G77">
        <v>1</v>
      </c>
      <c r="H77">
        <v>2</v>
      </c>
      <c r="I77" t="s">
        <v>462</v>
      </c>
      <c r="J77" t="s">
        <v>463</v>
      </c>
      <c r="K77" t="s">
        <v>464</v>
      </c>
      <c r="L77">
        <v>1368</v>
      </c>
      <c r="N77">
        <v>1011</v>
      </c>
      <c r="O77" t="s">
        <v>351</v>
      </c>
      <c r="P77" t="s">
        <v>351</v>
      </c>
      <c r="Q77">
        <v>1</v>
      </c>
      <c r="W77">
        <v>0</v>
      </c>
      <c r="X77">
        <v>5779960</v>
      </c>
      <c r="Y77">
        <v>2.58</v>
      </c>
      <c r="AA77">
        <v>0</v>
      </c>
      <c r="AB77">
        <v>31.26</v>
      </c>
      <c r="AC77">
        <v>0</v>
      </c>
      <c r="AD77">
        <v>0</v>
      </c>
      <c r="AE77">
        <v>0</v>
      </c>
      <c r="AF77">
        <v>3.28</v>
      </c>
      <c r="AG77">
        <v>0</v>
      </c>
      <c r="AH77">
        <v>0</v>
      </c>
      <c r="AI77">
        <v>1</v>
      </c>
      <c r="AJ77">
        <v>9.5299999999999994</v>
      </c>
      <c r="AK77">
        <v>1</v>
      </c>
      <c r="AL77">
        <v>1</v>
      </c>
      <c r="AN77">
        <v>0</v>
      </c>
      <c r="AO77">
        <v>1</v>
      </c>
      <c r="AP77">
        <v>0</v>
      </c>
      <c r="AQ77">
        <v>0</v>
      </c>
      <c r="AR77">
        <v>0</v>
      </c>
      <c r="AS77" t="s">
        <v>3</v>
      </c>
      <c r="AT77">
        <v>2.58</v>
      </c>
      <c r="AU77" t="s">
        <v>3</v>
      </c>
      <c r="AV77">
        <v>0</v>
      </c>
      <c r="AW77">
        <v>2</v>
      </c>
      <c r="AX77">
        <v>53419624</v>
      </c>
      <c r="AY77">
        <v>1</v>
      </c>
      <c r="AZ77">
        <v>0</v>
      </c>
      <c r="BA77">
        <v>77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CX77">
        <f>Y77*Source!I47</f>
        <v>5.8566000000000003</v>
      </c>
      <c r="CY77">
        <f>AB77</f>
        <v>31.26</v>
      </c>
      <c r="CZ77">
        <f>AF77</f>
        <v>3.28</v>
      </c>
      <c r="DA77">
        <f>AJ77</f>
        <v>9.5299999999999994</v>
      </c>
      <c r="DB77">
        <f t="shared" si="14"/>
        <v>8.4600000000000009</v>
      </c>
      <c r="DC77">
        <f t="shared" si="15"/>
        <v>0</v>
      </c>
    </row>
    <row r="78" spans="1:107" x14ac:dyDescent="0.2">
      <c r="A78">
        <f>ROW(Source!A47)</f>
        <v>47</v>
      </c>
      <c r="B78">
        <v>53408677</v>
      </c>
      <c r="C78">
        <v>53419607</v>
      </c>
      <c r="D78">
        <v>51741772</v>
      </c>
      <c r="E78">
        <v>1</v>
      </c>
      <c r="F78">
        <v>1</v>
      </c>
      <c r="G78">
        <v>1</v>
      </c>
      <c r="H78">
        <v>2</v>
      </c>
      <c r="I78" t="s">
        <v>439</v>
      </c>
      <c r="J78" t="s">
        <v>440</v>
      </c>
      <c r="K78" t="s">
        <v>441</v>
      </c>
      <c r="L78">
        <v>1368</v>
      </c>
      <c r="N78">
        <v>1011</v>
      </c>
      <c r="O78" t="s">
        <v>351</v>
      </c>
      <c r="P78" t="s">
        <v>351</v>
      </c>
      <c r="Q78">
        <v>1</v>
      </c>
      <c r="W78">
        <v>0</v>
      </c>
      <c r="X78">
        <v>-841254546</v>
      </c>
      <c r="Y78">
        <v>0.31</v>
      </c>
      <c r="AA78">
        <v>0</v>
      </c>
      <c r="AB78">
        <v>626.22</v>
      </c>
      <c r="AC78">
        <v>11.6</v>
      </c>
      <c r="AD78">
        <v>0</v>
      </c>
      <c r="AE78">
        <v>0</v>
      </c>
      <c r="AF78">
        <v>65.709999999999994</v>
      </c>
      <c r="AG78">
        <v>11.6</v>
      </c>
      <c r="AH78">
        <v>0</v>
      </c>
      <c r="AI78">
        <v>1</v>
      </c>
      <c r="AJ78">
        <v>9.5299999999999994</v>
      </c>
      <c r="AK78">
        <v>1</v>
      </c>
      <c r="AL78">
        <v>1</v>
      </c>
      <c r="AN78">
        <v>0</v>
      </c>
      <c r="AO78">
        <v>1</v>
      </c>
      <c r="AP78">
        <v>0</v>
      </c>
      <c r="AQ78">
        <v>0</v>
      </c>
      <c r="AR78">
        <v>0</v>
      </c>
      <c r="AS78" t="s">
        <v>3</v>
      </c>
      <c r="AT78">
        <v>0.31</v>
      </c>
      <c r="AU78" t="s">
        <v>3</v>
      </c>
      <c r="AV78">
        <v>0</v>
      </c>
      <c r="AW78">
        <v>2</v>
      </c>
      <c r="AX78">
        <v>53419625</v>
      </c>
      <c r="AY78">
        <v>1</v>
      </c>
      <c r="AZ78">
        <v>0</v>
      </c>
      <c r="BA78">
        <v>78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CX78">
        <f>Y78*Source!I47</f>
        <v>0.70369999999999999</v>
      </c>
      <c r="CY78">
        <f>AB78</f>
        <v>626.22</v>
      </c>
      <c r="CZ78">
        <f>AF78</f>
        <v>65.709999999999994</v>
      </c>
      <c r="DA78">
        <f>AJ78</f>
        <v>9.5299999999999994</v>
      </c>
      <c r="DB78">
        <f t="shared" si="14"/>
        <v>20.37</v>
      </c>
      <c r="DC78">
        <f t="shared" si="15"/>
        <v>3.6</v>
      </c>
    </row>
    <row r="79" spans="1:107" x14ac:dyDescent="0.2">
      <c r="A79">
        <f>ROW(Source!A47)</f>
        <v>47</v>
      </c>
      <c r="B79">
        <v>53408677</v>
      </c>
      <c r="C79">
        <v>53419607</v>
      </c>
      <c r="D79">
        <v>51589102</v>
      </c>
      <c r="E79">
        <v>1</v>
      </c>
      <c r="F79">
        <v>1</v>
      </c>
      <c r="G79">
        <v>1</v>
      </c>
      <c r="H79">
        <v>3</v>
      </c>
      <c r="I79" t="s">
        <v>465</v>
      </c>
      <c r="J79" t="s">
        <v>466</v>
      </c>
      <c r="K79" t="s">
        <v>467</v>
      </c>
      <c r="L79">
        <v>1302</v>
      </c>
      <c r="N79">
        <v>1003</v>
      </c>
      <c r="O79" t="s">
        <v>468</v>
      </c>
      <c r="P79" t="s">
        <v>468</v>
      </c>
      <c r="Q79">
        <v>10</v>
      </c>
      <c r="W79">
        <v>0</v>
      </c>
      <c r="X79">
        <v>-660802197</v>
      </c>
      <c r="Y79">
        <v>9.6000000000000002E-2</v>
      </c>
      <c r="AA79">
        <v>65.760000000000005</v>
      </c>
      <c r="AB79">
        <v>0</v>
      </c>
      <c r="AC79">
        <v>0</v>
      </c>
      <c r="AD79">
        <v>0</v>
      </c>
      <c r="AE79">
        <v>6.9</v>
      </c>
      <c r="AF79">
        <v>0</v>
      </c>
      <c r="AG79">
        <v>0</v>
      </c>
      <c r="AH79">
        <v>0</v>
      </c>
      <c r="AI79">
        <v>9.5299999999999994</v>
      </c>
      <c r="AJ79">
        <v>1</v>
      </c>
      <c r="AK79">
        <v>1</v>
      </c>
      <c r="AL79">
        <v>1</v>
      </c>
      <c r="AN79">
        <v>0</v>
      </c>
      <c r="AO79">
        <v>1</v>
      </c>
      <c r="AP79">
        <v>0</v>
      </c>
      <c r="AQ79">
        <v>0</v>
      </c>
      <c r="AR79">
        <v>0</v>
      </c>
      <c r="AS79" t="s">
        <v>3</v>
      </c>
      <c r="AT79">
        <v>9.6000000000000002E-2</v>
      </c>
      <c r="AU79" t="s">
        <v>3</v>
      </c>
      <c r="AV79">
        <v>0</v>
      </c>
      <c r="AW79">
        <v>2</v>
      </c>
      <c r="AX79">
        <v>53419626</v>
      </c>
      <c r="AY79">
        <v>1</v>
      </c>
      <c r="AZ79">
        <v>0</v>
      </c>
      <c r="BA79">
        <v>79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CX79">
        <f>Y79*Source!I47</f>
        <v>0.21792</v>
      </c>
      <c r="CY79">
        <f t="shared" ref="CY79:CY84" si="16">AA79</f>
        <v>65.760000000000005</v>
      </c>
      <c r="CZ79">
        <f t="shared" ref="CZ79:CZ84" si="17">AE79</f>
        <v>6.9</v>
      </c>
      <c r="DA79">
        <f t="shared" ref="DA79:DA84" si="18">AI79</f>
        <v>9.5299999999999994</v>
      </c>
      <c r="DB79">
        <f t="shared" si="14"/>
        <v>0.66</v>
      </c>
      <c r="DC79">
        <f t="shared" si="15"/>
        <v>0</v>
      </c>
    </row>
    <row r="80" spans="1:107" x14ac:dyDescent="0.2">
      <c r="A80">
        <f>ROW(Source!A47)</f>
        <v>47</v>
      </c>
      <c r="B80">
        <v>53408677</v>
      </c>
      <c r="C80">
        <v>53419607</v>
      </c>
      <c r="D80">
        <v>51609176</v>
      </c>
      <c r="E80">
        <v>1</v>
      </c>
      <c r="F80">
        <v>1</v>
      </c>
      <c r="G80">
        <v>1</v>
      </c>
      <c r="H80">
        <v>3</v>
      </c>
      <c r="I80" t="s">
        <v>475</v>
      </c>
      <c r="J80" t="s">
        <v>476</v>
      </c>
      <c r="K80" t="s">
        <v>477</v>
      </c>
      <c r="L80">
        <v>1348</v>
      </c>
      <c r="N80">
        <v>1009</v>
      </c>
      <c r="O80" t="s">
        <v>61</v>
      </c>
      <c r="P80" t="s">
        <v>61</v>
      </c>
      <c r="Q80">
        <v>1000</v>
      </c>
      <c r="W80">
        <v>0</v>
      </c>
      <c r="X80">
        <v>1930001741</v>
      </c>
      <c r="Y80">
        <v>1E-3</v>
      </c>
      <c r="AA80">
        <v>47650</v>
      </c>
      <c r="AB80">
        <v>0</v>
      </c>
      <c r="AC80">
        <v>0</v>
      </c>
      <c r="AD80">
        <v>0</v>
      </c>
      <c r="AE80">
        <v>5000</v>
      </c>
      <c r="AF80">
        <v>0</v>
      </c>
      <c r="AG80">
        <v>0</v>
      </c>
      <c r="AH80">
        <v>0</v>
      </c>
      <c r="AI80">
        <v>9.5299999999999994</v>
      </c>
      <c r="AJ80">
        <v>1</v>
      </c>
      <c r="AK80">
        <v>1</v>
      </c>
      <c r="AL80">
        <v>1</v>
      </c>
      <c r="AN80">
        <v>0</v>
      </c>
      <c r="AO80">
        <v>1</v>
      </c>
      <c r="AP80">
        <v>0</v>
      </c>
      <c r="AQ80">
        <v>0</v>
      </c>
      <c r="AR80">
        <v>0</v>
      </c>
      <c r="AS80" t="s">
        <v>3</v>
      </c>
      <c r="AT80">
        <v>1E-3</v>
      </c>
      <c r="AU80" t="s">
        <v>3</v>
      </c>
      <c r="AV80">
        <v>0</v>
      </c>
      <c r="AW80">
        <v>2</v>
      </c>
      <c r="AX80">
        <v>53419627</v>
      </c>
      <c r="AY80">
        <v>1</v>
      </c>
      <c r="AZ80">
        <v>0</v>
      </c>
      <c r="BA80">
        <v>80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CX80">
        <f>Y80*Source!I47</f>
        <v>2.2699999999999999E-3</v>
      </c>
      <c r="CY80">
        <f t="shared" si="16"/>
        <v>47650</v>
      </c>
      <c r="CZ80">
        <f t="shared" si="17"/>
        <v>5000</v>
      </c>
      <c r="DA80">
        <f t="shared" si="18"/>
        <v>9.5299999999999994</v>
      </c>
      <c r="DB80">
        <f t="shared" si="14"/>
        <v>5</v>
      </c>
      <c r="DC80">
        <f t="shared" si="15"/>
        <v>0</v>
      </c>
    </row>
    <row r="81" spans="1:107" x14ac:dyDescent="0.2">
      <c r="A81">
        <f>ROW(Source!A47)</f>
        <v>47</v>
      </c>
      <c r="B81">
        <v>53408677</v>
      </c>
      <c r="C81">
        <v>53419607</v>
      </c>
      <c r="D81">
        <v>51609263</v>
      </c>
      <c r="E81">
        <v>1</v>
      </c>
      <c r="F81">
        <v>1</v>
      </c>
      <c r="G81">
        <v>1</v>
      </c>
      <c r="H81">
        <v>3</v>
      </c>
      <c r="I81" t="s">
        <v>478</v>
      </c>
      <c r="J81" t="s">
        <v>479</v>
      </c>
      <c r="K81" t="s">
        <v>480</v>
      </c>
      <c r="L81">
        <v>1348</v>
      </c>
      <c r="N81">
        <v>1009</v>
      </c>
      <c r="O81" t="s">
        <v>61</v>
      </c>
      <c r="P81" t="s">
        <v>61</v>
      </c>
      <c r="Q81">
        <v>1000</v>
      </c>
      <c r="W81">
        <v>0</v>
      </c>
      <c r="X81">
        <v>149082836</v>
      </c>
      <c r="Y81">
        <v>0.01</v>
      </c>
      <c r="AA81">
        <v>54921.39</v>
      </c>
      <c r="AB81">
        <v>0</v>
      </c>
      <c r="AC81">
        <v>0</v>
      </c>
      <c r="AD81">
        <v>0</v>
      </c>
      <c r="AE81">
        <v>5763</v>
      </c>
      <c r="AF81">
        <v>0</v>
      </c>
      <c r="AG81">
        <v>0</v>
      </c>
      <c r="AH81">
        <v>0</v>
      </c>
      <c r="AI81">
        <v>9.5299999999999994</v>
      </c>
      <c r="AJ81">
        <v>1</v>
      </c>
      <c r="AK81">
        <v>1</v>
      </c>
      <c r="AL81">
        <v>1</v>
      </c>
      <c r="AN81">
        <v>0</v>
      </c>
      <c r="AO81">
        <v>1</v>
      </c>
      <c r="AP81">
        <v>0</v>
      </c>
      <c r="AQ81">
        <v>0</v>
      </c>
      <c r="AR81">
        <v>0</v>
      </c>
      <c r="AS81" t="s">
        <v>3</v>
      </c>
      <c r="AT81">
        <v>0.01</v>
      </c>
      <c r="AU81" t="s">
        <v>3</v>
      </c>
      <c r="AV81">
        <v>0</v>
      </c>
      <c r="AW81">
        <v>2</v>
      </c>
      <c r="AX81">
        <v>53419628</v>
      </c>
      <c r="AY81">
        <v>1</v>
      </c>
      <c r="AZ81">
        <v>0</v>
      </c>
      <c r="BA81">
        <v>81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CX81">
        <f>Y81*Source!I47</f>
        <v>2.2700000000000001E-2</v>
      </c>
      <c r="CY81">
        <f t="shared" si="16"/>
        <v>54921.39</v>
      </c>
      <c r="CZ81">
        <f t="shared" si="17"/>
        <v>5763</v>
      </c>
      <c r="DA81">
        <f t="shared" si="18"/>
        <v>9.5299999999999994</v>
      </c>
      <c r="DB81">
        <f t="shared" si="14"/>
        <v>57.63</v>
      </c>
      <c r="DC81">
        <f t="shared" si="15"/>
        <v>0</v>
      </c>
    </row>
    <row r="82" spans="1:107" x14ac:dyDescent="0.2">
      <c r="A82">
        <f>ROW(Source!A47)</f>
        <v>47</v>
      </c>
      <c r="B82">
        <v>53408677</v>
      </c>
      <c r="C82">
        <v>53419607</v>
      </c>
      <c r="D82">
        <v>51622016</v>
      </c>
      <c r="E82">
        <v>1</v>
      </c>
      <c r="F82">
        <v>1</v>
      </c>
      <c r="G82">
        <v>1</v>
      </c>
      <c r="H82">
        <v>3</v>
      </c>
      <c r="I82" t="s">
        <v>481</v>
      </c>
      <c r="J82" t="s">
        <v>482</v>
      </c>
      <c r="K82" t="s">
        <v>483</v>
      </c>
      <c r="L82">
        <v>1346</v>
      </c>
      <c r="N82">
        <v>1009</v>
      </c>
      <c r="O82" t="s">
        <v>72</v>
      </c>
      <c r="P82" t="s">
        <v>72</v>
      </c>
      <c r="Q82">
        <v>1</v>
      </c>
      <c r="W82">
        <v>0</v>
      </c>
      <c r="X82">
        <v>654902681</v>
      </c>
      <c r="Y82">
        <v>0.25</v>
      </c>
      <c r="AA82">
        <v>272.56</v>
      </c>
      <c r="AB82">
        <v>0</v>
      </c>
      <c r="AC82">
        <v>0</v>
      </c>
      <c r="AD82">
        <v>0</v>
      </c>
      <c r="AE82">
        <v>28.6</v>
      </c>
      <c r="AF82">
        <v>0</v>
      </c>
      <c r="AG82">
        <v>0</v>
      </c>
      <c r="AH82">
        <v>0</v>
      </c>
      <c r="AI82">
        <v>9.5299999999999994</v>
      </c>
      <c r="AJ82">
        <v>1</v>
      </c>
      <c r="AK82">
        <v>1</v>
      </c>
      <c r="AL82">
        <v>1</v>
      </c>
      <c r="AN82">
        <v>0</v>
      </c>
      <c r="AO82">
        <v>1</v>
      </c>
      <c r="AP82">
        <v>0</v>
      </c>
      <c r="AQ82">
        <v>0</v>
      </c>
      <c r="AR82">
        <v>0</v>
      </c>
      <c r="AS82" t="s">
        <v>3</v>
      </c>
      <c r="AT82">
        <v>0.25</v>
      </c>
      <c r="AU82" t="s">
        <v>3</v>
      </c>
      <c r="AV82">
        <v>0</v>
      </c>
      <c r="AW82">
        <v>2</v>
      </c>
      <c r="AX82">
        <v>53419629</v>
      </c>
      <c r="AY82">
        <v>1</v>
      </c>
      <c r="AZ82">
        <v>0</v>
      </c>
      <c r="BA82">
        <v>82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CX82">
        <f>Y82*Source!I47</f>
        <v>0.5675</v>
      </c>
      <c r="CY82">
        <f t="shared" si="16"/>
        <v>272.56</v>
      </c>
      <c r="CZ82">
        <f t="shared" si="17"/>
        <v>28.6</v>
      </c>
      <c r="DA82">
        <f t="shared" si="18"/>
        <v>9.5299999999999994</v>
      </c>
      <c r="DB82">
        <f t="shared" si="14"/>
        <v>7.15</v>
      </c>
      <c r="DC82">
        <f t="shared" si="15"/>
        <v>0</v>
      </c>
    </row>
    <row r="83" spans="1:107" x14ac:dyDescent="0.2">
      <c r="A83">
        <f>ROW(Source!A47)</f>
        <v>47</v>
      </c>
      <c r="B83">
        <v>53408677</v>
      </c>
      <c r="C83">
        <v>53419607</v>
      </c>
      <c r="D83">
        <v>51622050</v>
      </c>
      <c r="E83">
        <v>1</v>
      </c>
      <c r="F83">
        <v>1</v>
      </c>
      <c r="G83">
        <v>1</v>
      </c>
      <c r="H83">
        <v>3</v>
      </c>
      <c r="I83" t="s">
        <v>472</v>
      </c>
      <c r="J83" t="s">
        <v>473</v>
      </c>
      <c r="K83" t="s">
        <v>474</v>
      </c>
      <c r="L83">
        <v>1348</v>
      </c>
      <c r="N83">
        <v>1009</v>
      </c>
      <c r="O83" t="s">
        <v>61</v>
      </c>
      <c r="P83" t="s">
        <v>61</v>
      </c>
      <c r="Q83">
        <v>1000</v>
      </c>
      <c r="W83">
        <v>0</v>
      </c>
      <c r="X83">
        <v>-827757587</v>
      </c>
      <c r="Y83">
        <v>6.0000000000000002E-5</v>
      </c>
      <c r="AA83">
        <v>74590.36</v>
      </c>
      <c r="AB83">
        <v>0</v>
      </c>
      <c r="AC83">
        <v>0</v>
      </c>
      <c r="AD83">
        <v>0</v>
      </c>
      <c r="AE83">
        <v>7826.9</v>
      </c>
      <c r="AF83">
        <v>0</v>
      </c>
      <c r="AG83">
        <v>0</v>
      </c>
      <c r="AH83">
        <v>0</v>
      </c>
      <c r="AI83">
        <v>9.5299999999999994</v>
      </c>
      <c r="AJ83">
        <v>1</v>
      </c>
      <c r="AK83">
        <v>1</v>
      </c>
      <c r="AL83">
        <v>1</v>
      </c>
      <c r="AN83">
        <v>0</v>
      </c>
      <c r="AO83">
        <v>1</v>
      </c>
      <c r="AP83">
        <v>0</v>
      </c>
      <c r="AQ83">
        <v>0</v>
      </c>
      <c r="AR83">
        <v>0</v>
      </c>
      <c r="AS83" t="s">
        <v>3</v>
      </c>
      <c r="AT83">
        <v>6.0000000000000002E-5</v>
      </c>
      <c r="AU83" t="s">
        <v>3</v>
      </c>
      <c r="AV83">
        <v>0</v>
      </c>
      <c r="AW83">
        <v>2</v>
      </c>
      <c r="AX83">
        <v>53419630</v>
      </c>
      <c r="AY83">
        <v>1</v>
      </c>
      <c r="AZ83">
        <v>0</v>
      </c>
      <c r="BA83">
        <v>83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CX83">
        <f>Y83*Source!I47</f>
        <v>1.362E-4</v>
      </c>
      <c r="CY83">
        <f t="shared" si="16"/>
        <v>74590.36</v>
      </c>
      <c r="CZ83">
        <f t="shared" si="17"/>
        <v>7826.9</v>
      </c>
      <c r="DA83">
        <f t="shared" si="18"/>
        <v>9.5299999999999994</v>
      </c>
      <c r="DB83">
        <f t="shared" si="14"/>
        <v>0.47</v>
      </c>
      <c r="DC83">
        <f t="shared" si="15"/>
        <v>0</v>
      </c>
    </row>
    <row r="84" spans="1:107" x14ac:dyDescent="0.2">
      <c r="A84">
        <f>ROW(Source!A47)</f>
        <v>47</v>
      </c>
      <c r="B84">
        <v>53408677</v>
      </c>
      <c r="C84">
        <v>53419607</v>
      </c>
      <c r="D84">
        <v>51581439</v>
      </c>
      <c r="E84">
        <v>56</v>
      </c>
      <c r="F84">
        <v>1</v>
      </c>
      <c r="G84">
        <v>1</v>
      </c>
      <c r="H84">
        <v>3</v>
      </c>
      <c r="I84" t="s">
        <v>454</v>
      </c>
      <c r="J84" t="s">
        <v>3</v>
      </c>
      <c r="K84" t="s">
        <v>455</v>
      </c>
      <c r="L84">
        <v>1374</v>
      </c>
      <c r="N84">
        <v>1013</v>
      </c>
      <c r="O84" t="s">
        <v>456</v>
      </c>
      <c r="P84" t="s">
        <v>456</v>
      </c>
      <c r="Q84">
        <v>1</v>
      </c>
      <c r="W84">
        <v>0</v>
      </c>
      <c r="X84">
        <v>-1731369543</v>
      </c>
      <c r="Y84">
        <v>2.06</v>
      </c>
      <c r="AA84">
        <v>11.95</v>
      </c>
      <c r="AB84">
        <v>0</v>
      </c>
      <c r="AC84">
        <v>0</v>
      </c>
      <c r="AD84">
        <v>0</v>
      </c>
      <c r="AE84">
        <v>1</v>
      </c>
      <c r="AF84">
        <v>0</v>
      </c>
      <c r="AG84">
        <v>0</v>
      </c>
      <c r="AH84">
        <v>0</v>
      </c>
      <c r="AI84">
        <v>11.95</v>
      </c>
      <c r="AJ84">
        <v>1</v>
      </c>
      <c r="AK84">
        <v>1</v>
      </c>
      <c r="AL84">
        <v>1</v>
      </c>
      <c r="AN84">
        <v>0</v>
      </c>
      <c r="AO84">
        <v>1</v>
      </c>
      <c r="AP84">
        <v>0</v>
      </c>
      <c r="AQ84">
        <v>0</v>
      </c>
      <c r="AR84">
        <v>0</v>
      </c>
      <c r="AS84" t="s">
        <v>3</v>
      </c>
      <c r="AT84">
        <v>2.06</v>
      </c>
      <c r="AU84" t="s">
        <v>3</v>
      </c>
      <c r="AV84">
        <v>0</v>
      </c>
      <c r="AW84">
        <v>2</v>
      </c>
      <c r="AX84">
        <v>53419631</v>
      </c>
      <c r="AY84">
        <v>1</v>
      </c>
      <c r="AZ84">
        <v>0</v>
      </c>
      <c r="BA84">
        <v>84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CX84">
        <f>Y84*Source!I47</f>
        <v>4.6762000000000006</v>
      </c>
      <c r="CY84">
        <f t="shared" si="16"/>
        <v>11.95</v>
      </c>
      <c r="CZ84">
        <f t="shared" si="17"/>
        <v>1</v>
      </c>
      <c r="DA84">
        <f t="shared" si="18"/>
        <v>11.95</v>
      </c>
      <c r="DB84">
        <f t="shared" si="14"/>
        <v>2.06</v>
      </c>
      <c r="DC84">
        <f t="shared" si="15"/>
        <v>0</v>
      </c>
    </row>
    <row r="85" spans="1:107" x14ac:dyDescent="0.2">
      <c r="A85">
        <f>ROW(Source!A49)</f>
        <v>49</v>
      </c>
      <c r="B85">
        <v>53408677</v>
      </c>
      <c r="C85">
        <v>53419633</v>
      </c>
      <c r="D85">
        <v>51576689</v>
      </c>
      <c r="E85">
        <v>56</v>
      </c>
      <c r="F85">
        <v>1</v>
      </c>
      <c r="G85">
        <v>1</v>
      </c>
      <c r="H85">
        <v>1</v>
      </c>
      <c r="I85" t="s">
        <v>457</v>
      </c>
      <c r="J85" t="s">
        <v>3</v>
      </c>
      <c r="K85" t="s">
        <v>458</v>
      </c>
      <c r="L85">
        <v>1191</v>
      </c>
      <c r="N85">
        <v>1013</v>
      </c>
      <c r="O85" t="s">
        <v>345</v>
      </c>
      <c r="P85" t="s">
        <v>345</v>
      </c>
      <c r="Q85">
        <v>1</v>
      </c>
      <c r="W85">
        <v>0</v>
      </c>
      <c r="X85">
        <v>-1081351934</v>
      </c>
      <c r="Y85">
        <v>9.2799999999999994</v>
      </c>
      <c r="AA85">
        <v>0</v>
      </c>
      <c r="AB85">
        <v>0</v>
      </c>
      <c r="AC85">
        <v>0</v>
      </c>
      <c r="AD85">
        <v>89.58</v>
      </c>
      <c r="AE85">
        <v>0</v>
      </c>
      <c r="AF85">
        <v>0</v>
      </c>
      <c r="AG85">
        <v>0</v>
      </c>
      <c r="AH85">
        <v>9.4</v>
      </c>
      <c r="AI85">
        <v>1</v>
      </c>
      <c r="AJ85">
        <v>1</v>
      </c>
      <c r="AK85">
        <v>1</v>
      </c>
      <c r="AL85">
        <v>9.5299999999999994</v>
      </c>
      <c r="AN85">
        <v>0</v>
      </c>
      <c r="AO85">
        <v>1</v>
      </c>
      <c r="AP85">
        <v>0</v>
      </c>
      <c r="AQ85">
        <v>0</v>
      </c>
      <c r="AR85">
        <v>0</v>
      </c>
      <c r="AS85" t="s">
        <v>3</v>
      </c>
      <c r="AT85">
        <v>9.2799999999999994</v>
      </c>
      <c r="AU85" t="s">
        <v>3</v>
      </c>
      <c r="AV85">
        <v>1</v>
      </c>
      <c r="AW85">
        <v>2</v>
      </c>
      <c r="AX85">
        <v>53419645</v>
      </c>
      <c r="AY85">
        <v>1</v>
      </c>
      <c r="AZ85">
        <v>0</v>
      </c>
      <c r="BA85">
        <v>85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CX85">
        <f>Y85*Source!I49</f>
        <v>4.6399999999999997</v>
      </c>
      <c r="CY85">
        <f>AD85</f>
        <v>89.58</v>
      </c>
      <c r="CZ85">
        <f>AH85</f>
        <v>9.4</v>
      </c>
      <c r="DA85">
        <f>AL85</f>
        <v>9.5299999999999994</v>
      </c>
      <c r="DB85">
        <f t="shared" si="14"/>
        <v>87.23</v>
      </c>
      <c r="DC85">
        <f t="shared" si="15"/>
        <v>0</v>
      </c>
    </row>
    <row r="86" spans="1:107" x14ac:dyDescent="0.2">
      <c r="A86">
        <f>ROW(Source!A49)</f>
        <v>49</v>
      </c>
      <c r="B86">
        <v>53408677</v>
      </c>
      <c r="C86">
        <v>53419633</v>
      </c>
      <c r="D86">
        <v>51576840</v>
      </c>
      <c r="E86">
        <v>56</v>
      </c>
      <c r="F86">
        <v>1</v>
      </c>
      <c r="G86">
        <v>1</v>
      </c>
      <c r="H86">
        <v>1</v>
      </c>
      <c r="I86" t="s">
        <v>346</v>
      </c>
      <c r="J86" t="s">
        <v>3</v>
      </c>
      <c r="K86" t="s">
        <v>347</v>
      </c>
      <c r="L86">
        <v>1191</v>
      </c>
      <c r="N86">
        <v>1013</v>
      </c>
      <c r="O86" t="s">
        <v>345</v>
      </c>
      <c r="P86" t="s">
        <v>345</v>
      </c>
      <c r="Q86">
        <v>1</v>
      </c>
      <c r="W86">
        <v>0</v>
      </c>
      <c r="X86">
        <v>-1417349443</v>
      </c>
      <c r="Y86">
        <v>0.4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1</v>
      </c>
      <c r="AJ86">
        <v>1</v>
      </c>
      <c r="AK86">
        <v>9.5299999999999994</v>
      </c>
      <c r="AL86">
        <v>1</v>
      </c>
      <c r="AN86">
        <v>0</v>
      </c>
      <c r="AO86">
        <v>1</v>
      </c>
      <c r="AP86">
        <v>0</v>
      </c>
      <c r="AQ86">
        <v>0</v>
      </c>
      <c r="AR86">
        <v>0</v>
      </c>
      <c r="AS86" t="s">
        <v>3</v>
      </c>
      <c r="AT86">
        <v>0.4</v>
      </c>
      <c r="AU86" t="s">
        <v>3</v>
      </c>
      <c r="AV86">
        <v>2</v>
      </c>
      <c r="AW86">
        <v>2</v>
      </c>
      <c r="AX86">
        <v>53419646</v>
      </c>
      <c r="AY86">
        <v>1</v>
      </c>
      <c r="AZ86">
        <v>0</v>
      </c>
      <c r="BA86">
        <v>86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CX86">
        <f>Y86*Source!I49</f>
        <v>0.2</v>
      </c>
      <c r="CY86">
        <f>AD86</f>
        <v>0</v>
      </c>
      <c r="CZ86">
        <f>AH86</f>
        <v>0</v>
      </c>
      <c r="DA86">
        <f>AL86</f>
        <v>1</v>
      </c>
      <c r="DB86">
        <f t="shared" si="14"/>
        <v>0</v>
      </c>
      <c r="DC86">
        <f t="shared" si="15"/>
        <v>0</v>
      </c>
    </row>
    <row r="87" spans="1:107" x14ac:dyDescent="0.2">
      <c r="A87">
        <f>ROW(Source!A49)</f>
        <v>49</v>
      </c>
      <c r="B87">
        <v>53408677</v>
      </c>
      <c r="C87">
        <v>53419633</v>
      </c>
      <c r="D87">
        <v>51740741</v>
      </c>
      <c r="E87">
        <v>1</v>
      </c>
      <c r="F87">
        <v>1</v>
      </c>
      <c r="G87">
        <v>1</v>
      </c>
      <c r="H87">
        <v>2</v>
      </c>
      <c r="I87" t="s">
        <v>374</v>
      </c>
      <c r="J87" t="s">
        <v>375</v>
      </c>
      <c r="K87" t="s">
        <v>376</v>
      </c>
      <c r="L87">
        <v>1368</v>
      </c>
      <c r="N87">
        <v>1011</v>
      </c>
      <c r="O87" t="s">
        <v>351</v>
      </c>
      <c r="P87" t="s">
        <v>351</v>
      </c>
      <c r="Q87">
        <v>1</v>
      </c>
      <c r="W87">
        <v>0</v>
      </c>
      <c r="X87">
        <v>-1346461524</v>
      </c>
      <c r="Y87">
        <v>0.2</v>
      </c>
      <c r="AA87">
        <v>0</v>
      </c>
      <c r="AB87">
        <v>1099.76</v>
      </c>
      <c r="AC87">
        <v>13.5</v>
      </c>
      <c r="AD87">
        <v>0</v>
      </c>
      <c r="AE87">
        <v>0</v>
      </c>
      <c r="AF87">
        <v>115.4</v>
      </c>
      <c r="AG87">
        <v>13.5</v>
      </c>
      <c r="AH87">
        <v>0</v>
      </c>
      <c r="AI87">
        <v>1</v>
      </c>
      <c r="AJ87">
        <v>9.5299999999999994</v>
      </c>
      <c r="AK87">
        <v>1</v>
      </c>
      <c r="AL87">
        <v>1</v>
      </c>
      <c r="AN87">
        <v>0</v>
      </c>
      <c r="AO87">
        <v>1</v>
      </c>
      <c r="AP87">
        <v>0</v>
      </c>
      <c r="AQ87">
        <v>0</v>
      </c>
      <c r="AR87">
        <v>0</v>
      </c>
      <c r="AS87" t="s">
        <v>3</v>
      </c>
      <c r="AT87">
        <v>0.2</v>
      </c>
      <c r="AU87" t="s">
        <v>3</v>
      </c>
      <c r="AV87">
        <v>0</v>
      </c>
      <c r="AW87">
        <v>2</v>
      </c>
      <c r="AX87">
        <v>53419647</v>
      </c>
      <c r="AY87">
        <v>1</v>
      </c>
      <c r="AZ87">
        <v>0</v>
      </c>
      <c r="BA87">
        <v>87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CX87">
        <f>Y87*Source!I49</f>
        <v>0.1</v>
      </c>
      <c r="CY87">
        <f>AB87</f>
        <v>1099.76</v>
      </c>
      <c r="CZ87">
        <f>AF87</f>
        <v>115.4</v>
      </c>
      <c r="DA87">
        <f>AJ87</f>
        <v>9.5299999999999994</v>
      </c>
      <c r="DB87">
        <f t="shared" si="14"/>
        <v>23.08</v>
      </c>
      <c r="DC87">
        <f t="shared" si="15"/>
        <v>2.7</v>
      </c>
    </row>
    <row r="88" spans="1:107" x14ac:dyDescent="0.2">
      <c r="A88">
        <f>ROW(Source!A49)</f>
        <v>49</v>
      </c>
      <c r="B88">
        <v>53408677</v>
      </c>
      <c r="C88">
        <v>53419633</v>
      </c>
      <c r="D88">
        <v>51740834</v>
      </c>
      <c r="E88">
        <v>1</v>
      </c>
      <c r="F88">
        <v>1</v>
      </c>
      <c r="G88">
        <v>1</v>
      </c>
      <c r="H88">
        <v>2</v>
      </c>
      <c r="I88" t="s">
        <v>459</v>
      </c>
      <c r="J88" t="s">
        <v>460</v>
      </c>
      <c r="K88" t="s">
        <v>461</v>
      </c>
      <c r="L88">
        <v>1368</v>
      </c>
      <c r="N88">
        <v>1011</v>
      </c>
      <c r="O88" t="s">
        <v>351</v>
      </c>
      <c r="P88" t="s">
        <v>351</v>
      </c>
      <c r="Q88">
        <v>1</v>
      </c>
      <c r="W88">
        <v>0</v>
      </c>
      <c r="X88">
        <v>437962287</v>
      </c>
      <c r="Y88">
        <v>2.2000000000000002</v>
      </c>
      <c r="AA88">
        <v>0</v>
      </c>
      <c r="AB88">
        <v>8.58</v>
      </c>
      <c r="AC88">
        <v>0</v>
      </c>
      <c r="AD88">
        <v>0</v>
      </c>
      <c r="AE88">
        <v>0</v>
      </c>
      <c r="AF88">
        <v>0.9</v>
      </c>
      <c r="AG88">
        <v>0</v>
      </c>
      <c r="AH88">
        <v>0</v>
      </c>
      <c r="AI88">
        <v>1</v>
      </c>
      <c r="AJ88">
        <v>9.5299999999999994</v>
      </c>
      <c r="AK88">
        <v>1</v>
      </c>
      <c r="AL88">
        <v>1</v>
      </c>
      <c r="AN88">
        <v>0</v>
      </c>
      <c r="AO88">
        <v>1</v>
      </c>
      <c r="AP88">
        <v>0</v>
      </c>
      <c r="AQ88">
        <v>0</v>
      </c>
      <c r="AR88">
        <v>0</v>
      </c>
      <c r="AS88" t="s">
        <v>3</v>
      </c>
      <c r="AT88">
        <v>2.2000000000000002</v>
      </c>
      <c r="AU88" t="s">
        <v>3</v>
      </c>
      <c r="AV88">
        <v>0</v>
      </c>
      <c r="AW88">
        <v>2</v>
      </c>
      <c r="AX88">
        <v>53419648</v>
      </c>
      <c r="AY88">
        <v>1</v>
      </c>
      <c r="AZ88">
        <v>0</v>
      </c>
      <c r="BA88">
        <v>88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CX88">
        <f>Y88*Source!I49</f>
        <v>1.1000000000000001</v>
      </c>
      <c r="CY88">
        <f>AB88</f>
        <v>8.58</v>
      </c>
      <c r="CZ88">
        <f>AF88</f>
        <v>0.9</v>
      </c>
      <c r="DA88">
        <f>AJ88</f>
        <v>9.5299999999999994</v>
      </c>
      <c r="DB88">
        <f t="shared" si="14"/>
        <v>1.98</v>
      </c>
      <c r="DC88">
        <f t="shared" si="15"/>
        <v>0</v>
      </c>
    </row>
    <row r="89" spans="1:107" x14ac:dyDescent="0.2">
      <c r="A89">
        <f>ROW(Source!A49)</f>
        <v>49</v>
      </c>
      <c r="B89">
        <v>53408677</v>
      </c>
      <c r="C89">
        <v>53419633</v>
      </c>
      <c r="D89">
        <v>51740891</v>
      </c>
      <c r="E89">
        <v>1</v>
      </c>
      <c r="F89">
        <v>1</v>
      </c>
      <c r="G89">
        <v>1</v>
      </c>
      <c r="H89">
        <v>2</v>
      </c>
      <c r="I89" t="s">
        <v>462</v>
      </c>
      <c r="J89" t="s">
        <v>463</v>
      </c>
      <c r="K89" t="s">
        <v>464</v>
      </c>
      <c r="L89">
        <v>1368</v>
      </c>
      <c r="N89">
        <v>1011</v>
      </c>
      <c r="O89" t="s">
        <v>351</v>
      </c>
      <c r="P89" t="s">
        <v>351</v>
      </c>
      <c r="Q89">
        <v>1</v>
      </c>
      <c r="W89">
        <v>0</v>
      </c>
      <c r="X89">
        <v>5779960</v>
      </c>
      <c r="Y89">
        <v>2.2000000000000002</v>
      </c>
      <c r="AA89">
        <v>0</v>
      </c>
      <c r="AB89">
        <v>31.26</v>
      </c>
      <c r="AC89">
        <v>0</v>
      </c>
      <c r="AD89">
        <v>0</v>
      </c>
      <c r="AE89">
        <v>0</v>
      </c>
      <c r="AF89">
        <v>3.28</v>
      </c>
      <c r="AG89">
        <v>0</v>
      </c>
      <c r="AH89">
        <v>0</v>
      </c>
      <c r="AI89">
        <v>1</v>
      </c>
      <c r="AJ89">
        <v>9.5299999999999994</v>
      </c>
      <c r="AK89">
        <v>1</v>
      </c>
      <c r="AL89">
        <v>1</v>
      </c>
      <c r="AN89">
        <v>0</v>
      </c>
      <c r="AO89">
        <v>1</v>
      </c>
      <c r="AP89">
        <v>0</v>
      </c>
      <c r="AQ89">
        <v>0</v>
      </c>
      <c r="AR89">
        <v>0</v>
      </c>
      <c r="AS89" t="s">
        <v>3</v>
      </c>
      <c r="AT89">
        <v>2.2000000000000002</v>
      </c>
      <c r="AU89" t="s">
        <v>3</v>
      </c>
      <c r="AV89">
        <v>0</v>
      </c>
      <c r="AW89">
        <v>2</v>
      </c>
      <c r="AX89">
        <v>53419649</v>
      </c>
      <c r="AY89">
        <v>1</v>
      </c>
      <c r="AZ89">
        <v>0</v>
      </c>
      <c r="BA89">
        <v>89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CX89">
        <f>Y89*Source!I49</f>
        <v>1.1000000000000001</v>
      </c>
      <c r="CY89">
        <f>AB89</f>
        <v>31.26</v>
      </c>
      <c r="CZ89">
        <f>AF89</f>
        <v>3.28</v>
      </c>
      <c r="DA89">
        <f>AJ89</f>
        <v>9.5299999999999994</v>
      </c>
      <c r="DB89">
        <f t="shared" si="14"/>
        <v>7.22</v>
      </c>
      <c r="DC89">
        <f t="shared" si="15"/>
        <v>0</v>
      </c>
    </row>
    <row r="90" spans="1:107" x14ac:dyDescent="0.2">
      <c r="A90">
        <f>ROW(Source!A49)</f>
        <v>49</v>
      </c>
      <c r="B90">
        <v>53408677</v>
      </c>
      <c r="C90">
        <v>53419633</v>
      </c>
      <c r="D90">
        <v>51741772</v>
      </c>
      <c r="E90">
        <v>1</v>
      </c>
      <c r="F90">
        <v>1</v>
      </c>
      <c r="G90">
        <v>1</v>
      </c>
      <c r="H90">
        <v>2</v>
      </c>
      <c r="I90" t="s">
        <v>439</v>
      </c>
      <c r="J90" t="s">
        <v>440</v>
      </c>
      <c r="K90" t="s">
        <v>441</v>
      </c>
      <c r="L90">
        <v>1368</v>
      </c>
      <c r="N90">
        <v>1011</v>
      </c>
      <c r="O90" t="s">
        <v>351</v>
      </c>
      <c r="P90" t="s">
        <v>351</v>
      </c>
      <c r="Q90">
        <v>1</v>
      </c>
      <c r="W90">
        <v>0</v>
      </c>
      <c r="X90">
        <v>-841254546</v>
      </c>
      <c r="Y90">
        <v>0.2</v>
      </c>
      <c r="AA90">
        <v>0</v>
      </c>
      <c r="AB90">
        <v>626.22</v>
      </c>
      <c r="AC90">
        <v>11.6</v>
      </c>
      <c r="AD90">
        <v>0</v>
      </c>
      <c r="AE90">
        <v>0</v>
      </c>
      <c r="AF90">
        <v>65.709999999999994</v>
      </c>
      <c r="AG90">
        <v>11.6</v>
      </c>
      <c r="AH90">
        <v>0</v>
      </c>
      <c r="AI90">
        <v>1</v>
      </c>
      <c r="AJ90">
        <v>9.5299999999999994</v>
      </c>
      <c r="AK90">
        <v>1</v>
      </c>
      <c r="AL90">
        <v>1</v>
      </c>
      <c r="AN90">
        <v>0</v>
      </c>
      <c r="AO90">
        <v>1</v>
      </c>
      <c r="AP90">
        <v>0</v>
      </c>
      <c r="AQ90">
        <v>0</v>
      </c>
      <c r="AR90">
        <v>0</v>
      </c>
      <c r="AS90" t="s">
        <v>3</v>
      </c>
      <c r="AT90">
        <v>0.2</v>
      </c>
      <c r="AU90" t="s">
        <v>3</v>
      </c>
      <c r="AV90">
        <v>0</v>
      </c>
      <c r="AW90">
        <v>2</v>
      </c>
      <c r="AX90">
        <v>53419650</v>
      </c>
      <c r="AY90">
        <v>1</v>
      </c>
      <c r="AZ90">
        <v>0</v>
      </c>
      <c r="BA90">
        <v>90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CX90">
        <f>Y90*Source!I49</f>
        <v>0.1</v>
      </c>
      <c r="CY90">
        <f>AB90</f>
        <v>626.22</v>
      </c>
      <c r="CZ90">
        <f>AF90</f>
        <v>65.709999999999994</v>
      </c>
      <c r="DA90">
        <f>AJ90</f>
        <v>9.5299999999999994</v>
      </c>
      <c r="DB90">
        <f t="shared" si="14"/>
        <v>13.14</v>
      </c>
      <c r="DC90">
        <f t="shared" si="15"/>
        <v>2.3199999999999998</v>
      </c>
    </row>
    <row r="91" spans="1:107" x14ac:dyDescent="0.2">
      <c r="A91">
        <f>ROW(Source!A49)</f>
        <v>49</v>
      </c>
      <c r="B91">
        <v>53408677</v>
      </c>
      <c r="C91">
        <v>53419633</v>
      </c>
      <c r="D91">
        <v>51589102</v>
      </c>
      <c r="E91">
        <v>1</v>
      </c>
      <c r="F91">
        <v>1</v>
      </c>
      <c r="G91">
        <v>1</v>
      </c>
      <c r="H91">
        <v>3</v>
      </c>
      <c r="I91" t="s">
        <v>465</v>
      </c>
      <c r="J91" t="s">
        <v>466</v>
      </c>
      <c r="K91" t="s">
        <v>467</v>
      </c>
      <c r="L91">
        <v>1302</v>
      </c>
      <c r="N91">
        <v>1003</v>
      </c>
      <c r="O91" t="s">
        <v>468</v>
      </c>
      <c r="P91" t="s">
        <v>468</v>
      </c>
      <c r="Q91">
        <v>10</v>
      </c>
      <c r="W91">
        <v>0</v>
      </c>
      <c r="X91">
        <v>-660802197</v>
      </c>
      <c r="Y91">
        <v>0.245</v>
      </c>
      <c r="AA91">
        <v>65.760000000000005</v>
      </c>
      <c r="AB91">
        <v>0</v>
      </c>
      <c r="AC91">
        <v>0</v>
      </c>
      <c r="AD91">
        <v>0</v>
      </c>
      <c r="AE91">
        <v>6.9</v>
      </c>
      <c r="AF91">
        <v>0</v>
      </c>
      <c r="AG91">
        <v>0</v>
      </c>
      <c r="AH91">
        <v>0</v>
      </c>
      <c r="AI91">
        <v>9.5299999999999994</v>
      </c>
      <c r="AJ91">
        <v>1</v>
      </c>
      <c r="AK91">
        <v>1</v>
      </c>
      <c r="AL91">
        <v>1</v>
      </c>
      <c r="AN91">
        <v>0</v>
      </c>
      <c r="AO91">
        <v>1</v>
      </c>
      <c r="AP91">
        <v>0</v>
      </c>
      <c r="AQ91">
        <v>0</v>
      </c>
      <c r="AR91">
        <v>0</v>
      </c>
      <c r="AS91" t="s">
        <v>3</v>
      </c>
      <c r="AT91">
        <v>0.245</v>
      </c>
      <c r="AU91" t="s">
        <v>3</v>
      </c>
      <c r="AV91">
        <v>0</v>
      </c>
      <c r="AW91">
        <v>2</v>
      </c>
      <c r="AX91">
        <v>53419651</v>
      </c>
      <c r="AY91">
        <v>1</v>
      </c>
      <c r="AZ91">
        <v>0</v>
      </c>
      <c r="BA91">
        <v>91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CX91">
        <f>Y91*Source!I49</f>
        <v>0.1225</v>
      </c>
      <c r="CY91">
        <f>AA91</f>
        <v>65.760000000000005</v>
      </c>
      <c r="CZ91">
        <f>AE91</f>
        <v>6.9</v>
      </c>
      <c r="DA91">
        <f>AI91</f>
        <v>9.5299999999999994</v>
      </c>
      <c r="DB91">
        <f t="shared" si="14"/>
        <v>1.69</v>
      </c>
      <c r="DC91">
        <f t="shared" si="15"/>
        <v>0</v>
      </c>
    </row>
    <row r="92" spans="1:107" x14ac:dyDescent="0.2">
      <c r="A92">
        <f>ROW(Source!A49)</f>
        <v>49</v>
      </c>
      <c r="B92">
        <v>53408677</v>
      </c>
      <c r="C92">
        <v>53419633</v>
      </c>
      <c r="D92">
        <v>51591619</v>
      </c>
      <c r="E92">
        <v>1</v>
      </c>
      <c r="F92">
        <v>1</v>
      </c>
      <c r="G92">
        <v>1</v>
      </c>
      <c r="H92">
        <v>3</v>
      </c>
      <c r="I92" t="s">
        <v>484</v>
      </c>
      <c r="J92" t="s">
        <v>485</v>
      </c>
      <c r="K92" t="s">
        <v>486</v>
      </c>
      <c r="L92">
        <v>1348</v>
      </c>
      <c r="N92">
        <v>1009</v>
      </c>
      <c r="O92" t="s">
        <v>61</v>
      </c>
      <c r="P92" t="s">
        <v>61</v>
      </c>
      <c r="Q92">
        <v>1000</v>
      </c>
      <c r="W92">
        <v>0</v>
      </c>
      <c r="X92">
        <v>939189209</v>
      </c>
      <c r="Y92">
        <v>1.1E-4</v>
      </c>
      <c r="AA92">
        <v>118457.9</v>
      </c>
      <c r="AB92">
        <v>0</v>
      </c>
      <c r="AC92">
        <v>0</v>
      </c>
      <c r="AD92">
        <v>0</v>
      </c>
      <c r="AE92">
        <v>12430</v>
      </c>
      <c r="AF92">
        <v>0</v>
      </c>
      <c r="AG92">
        <v>0</v>
      </c>
      <c r="AH92">
        <v>0</v>
      </c>
      <c r="AI92">
        <v>9.5299999999999994</v>
      </c>
      <c r="AJ92">
        <v>1</v>
      </c>
      <c r="AK92">
        <v>1</v>
      </c>
      <c r="AL92">
        <v>1</v>
      </c>
      <c r="AN92">
        <v>0</v>
      </c>
      <c r="AO92">
        <v>1</v>
      </c>
      <c r="AP92">
        <v>0</v>
      </c>
      <c r="AQ92">
        <v>0</v>
      </c>
      <c r="AR92">
        <v>0</v>
      </c>
      <c r="AS92" t="s">
        <v>3</v>
      </c>
      <c r="AT92">
        <v>1.1E-4</v>
      </c>
      <c r="AU92" t="s">
        <v>3</v>
      </c>
      <c r="AV92">
        <v>0</v>
      </c>
      <c r="AW92">
        <v>2</v>
      </c>
      <c r="AX92">
        <v>53419652</v>
      </c>
      <c r="AY92">
        <v>1</v>
      </c>
      <c r="AZ92">
        <v>0</v>
      </c>
      <c r="BA92">
        <v>92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CX92">
        <f>Y92*Source!I49</f>
        <v>5.5000000000000002E-5</v>
      </c>
      <c r="CY92">
        <f>AA92</f>
        <v>118457.9</v>
      </c>
      <c r="CZ92">
        <f>AE92</f>
        <v>12430</v>
      </c>
      <c r="DA92">
        <f>AI92</f>
        <v>9.5299999999999994</v>
      </c>
      <c r="DB92">
        <f t="shared" si="14"/>
        <v>1.37</v>
      </c>
      <c r="DC92">
        <f t="shared" si="15"/>
        <v>0</v>
      </c>
    </row>
    <row r="93" spans="1:107" x14ac:dyDescent="0.2">
      <c r="A93">
        <f>ROW(Source!A49)</f>
        <v>49</v>
      </c>
      <c r="B93">
        <v>53408677</v>
      </c>
      <c r="C93">
        <v>53419633</v>
      </c>
      <c r="D93">
        <v>51612648</v>
      </c>
      <c r="E93">
        <v>1</v>
      </c>
      <c r="F93">
        <v>1</v>
      </c>
      <c r="G93">
        <v>1</v>
      </c>
      <c r="H93">
        <v>3</v>
      </c>
      <c r="I93" t="s">
        <v>469</v>
      </c>
      <c r="J93" t="s">
        <v>470</v>
      </c>
      <c r="K93" t="s">
        <v>471</v>
      </c>
      <c r="L93">
        <v>1348</v>
      </c>
      <c r="N93">
        <v>1009</v>
      </c>
      <c r="O93" t="s">
        <v>61</v>
      </c>
      <c r="P93" t="s">
        <v>61</v>
      </c>
      <c r="Q93">
        <v>1000</v>
      </c>
      <c r="W93">
        <v>0</v>
      </c>
      <c r="X93">
        <v>269901044</v>
      </c>
      <c r="Y93">
        <v>2.5999999999999998E-4</v>
      </c>
      <c r="AA93">
        <v>648516.5</v>
      </c>
      <c r="AB93">
        <v>0</v>
      </c>
      <c r="AC93">
        <v>0</v>
      </c>
      <c r="AD93">
        <v>0</v>
      </c>
      <c r="AE93">
        <v>68050</v>
      </c>
      <c r="AF93">
        <v>0</v>
      </c>
      <c r="AG93">
        <v>0</v>
      </c>
      <c r="AH93">
        <v>0</v>
      </c>
      <c r="AI93">
        <v>9.5299999999999994</v>
      </c>
      <c r="AJ93">
        <v>1</v>
      </c>
      <c r="AK93">
        <v>1</v>
      </c>
      <c r="AL93">
        <v>1</v>
      </c>
      <c r="AN93">
        <v>0</v>
      </c>
      <c r="AO93">
        <v>1</v>
      </c>
      <c r="AP93">
        <v>0</v>
      </c>
      <c r="AQ93">
        <v>0</v>
      </c>
      <c r="AR93">
        <v>0</v>
      </c>
      <c r="AS93" t="s">
        <v>3</v>
      </c>
      <c r="AT93">
        <v>2.5999999999999998E-4</v>
      </c>
      <c r="AU93" t="s">
        <v>3</v>
      </c>
      <c r="AV93">
        <v>0</v>
      </c>
      <c r="AW93">
        <v>2</v>
      </c>
      <c r="AX93">
        <v>53419653</v>
      </c>
      <c r="AY93">
        <v>1</v>
      </c>
      <c r="AZ93">
        <v>0</v>
      </c>
      <c r="BA93">
        <v>93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CX93">
        <f>Y93*Source!I49</f>
        <v>1.2999999999999999E-4</v>
      </c>
      <c r="CY93">
        <f>AA93</f>
        <v>648516.5</v>
      </c>
      <c r="CZ93">
        <f>AE93</f>
        <v>68050</v>
      </c>
      <c r="DA93">
        <f>AI93</f>
        <v>9.5299999999999994</v>
      </c>
      <c r="DB93">
        <f t="shared" si="14"/>
        <v>17.690000000000001</v>
      </c>
      <c r="DC93">
        <f t="shared" si="15"/>
        <v>0</v>
      </c>
    </row>
    <row r="94" spans="1:107" x14ac:dyDescent="0.2">
      <c r="A94">
        <f>ROW(Source!A49)</f>
        <v>49</v>
      </c>
      <c r="B94">
        <v>53408677</v>
      </c>
      <c r="C94">
        <v>53419633</v>
      </c>
      <c r="D94">
        <v>51622050</v>
      </c>
      <c r="E94">
        <v>1</v>
      </c>
      <c r="F94">
        <v>1</v>
      </c>
      <c r="G94">
        <v>1</v>
      </c>
      <c r="H94">
        <v>3</v>
      </c>
      <c r="I94" t="s">
        <v>472</v>
      </c>
      <c r="J94" t="s">
        <v>473</v>
      </c>
      <c r="K94" t="s">
        <v>474</v>
      </c>
      <c r="L94">
        <v>1348</v>
      </c>
      <c r="N94">
        <v>1009</v>
      </c>
      <c r="O94" t="s">
        <v>61</v>
      </c>
      <c r="P94" t="s">
        <v>61</v>
      </c>
      <c r="Q94">
        <v>1000</v>
      </c>
      <c r="W94">
        <v>0</v>
      </c>
      <c r="X94">
        <v>-827757587</v>
      </c>
      <c r="Y94">
        <v>7.2000000000000005E-4</v>
      </c>
      <c r="AA94">
        <v>74590.36</v>
      </c>
      <c r="AB94">
        <v>0</v>
      </c>
      <c r="AC94">
        <v>0</v>
      </c>
      <c r="AD94">
        <v>0</v>
      </c>
      <c r="AE94">
        <v>7826.9</v>
      </c>
      <c r="AF94">
        <v>0</v>
      </c>
      <c r="AG94">
        <v>0</v>
      </c>
      <c r="AH94">
        <v>0</v>
      </c>
      <c r="AI94">
        <v>9.5299999999999994</v>
      </c>
      <c r="AJ94">
        <v>1</v>
      </c>
      <c r="AK94">
        <v>1</v>
      </c>
      <c r="AL94">
        <v>1</v>
      </c>
      <c r="AN94">
        <v>0</v>
      </c>
      <c r="AO94">
        <v>1</v>
      </c>
      <c r="AP94">
        <v>0</v>
      </c>
      <c r="AQ94">
        <v>0</v>
      </c>
      <c r="AR94">
        <v>0</v>
      </c>
      <c r="AS94" t="s">
        <v>3</v>
      </c>
      <c r="AT94">
        <v>7.2000000000000005E-4</v>
      </c>
      <c r="AU94" t="s">
        <v>3</v>
      </c>
      <c r="AV94">
        <v>0</v>
      </c>
      <c r="AW94">
        <v>2</v>
      </c>
      <c r="AX94">
        <v>53419654</v>
      </c>
      <c r="AY94">
        <v>1</v>
      </c>
      <c r="AZ94">
        <v>0</v>
      </c>
      <c r="BA94">
        <v>94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CX94">
        <f>Y94*Source!I49</f>
        <v>3.6000000000000002E-4</v>
      </c>
      <c r="CY94">
        <f>AA94</f>
        <v>74590.36</v>
      </c>
      <c r="CZ94">
        <f>AE94</f>
        <v>7826.9</v>
      </c>
      <c r="DA94">
        <f>AI94</f>
        <v>9.5299999999999994</v>
      </c>
      <c r="DB94">
        <f t="shared" si="14"/>
        <v>5.64</v>
      </c>
      <c r="DC94">
        <f t="shared" si="15"/>
        <v>0</v>
      </c>
    </row>
    <row r="95" spans="1:107" x14ac:dyDescent="0.2">
      <c r="A95">
        <f>ROW(Source!A49)</f>
        <v>49</v>
      </c>
      <c r="B95">
        <v>53408677</v>
      </c>
      <c r="C95">
        <v>53419633</v>
      </c>
      <c r="D95">
        <v>51581439</v>
      </c>
      <c r="E95">
        <v>56</v>
      </c>
      <c r="F95">
        <v>1</v>
      </c>
      <c r="G95">
        <v>1</v>
      </c>
      <c r="H95">
        <v>3</v>
      </c>
      <c r="I95" t="s">
        <v>454</v>
      </c>
      <c r="J95" t="s">
        <v>3</v>
      </c>
      <c r="K95" t="s">
        <v>455</v>
      </c>
      <c r="L95">
        <v>1374</v>
      </c>
      <c r="N95">
        <v>1013</v>
      </c>
      <c r="O95" t="s">
        <v>456</v>
      </c>
      <c r="P95" t="s">
        <v>456</v>
      </c>
      <c r="Q95">
        <v>1</v>
      </c>
      <c r="W95">
        <v>0</v>
      </c>
      <c r="X95">
        <v>-1731369543</v>
      </c>
      <c r="Y95">
        <v>1.74</v>
      </c>
      <c r="AA95">
        <v>11.95</v>
      </c>
      <c r="AB95">
        <v>0</v>
      </c>
      <c r="AC95">
        <v>0</v>
      </c>
      <c r="AD95">
        <v>0</v>
      </c>
      <c r="AE95">
        <v>1</v>
      </c>
      <c r="AF95">
        <v>0</v>
      </c>
      <c r="AG95">
        <v>0</v>
      </c>
      <c r="AH95">
        <v>0</v>
      </c>
      <c r="AI95">
        <v>11.95</v>
      </c>
      <c r="AJ95">
        <v>1</v>
      </c>
      <c r="AK95">
        <v>1</v>
      </c>
      <c r="AL95">
        <v>1</v>
      </c>
      <c r="AN95">
        <v>0</v>
      </c>
      <c r="AO95">
        <v>1</v>
      </c>
      <c r="AP95">
        <v>0</v>
      </c>
      <c r="AQ95">
        <v>0</v>
      </c>
      <c r="AR95">
        <v>0</v>
      </c>
      <c r="AS95" t="s">
        <v>3</v>
      </c>
      <c r="AT95">
        <v>1.74</v>
      </c>
      <c r="AU95" t="s">
        <v>3</v>
      </c>
      <c r="AV95">
        <v>0</v>
      </c>
      <c r="AW95">
        <v>2</v>
      </c>
      <c r="AX95">
        <v>53419655</v>
      </c>
      <c r="AY95">
        <v>1</v>
      </c>
      <c r="AZ95">
        <v>0</v>
      </c>
      <c r="BA95">
        <v>95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CX95">
        <f>Y95*Source!I49</f>
        <v>0.87</v>
      </c>
      <c r="CY95">
        <f>AA95</f>
        <v>11.95</v>
      </c>
      <c r="CZ95">
        <f>AE95</f>
        <v>1</v>
      </c>
      <c r="DA95">
        <f>AI95</f>
        <v>11.95</v>
      </c>
      <c r="DB95">
        <f t="shared" si="14"/>
        <v>1.74</v>
      </c>
      <c r="DC95">
        <f t="shared" si="15"/>
        <v>0</v>
      </c>
    </row>
    <row r="96" spans="1:107" x14ac:dyDescent="0.2">
      <c r="A96">
        <f>ROW(Source!A51)</f>
        <v>51</v>
      </c>
      <c r="B96">
        <v>53408677</v>
      </c>
      <c r="C96">
        <v>53419657</v>
      </c>
      <c r="D96">
        <v>51576707</v>
      </c>
      <c r="E96">
        <v>56</v>
      </c>
      <c r="F96">
        <v>1</v>
      </c>
      <c r="G96">
        <v>1</v>
      </c>
      <c r="H96">
        <v>1</v>
      </c>
      <c r="I96" t="s">
        <v>487</v>
      </c>
      <c r="J96" t="s">
        <v>3</v>
      </c>
      <c r="K96" t="s">
        <v>488</v>
      </c>
      <c r="L96">
        <v>1191</v>
      </c>
      <c r="N96">
        <v>1013</v>
      </c>
      <c r="O96" t="s">
        <v>345</v>
      </c>
      <c r="P96" t="s">
        <v>345</v>
      </c>
      <c r="Q96">
        <v>1</v>
      </c>
      <c r="W96">
        <v>0</v>
      </c>
      <c r="X96">
        <v>912892513</v>
      </c>
      <c r="Y96">
        <v>1.03</v>
      </c>
      <c r="AA96">
        <v>0</v>
      </c>
      <c r="AB96">
        <v>0</v>
      </c>
      <c r="AC96">
        <v>0</v>
      </c>
      <c r="AD96">
        <v>94.54</v>
      </c>
      <c r="AE96">
        <v>0</v>
      </c>
      <c r="AF96">
        <v>0</v>
      </c>
      <c r="AG96">
        <v>0</v>
      </c>
      <c r="AH96">
        <v>9.92</v>
      </c>
      <c r="AI96">
        <v>1</v>
      </c>
      <c r="AJ96">
        <v>1</v>
      </c>
      <c r="AK96">
        <v>1</v>
      </c>
      <c r="AL96">
        <v>9.5299999999999994</v>
      </c>
      <c r="AN96">
        <v>0</v>
      </c>
      <c r="AO96">
        <v>1</v>
      </c>
      <c r="AP96">
        <v>0</v>
      </c>
      <c r="AQ96">
        <v>0</v>
      </c>
      <c r="AR96">
        <v>0</v>
      </c>
      <c r="AS96" t="s">
        <v>3</v>
      </c>
      <c r="AT96">
        <v>1.03</v>
      </c>
      <c r="AU96" t="s">
        <v>3</v>
      </c>
      <c r="AV96">
        <v>1</v>
      </c>
      <c r="AW96">
        <v>2</v>
      </c>
      <c r="AX96">
        <v>53419661</v>
      </c>
      <c r="AY96">
        <v>1</v>
      </c>
      <c r="AZ96">
        <v>0</v>
      </c>
      <c r="BA96">
        <v>96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CX96">
        <f>Y96*Source!I51</f>
        <v>11.33</v>
      </c>
      <c r="CY96">
        <f>AD96</f>
        <v>94.54</v>
      </c>
      <c r="CZ96">
        <f>AH96</f>
        <v>9.92</v>
      </c>
      <c r="DA96">
        <f>AL96</f>
        <v>9.5299999999999994</v>
      </c>
      <c r="DB96">
        <f t="shared" si="14"/>
        <v>10.220000000000001</v>
      </c>
      <c r="DC96">
        <f t="shared" si="15"/>
        <v>0</v>
      </c>
    </row>
    <row r="97" spans="1:107" x14ac:dyDescent="0.2">
      <c r="A97">
        <f>ROW(Source!A51)</f>
        <v>51</v>
      </c>
      <c r="B97">
        <v>53408677</v>
      </c>
      <c r="C97">
        <v>53419657</v>
      </c>
      <c r="D97">
        <v>51591095</v>
      </c>
      <c r="E97">
        <v>1</v>
      </c>
      <c r="F97">
        <v>1</v>
      </c>
      <c r="G97">
        <v>1</v>
      </c>
      <c r="H97">
        <v>3</v>
      </c>
      <c r="I97" t="s">
        <v>70</v>
      </c>
      <c r="J97" t="s">
        <v>73</v>
      </c>
      <c r="K97" t="s">
        <v>71</v>
      </c>
      <c r="L97">
        <v>1346</v>
      </c>
      <c r="N97">
        <v>1009</v>
      </c>
      <c r="O97" t="s">
        <v>72</v>
      </c>
      <c r="P97" t="s">
        <v>72</v>
      </c>
      <c r="Q97">
        <v>1</v>
      </c>
      <c r="W97">
        <v>0</v>
      </c>
      <c r="X97">
        <v>-584220791</v>
      </c>
      <c r="Y97">
        <v>0.02</v>
      </c>
      <c r="AA97">
        <v>86.15</v>
      </c>
      <c r="AB97">
        <v>0</v>
      </c>
      <c r="AC97">
        <v>0</v>
      </c>
      <c r="AD97">
        <v>0</v>
      </c>
      <c r="AE97">
        <v>9.0399999999999991</v>
      </c>
      <c r="AF97">
        <v>0</v>
      </c>
      <c r="AG97">
        <v>0</v>
      </c>
      <c r="AH97">
        <v>0</v>
      </c>
      <c r="AI97">
        <v>9.5299999999999994</v>
      </c>
      <c r="AJ97">
        <v>1</v>
      </c>
      <c r="AK97">
        <v>1</v>
      </c>
      <c r="AL97">
        <v>1</v>
      </c>
      <c r="AN97">
        <v>0</v>
      </c>
      <c r="AO97">
        <v>1</v>
      </c>
      <c r="AP97">
        <v>0</v>
      </c>
      <c r="AQ97">
        <v>0</v>
      </c>
      <c r="AR97">
        <v>0</v>
      </c>
      <c r="AS97" t="s">
        <v>3</v>
      </c>
      <c r="AT97">
        <v>0.02</v>
      </c>
      <c r="AU97" t="s">
        <v>3</v>
      </c>
      <c r="AV97">
        <v>0</v>
      </c>
      <c r="AW97">
        <v>2</v>
      </c>
      <c r="AX97">
        <v>53419662</v>
      </c>
      <c r="AY97">
        <v>1</v>
      </c>
      <c r="AZ97">
        <v>0</v>
      </c>
      <c r="BA97">
        <v>97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CX97">
        <f>Y97*Source!I51</f>
        <v>0.22</v>
      </c>
      <c r="CY97">
        <f>AA97</f>
        <v>86.15</v>
      </c>
      <c r="CZ97">
        <f>AE97</f>
        <v>9.0399999999999991</v>
      </c>
      <c r="DA97">
        <f>AI97</f>
        <v>9.5299999999999994</v>
      </c>
      <c r="DB97">
        <f t="shared" si="14"/>
        <v>0.18</v>
      </c>
      <c r="DC97">
        <f t="shared" si="15"/>
        <v>0</v>
      </c>
    </row>
    <row r="98" spans="1:107" x14ac:dyDescent="0.2">
      <c r="A98">
        <f>ROW(Source!A51)</f>
        <v>51</v>
      </c>
      <c r="B98">
        <v>53408677</v>
      </c>
      <c r="C98">
        <v>53419657</v>
      </c>
      <c r="D98">
        <v>51581439</v>
      </c>
      <c r="E98">
        <v>56</v>
      </c>
      <c r="F98">
        <v>1</v>
      </c>
      <c r="G98">
        <v>1</v>
      </c>
      <c r="H98">
        <v>3</v>
      </c>
      <c r="I98" t="s">
        <v>454</v>
      </c>
      <c r="J98" t="s">
        <v>3</v>
      </c>
      <c r="K98" t="s">
        <v>455</v>
      </c>
      <c r="L98">
        <v>1374</v>
      </c>
      <c r="N98">
        <v>1013</v>
      </c>
      <c r="O98" t="s">
        <v>456</v>
      </c>
      <c r="P98" t="s">
        <v>456</v>
      </c>
      <c r="Q98">
        <v>1</v>
      </c>
      <c r="W98">
        <v>0</v>
      </c>
      <c r="X98">
        <v>-1731369543</v>
      </c>
      <c r="Y98">
        <v>0.2</v>
      </c>
      <c r="AA98">
        <v>11.95</v>
      </c>
      <c r="AB98">
        <v>0</v>
      </c>
      <c r="AC98">
        <v>0</v>
      </c>
      <c r="AD98">
        <v>0</v>
      </c>
      <c r="AE98">
        <v>1</v>
      </c>
      <c r="AF98">
        <v>0</v>
      </c>
      <c r="AG98">
        <v>0</v>
      </c>
      <c r="AH98">
        <v>0</v>
      </c>
      <c r="AI98">
        <v>11.95</v>
      </c>
      <c r="AJ98">
        <v>1</v>
      </c>
      <c r="AK98">
        <v>1</v>
      </c>
      <c r="AL98">
        <v>1</v>
      </c>
      <c r="AN98">
        <v>0</v>
      </c>
      <c r="AO98">
        <v>1</v>
      </c>
      <c r="AP98">
        <v>0</v>
      </c>
      <c r="AQ98">
        <v>0</v>
      </c>
      <c r="AR98">
        <v>0</v>
      </c>
      <c r="AS98" t="s">
        <v>3</v>
      </c>
      <c r="AT98">
        <v>0.2</v>
      </c>
      <c r="AU98" t="s">
        <v>3</v>
      </c>
      <c r="AV98">
        <v>0</v>
      </c>
      <c r="AW98">
        <v>2</v>
      </c>
      <c r="AX98">
        <v>53419663</v>
      </c>
      <c r="AY98">
        <v>1</v>
      </c>
      <c r="AZ98">
        <v>0</v>
      </c>
      <c r="BA98">
        <v>98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CX98">
        <f>Y98*Source!I51</f>
        <v>2.2000000000000002</v>
      </c>
      <c r="CY98">
        <f>AA98</f>
        <v>11.95</v>
      </c>
      <c r="CZ98">
        <f>AE98</f>
        <v>1</v>
      </c>
      <c r="DA98">
        <f>AI98</f>
        <v>11.95</v>
      </c>
      <c r="DB98">
        <f t="shared" si="14"/>
        <v>0.2</v>
      </c>
      <c r="DC98">
        <f t="shared" si="15"/>
        <v>0</v>
      </c>
    </row>
    <row r="99" spans="1:107" x14ac:dyDescent="0.2">
      <c r="A99">
        <f>ROW(Source!A89)</f>
        <v>89</v>
      </c>
      <c r="B99">
        <v>53408677</v>
      </c>
      <c r="C99">
        <v>53419666</v>
      </c>
      <c r="D99">
        <v>51576715</v>
      </c>
      <c r="E99">
        <v>56</v>
      </c>
      <c r="F99">
        <v>1</v>
      </c>
      <c r="G99">
        <v>1</v>
      </c>
      <c r="H99">
        <v>1</v>
      </c>
      <c r="I99" t="s">
        <v>434</v>
      </c>
      <c r="J99" t="s">
        <v>3</v>
      </c>
      <c r="K99" t="s">
        <v>435</v>
      </c>
      <c r="L99">
        <v>1191</v>
      </c>
      <c r="N99">
        <v>1013</v>
      </c>
      <c r="O99" t="s">
        <v>345</v>
      </c>
      <c r="P99" t="s">
        <v>345</v>
      </c>
      <c r="Q99">
        <v>1</v>
      </c>
      <c r="W99">
        <v>0</v>
      </c>
      <c r="X99">
        <v>-362667798</v>
      </c>
      <c r="Y99">
        <v>0.30599999999999999</v>
      </c>
      <c r="AA99">
        <v>0</v>
      </c>
      <c r="AB99">
        <v>0</v>
      </c>
      <c r="AC99">
        <v>0</v>
      </c>
      <c r="AD99">
        <v>100.07</v>
      </c>
      <c r="AE99">
        <v>0</v>
      </c>
      <c r="AF99">
        <v>0</v>
      </c>
      <c r="AG99">
        <v>0</v>
      </c>
      <c r="AH99">
        <v>10.5</v>
      </c>
      <c r="AI99">
        <v>1</v>
      </c>
      <c r="AJ99">
        <v>1</v>
      </c>
      <c r="AK99">
        <v>1</v>
      </c>
      <c r="AL99">
        <v>9.5299999999999994</v>
      </c>
      <c r="AN99">
        <v>0</v>
      </c>
      <c r="AO99">
        <v>1</v>
      </c>
      <c r="AP99">
        <v>1</v>
      </c>
      <c r="AQ99">
        <v>0</v>
      </c>
      <c r="AR99">
        <v>0</v>
      </c>
      <c r="AS99" t="s">
        <v>3</v>
      </c>
      <c r="AT99">
        <v>1.02</v>
      </c>
      <c r="AU99" t="s">
        <v>209</v>
      </c>
      <c r="AV99">
        <v>1</v>
      </c>
      <c r="AW99">
        <v>2</v>
      </c>
      <c r="AX99">
        <v>53419677</v>
      </c>
      <c r="AY99">
        <v>1</v>
      </c>
      <c r="AZ99">
        <v>0</v>
      </c>
      <c r="BA99">
        <v>99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CX99">
        <f>Y99*Source!I89</f>
        <v>3.3660000000000001</v>
      </c>
      <c r="CY99">
        <f>AD99</f>
        <v>100.07</v>
      </c>
      <c r="CZ99">
        <f>AH99</f>
        <v>10.5</v>
      </c>
      <c r="DA99">
        <f>AL99</f>
        <v>9.5299999999999994</v>
      </c>
      <c r="DB99">
        <f>ROUND((ROUND(AT99*CZ99,2)*ROUND(0.3,7)),2)</f>
        <v>3.21</v>
      </c>
      <c r="DC99">
        <f>ROUND((ROUND(AT99*AG99,2)*ROUND(0.3,7)),2)</f>
        <v>0</v>
      </c>
    </row>
    <row r="100" spans="1:107" x14ac:dyDescent="0.2">
      <c r="A100">
        <f>ROW(Source!A89)</f>
        <v>89</v>
      </c>
      <c r="B100">
        <v>53408677</v>
      </c>
      <c r="C100">
        <v>53419666</v>
      </c>
      <c r="D100">
        <v>51576840</v>
      </c>
      <c r="E100">
        <v>56</v>
      </c>
      <c r="F100">
        <v>1</v>
      </c>
      <c r="G100">
        <v>1</v>
      </c>
      <c r="H100">
        <v>1</v>
      </c>
      <c r="I100" t="s">
        <v>346</v>
      </c>
      <c r="J100" t="s">
        <v>3</v>
      </c>
      <c r="K100" t="s">
        <v>347</v>
      </c>
      <c r="L100">
        <v>1191</v>
      </c>
      <c r="N100">
        <v>1013</v>
      </c>
      <c r="O100" t="s">
        <v>345</v>
      </c>
      <c r="P100" t="s">
        <v>345</v>
      </c>
      <c r="Q100">
        <v>1</v>
      </c>
      <c r="W100">
        <v>0</v>
      </c>
      <c r="X100">
        <v>-1417349443</v>
      </c>
      <c r="Y100">
        <v>0.12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1</v>
      </c>
      <c r="AJ100">
        <v>1</v>
      </c>
      <c r="AK100">
        <v>9.5299999999999994</v>
      </c>
      <c r="AL100">
        <v>1</v>
      </c>
      <c r="AN100">
        <v>0</v>
      </c>
      <c r="AO100">
        <v>1</v>
      </c>
      <c r="AP100">
        <v>1</v>
      </c>
      <c r="AQ100">
        <v>0</v>
      </c>
      <c r="AR100">
        <v>0</v>
      </c>
      <c r="AS100" t="s">
        <v>3</v>
      </c>
      <c r="AT100">
        <v>0.4</v>
      </c>
      <c r="AU100" t="s">
        <v>209</v>
      </c>
      <c r="AV100">
        <v>2</v>
      </c>
      <c r="AW100">
        <v>2</v>
      </c>
      <c r="AX100">
        <v>53419678</v>
      </c>
      <c r="AY100">
        <v>1</v>
      </c>
      <c r="AZ100">
        <v>0</v>
      </c>
      <c r="BA100">
        <v>100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CX100">
        <f>Y100*Source!I89</f>
        <v>1.3199999999999998</v>
      </c>
      <c r="CY100">
        <f>AD100</f>
        <v>0</v>
      </c>
      <c r="CZ100">
        <f>AH100</f>
        <v>0</v>
      </c>
      <c r="DA100">
        <f>AL100</f>
        <v>1</v>
      </c>
      <c r="DB100">
        <f>ROUND((ROUND(AT100*CZ100,2)*ROUND(0.3,7)),2)</f>
        <v>0</v>
      </c>
      <c r="DC100">
        <f>ROUND((ROUND(AT100*AG100,2)*ROUND(0.3,7)),2)</f>
        <v>0</v>
      </c>
    </row>
    <row r="101" spans="1:107" x14ac:dyDescent="0.2">
      <c r="A101">
        <f>ROW(Source!A89)</f>
        <v>89</v>
      </c>
      <c r="B101">
        <v>53408677</v>
      </c>
      <c r="C101">
        <v>53419666</v>
      </c>
      <c r="D101">
        <v>51740741</v>
      </c>
      <c r="E101">
        <v>1</v>
      </c>
      <c r="F101">
        <v>1</v>
      </c>
      <c r="G101">
        <v>1</v>
      </c>
      <c r="H101">
        <v>2</v>
      </c>
      <c r="I101" t="s">
        <v>374</v>
      </c>
      <c r="J101" t="s">
        <v>375</v>
      </c>
      <c r="K101" t="s">
        <v>376</v>
      </c>
      <c r="L101">
        <v>1368</v>
      </c>
      <c r="N101">
        <v>1011</v>
      </c>
      <c r="O101" t="s">
        <v>351</v>
      </c>
      <c r="P101" t="s">
        <v>351</v>
      </c>
      <c r="Q101">
        <v>1</v>
      </c>
      <c r="W101">
        <v>0</v>
      </c>
      <c r="X101">
        <v>-1346461524</v>
      </c>
      <c r="Y101">
        <v>6.0000000000000001E-3</v>
      </c>
      <c r="AA101">
        <v>0</v>
      </c>
      <c r="AB101">
        <v>1099.76</v>
      </c>
      <c r="AC101">
        <v>13.5</v>
      </c>
      <c r="AD101">
        <v>0</v>
      </c>
      <c r="AE101">
        <v>0</v>
      </c>
      <c r="AF101">
        <v>115.4</v>
      </c>
      <c r="AG101">
        <v>13.5</v>
      </c>
      <c r="AH101">
        <v>0</v>
      </c>
      <c r="AI101">
        <v>1</v>
      </c>
      <c r="AJ101">
        <v>9.5299999999999994</v>
      </c>
      <c r="AK101">
        <v>1</v>
      </c>
      <c r="AL101">
        <v>1</v>
      </c>
      <c r="AN101">
        <v>0</v>
      </c>
      <c r="AO101">
        <v>1</v>
      </c>
      <c r="AP101">
        <v>1</v>
      </c>
      <c r="AQ101">
        <v>0</v>
      </c>
      <c r="AR101">
        <v>0</v>
      </c>
      <c r="AS101" t="s">
        <v>3</v>
      </c>
      <c r="AT101">
        <v>0.02</v>
      </c>
      <c r="AU101" t="s">
        <v>209</v>
      </c>
      <c r="AV101">
        <v>0</v>
      </c>
      <c r="AW101">
        <v>2</v>
      </c>
      <c r="AX101">
        <v>53419679</v>
      </c>
      <c r="AY101">
        <v>1</v>
      </c>
      <c r="AZ101">
        <v>0</v>
      </c>
      <c r="BA101">
        <v>101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CX101">
        <f>Y101*Source!I89</f>
        <v>6.6000000000000003E-2</v>
      </c>
      <c r="CY101">
        <f>AB101</f>
        <v>1099.76</v>
      </c>
      <c r="CZ101">
        <f>AF101</f>
        <v>115.4</v>
      </c>
      <c r="DA101">
        <f>AJ101</f>
        <v>9.5299999999999994</v>
      </c>
      <c r="DB101">
        <f>ROUND((ROUND(AT101*CZ101,2)*ROUND(0.3,7)),2)</f>
        <v>0.69</v>
      </c>
      <c r="DC101">
        <f>ROUND((ROUND(AT101*AG101,2)*ROUND(0.3,7)),2)</f>
        <v>0.08</v>
      </c>
    </row>
    <row r="102" spans="1:107" x14ac:dyDescent="0.2">
      <c r="A102">
        <f>ROW(Source!A89)</f>
        <v>89</v>
      </c>
      <c r="B102">
        <v>53408677</v>
      </c>
      <c r="C102">
        <v>53419666</v>
      </c>
      <c r="D102">
        <v>51740994</v>
      </c>
      <c r="E102">
        <v>1</v>
      </c>
      <c r="F102">
        <v>1</v>
      </c>
      <c r="G102">
        <v>1</v>
      </c>
      <c r="H102">
        <v>2</v>
      </c>
      <c r="I102" t="s">
        <v>436</v>
      </c>
      <c r="J102" t="s">
        <v>437</v>
      </c>
      <c r="K102" t="s">
        <v>438</v>
      </c>
      <c r="L102">
        <v>1368</v>
      </c>
      <c r="N102">
        <v>1011</v>
      </c>
      <c r="O102" t="s">
        <v>351</v>
      </c>
      <c r="P102" t="s">
        <v>351</v>
      </c>
      <c r="Q102">
        <v>1</v>
      </c>
      <c r="W102">
        <v>0</v>
      </c>
      <c r="X102">
        <v>1471278785</v>
      </c>
      <c r="Y102">
        <v>0.108</v>
      </c>
      <c r="AA102">
        <v>0</v>
      </c>
      <c r="AB102">
        <v>1359.93</v>
      </c>
      <c r="AC102">
        <v>13.5</v>
      </c>
      <c r="AD102">
        <v>0</v>
      </c>
      <c r="AE102">
        <v>0</v>
      </c>
      <c r="AF102">
        <v>142.69999999999999</v>
      </c>
      <c r="AG102">
        <v>13.5</v>
      </c>
      <c r="AH102">
        <v>0</v>
      </c>
      <c r="AI102">
        <v>1</v>
      </c>
      <c r="AJ102">
        <v>9.5299999999999994</v>
      </c>
      <c r="AK102">
        <v>1</v>
      </c>
      <c r="AL102">
        <v>1</v>
      </c>
      <c r="AN102">
        <v>0</v>
      </c>
      <c r="AO102">
        <v>1</v>
      </c>
      <c r="AP102">
        <v>1</v>
      </c>
      <c r="AQ102">
        <v>0</v>
      </c>
      <c r="AR102">
        <v>0</v>
      </c>
      <c r="AS102" t="s">
        <v>3</v>
      </c>
      <c r="AT102">
        <v>0.36</v>
      </c>
      <c r="AU102" t="s">
        <v>209</v>
      </c>
      <c r="AV102">
        <v>0</v>
      </c>
      <c r="AW102">
        <v>2</v>
      </c>
      <c r="AX102">
        <v>53419680</v>
      </c>
      <c r="AY102">
        <v>1</v>
      </c>
      <c r="AZ102">
        <v>0</v>
      </c>
      <c r="BA102">
        <v>102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CX102">
        <f>Y102*Source!I89</f>
        <v>1.1879999999999999</v>
      </c>
      <c r="CY102">
        <f>AB102</f>
        <v>1359.93</v>
      </c>
      <c r="CZ102">
        <f>AF102</f>
        <v>142.69999999999999</v>
      </c>
      <c r="DA102">
        <f>AJ102</f>
        <v>9.5299999999999994</v>
      </c>
      <c r="DB102">
        <f>ROUND((ROUND(AT102*CZ102,2)*ROUND(0.3,7)),2)</f>
        <v>15.41</v>
      </c>
      <c r="DC102">
        <f>ROUND((ROUND(AT102*AG102,2)*ROUND(0.3,7)),2)</f>
        <v>1.46</v>
      </c>
    </row>
    <row r="103" spans="1:107" x14ac:dyDescent="0.2">
      <c r="A103">
        <f>ROW(Source!A89)</f>
        <v>89</v>
      </c>
      <c r="B103">
        <v>53408677</v>
      </c>
      <c r="C103">
        <v>53419666</v>
      </c>
      <c r="D103">
        <v>51741772</v>
      </c>
      <c r="E103">
        <v>1</v>
      </c>
      <c r="F103">
        <v>1</v>
      </c>
      <c r="G103">
        <v>1</v>
      </c>
      <c r="H103">
        <v>2</v>
      </c>
      <c r="I103" t="s">
        <v>439</v>
      </c>
      <c r="J103" t="s">
        <v>440</v>
      </c>
      <c r="K103" t="s">
        <v>441</v>
      </c>
      <c r="L103">
        <v>1368</v>
      </c>
      <c r="N103">
        <v>1011</v>
      </c>
      <c r="O103" t="s">
        <v>351</v>
      </c>
      <c r="P103" t="s">
        <v>351</v>
      </c>
      <c r="Q103">
        <v>1</v>
      </c>
      <c r="W103">
        <v>0</v>
      </c>
      <c r="X103">
        <v>-841254546</v>
      </c>
      <c r="Y103">
        <v>6.0000000000000001E-3</v>
      </c>
      <c r="AA103">
        <v>0</v>
      </c>
      <c r="AB103">
        <v>626.22</v>
      </c>
      <c r="AC103">
        <v>11.6</v>
      </c>
      <c r="AD103">
        <v>0</v>
      </c>
      <c r="AE103">
        <v>0</v>
      </c>
      <c r="AF103">
        <v>65.709999999999994</v>
      </c>
      <c r="AG103">
        <v>11.6</v>
      </c>
      <c r="AH103">
        <v>0</v>
      </c>
      <c r="AI103">
        <v>1</v>
      </c>
      <c r="AJ103">
        <v>9.5299999999999994</v>
      </c>
      <c r="AK103">
        <v>1</v>
      </c>
      <c r="AL103">
        <v>1</v>
      </c>
      <c r="AN103">
        <v>0</v>
      </c>
      <c r="AO103">
        <v>1</v>
      </c>
      <c r="AP103">
        <v>1</v>
      </c>
      <c r="AQ103">
        <v>0</v>
      </c>
      <c r="AR103">
        <v>0</v>
      </c>
      <c r="AS103" t="s">
        <v>3</v>
      </c>
      <c r="AT103">
        <v>0.02</v>
      </c>
      <c r="AU103" t="s">
        <v>209</v>
      </c>
      <c r="AV103">
        <v>0</v>
      </c>
      <c r="AW103">
        <v>2</v>
      </c>
      <c r="AX103">
        <v>53419681</v>
      </c>
      <c r="AY103">
        <v>1</v>
      </c>
      <c r="AZ103">
        <v>0</v>
      </c>
      <c r="BA103">
        <v>103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CX103">
        <f>Y103*Source!I89</f>
        <v>6.6000000000000003E-2</v>
      </c>
      <c r="CY103">
        <f>AB103</f>
        <v>626.22</v>
      </c>
      <c r="CZ103">
        <f>AF103</f>
        <v>65.709999999999994</v>
      </c>
      <c r="DA103">
        <f>AJ103</f>
        <v>9.5299999999999994</v>
      </c>
      <c r="DB103">
        <f>ROUND((ROUND(AT103*CZ103,2)*ROUND(0.3,7)),2)</f>
        <v>0.39</v>
      </c>
      <c r="DC103">
        <f>ROUND((ROUND(AT103*AG103,2)*ROUND(0.3,7)),2)</f>
        <v>7.0000000000000007E-2</v>
      </c>
    </row>
    <row r="104" spans="1:107" x14ac:dyDescent="0.2">
      <c r="A104">
        <f>ROW(Source!A89)</f>
        <v>89</v>
      </c>
      <c r="B104">
        <v>53408677</v>
      </c>
      <c r="C104">
        <v>53419666</v>
      </c>
      <c r="D104">
        <v>51589084</v>
      </c>
      <c r="E104">
        <v>1</v>
      </c>
      <c r="F104">
        <v>1</v>
      </c>
      <c r="G104">
        <v>1</v>
      </c>
      <c r="H104">
        <v>3</v>
      </c>
      <c r="I104" t="s">
        <v>442</v>
      </c>
      <c r="J104" t="s">
        <v>443</v>
      </c>
      <c r="K104" t="s">
        <v>444</v>
      </c>
      <c r="L104">
        <v>1346</v>
      </c>
      <c r="N104">
        <v>1009</v>
      </c>
      <c r="O104" t="s">
        <v>72</v>
      </c>
      <c r="P104" t="s">
        <v>72</v>
      </c>
      <c r="Q104">
        <v>1</v>
      </c>
      <c r="W104">
        <v>0</v>
      </c>
      <c r="X104">
        <v>456480056</v>
      </c>
      <c r="Y104">
        <v>0</v>
      </c>
      <c r="AA104">
        <v>289.70999999999998</v>
      </c>
      <c r="AB104">
        <v>0</v>
      </c>
      <c r="AC104">
        <v>0</v>
      </c>
      <c r="AD104">
        <v>0</v>
      </c>
      <c r="AE104">
        <v>30.4</v>
      </c>
      <c r="AF104">
        <v>0</v>
      </c>
      <c r="AG104">
        <v>0</v>
      </c>
      <c r="AH104">
        <v>0</v>
      </c>
      <c r="AI104">
        <v>9.5299999999999994</v>
      </c>
      <c r="AJ104">
        <v>1</v>
      </c>
      <c r="AK104">
        <v>1</v>
      </c>
      <c r="AL104">
        <v>1</v>
      </c>
      <c r="AN104">
        <v>0</v>
      </c>
      <c r="AO104">
        <v>1</v>
      </c>
      <c r="AP104">
        <v>1</v>
      </c>
      <c r="AQ104">
        <v>0</v>
      </c>
      <c r="AR104">
        <v>0</v>
      </c>
      <c r="AS104" t="s">
        <v>3</v>
      </c>
      <c r="AT104">
        <v>0.01</v>
      </c>
      <c r="AU104" t="s">
        <v>208</v>
      </c>
      <c r="AV104">
        <v>0</v>
      </c>
      <c r="AW104">
        <v>2</v>
      </c>
      <c r="AX104">
        <v>53419682</v>
      </c>
      <c r="AY104">
        <v>1</v>
      </c>
      <c r="AZ104">
        <v>0</v>
      </c>
      <c r="BA104">
        <v>104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CX104">
        <f>Y104*Source!I89</f>
        <v>0</v>
      </c>
      <c r="CY104">
        <f>AA104</f>
        <v>289.70999999999998</v>
      </c>
      <c r="CZ104">
        <f>AE104</f>
        <v>30.4</v>
      </c>
      <c r="DA104">
        <f>AI104</f>
        <v>9.5299999999999994</v>
      </c>
      <c r="DB104">
        <f>ROUND((ROUND(AT104*CZ104,2)*ROUND(0,7)),2)</f>
        <v>0</v>
      </c>
      <c r="DC104">
        <f>ROUND((ROUND(AT104*AG104,2)*ROUND(0,7)),2)</f>
        <v>0</v>
      </c>
    </row>
    <row r="105" spans="1:107" x14ac:dyDescent="0.2">
      <c r="A105">
        <f>ROW(Source!A89)</f>
        <v>89</v>
      </c>
      <c r="B105">
        <v>53408677</v>
      </c>
      <c r="C105">
        <v>53419666</v>
      </c>
      <c r="D105">
        <v>51589158</v>
      </c>
      <c r="E105">
        <v>1</v>
      </c>
      <c r="F105">
        <v>1</v>
      </c>
      <c r="G105">
        <v>1</v>
      </c>
      <c r="H105">
        <v>3</v>
      </c>
      <c r="I105" t="s">
        <v>445</v>
      </c>
      <c r="J105" t="s">
        <v>446</v>
      </c>
      <c r="K105" t="s">
        <v>447</v>
      </c>
      <c r="L105">
        <v>1346</v>
      </c>
      <c r="N105">
        <v>1009</v>
      </c>
      <c r="O105" t="s">
        <v>72</v>
      </c>
      <c r="P105" t="s">
        <v>72</v>
      </c>
      <c r="Q105">
        <v>1</v>
      </c>
      <c r="W105">
        <v>0</v>
      </c>
      <c r="X105">
        <v>-2026567039</v>
      </c>
      <c r="Y105">
        <v>0</v>
      </c>
      <c r="AA105">
        <v>229.1</v>
      </c>
      <c r="AB105">
        <v>0</v>
      </c>
      <c r="AC105">
        <v>0</v>
      </c>
      <c r="AD105">
        <v>0</v>
      </c>
      <c r="AE105">
        <v>24.04</v>
      </c>
      <c r="AF105">
        <v>0</v>
      </c>
      <c r="AG105">
        <v>0</v>
      </c>
      <c r="AH105">
        <v>0</v>
      </c>
      <c r="AI105">
        <v>9.5299999999999994</v>
      </c>
      <c r="AJ105">
        <v>1</v>
      </c>
      <c r="AK105">
        <v>1</v>
      </c>
      <c r="AL105">
        <v>1</v>
      </c>
      <c r="AN105">
        <v>0</v>
      </c>
      <c r="AO105">
        <v>1</v>
      </c>
      <c r="AP105">
        <v>1</v>
      </c>
      <c r="AQ105">
        <v>0</v>
      </c>
      <c r="AR105">
        <v>0</v>
      </c>
      <c r="AS105" t="s">
        <v>3</v>
      </c>
      <c r="AT105">
        <v>1.2E-2</v>
      </c>
      <c r="AU105" t="s">
        <v>208</v>
      </c>
      <c r="AV105">
        <v>0</v>
      </c>
      <c r="AW105">
        <v>2</v>
      </c>
      <c r="AX105">
        <v>53419683</v>
      </c>
      <c r="AY105">
        <v>1</v>
      </c>
      <c r="AZ105">
        <v>0</v>
      </c>
      <c r="BA105">
        <v>105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CX105">
        <f>Y105*Source!I89</f>
        <v>0</v>
      </c>
      <c r="CY105">
        <f>AA105</f>
        <v>229.1</v>
      </c>
      <c r="CZ105">
        <f>AE105</f>
        <v>24.04</v>
      </c>
      <c r="DA105">
        <f>AI105</f>
        <v>9.5299999999999994</v>
      </c>
      <c r="DB105">
        <f>ROUND((ROUND(AT105*CZ105,2)*ROUND(0,7)),2)</f>
        <v>0</v>
      </c>
      <c r="DC105">
        <f>ROUND((ROUND(AT105*AG105,2)*ROUND(0,7)),2)</f>
        <v>0</v>
      </c>
    </row>
    <row r="106" spans="1:107" x14ac:dyDescent="0.2">
      <c r="A106">
        <f>ROW(Source!A89)</f>
        <v>89</v>
      </c>
      <c r="B106">
        <v>53408677</v>
      </c>
      <c r="C106">
        <v>53419666</v>
      </c>
      <c r="D106">
        <v>51643476</v>
      </c>
      <c r="E106">
        <v>1</v>
      </c>
      <c r="F106">
        <v>1</v>
      </c>
      <c r="G106">
        <v>1</v>
      </c>
      <c r="H106">
        <v>3</v>
      </c>
      <c r="I106" t="s">
        <v>448</v>
      </c>
      <c r="J106" t="s">
        <v>449</v>
      </c>
      <c r="K106" t="s">
        <v>450</v>
      </c>
      <c r="L106">
        <v>1348</v>
      </c>
      <c r="N106">
        <v>1009</v>
      </c>
      <c r="O106" t="s">
        <v>61</v>
      </c>
      <c r="P106" t="s">
        <v>61</v>
      </c>
      <c r="Q106">
        <v>1000</v>
      </c>
      <c r="W106">
        <v>0</v>
      </c>
      <c r="X106">
        <v>1066411497</v>
      </c>
      <c r="Y106">
        <v>0</v>
      </c>
      <c r="AA106">
        <v>919073.2</v>
      </c>
      <c r="AB106">
        <v>0</v>
      </c>
      <c r="AC106">
        <v>0</v>
      </c>
      <c r="AD106">
        <v>0</v>
      </c>
      <c r="AE106">
        <v>96440</v>
      </c>
      <c r="AF106">
        <v>0</v>
      </c>
      <c r="AG106">
        <v>0</v>
      </c>
      <c r="AH106">
        <v>0</v>
      </c>
      <c r="AI106">
        <v>9.5299999999999994</v>
      </c>
      <c r="AJ106">
        <v>1</v>
      </c>
      <c r="AK106">
        <v>1</v>
      </c>
      <c r="AL106">
        <v>1</v>
      </c>
      <c r="AN106">
        <v>0</v>
      </c>
      <c r="AO106">
        <v>1</v>
      </c>
      <c r="AP106">
        <v>1</v>
      </c>
      <c r="AQ106">
        <v>0</v>
      </c>
      <c r="AR106">
        <v>0</v>
      </c>
      <c r="AS106" t="s">
        <v>3</v>
      </c>
      <c r="AT106">
        <v>5.0000000000000001E-4</v>
      </c>
      <c r="AU106" t="s">
        <v>208</v>
      </c>
      <c r="AV106">
        <v>0</v>
      </c>
      <c r="AW106">
        <v>2</v>
      </c>
      <c r="AX106">
        <v>53419684</v>
      </c>
      <c r="AY106">
        <v>1</v>
      </c>
      <c r="AZ106">
        <v>0</v>
      </c>
      <c r="BA106">
        <v>106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CX106">
        <f>Y106*Source!I89</f>
        <v>0</v>
      </c>
      <c r="CY106">
        <f>AA106</f>
        <v>919073.2</v>
      </c>
      <c r="CZ106">
        <f>AE106</f>
        <v>96440</v>
      </c>
      <c r="DA106">
        <f>AI106</f>
        <v>9.5299999999999994</v>
      </c>
      <c r="DB106">
        <f>ROUND((ROUND(AT106*CZ106,2)*ROUND(0,7)),2)</f>
        <v>0</v>
      </c>
      <c r="DC106">
        <f>ROUND((ROUND(AT106*AG106,2)*ROUND(0,7)),2)</f>
        <v>0</v>
      </c>
    </row>
    <row r="107" spans="1:107" x14ac:dyDescent="0.2">
      <c r="A107">
        <f>ROW(Source!A89)</f>
        <v>89</v>
      </c>
      <c r="B107">
        <v>53408677</v>
      </c>
      <c r="C107">
        <v>53419666</v>
      </c>
      <c r="D107">
        <v>51651382</v>
      </c>
      <c r="E107">
        <v>1</v>
      </c>
      <c r="F107">
        <v>1</v>
      </c>
      <c r="G107">
        <v>1</v>
      </c>
      <c r="H107">
        <v>3</v>
      </c>
      <c r="I107" t="s">
        <v>451</v>
      </c>
      <c r="J107" t="s">
        <v>452</v>
      </c>
      <c r="K107" t="s">
        <v>453</v>
      </c>
      <c r="L107">
        <v>1346</v>
      </c>
      <c r="N107">
        <v>1009</v>
      </c>
      <c r="O107" t="s">
        <v>72</v>
      </c>
      <c r="P107" t="s">
        <v>72</v>
      </c>
      <c r="Q107">
        <v>1</v>
      </c>
      <c r="W107">
        <v>0</v>
      </c>
      <c r="X107">
        <v>-642509277</v>
      </c>
      <c r="Y107">
        <v>0</v>
      </c>
      <c r="AA107">
        <v>340.22</v>
      </c>
      <c r="AB107">
        <v>0</v>
      </c>
      <c r="AC107">
        <v>0</v>
      </c>
      <c r="AD107">
        <v>0</v>
      </c>
      <c r="AE107">
        <v>35.700000000000003</v>
      </c>
      <c r="AF107">
        <v>0</v>
      </c>
      <c r="AG107">
        <v>0</v>
      </c>
      <c r="AH107">
        <v>0</v>
      </c>
      <c r="AI107">
        <v>9.5299999999999994</v>
      </c>
      <c r="AJ107">
        <v>1</v>
      </c>
      <c r="AK107">
        <v>1</v>
      </c>
      <c r="AL107">
        <v>1</v>
      </c>
      <c r="AN107">
        <v>0</v>
      </c>
      <c r="AO107">
        <v>1</v>
      </c>
      <c r="AP107">
        <v>1</v>
      </c>
      <c r="AQ107">
        <v>0</v>
      </c>
      <c r="AR107">
        <v>0</v>
      </c>
      <c r="AS107" t="s">
        <v>3</v>
      </c>
      <c r="AT107">
        <v>0.01</v>
      </c>
      <c r="AU107" t="s">
        <v>208</v>
      </c>
      <c r="AV107">
        <v>0</v>
      </c>
      <c r="AW107">
        <v>2</v>
      </c>
      <c r="AX107">
        <v>53419685</v>
      </c>
      <c r="AY107">
        <v>1</v>
      </c>
      <c r="AZ107">
        <v>0</v>
      </c>
      <c r="BA107">
        <v>107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CX107">
        <f>Y107*Source!I89</f>
        <v>0</v>
      </c>
      <c r="CY107">
        <f>AA107</f>
        <v>340.22</v>
      </c>
      <c r="CZ107">
        <f>AE107</f>
        <v>35.700000000000003</v>
      </c>
      <c r="DA107">
        <f>AI107</f>
        <v>9.5299999999999994</v>
      </c>
      <c r="DB107">
        <f>ROUND((ROUND(AT107*CZ107,2)*ROUND(0,7)),2)</f>
        <v>0</v>
      </c>
      <c r="DC107">
        <f>ROUND((ROUND(AT107*AG107,2)*ROUND(0,7)),2)</f>
        <v>0</v>
      </c>
    </row>
    <row r="108" spans="1:107" x14ac:dyDescent="0.2">
      <c r="A108">
        <f>ROW(Source!A89)</f>
        <v>89</v>
      </c>
      <c r="B108">
        <v>53408677</v>
      </c>
      <c r="C108">
        <v>53419666</v>
      </c>
      <c r="D108">
        <v>51581439</v>
      </c>
      <c r="E108">
        <v>56</v>
      </c>
      <c r="F108">
        <v>1</v>
      </c>
      <c r="G108">
        <v>1</v>
      </c>
      <c r="H108">
        <v>3</v>
      </c>
      <c r="I108" t="s">
        <v>454</v>
      </c>
      <c r="J108" t="s">
        <v>3</v>
      </c>
      <c r="K108" t="s">
        <v>455</v>
      </c>
      <c r="L108">
        <v>1374</v>
      </c>
      <c r="N108">
        <v>1013</v>
      </c>
      <c r="O108" t="s">
        <v>456</v>
      </c>
      <c r="P108" t="s">
        <v>456</v>
      </c>
      <c r="Q108">
        <v>1</v>
      </c>
      <c r="W108">
        <v>0</v>
      </c>
      <c r="X108">
        <v>-1731369543</v>
      </c>
      <c r="Y108">
        <v>0</v>
      </c>
      <c r="AA108">
        <v>11.95</v>
      </c>
      <c r="AB108">
        <v>0</v>
      </c>
      <c r="AC108">
        <v>0</v>
      </c>
      <c r="AD108">
        <v>0</v>
      </c>
      <c r="AE108">
        <v>1</v>
      </c>
      <c r="AF108">
        <v>0</v>
      </c>
      <c r="AG108">
        <v>0</v>
      </c>
      <c r="AH108">
        <v>0</v>
      </c>
      <c r="AI108">
        <v>11.95</v>
      </c>
      <c r="AJ108">
        <v>1</v>
      </c>
      <c r="AK108">
        <v>1</v>
      </c>
      <c r="AL108">
        <v>1</v>
      </c>
      <c r="AN108">
        <v>0</v>
      </c>
      <c r="AO108">
        <v>1</v>
      </c>
      <c r="AP108">
        <v>1</v>
      </c>
      <c r="AQ108">
        <v>0</v>
      </c>
      <c r="AR108">
        <v>0</v>
      </c>
      <c r="AS108" t="s">
        <v>3</v>
      </c>
      <c r="AT108">
        <v>0.21</v>
      </c>
      <c r="AU108" t="s">
        <v>208</v>
      </c>
      <c r="AV108">
        <v>0</v>
      </c>
      <c r="AW108">
        <v>2</v>
      </c>
      <c r="AX108">
        <v>53419686</v>
      </c>
      <c r="AY108">
        <v>1</v>
      </c>
      <c r="AZ108">
        <v>0</v>
      </c>
      <c r="BA108">
        <v>108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CX108">
        <f>Y108*Source!I89</f>
        <v>0</v>
      </c>
      <c r="CY108">
        <f>AA108</f>
        <v>11.95</v>
      </c>
      <c r="CZ108">
        <f>AE108</f>
        <v>1</v>
      </c>
      <c r="DA108">
        <f>AI108</f>
        <v>11.95</v>
      </c>
      <c r="DB108">
        <f>ROUND((ROUND(AT108*CZ108,2)*ROUND(0,7)),2)</f>
        <v>0</v>
      </c>
      <c r="DC108">
        <f>ROUND((ROUND(AT108*AG108,2)*ROUND(0,7)),2)</f>
        <v>0</v>
      </c>
    </row>
    <row r="109" spans="1:107" x14ac:dyDescent="0.2">
      <c r="A109">
        <f>ROW(Source!A90)</f>
        <v>90</v>
      </c>
      <c r="B109">
        <v>53408677</v>
      </c>
      <c r="C109">
        <v>53419687</v>
      </c>
      <c r="D109">
        <v>51576673</v>
      </c>
      <c r="E109">
        <v>56</v>
      </c>
      <c r="F109">
        <v>1</v>
      </c>
      <c r="G109">
        <v>1</v>
      </c>
      <c r="H109">
        <v>1</v>
      </c>
      <c r="I109" t="s">
        <v>489</v>
      </c>
      <c r="J109" t="s">
        <v>3</v>
      </c>
      <c r="K109" t="s">
        <v>490</v>
      </c>
      <c r="L109">
        <v>1191</v>
      </c>
      <c r="N109">
        <v>1013</v>
      </c>
      <c r="O109" t="s">
        <v>345</v>
      </c>
      <c r="P109" t="s">
        <v>345</v>
      </c>
      <c r="Q109">
        <v>1</v>
      </c>
      <c r="W109">
        <v>0</v>
      </c>
      <c r="X109">
        <v>145020957</v>
      </c>
      <c r="Y109">
        <v>0.81</v>
      </c>
      <c r="AA109">
        <v>0</v>
      </c>
      <c r="AB109">
        <v>0</v>
      </c>
      <c r="AC109">
        <v>0</v>
      </c>
      <c r="AD109">
        <v>86.44</v>
      </c>
      <c r="AE109">
        <v>0</v>
      </c>
      <c r="AF109">
        <v>0</v>
      </c>
      <c r="AG109">
        <v>0</v>
      </c>
      <c r="AH109">
        <v>9.07</v>
      </c>
      <c r="AI109">
        <v>1</v>
      </c>
      <c r="AJ109">
        <v>1</v>
      </c>
      <c r="AK109">
        <v>1</v>
      </c>
      <c r="AL109">
        <v>9.5299999999999994</v>
      </c>
      <c r="AN109">
        <v>0</v>
      </c>
      <c r="AO109">
        <v>1</v>
      </c>
      <c r="AP109">
        <v>0</v>
      </c>
      <c r="AQ109">
        <v>0</v>
      </c>
      <c r="AR109">
        <v>0</v>
      </c>
      <c r="AS109" t="s">
        <v>3</v>
      </c>
      <c r="AT109">
        <v>0.81</v>
      </c>
      <c r="AU109" t="s">
        <v>3</v>
      </c>
      <c r="AV109">
        <v>1</v>
      </c>
      <c r="AW109">
        <v>2</v>
      </c>
      <c r="AX109">
        <v>53419692</v>
      </c>
      <c r="AY109">
        <v>1</v>
      </c>
      <c r="AZ109">
        <v>0</v>
      </c>
      <c r="BA109">
        <v>109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CX109">
        <f>Y109*Source!I90</f>
        <v>8.91</v>
      </c>
      <c r="CY109">
        <f>AD109</f>
        <v>86.44</v>
      </c>
      <c r="CZ109">
        <f>AH109</f>
        <v>9.07</v>
      </c>
      <c r="DA109">
        <f>AL109</f>
        <v>9.5299999999999994</v>
      </c>
      <c r="DB109">
        <f t="shared" ref="DB109:DB116" si="19">ROUND(ROUND(AT109*CZ109,2),2)</f>
        <v>7.35</v>
      </c>
      <c r="DC109">
        <f t="shared" ref="DC109:DC116" si="20">ROUND(ROUND(AT109*AG109,2),2)</f>
        <v>0</v>
      </c>
    </row>
    <row r="110" spans="1:107" x14ac:dyDescent="0.2">
      <c r="A110">
        <f>ROW(Source!A90)</f>
        <v>90</v>
      </c>
      <c r="B110">
        <v>53408677</v>
      </c>
      <c r="C110">
        <v>53419687</v>
      </c>
      <c r="D110">
        <v>51576840</v>
      </c>
      <c r="E110">
        <v>56</v>
      </c>
      <c r="F110">
        <v>1</v>
      </c>
      <c r="G110">
        <v>1</v>
      </c>
      <c r="H110">
        <v>1</v>
      </c>
      <c r="I110" t="s">
        <v>346</v>
      </c>
      <c r="J110" t="s">
        <v>3</v>
      </c>
      <c r="K110" t="s">
        <v>347</v>
      </c>
      <c r="L110">
        <v>1191</v>
      </c>
      <c r="N110">
        <v>1013</v>
      </c>
      <c r="O110" t="s">
        <v>345</v>
      </c>
      <c r="P110" t="s">
        <v>345</v>
      </c>
      <c r="Q110">
        <v>1</v>
      </c>
      <c r="W110">
        <v>0</v>
      </c>
      <c r="X110">
        <v>-1417349443</v>
      </c>
      <c r="Y110">
        <v>0.48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1</v>
      </c>
      <c r="AJ110">
        <v>1</v>
      </c>
      <c r="AK110">
        <v>9.5299999999999994</v>
      </c>
      <c r="AL110">
        <v>1</v>
      </c>
      <c r="AN110">
        <v>0</v>
      </c>
      <c r="AO110">
        <v>1</v>
      </c>
      <c r="AP110">
        <v>0</v>
      </c>
      <c r="AQ110">
        <v>0</v>
      </c>
      <c r="AR110">
        <v>0</v>
      </c>
      <c r="AS110" t="s">
        <v>3</v>
      </c>
      <c r="AT110">
        <v>0.48</v>
      </c>
      <c r="AU110" t="s">
        <v>3</v>
      </c>
      <c r="AV110">
        <v>2</v>
      </c>
      <c r="AW110">
        <v>2</v>
      </c>
      <c r="AX110">
        <v>53419693</v>
      </c>
      <c r="AY110">
        <v>1</v>
      </c>
      <c r="AZ110">
        <v>0</v>
      </c>
      <c r="BA110">
        <v>110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CX110">
        <f>Y110*Source!I90</f>
        <v>5.2799999999999994</v>
      </c>
      <c r="CY110">
        <f>AD110</f>
        <v>0</v>
      </c>
      <c r="CZ110">
        <f>AH110</f>
        <v>0</v>
      </c>
      <c r="DA110">
        <f>AL110</f>
        <v>1</v>
      </c>
      <c r="DB110">
        <f t="shared" si="19"/>
        <v>0</v>
      </c>
      <c r="DC110">
        <f t="shared" si="20"/>
        <v>0</v>
      </c>
    </row>
    <row r="111" spans="1:107" x14ac:dyDescent="0.2">
      <c r="A111">
        <f>ROW(Source!A90)</f>
        <v>90</v>
      </c>
      <c r="B111">
        <v>53408677</v>
      </c>
      <c r="C111">
        <v>53419687</v>
      </c>
      <c r="D111">
        <v>51740592</v>
      </c>
      <c r="E111">
        <v>1</v>
      </c>
      <c r="F111">
        <v>1</v>
      </c>
      <c r="G111">
        <v>1</v>
      </c>
      <c r="H111">
        <v>2</v>
      </c>
      <c r="I111" t="s">
        <v>369</v>
      </c>
      <c r="J111" t="s">
        <v>370</v>
      </c>
      <c r="K111" t="s">
        <v>371</v>
      </c>
      <c r="L111">
        <v>1368</v>
      </c>
      <c r="N111">
        <v>1011</v>
      </c>
      <c r="O111" t="s">
        <v>351</v>
      </c>
      <c r="P111" t="s">
        <v>351</v>
      </c>
      <c r="Q111">
        <v>1</v>
      </c>
      <c r="W111">
        <v>0</v>
      </c>
      <c r="X111">
        <v>-1124365772</v>
      </c>
      <c r="Y111">
        <v>0.44</v>
      </c>
      <c r="AA111">
        <v>0</v>
      </c>
      <c r="AB111">
        <v>1320.29</v>
      </c>
      <c r="AC111">
        <v>11.6</v>
      </c>
      <c r="AD111">
        <v>0</v>
      </c>
      <c r="AE111">
        <v>0</v>
      </c>
      <c r="AF111">
        <v>138.54</v>
      </c>
      <c r="AG111">
        <v>11.6</v>
      </c>
      <c r="AH111">
        <v>0</v>
      </c>
      <c r="AI111">
        <v>1</v>
      </c>
      <c r="AJ111">
        <v>9.5299999999999994</v>
      </c>
      <c r="AK111">
        <v>1</v>
      </c>
      <c r="AL111">
        <v>1</v>
      </c>
      <c r="AN111">
        <v>0</v>
      </c>
      <c r="AO111">
        <v>1</v>
      </c>
      <c r="AP111">
        <v>0</v>
      </c>
      <c r="AQ111">
        <v>0</v>
      </c>
      <c r="AR111">
        <v>0</v>
      </c>
      <c r="AS111" t="s">
        <v>3</v>
      </c>
      <c r="AT111">
        <v>0.44</v>
      </c>
      <c r="AU111" t="s">
        <v>3</v>
      </c>
      <c r="AV111">
        <v>0</v>
      </c>
      <c r="AW111">
        <v>2</v>
      </c>
      <c r="AX111">
        <v>53419694</v>
      </c>
      <c r="AY111">
        <v>1</v>
      </c>
      <c r="AZ111">
        <v>0</v>
      </c>
      <c r="BA111">
        <v>111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CX111">
        <f>Y111*Source!I90</f>
        <v>4.84</v>
      </c>
      <c r="CY111">
        <f>AB111</f>
        <v>1320.29</v>
      </c>
      <c r="CZ111">
        <f>AF111</f>
        <v>138.54</v>
      </c>
      <c r="DA111">
        <f>AJ111</f>
        <v>9.5299999999999994</v>
      </c>
      <c r="DB111">
        <f t="shared" si="19"/>
        <v>60.96</v>
      </c>
      <c r="DC111">
        <f t="shared" si="20"/>
        <v>5.0999999999999996</v>
      </c>
    </row>
    <row r="112" spans="1:107" x14ac:dyDescent="0.2">
      <c r="A112">
        <f>ROW(Source!A90)</f>
        <v>90</v>
      </c>
      <c r="B112">
        <v>53408677</v>
      </c>
      <c r="C112">
        <v>53419687</v>
      </c>
      <c r="D112">
        <v>51741772</v>
      </c>
      <c r="E112">
        <v>1</v>
      </c>
      <c r="F112">
        <v>1</v>
      </c>
      <c r="G112">
        <v>1</v>
      </c>
      <c r="H112">
        <v>2</v>
      </c>
      <c r="I112" t="s">
        <v>439</v>
      </c>
      <c r="J112" t="s">
        <v>440</v>
      </c>
      <c r="K112" t="s">
        <v>441</v>
      </c>
      <c r="L112">
        <v>1368</v>
      </c>
      <c r="N112">
        <v>1011</v>
      </c>
      <c r="O112" t="s">
        <v>351</v>
      </c>
      <c r="P112" t="s">
        <v>351</v>
      </c>
      <c r="Q112">
        <v>1</v>
      </c>
      <c r="W112">
        <v>0</v>
      </c>
      <c r="X112">
        <v>-841254546</v>
      </c>
      <c r="Y112">
        <v>0.04</v>
      </c>
      <c r="AA112">
        <v>0</v>
      </c>
      <c r="AB112">
        <v>626.22</v>
      </c>
      <c r="AC112">
        <v>11.6</v>
      </c>
      <c r="AD112">
        <v>0</v>
      </c>
      <c r="AE112">
        <v>0</v>
      </c>
      <c r="AF112">
        <v>65.709999999999994</v>
      </c>
      <c r="AG112">
        <v>11.6</v>
      </c>
      <c r="AH112">
        <v>0</v>
      </c>
      <c r="AI112">
        <v>1</v>
      </c>
      <c r="AJ112">
        <v>9.5299999999999994</v>
      </c>
      <c r="AK112">
        <v>1</v>
      </c>
      <c r="AL112">
        <v>1</v>
      </c>
      <c r="AN112">
        <v>0</v>
      </c>
      <c r="AO112">
        <v>1</v>
      </c>
      <c r="AP112">
        <v>0</v>
      </c>
      <c r="AQ112">
        <v>0</v>
      </c>
      <c r="AR112">
        <v>0</v>
      </c>
      <c r="AS112" t="s">
        <v>3</v>
      </c>
      <c r="AT112">
        <v>0.04</v>
      </c>
      <c r="AU112" t="s">
        <v>3</v>
      </c>
      <c r="AV112">
        <v>0</v>
      </c>
      <c r="AW112">
        <v>2</v>
      </c>
      <c r="AX112">
        <v>53419695</v>
      </c>
      <c r="AY112">
        <v>1</v>
      </c>
      <c r="AZ112">
        <v>0</v>
      </c>
      <c r="BA112">
        <v>112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CX112">
        <f>Y112*Source!I90</f>
        <v>0.44</v>
      </c>
      <c r="CY112">
        <f>AB112</f>
        <v>626.22</v>
      </c>
      <c r="CZ112">
        <f>AF112</f>
        <v>65.709999999999994</v>
      </c>
      <c r="DA112">
        <f>AJ112</f>
        <v>9.5299999999999994</v>
      </c>
      <c r="DB112">
        <f t="shared" si="19"/>
        <v>2.63</v>
      </c>
      <c r="DC112">
        <f t="shared" si="20"/>
        <v>0.46</v>
      </c>
    </row>
    <row r="113" spans="1:107" x14ac:dyDescent="0.2">
      <c r="A113">
        <f>ROW(Source!A91)</f>
        <v>91</v>
      </c>
      <c r="B113">
        <v>53408677</v>
      </c>
      <c r="C113">
        <v>53419696</v>
      </c>
      <c r="D113">
        <v>51576651</v>
      </c>
      <c r="E113">
        <v>56</v>
      </c>
      <c r="F113">
        <v>1</v>
      </c>
      <c r="G113">
        <v>1</v>
      </c>
      <c r="H113">
        <v>1</v>
      </c>
      <c r="I113" t="s">
        <v>491</v>
      </c>
      <c r="J113" t="s">
        <v>3</v>
      </c>
      <c r="K113" t="s">
        <v>492</v>
      </c>
      <c r="L113">
        <v>1191</v>
      </c>
      <c r="N113">
        <v>1013</v>
      </c>
      <c r="O113" t="s">
        <v>345</v>
      </c>
      <c r="P113" t="s">
        <v>345</v>
      </c>
      <c r="Q113">
        <v>1</v>
      </c>
      <c r="W113">
        <v>0</v>
      </c>
      <c r="X113">
        <v>-200730820</v>
      </c>
      <c r="Y113">
        <v>1.27</v>
      </c>
      <c r="AA113">
        <v>0</v>
      </c>
      <c r="AB113">
        <v>0</v>
      </c>
      <c r="AC113">
        <v>0</v>
      </c>
      <c r="AD113">
        <v>79.86</v>
      </c>
      <c r="AE113">
        <v>0</v>
      </c>
      <c r="AF113">
        <v>0</v>
      </c>
      <c r="AG113">
        <v>0</v>
      </c>
      <c r="AH113">
        <v>8.3800000000000008</v>
      </c>
      <c r="AI113">
        <v>1</v>
      </c>
      <c r="AJ113">
        <v>1</v>
      </c>
      <c r="AK113">
        <v>1</v>
      </c>
      <c r="AL113">
        <v>9.5299999999999994</v>
      </c>
      <c r="AN113">
        <v>0</v>
      </c>
      <c r="AO113">
        <v>1</v>
      </c>
      <c r="AP113">
        <v>0</v>
      </c>
      <c r="AQ113">
        <v>0</v>
      </c>
      <c r="AR113">
        <v>0</v>
      </c>
      <c r="AS113" t="s">
        <v>3</v>
      </c>
      <c r="AT113">
        <v>1.27</v>
      </c>
      <c r="AU113" t="s">
        <v>3</v>
      </c>
      <c r="AV113">
        <v>1</v>
      </c>
      <c r="AW113">
        <v>2</v>
      </c>
      <c r="AX113">
        <v>53419701</v>
      </c>
      <c r="AY113">
        <v>1</v>
      </c>
      <c r="AZ113">
        <v>0</v>
      </c>
      <c r="BA113">
        <v>113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CX113">
        <f>Y113*Source!I91</f>
        <v>13.97</v>
      </c>
      <c r="CY113">
        <f>AD113</f>
        <v>79.86</v>
      </c>
      <c r="CZ113">
        <f>AH113</f>
        <v>8.3800000000000008</v>
      </c>
      <c r="DA113">
        <f>AL113</f>
        <v>9.5299999999999994</v>
      </c>
      <c r="DB113">
        <f t="shared" si="19"/>
        <v>10.64</v>
      </c>
      <c r="DC113">
        <f t="shared" si="20"/>
        <v>0</v>
      </c>
    </row>
    <row r="114" spans="1:107" x14ac:dyDescent="0.2">
      <c r="A114">
        <f>ROW(Source!A91)</f>
        <v>91</v>
      </c>
      <c r="B114">
        <v>53408677</v>
      </c>
      <c r="C114">
        <v>53419696</v>
      </c>
      <c r="D114">
        <v>51576840</v>
      </c>
      <c r="E114">
        <v>56</v>
      </c>
      <c r="F114">
        <v>1</v>
      </c>
      <c r="G114">
        <v>1</v>
      </c>
      <c r="H114">
        <v>1</v>
      </c>
      <c r="I114" t="s">
        <v>346</v>
      </c>
      <c r="J114" t="s">
        <v>3</v>
      </c>
      <c r="K114" t="s">
        <v>347</v>
      </c>
      <c r="L114">
        <v>1191</v>
      </c>
      <c r="N114">
        <v>1013</v>
      </c>
      <c r="O114" t="s">
        <v>345</v>
      </c>
      <c r="P114" t="s">
        <v>345</v>
      </c>
      <c r="Q114">
        <v>1</v>
      </c>
      <c r="W114">
        <v>0</v>
      </c>
      <c r="X114">
        <v>-1417349443</v>
      </c>
      <c r="Y114">
        <v>0.41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1</v>
      </c>
      <c r="AJ114">
        <v>1</v>
      </c>
      <c r="AK114">
        <v>9.5299999999999994</v>
      </c>
      <c r="AL114">
        <v>1</v>
      </c>
      <c r="AN114">
        <v>0</v>
      </c>
      <c r="AO114">
        <v>1</v>
      </c>
      <c r="AP114">
        <v>0</v>
      </c>
      <c r="AQ114">
        <v>0</v>
      </c>
      <c r="AR114">
        <v>0</v>
      </c>
      <c r="AS114" t="s">
        <v>3</v>
      </c>
      <c r="AT114">
        <v>0.41</v>
      </c>
      <c r="AU114" t="s">
        <v>3</v>
      </c>
      <c r="AV114">
        <v>2</v>
      </c>
      <c r="AW114">
        <v>2</v>
      </c>
      <c r="AX114">
        <v>53419702</v>
      </c>
      <c r="AY114">
        <v>1</v>
      </c>
      <c r="AZ114">
        <v>0</v>
      </c>
      <c r="BA114">
        <v>114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CX114">
        <f>Y114*Source!I91</f>
        <v>4.51</v>
      </c>
      <c r="CY114">
        <f>AD114</f>
        <v>0</v>
      </c>
      <c r="CZ114">
        <f>AH114</f>
        <v>0</v>
      </c>
      <c r="DA114">
        <f>AL114</f>
        <v>1</v>
      </c>
      <c r="DB114">
        <f t="shared" si="19"/>
        <v>0</v>
      </c>
      <c r="DC114">
        <f t="shared" si="20"/>
        <v>0</v>
      </c>
    </row>
    <row r="115" spans="1:107" x14ac:dyDescent="0.2">
      <c r="A115">
        <f>ROW(Source!A91)</f>
        <v>91</v>
      </c>
      <c r="B115">
        <v>53408677</v>
      </c>
      <c r="C115">
        <v>53419696</v>
      </c>
      <c r="D115">
        <v>51740946</v>
      </c>
      <c r="E115">
        <v>1</v>
      </c>
      <c r="F115">
        <v>1</v>
      </c>
      <c r="G115">
        <v>1</v>
      </c>
      <c r="H115">
        <v>2</v>
      </c>
      <c r="I115" t="s">
        <v>493</v>
      </c>
      <c r="J115" t="s">
        <v>494</v>
      </c>
      <c r="K115" t="s">
        <v>495</v>
      </c>
      <c r="L115">
        <v>1368</v>
      </c>
      <c r="N115">
        <v>1011</v>
      </c>
      <c r="O115" t="s">
        <v>351</v>
      </c>
      <c r="P115" t="s">
        <v>351</v>
      </c>
      <c r="Q115">
        <v>1</v>
      </c>
      <c r="W115">
        <v>0</v>
      </c>
      <c r="X115">
        <v>680477798</v>
      </c>
      <c r="Y115">
        <v>0.35</v>
      </c>
      <c r="AA115">
        <v>0</v>
      </c>
      <c r="AB115">
        <v>783.56</v>
      </c>
      <c r="AC115">
        <v>10.06</v>
      </c>
      <c r="AD115">
        <v>0</v>
      </c>
      <c r="AE115">
        <v>0</v>
      </c>
      <c r="AF115">
        <v>82.22</v>
      </c>
      <c r="AG115">
        <v>10.06</v>
      </c>
      <c r="AH115">
        <v>0</v>
      </c>
      <c r="AI115">
        <v>1</v>
      </c>
      <c r="AJ115">
        <v>9.5299999999999994</v>
      </c>
      <c r="AK115">
        <v>1</v>
      </c>
      <c r="AL115">
        <v>1</v>
      </c>
      <c r="AN115">
        <v>0</v>
      </c>
      <c r="AO115">
        <v>1</v>
      </c>
      <c r="AP115">
        <v>0</v>
      </c>
      <c r="AQ115">
        <v>0</v>
      </c>
      <c r="AR115">
        <v>0</v>
      </c>
      <c r="AS115" t="s">
        <v>3</v>
      </c>
      <c r="AT115">
        <v>0.35</v>
      </c>
      <c r="AU115" t="s">
        <v>3</v>
      </c>
      <c r="AV115">
        <v>0</v>
      </c>
      <c r="AW115">
        <v>2</v>
      </c>
      <c r="AX115">
        <v>53419703</v>
      </c>
      <c r="AY115">
        <v>1</v>
      </c>
      <c r="AZ115">
        <v>0</v>
      </c>
      <c r="BA115">
        <v>115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CX115">
        <f>Y115*Source!I91</f>
        <v>3.8499999999999996</v>
      </c>
      <c r="CY115">
        <f>AB115</f>
        <v>783.56</v>
      </c>
      <c r="CZ115">
        <f>AF115</f>
        <v>82.22</v>
      </c>
      <c r="DA115">
        <f>AJ115</f>
        <v>9.5299999999999994</v>
      </c>
      <c r="DB115">
        <f t="shared" si="19"/>
        <v>28.78</v>
      </c>
      <c r="DC115">
        <f t="shared" si="20"/>
        <v>3.52</v>
      </c>
    </row>
    <row r="116" spans="1:107" x14ac:dyDescent="0.2">
      <c r="A116">
        <f>ROW(Source!A91)</f>
        <v>91</v>
      </c>
      <c r="B116">
        <v>53408677</v>
      </c>
      <c r="C116">
        <v>53419696</v>
      </c>
      <c r="D116">
        <v>51741772</v>
      </c>
      <c r="E116">
        <v>1</v>
      </c>
      <c r="F116">
        <v>1</v>
      </c>
      <c r="G116">
        <v>1</v>
      </c>
      <c r="H116">
        <v>2</v>
      </c>
      <c r="I116" t="s">
        <v>439</v>
      </c>
      <c r="J116" t="s">
        <v>440</v>
      </c>
      <c r="K116" t="s">
        <v>441</v>
      </c>
      <c r="L116">
        <v>1368</v>
      </c>
      <c r="N116">
        <v>1011</v>
      </c>
      <c r="O116" t="s">
        <v>351</v>
      </c>
      <c r="P116" t="s">
        <v>351</v>
      </c>
      <c r="Q116">
        <v>1</v>
      </c>
      <c r="W116">
        <v>0</v>
      </c>
      <c r="X116">
        <v>-841254546</v>
      </c>
      <c r="Y116">
        <v>0.06</v>
      </c>
      <c r="AA116">
        <v>0</v>
      </c>
      <c r="AB116">
        <v>626.22</v>
      </c>
      <c r="AC116">
        <v>11.6</v>
      </c>
      <c r="AD116">
        <v>0</v>
      </c>
      <c r="AE116">
        <v>0</v>
      </c>
      <c r="AF116">
        <v>65.709999999999994</v>
      </c>
      <c r="AG116">
        <v>11.6</v>
      </c>
      <c r="AH116">
        <v>0</v>
      </c>
      <c r="AI116">
        <v>1</v>
      </c>
      <c r="AJ116">
        <v>9.5299999999999994</v>
      </c>
      <c r="AK116">
        <v>1</v>
      </c>
      <c r="AL116">
        <v>1</v>
      </c>
      <c r="AN116">
        <v>0</v>
      </c>
      <c r="AO116">
        <v>1</v>
      </c>
      <c r="AP116">
        <v>0</v>
      </c>
      <c r="AQ116">
        <v>0</v>
      </c>
      <c r="AR116">
        <v>0</v>
      </c>
      <c r="AS116" t="s">
        <v>3</v>
      </c>
      <c r="AT116">
        <v>0.06</v>
      </c>
      <c r="AU116" t="s">
        <v>3</v>
      </c>
      <c r="AV116">
        <v>0</v>
      </c>
      <c r="AW116">
        <v>2</v>
      </c>
      <c r="AX116">
        <v>53419704</v>
      </c>
      <c r="AY116">
        <v>1</v>
      </c>
      <c r="AZ116">
        <v>0</v>
      </c>
      <c r="BA116">
        <v>116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CX116">
        <f>Y116*Source!I91</f>
        <v>0.65999999999999992</v>
      </c>
      <c r="CY116">
        <f>AB116</f>
        <v>626.22</v>
      </c>
      <c r="CZ116">
        <f>AF116</f>
        <v>65.709999999999994</v>
      </c>
      <c r="DA116">
        <f>AJ116</f>
        <v>9.5299999999999994</v>
      </c>
      <c r="DB116">
        <f t="shared" si="19"/>
        <v>3.94</v>
      </c>
      <c r="DC116">
        <f t="shared" si="20"/>
        <v>0.7</v>
      </c>
    </row>
    <row r="117" spans="1:107" x14ac:dyDescent="0.2">
      <c r="A117">
        <f>ROW(Source!A92)</f>
        <v>92</v>
      </c>
      <c r="B117">
        <v>53408677</v>
      </c>
      <c r="C117">
        <v>53419705</v>
      </c>
      <c r="D117">
        <v>51576689</v>
      </c>
      <c r="E117">
        <v>56</v>
      </c>
      <c r="F117">
        <v>1</v>
      </c>
      <c r="G117">
        <v>1</v>
      </c>
      <c r="H117">
        <v>1</v>
      </c>
      <c r="I117" t="s">
        <v>457</v>
      </c>
      <c r="J117" t="s">
        <v>3</v>
      </c>
      <c r="K117" t="s">
        <v>458</v>
      </c>
      <c r="L117">
        <v>1191</v>
      </c>
      <c r="N117">
        <v>1013</v>
      </c>
      <c r="O117" t="s">
        <v>345</v>
      </c>
      <c r="P117" t="s">
        <v>345</v>
      </c>
      <c r="Q117">
        <v>1</v>
      </c>
      <c r="W117">
        <v>0</v>
      </c>
      <c r="X117">
        <v>-1081351934</v>
      </c>
      <c r="Y117">
        <v>3.2880000000000003</v>
      </c>
      <c r="AA117">
        <v>0</v>
      </c>
      <c r="AB117">
        <v>0</v>
      </c>
      <c r="AC117">
        <v>0</v>
      </c>
      <c r="AD117">
        <v>89.58</v>
      </c>
      <c r="AE117">
        <v>0</v>
      </c>
      <c r="AF117">
        <v>0</v>
      </c>
      <c r="AG117">
        <v>0</v>
      </c>
      <c r="AH117">
        <v>9.4</v>
      </c>
      <c r="AI117">
        <v>1</v>
      </c>
      <c r="AJ117">
        <v>1</v>
      </c>
      <c r="AK117">
        <v>1</v>
      </c>
      <c r="AL117">
        <v>9.5299999999999994</v>
      </c>
      <c r="AN117">
        <v>0</v>
      </c>
      <c r="AO117">
        <v>1</v>
      </c>
      <c r="AP117">
        <v>1</v>
      </c>
      <c r="AQ117">
        <v>0</v>
      </c>
      <c r="AR117">
        <v>0</v>
      </c>
      <c r="AS117" t="s">
        <v>3</v>
      </c>
      <c r="AT117">
        <v>10.96</v>
      </c>
      <c r="AU117" t="s">
        <v>221</v>
      </c>
      <c r="AV117">
        <v>1</v>
      </c>
      <c r="AW117">
        <v>2</v>
      </c>
      <c r="AX117">
        <v>53419718</v>
      </c>
      <c r="AY117">
        <v>1</v>
      </c>
      <c r="AZ117">
        <v>0</v>
      </c>
      <c r="BA117">
        <v>117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CX117">
        <f>Y117*Source!I92</f>
        <v>9.8640000000000008</v>
      </c>
      <c r="CY117">
        <f>AD117</f>
        <v>89.58</v>
      </c>
      <c r="CZ117">
        <f>AH117</f>
        <v>9.4</v>
      </c>
      <c r="DA117">
        <f>AL117</f>
        <v>9.5299999999999994</v>
      </c>
      <c r="DB117">
        <f t="shared" ref="DB117:DB122" si="21">ROUND((ROUND(AT117*CZ117,2)*ROUND(0.3,7)),2)</f>
        <v>30.91</v>
      </c>
      <c r="DC117">
        <f t="shared" ref="DC117:DC122" si="22">ROUND((ROUND(AT117*AG117,2)*ROUND(0.3,7)),2)</f>
        <v>0</v>
      </c>
    </row>
    <row r="118" spans="1:107" x14ac:dyDescent="0.2">
      <c r="A118">
        <f>ROW(Source!A92)</f>
        <v>92</v>
      </c>
      <c r="B118">
        <v>53408677</v>
      </c>
      <c r="C118">
        <v>53419705</v>
      </c>
      <c r="D118">
        <v>51576840</v>
      </c>
      <c r="E118">
        <v>56</v>
      </c>
      <c r="F118">
        <v>1</v>
      </c>
      <c r="G118">
        <v>1</v>
      </c>
      <c r="H118">
        <v>1</v>
      </c>
      <c r="I118" t="s">
        <v>346</v>
      </c>
      <c r="J118" t="s">
        <v>3</v>
      </c>
      <c r="K118" t="s">
        <v>347</v>
      </c>
      <c r="L118">
        <v>1191</v>
      </c>
      <c r="N118">
        <v>1013</v>
      </c>
      <c r="O118" t="s">
        <v>345</v>
      </c>
      <c r="P118" t="s">
        <v>345</v>
      </c>
      <c r="Q118">
        <v>1</v>
      </c>
      <c r="W118">
        <v>0</v>
      </c>
      <c r="X118">
        <v>-1417349443</v>
      </c>
      <c r="Y118">
        <v>0.186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1</v>
      </c>
      <c r="AJ118">
        <v>1</v>
      </c>
      <c r="AK118">
        <v>9.5299999999999994</v>
      </c>
      <c r="AL118">
        <v>1</v>
      </c>
      <c r="AN118">
        <v>0</v>
      </c>
      <c r="AO118">
        <v>1</v>
      </c>
      <c r="AP118">
        <v>1</v>
      </c>
      <c r="AQ118">
        <v>0</v>
      </c>
      <c r="AR118">
        <v>0</v>
      </c>
      <c r="AS118" t="s">
        <v>3</v>
      </c>
      <c r="AT118">
        <v>0.62</v>
      </c>
      <c r="AU118" t="s">
        <v>221</v>
      </c>
      <c r="AV118">
        <v>2</v>
      </c>
      <c r="AW118">
        <v>2</v>
      </c>
      <c r="AX118">
        <v>53419719</v>
      </c>
      <c r="AY118">
        <v>1</v>
      </c>
      <c r="AZ118">
        <v>0</v>
      </c>
      <c r="BA118">
        <v>118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CX118">
        <f>Y118*Source!I92</f>
        <v>0.55800000000000005</v>
      </c>
      <c r="CY118">
        <f>AD118</f>
        <v>0</v>
      </c>
      <c r="CZ118">
        <f>AH118</f>
        <v>0</v>
      </c>
      <c r="DA118">
        <f>AL118</f>
        <v>1</v>
      </c>
      <c r="DB118">
        <f t="shared" si="21"/>
        <v>0</v>
      </c>
      <c r="DC118">
        <f t="shared" si="22"/>
        <v>0</v>
      </c>
    </row>
    <row r="119" spans="1:107" x14ac:dyDescent="0.2">
      <c r="A119">
        <f>ROW(Source!A92)</f>
        <v>92</v>
      </c>
      <c r="B119">
        <v>53408677</v>
      </c>
      <c r="C119">
        <v>53419705</v>
      </c>
      <c r="D119">
        <v>51740741</v>
      </c>
      <c r="E119">
        <v>1</v>
      </c>
      <c r="F119">
        <v>1</v>
      </c>
      <c r="G119">
        <v>1</v>
      </c>
      <c r="H119">
        <v>2</v>
      </c>
      <c r="I119" t="s">
        <v>374</v>
      </c>
      <c r="J119" t="s">
        <v>375</v>
      </c>
      <c r="K119" t="s">
        <v>376</v>
      </c>
      <c r="L119">
        <v>1368</v>
      </c>
      <c r="N119">
        <v>1011</v>
      </c>
      <c r="O119" t="s">
        <v>351</v>
      </c>
      <c r="P119" t="s">
        <v>351</v>
      </c>
      <c r="Q119">
        <v>1</v>
      </c>
      <c r="W119">
        <v>0</v>
      </c>
      <c r="X119">
        <v>-1346461524</v>
      </c>
      <c r="Y119">
        <v>9.2999999999999999E-2</v>
      </c>
      <c r="AA119">
        <v>0</v>
      </c>
      <c r="AB119">
        <v>1099.76</v>
      </c>
      <c r="AC119">
        <v>13.5</v>
      </c>
      <c r="AD119">
        <v>0</v>
      </c>
      <c r="AE119">
        <v>0</v>
      </c>
      <c r="AF119">
        <v>115.4</v>
      </c>
      <c r="AG119">
        <v>13.5</v>
      </c>
      <c r="AH119">
        <v>0</v>
      </c>
      <c r="AI119">
        <v>1</v>
      </c>
      <c r="AJ119">
        <v>9.5299999999999994</v>
      </c>
      <c r="AK119">
        <v>1</v>
      </c>
      <c r="AL119">
        <v>1</v>
      </c>
      <c r="AN119">
        <v>0</v>
      </c>
      <c r="AO119">
        <v>1</v>
      </c>
      <c r="AP119">
        <v>1</v>
      </c>
      <c r="AQ119">
        <v>0</v>
      </c>
      <c r="AR119">
        <v>0</v>
      </c>
      <c r="AS119" t="s">
        <v>3</v>
      </c>
      <c r="AT119">
        <v>0.31</v>
      </c>
      <c r="AU119" t="s">
        <v>221</v>
      </c>
      <c r="AV119">
        <v>0</v>
      </c>
      <c r="AW119">
        <v>2</v>
      </c>
      <c r="AX119">
        <v>53419720</v>
      </c>
      <c r="AY119">
        <v>1</v>
      </c>
      <c r="AZ119">
        <v>0</v>
      </c>
      <c r="BA119">
        <v>119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CX119">
        <f>Y119*Source!I92</f>
        <v>0.27900000000000003</v>
      </c>
      <c r="CY119">
        <f>AB119</f>
        <v>1099.76</v>
      </c>
      <c r="CZ119">
        <f>AF119</f>
        <v>115.4</v>
      </c>
      <c r="DA119">
        <f>AJ119</f>
        <v>9.5299999999999994</v>
      </c>
      <c r="DB119">
        <f t="shared" si="21"/>
        <v>10.73</v>
      </c>
      <c r="DC119">
        <f t="shared" si="22"/>
        <v>1.26</v>
      </c>
    </row>
    <row r="120" spans="1:107" x14ac:dyDescent="0.2">
      <c r="A120">
        <f>ROW(Source!A92)</f>
        <v>92</v>
      </c>
      <c r="B120">
        <v>53408677</v>
      </c>
      <c r="C120">
        <v>53419705</v>
      </c>
      <c r="D120">
        <v>51740834</v>
      </c>
      <c r="E120">
        <v>1</v>
      </c>
      <c r="F120">
        <v>1</v>
      </c>
      <c r="G120">
        <v>1</v>
      </c>
      <c r="H120">
        <v>2</v>
      </c>
      <c r="I120" t="s">
        <v>459</v>
      </c>
      <c r="J120" t="s">
        <v>460</v>
      </c>
      <c r="K120" t="s">
        <v>461</v>
      </c>
      <c r="L120">
        <v>1368</v>
      </c>
      <c r="N120">
        <v>1011</v>
      </c>
      <c r="O120" t="s">
        <v>351</v>
      </c>
      <c r="P120" t="s">
        <v>351</v>
      </c>
      <c r="Q120">
        <v>1</v>
      </c>
      <c r="W120">
        <v>0</v>
      </c>
      <c r="X120">
        <v>437962287</v>
      </c>
      <c r="Y120">
        <v>0.77400000000000002</v>
      </c>
      <c r="AA120">
        <v>0</v>
      </c>
      <c r="AB120">
        <v>8.58</v>
      </c>
      <c r="AC120">
        <v>0</v>
      </c>
      <c r="AD120">
        <v>0</v>
      </c>
      <c r="AE120">
        <v>0</v>
      </c>
      <c r="AF120">
        <v>0.9</v>
      </c>
      <c r="AG120">
        <v>0</v>
      </c>
      <c r="AH120">
        <v>0</v>
      </c>
      <c r="AI120">
        <v>1</v>
      </c>
      <c r="AJ120">
        <v>9.5299999999999994</v>
      </c>
      <c r="AK120">
        <v>1</v>
      </c>
      <c r="AL120">
        <v>1</v>
      </c>
      <c r="AN120">
        <v>0</v>
      </c>
      <c r="AO120">
        <v>1</v>
      </c>
      <c r="AP120">
        <v>1</v>
      </c>
      <c r="AQ120">
        <v>0</v>
      </c>
      <c r="AR120">
        <v>0</v>
      </c>
      <c r="AS120" t="s">
        <v>3</v>
      </c>
      <c r="AT120">
        <v>2.58</v>
      </c>
      <c r="AU120" t="s">
        <v>221</v>
      </c>
      <c r="AV120">
        <v>0</v>
      </c>
      <c r="AW120">
        <v>2</v>
      </c>
      <c r="AX120">
        <v>53419721</v>
      </c>
      <c r="AY120">
        <v>1</v>
      </c>
      <c r="AZ120">
        <v>0</v>
      </c>
      <c r="BA120">
        <v>120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CX120">
        <f>Y120*Source!I92</f>
        <v>2.3220000000000001</v>
      </c>
      <c r="CY120">
        <f>AB120</f>
        <v>8.58</v>
      </c>
      <c r="CZ120">
        <f>AF120</f>
        <v>0.9</v>
      </c>
      <c r="DA120">
        <f>AJ120</f>
        <v>9.5299999999999994</v>
      </c>
      <c r="DB120">
        <f t="shared" si="21"/>
        <v>0.7</v>
      </c>
      <c r="DC120">
        <f t="shared" si="22"/>
        <v>0</v>
      </c>
    </row>
    <row r="121" spans="1:107" x14ac:dyDescent="0.2">
      <c r="A121">
        <f>ROW(Source!A92)</f>
        <v>92</v>
      </c>
      <c r="B121">
        <v>53408677</v>
      </c>
      <c r="C121">
        <v>53419705</v>
      </c>
      <c r="D121">
        <v>51740891</v>
      </c>
      <c r="E121">
        <v>1</v>
      </c>
      <c r="F121">
        <v>1</v>
      </c>
      <c r="G121">
        <v>1</v>
      </c>
      <c r="H121">
        <v>2</v>
      </c>
      <c r="I121" t="s">
        <v>462</v>
      </c>
      <c r="J121" t="s">
        <v>463</v>
      </c>
      <c r="K121" t="s">
        <v>464</v>
      </c>
      <c r="L121">
        <v>1368</v>
      </c>
      <c r="N121">
        <v>1011</v>
      </c>
      <c r="O121" t="s">
        <v>351</v>
      </c>
      <c r="P121" t="s">
        <v>351</v>
      </c>
      <c r="Q121">
        <v>1</v>
      </c>
      <c r="W121">
        <v>0</v>
      </c>
      <c r="X121">
        <v>5779960</v>
      </c>
      <c r="Y121">
        <v>0.77400000000000002</v>
      </c>
      <c r="AA121">
        <v>0</v>
      </c>
      <c r="AB121">
        <v>31.26</v>
      </c>
      <c r="AC121">
        <v>0</v>
      </c>
      <c r="AD121">
        <v>0</v>
      </c>
      <c r="AE121">
        <v>0</v>
      </c>
      <c r="AF121">
        <v>3.28</v>
      </c>
      <c r="AG121">
        <v>0</v>
      </c>
      <c r="AH121">
        <v>0</v>
      </c>
      <c r="AI121">
        <v>1</v>
      </c>
      <c r="AJ121">
        <v>9.5299999999999994</v>
      </c>
      <c r="AK121">
        <v>1</v>
      </c>
      <c r="AL121">
        <v>1</v>
      </c>
      <c r="AN121">
        <v>0</v>
      </c>
      <c r="AO121">
        <v>1</v>
      </c>
      <c r="AP121">
        <v>1</v>
      </c>
      <c r="AQ121">
        <v>0</v>
      </c>
      <c r="AR121">
        <v>0</v>
      </c>
      <c r="AS121" t="s">
        <v>3</v>
      </c>
      <c r="AT121">
        <v>2.58</v>
      </c>
      <c r="AU121" t="s">
        <v>221</v>
      </c>
      <c r="AV121">
        <v>0</v>
      </c>
      <c r="AW121">
        <v>2</v>
      </c>
      <c r="AX121">
        <v>53419722</v>
      </c>
      <c r="AY121">
        <v>1</v>
      </c>
      <c r="AZ121">
        <v>0</v>
      </c>
      <c r="BA121">
        <v>121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CX121">
        <f>Y121*Source!I92</f>
        <v>2.3220000000000001</v>
      </c>
      <c r="CY121">
        <f>AB121</f>
        <v>31.26</v>
      </c>
      <c r="CZ121">
        <f>AF121</f>
        <v>3.28</v>
      </c>
      <c r="DA121">
        <f>AJ121</f>
        <v>9.5299999999999994</v>
      </c>
      <c r="DB121">
        <f t="shared" si="21"/>
        <v>2.54</v>
      </c>
      <c r="DC121">
        <f t="shared" si="22"/>
        <v>0</v>
      </c>
    </row>
    <row r="122" spans="1:107" x14ac:dyDescent="0.2">
      <c r="A122">
        <f>ROW(Source!A92)</f>
        <v>92</v>
      </c>
      <c r="B122">
        <v>53408677</v>
      </c>
      <c r="C122">
        <v>53419705</v>
      </c>
      <c r="D122">
        <v>51741772</v>
      </c>
      <c r="E122">
        <v>1</v>
      </c>
      <c r="F122">
        <v>1</v>
      </c>
      <c r="G122">
        <v>1</v>
      </c>
      <c r="H122">
        <v>2</v>
      </c>
      <c r="I122" t="s">
        <v>439</v>
      </c>
      <c r="J122" t="s">
        <v>440</v>
      </c>
      <c r="K122" t="s">
        <v>441</v>
      </c>
      <c r="L122">
        <v>1368</v>
      </c>
      <c r="N122">
        <v>1011</v>
      </c>
      <c r="O122" t="s">
        <v>351</v>
      </c>
      <c r="P122" t="s">
        <v>351</v>
      </c>
      <c r="Q122">
        <v>1</v>
      </c>
      <c r="W122">
        <v>0</v>
      </c>
      <c r="X122">
        <v>-841254546</v>
      </c>
      <c r="Y122">
        <v>9.2999999999999999E-2</v>
      </c>
      <c r="AA122">
        <v>0</v>
      </c>
      <c r="AB122">
        <v>626.22</v>
      </c>
      <c r="AC122">
        <v>11.6</v>
      </c>
      <c r="AD122">
        <v>0</v>
      </c>
      <c r="AE122">
        <v>0</v>
      </c>
      <c r="AF122">
        <v>65.709999999999994</v>
      </c>
      <c r="AG122">
        <v>11.6</v>
      </c>
      <c r="AH122">
        <v>0</v>
      </c>
      <c r="AI122">
        <v>1</v>
      </c>
      <c r="AJ122">
        <v>9.5299999999999994</v>
      </c>
      <c r="AK122">
        <v>1</v>
      </c>
      <c r="AL122">
        <v>1</v>
      </c>
      <c r="AN122">
        <v>0</v>
      </c>
      <c r="AO122">
        <v>1</v>
      </c>
      <c r="AP122">
        <v>1</v>
      </c>
      <c r="AQ122">
        <v>0</v>
      </c>
      <c r="AR122">
        <v>0</v>
      </c>
      <c r="AS122" t="s">
        <v>3</v>
      </c>
      <c r="AT122">
        <v>0.31</v>
      </c>
      <c r="AU122" t="s">
        <v>221</v>
      </c>
      <c r="AV122">
        <v>0</v>
      </c>
      <c r="AW122">
        <v>2</v>
      </c>
      <c r="AX122">
        <v>53419723</v>
      </c>
      <c r="AY122">
        <v>1</v>
      </c>
      <c r="AZ122">
        <v>0</v>
      </c>
      <c r="BA122">
        <v>122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CX122">
        <f>Y122*Source!I92</f>
        <v>0.27900000000000003</v>
      </c>
      <c r="CY122">
        <f>AB122</f>
        <v>626.22</v>
      </c>
      <c r="CZ122">
        <f>AF122</f>
        <v>65.709999999999994</v>
      </c>
      <c r="DA122">
        <f>AJ122</f>
        <v>9.5299999999999994</v>
      </c>
      <c r="DB122">
        <f t="shared" si="21"/>
        <v>6.11</v>
      </c>
      <c r="DC122">
        <f t="shared" si="22"/>
        <v>1.08</v>
      </c>
    </row>
    <row r="123" spans="1:107" x14ac:dyDescent="0.2">
      <c r="A123">
        <f>ROW(Source!A92)</f>
        <v>92</v>
      </c>
      <c r="B123">
        <v>53408677</v>
      </c>
      <c r="C123">
        <v>53419705</v>
      </c>
      <c r="D123">
        <v>51589102</v>
      </c>
      <c r="E123">
        <v>1</v>
      </c>
      <c r="F123">
        <v>1</v>
      </c>
      <c r="G123">
        <v>1</v>
      </c>
      <c r="H123">
        <v>3</v>
      </c>
      <c r="I123" t="s">
        <v>465</v>
      </c>
      <c r="J123" t="s">
        <v>466</v>
      </c>
      <c r="K123" t="s">
        <v>467</v>
      </c>
      <c r="L123">
        <v>1302</v>
      </c>
      <c r="N123">
        <v>1003</v>
      </c>
      <c r="O123" t="s">
        <v>468</v>
      </c>
      <c r="P123" t="s">
        <v>468</v>
      </c>
      <c r="Q123">
        <v>10</v>
      </c>
      <c r="W123">
        <v>0</v>
      </c>
      <c r="X123">
        <v>-660802197</v>
      </c>
      <c r="Y123">
        <v>0</v>
      </c>
      <c r="AA123">
        <v>65.760000000000005</v>
      </c>
      <c r="AB123">
        <v>0</v>
      </c>
      <c r="AC123">
        <v>0</v>
      </c>
      <c r="AD123">
        <v>0</v>
      </c>
      <c r="AE123">
        <v>6.9</v>
      </c>
      <c r="AF123">
        <v>0</v>
      </c>
      <c r="AG123">
        <v>0</v>
      </c>
      <c r="AH123">
        <v>0</v>
      </c>
      <c r="AI123">
        <v>9.5299999999999994</v>
      </c>
      <c r="AJ123">
        <v>1</v>
      </c>
      <c r="AK123">
        <v>1</v>
      </c>
      <c r="AL123">
        <v>1</v>
      </c>
      <c r="AN123">
        <v>0</v>
      </c>
      <c r="AO123">
        <v>1</v>
      </c>
      <c r="AP123">
        <v>1</v>
      </c>
      <c r="AQ123">
        <v>0</v>
      </c>
      <c r="AR123">
        <v>0</v>
      </c>
      <c r="AS123" t="s">
        <v>3</v>
      </c>
      <c r="AT123">
        <v>9.6000000000000002E-2</v>
      </c>
      <c r="AU123" t="s">
        <v>220</v>
      </c>
      <c r="AV123">
        <v>0</v>
      </c>
      <c r="AW123">
        <v>2</v>
      </c>
      <c r="AX123">
        <v>53419724</v>
      </c>
      <c r="AY123">
        <v>1</v>
      </c>
      <c r="AZ123">
        <v>0</v>
      </c>
      <c r="BA123">
        <v>123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CX123">
        <f>Y123*Source!I92</f>
        <v>0</v>
      </c>
      <c r="CY123">
        <f t="shared" ref="CY123:CY128" si="23">AA123</f>
        <v>65.760000000000005</v>
      </c>
      <c r="CZ123">
        <f t="shared" ref="CZ123:CZ128" si="24">AE123</f>
        <v>6.9</v>
      </c>
      <c r="DA123">
        <f t="shared" ref="DA123:DA128" si="25">AI123</f>
        <v>9.5299999999999994</v>
      </c>
      <c r="DB123">
        <f t="shared" ref="DB123:DB128" si="26">ROUND((ROUND(AT123*CZ123,2)*ROUND(0,7)),2)</f>
        <v>0</v>
      </c>
      <c r="DC123">
        <f t="shared" ref="DC123:DC128" si="27">ROUND((ROUND(AT123*AG123,2)*ROUND(0,7)),2)</f>
        <v>0</v>
      </c>
    </row>
    <row r="124" spans="1:107" x14ac:dyDescent="0.2">
      <c r="A124">
        <f>ROW(Source!A92)</f>
        <v>92</v>
      </c>
      <c r="B124">
        <v>53408677</v>
      </c>
      <c r="C124">
        <v>53419705</v>
      </c>
      <c r="D124">
        <v>51609176</v>
      </c>
      <c r="E124">
        <v>1</v>
      </c>
      <c r="F124">
        <v>1</v>
      </c>
      <c r="G124">
        <v>1</v>
      </c>
      <c r="H124">
        <v>3</v>
      </c>
      <c r="I124" t="s">
        <v>475</v>
      </c>
      <c r="J124" t="s">
        <v>476</v>
      </c>
      <c r="K124" t="s">
        <v>477</v>
      </c>
      <c r="L124">
        <v>1348</v>
      </c>
      <c r="N124">
        <v>1009</v>
      </c>
      <c r="O124" t="s">
        <v>61</v>
      </c>
      <c r="P124" t="s">
        <v>61</v>
      </c>
      <c r="Q124">
        <v>1000</v>
      </c>
      <c r="W124">
        <v>0</v>
      </c>
      <c r="X124">
        <v>1930001741</v>
      </c>
      <c r="Y124">
        <v>0</v>
      </c>
      <c r="AA124">
        <v>47650</v>
      </c>
      <c r="AB124">
        <v>0</v>
      </c>
      <c r="AC124">
        <v>0</v>
      </c>
      <c r="AD124">
        <v>0</v>
      </c>
      <c r="AE124">
        <v>5000</v>
      </c>
      <c r="AF124">
        <v>0</v>
      </c>
      <c r="AG124">
        <v>0</v>
      </c>
      <c r="AH124">
        <v>0</v>
      </c>
      <c r="AI124">
        <v>9.5299999999999994</v>
      </c>
      <c r="AJ124">
        <v>1</v>
      </c>
      <c r="AK124">
        <v>1</v>
      </c>
      <c r="AL124">
        <v>1</v>
      </c>
      <c r="AN124">
        <v>0</v>
      </c>
      <c r="AO124">
        <v>1</v>
      </c>
      <c r="AP124">
        <v>1</v>
      </c>
      <c r="AQ124">
        <v>0</v>
      </c>
      <c r="AR124">
        <v>0</v>
      </c>
      <c r="AS124" t="s">
        <v>3</v>
      </c>
      <c r="AT124">
        <v>1E-3</v>
      </c>
      <c r="AU124" t="s">
        <v>220</v>
      </c>
      <c r="AV124">
        <v>0</v>
      </c>
      <c r="AW124">
        <v>2</v>
      </c>
      <c r="AX124">
        <v>53419725</v>
      </c>
      <c r="AY124">
        <v>1</v>
      </c>
      <c r="AZ124">
        <v>0</v>
      </c>
      <c r="BA124">
        <v>124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CX124">
        <f>Y124*Source!I92</f>
        <v>0</v>
      </c>
      <c r="CY124">
        <f t="shared" si="23"/>
        <v>47650</v>
      </c>
      <c r="CZ124">
        <f t="shared" si="24"/>
        <v>5000</v>
      </c>
      <c r="DA124">
        <f t="shared" si="25"/>
        <v>9.5299999999999994</v>
      </c>
      <c r="DB124">
        <f t="shared" si="26"/>
        <v>0</v>
      </c>
      <c r="DC124">
        <f t="shared" si="27"/>
        <v>0</v>
      </c>
    </row>
    <row r="125" spans="1:107" x14ac:dyDescent="0.2">
      <c r="A125">
        <f>ROW(Source!A92)</f>
        <v>92</v>
      </c>
      <c r="B125">
        <v>53408677</v>
      </c>
      <c r="C125">
        <v>53419705</v>
      </c>
      <c r="D125">
        <v>51609263</v>
      </c>
      <c r="E125">
        <v>1</v>
      </c>
      <c r="F125">
        <v>1</v>
      </c>
      <c r="G125">
        <v>1</v>
      </c>
      <c r="H125">
        <v>3</v>
      </c>
      <c r="I125" t="s">
        <v>478</v>
      </c>
      <c r="J125" t="s">
        <v>479</v>
      </c>
      <c r="K125" t="s">
        <v>480</v>
      </c>
      <c r="L125">
        <v>1348</v>
      </c>
      <c r="N125">
        <v>1009</v>
      </c>
      <c r="O125" t="s">
        <v>61</v>
      </c>
      <c r="P125" t="s">
        <v>61</v>
      </c>
      <c r="Q125">
        <v>1000</v>
      </c>
      <c r="W125">
        <v>0</v>
      </c>
      <c r="X125">
        <v>149082836</v>
      </c>
      <c r="Y125">
        <v>0</v>
      </c>
      <c r="AA125">
        <v>54921.39</v>
      </c>
      <c r="AB125">
        <v>0</v>
      </c>
      <c r="AC125">
        <v>0</v>
      </c>
      <c r="AD125">
        <v>0</v>
      </c>
      <c r="AE125">
        <v>5763</v>
      </c>
      <c r="AF125">
        <v>0</v>
      </c>
      <c r="AG125">
        <v>0</v>
      </c>
      <c r="AH125">
        <v>0</v>
      </c>
      <c r="AI125">
        <v>9.5299999999999994</v>
      </c>
      <c r="AJ125">
        <v>1</v>
      </c>
      <c r="AK125">
        <v>1</v>
      </c>
      <c r="AL125">
        <v>1</v>
      </c>
      <c r="AN125">
        <v>0</v>
      </c>
      <c r="AO125">
        <v>1</v>
      </c>
      <c r="AP125">
        <v>1</v>
      </c>
      <c r="AQ125">
        <v>0</v>
      </c>
      <c r="AR125">
        <v>0</v>
      </c>
      <c r="AS125" t="s">
        <v>3</v>
      </c>
      <c r="AT125">
        <v>0.01</v>
      </c>
      <c r="AU125" t="s">
        <v>220</v>
      </c>
      <c r="AV125">
        <v>0</v>
      </c>
      <c r="AW125">
        <v>2</v>
      </c>
      <c r="AX125">
        <v>53419726</v>
      </c>
      <c r="AY125">
        <v>1</v>
      </c>
      <c r="AZ125">
        <v>0</v>
      </c>
      <c r="BA125">
        <v>125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CX125">
        <f>Y125*Source!I92</f>
        <v>0</v>
      </c>
      <c r="CY125">
        <f t="shared" si="23"/>
        <v>54921.39</v>
      </c>
      <c r="CZ125">
        <f t="shared" si="24"/>
        <v>5763</v>
      </c>
      <c r="DA125">
        <f t="shared" si="25"/>
        <v>9.5299999999999994</v>
      </c>
      <c r="DB125">
        <f t="shared" si="26"/>
        <v>0</v>
      </c>
      <c r="DC125">
        <f t="shared" si="27"/>
        <v>0</v>
      </c>
    </row>
    <row r="126" spans="1:107" x14ac:dyDescent="0.2">
      <c r="A126">
        <f>ROW(Source!A92)</f>
        <v>92</v>
      </c>
      <c r="B126">
        <v>53408677</v>
      </c>
      <c r="C126">
        <v>53419705</v>
      </c>
      <c r="D126">
        <v>51622016</v>
      </c>
      <c r="E126">
        <v>1</v>
      </c>
      <c r="F126">
        <v>1</v>
      </c>
      <c r="G126">
        <v>1</v>
      </c>
      <c r="H126">
        <v>3</v>
      </c>
      <c r="I126" t="s">
        <v>481</v>
      </c>
      <c r="J126" t="s">
        <v>482</v>
      </c>
      <c r="K126" t="s">
        <v>483</v>
      </c>
      <c r="L126">
        <v>1346</v>
      </c>
      <c r="N126">
        <v>1009</v>
      </c>
      <c r="O126" t="s">
        <v>72</v>
      </c>
      <c r="P126" t="s">
        <v>72</v>
      </c>
      <c r="Q126">
        <v>1</v>
      </c>
      <c r="W126">
        <v>0</v>
      </c>
      <c r="X126">
        <v>654902681</v>
      </c>
      <c r="Y126">
        <v>0</v>
      </c>
      <c r="AA126">
        <v>272.56</v>
      </c>
      <c r="AB126">
        <v>0</v>
      </c>
      <c r="AC126">
        <v>0</v>
      </c>
      <c r="AD126">
        <v>0</v>
      </c>
      <c r="AE126">
        <v>28.6</v>
      </c>
      <c r="AF126">
        <v>0</v>
      </c>
      <c r="AG126">
        <v>0</v>
      </c>
      <c r="AH126">
        <v>0</v>
      </c>
      <c r="AI126">
        <v>9.5299999999999994</v>
      </c>
      <c r="AJ126">
        <v>1</v>
      </c>
      <c r="AK126">
        <v>1</v>
      </c>
      <c r="AL126">
        <v>1</v>
      </c>
      <c r="AN126">
        <v>0</v>
      </c>
      <c r="AO126">
        <v>1</v>
      </c>
      <c r="AP126">
        <v>1</v>
      </c>
      <c r="AQ126">
        <v>0</v>
      </c>
      <c r="AR126">
        <v>0</v>
      </c>
      <c r="AS126" t="s">
        <v>3</v>
      </c>
      <c r="AT126">
        <v>0.25</v>
      </c>
      <c r="AU126" t="s">
        <v>220</v>
      </c>
      <c r="AV126">
        <v>0</v>
      </c>
      <c r="AW126">
        <v>2</v>
      </c>
      <c r="AX126">
        <v>53419727</v>
      </c>
      <c r="AY126">
        <v>1</v>
      </c>
      <c r="AZ126">
        <v>0</v>
      </c>
      <c r="BA126">
        <v>126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CX126">
        <f>Y126*Source!I92</f>
        <v>0</v>
      </c>
      <c r="CY126">
        <f t="shared" si="23"/>
        <v>272.56</v>
      </c>
      <c r="CZ126">
        <f t="shared" si="24"/>
        <v>28.6</v>
      </c>
      <c r="DA126">
        <f t="shared" si="25"/>
        <v>9.5299999999999994</v>
      </c>
      <c r="DB126">
        <f t="shared" si="26"/>
        <v>0</v>
      </c>
      <c r="DC126">
        <f t="shared" si="27"/>
        <v>0</v>
      </c>
    </row>
    <row r="127" spans="1:107" x14ac:dyDescent="0.2">
      <c r="A127">
        <f>ROW(Source!A92)</f>
        <v>92</v>
      </c>
      <c r="B127">
        <v>53408677</v>
      </c>
      <c r="C127">
        <v>53419705</v>
      </c>
      <c r="D127">
        <v>51622050</v>
      </c>
      <c r="E127">
        <v>1</v>
      </c>
      <c r="F127">
        <v>1</v>
      </c>
      <c r="G127">
        <v>1</v>
      </c>
      <c r="H127">
        <v>3</v>
      </c>
      <c r="I127" t="s">
        <v>472</v>
      </c>
      <c r="J127" t="s">
        <v>473</v>
      </c>
      <c r="K127" t="s">
        <v>474</v>
      </c>
      <c r="L127">
        <v>1348</v>
      </c>
      <c r="N127">
        <v>1009</v>
      </c>
      <c r="O127" t="s">
        <v>61</v>
      </c>
      <c r="P127" t="s">
        <v>61</v>
      </c>
      <c r="Q127">
        <v>1000</v>
      </c>
      <c r="W127">
        <v>0</v>
      </c>
      <c r="X127">
        <v>-827757587</v>
      </c>
      <c r="Y127">
        <v>0</v>
      </c>
      <c r="AA127">
        <v>74590.36</v>
      </c>
      <c r="AB127">
        <v>0</v>
      </c>
      <c r="AC127">
        <v>0</v>
      </c>
      <c r="AD127">
        <v>0</v>
      </c>
      <c r="AE127">
        <v>7826.9</v>
      </c>
      <c r="AF127">
        <v>0</v>
      </c>
      <c r="AG127">
        <v>0</v>
      </c>
      <c r="AH127">
        <v>0</v>
      </c>
      <c r="AI127">
        <v>9.5299999999999994</v>
      </c>
      <c r="AJ127">
        <v>1</v>
      </c>
      <c r="AK127">
        <v>1</v>
      </c>
      <c r="AL127">
        <v>1</v>
      </c>
      <c r="AN127">
        <v>0</v>
      </c>
      <c r="AO127">
        <v>1</v>
      </c>
      <c r="AP127">
        <v>1</v>
      </c>
      <c r="AQ127">
        <v>0</v>
      </c>
      <c r="AR127">
        <v>0</v>
      </c>
      <c r="AS127" t="s">
        <v>3</v>
      </c>
      <c r="AT127">
        <v>6.0000000000000002E-5</v>
      </c>
      <c r="AU127" t="s">
        <v>220</v>
      </c>
      <c r="AV127">
        <v>0</v>
      </c>
      <c r="AW127">
        <v>2</v>
      </c>
      <c r="AX127">
        <v>53419728</v>
      </c>
      <c r="AY127">
        <v>1</v>
      </c>
      <c r="AZ127">
        <v>0</v>
      </c>
      <c r="BA127">
        <v>127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CX127">
        <f>Y127*Source!I92</f>
        <v>0</v>
      </c>
      <c r="CY127">
        <f t="shared" si="23"/>
        <v>74590.36</v>
      </c>
      <c r="CZ127">
        <f t="shared" si="24"/>
        <v>7826.9</v>
      </c>
      <c r="DA127">
        <f t="shared" si="25"/>
        <v>9.5299999999999994</v>
      </c>
      <c r="DB127">
        <f t="shared" si="26"/>
        <v>0</v>
      </c>
      <c r="DC127">
        <f t="shared" si="27"/>
        <v>0</v>
      </c>
    </row>
    <row r="128" spans="1:107" x14ac:dyDescent="0.2">
      <c r="A128">
        <f>ROW(Source!A92)</f>
        <v>92</v>
      </c>
      <c r="B128">
        <v>53408677</v>
      </c>
      <c r="C128">
        <v>53419705</v>
      </c>
      <c r="D128">
        <v>51581439</v>
      </c>
      <c r="E128">
        <v>56</v>
      </c>
      <c r="F128">
        <v>1</v>
      </c>
      <c r="G128">
        <v>1</v>
      </c>
      <c r="H128">
        <v>3</v>
      </c>
      <c r="I128" t="s">
        <v>454</v>
      </c>
      <c r="J128" t="s">
        <v>3</v>
      </c>
      <c r="K128" t="s">
        <v>455</v>
      </c>
      <c r="L128">
        <v>1374</v>
      </c>
      <c r="N128">
        <v>1013</v>
      </c>
      <c r="O128" t="s">
        <v>456</v>
      </c>
      <c r="P128" t="s">
        <v>456</v>
      </c>
      <c r="Q128">
        <v>1</v>
      </c>
      <c r="W128">
        <v>0</v>
      </c>
      <c r="X128">
        <v>-1731369543</v>
      </c>
      <c r="Y128">
        <v>0</v>
      </c>
      <c r="AA128">
        <v>11.95</v>
      </c>
      <c r="AB128">
        <v>0</v>
      </c>
      <c r="AC128">
        <v>0</v>
      </c>
      <c r="AD128">
        <v>0</v>
      </c>
      <c r="AE128">
        <v>1</v>
      </c>
      <c r="AF128">
        <v>0</v>
      </c>
      <c r="AG128">
        <v>0</v>
      </c>
      <c r="AH128">
        <v>0</v>
      </c>
      <c r="AI128">
        <v>11.95</v>
      </c>
      <c r="AJ128">
        <v>1</v>
      </c>
      <c r="AK128">
        <v>1</v>
      </c>
      <c r="AL128">
        <v>1</v>
      </c>
      <c r="AN128">
        <v>0</v>
      </c>
      <c r="AO128">
        <v>1</v>
      </c>
      <c r="AP128">
        <v>1</v>
      </c>
      <c r="AQ128">
        <v>0</v>
      </c>
      <c r="AR128">
        <v>0</v>
      </c>
      <c r="AS128" t="s">
        <v>3</v>
      </c>
      <c r="AT128">
        <v>2.06</v>
      </c>
      <c r="AU128" t="s">
        <v>220</v>
      </c>
      <c r="AV128">
        <v>0</v>
      </c>
      <c r="AW128">
        <v>2</v>
      </c>
      <c r="AX128">
        <v>53419729</v>
      </c>
      <c r="AY128">
        <v>1</v>
      </c>
      <c r="AZ128">
        <v>0</v>
      </c>
      <c r="BA128">
        <v>128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CX128">
        <f>Y128*Source!I92</f>
        <v>0</v>
      </c>
      <c r="CY128">
        <f t="shared" si="23"/>
        <v>11.95</v>
      </c>
      <c r="CZ128">
        <f t="shared" si="24"/>
        <v>1</v>
      </c>
      <c r="DA128">
        <f t="shared" si="25"/>
        <v>11.95</v>
      </c>
      <c r="DB128">
        <f t="shared" si="26"/>
        <v>0</v>
      </c>
      <c r="DC128">
        <f t="shared" si="27"/>
        <v>0</v>
      </c>
    </row>
    <row r="129" spans="1:107" x14ac:dyDescent="0.2">
      <c r="A129">
        <f>ROW(Source!A93)</f>
        <v>93</v>
      </c>
      <c r="B129">
        <v>53408677</v>
      </c>
      <c r="C129">
        <v>53419730</v>
      </c>
      <c r="D129">
        <v>51576647</v>
      </c>
      <c r="E129">
        <v>56</v>
      </c>
      <c r="F129">
        <v>1</v>
      </c>
      <c r="G129">
        <v>1</v>
      </c>
      <c r="H129">
        <v>1</v>
      </c>
      <c r="I129" t="s">
        <v>496</v>
      </c>
      <c r="J129" t="s">
        <v>3</v>
      </c>
      <c r="K129" t="s">
        <v>497</v>
      </c>
      <c r="L129">
        <v>1191</v>
      </c>
      <c r="N129">
        <v>1013</v>
      </c>
      <c r="O129" t="s">
        <v>345</v>
      </c>
      <c r="P129" t="s">
        <v>345</v>
      </c>
      <c r="Q129">
        <v>1</v>
      </c>
      <c r="W129">
        <v>0</v>
      </c>
      <c r="X129">
        <v>1850719656</v>
      </c>
      <c r="Y129">
        <v>155</v>
      </c>
      <c r="AA129">
        <v>0</v>
      </c>
      <c r="AB129">
        <v>0</v>
      </c>
      <c r="AC129">
        <v>0</v>
      </c>
      <c r="AD129">
        <v>79.19</v>
      </c>
      <c r="AE129">
        <v>0</v>
      </c>
      <c r="AF129">
        <v>0</v>
      </c>
      <c r="AG129">
        <v>0</v>
      </c>
      <c r="AH129">
        <v>8.31</v>
      </c>
      <c r="AI129">
        <v>1</v>
      </c>
      <c r="AJ129">
        <v>1</v>
      </c>
      <c r="AK129">
        <v>1</v>
      </c>
      <c r="AL129">
        <v>9.5299999999999994</v>
      </c>
      <c r="AN129">
        <v>0</v>
      </c>
      <c r="AO129">
        <v>1</v>
      </c>
      <c r="AP129">
        <v>0</v>
      </c>
      <c r="AQ129">
        <v>0</v>
      </c>
      <c r="AR129">
        <v>0</v>
      </c>
      <c r="AS129" t="s">
        <v>3</v>
      </c>
      <c r="AT129">
        <v>155</v>
      </c>
      <c r="AU129" t="s">
        <v>3</v>
      </c>
      <c r="AV129">
        <v>1</v>
      </c>
      <c r="AW129">
        <v>2</v>
      </c>
      <c r="AX129">
        <v>53419737</v>
      </c>
      <c r="AY129">
        <v>1</v>
      </c>
      <c r="AZ129">
        <v>0</v>
      </c>
      <c r="BA129">
        <v>129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CX129">
        <f>Y129*Source!I93</f>
        <v>0.93</v>
      </c>
      <c r="CY129">
        <f>AD129</f>
        <v>79.19</v>
      </c>
      <c r="CZ129">
        <f>AH129</f>
        <v>8.31</v>
      </c>
      <c r="DA129">
        <f>AL129</f>
        <v>9.5299999999999994</v>
      </c>
      <c r="DB129">
        <f t="shared" ref="DB129:DB138" si="28">ROUND(ROUND(AT129*CZ129,2),2)</f>
        <v>1288.05</v>
      </c>
      <c r="DC129">
        <f t="shared" ref="DC129:DC138" si="29">ROUND(ROUND(AT129*AG129,2),2)</f>
        <v>0</v>
      </c>
    </row>
    <row r="130" spans="1:107" x14ac:dyDescent="0.2">
      <c r="A130">
        <f>ROW(Source!A93)</f>
        <v>93</v>
      </c>
      <c r="B130">
        <v>53408677</v>
      </c>
      <c r="C130">
        <v>53419730</v>
      </c>
      <c r="D130">
        <v>51576840</v>
      </c>
      <c r="E130">
        <v>56</v>
      </c>
      <c r="F130">
        <v>1</v>
      </c>
      <c r="G130">
        <v>1</v>
      </c>
      <c r="H130">
        <v>1</v>
      </c>
      <c r="I130" t="s">
        <v>346</v>
      </c>
      <c r="J130" t="s">
        <v>3</v>
      </c>
      <c r="K130" t="s">
        <v>347</v>
      </c>
      <c r="L130">
        <v>1191</v>
      </c>
      <c r="N130">
        <v>1013</v>
      </c>
      <c r="O130" t="s">
        <v>345</v>
      </c>
      <c r="P130" t="s">
        <v>345</v>
      </c>
      <c r="Q130">
        <v>1</v>
      </c>
      <c r="W130">
        <v>0</v>
      </c>
      <c r="X130">
        <v>-1417349443</v>
      </c>
      <c r="Y130">
        <v>39.049999999999997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1</v>
      </c>
      <c r="AJ130">
        <v>1</v>
      </c>
      <c r="AK130">
        <v>9.5299999999999994</v>
      </c>
      <c r="AL130">
        <v>1</v>
      </c>
      <c r="AN130">
        <v>0</v>
      </c>
      <c r="AO130">
        <v>1</v>
      </c>
      <c r="AP130">
        <v>0</v>
      </c>
      <c r="AQ130">
        <v>0</v>
      </c>
      <c r="AR130">
        <v>0</v>
      </c>
      <c r="AS130" t="s">
        <v>3</v>
      </c>
      <c r="AT130">
        <v>39.049999999999997</v>
      </c>
      <c r="AU130" t="s">
        <v>3</v>
      </c>
      <c r="AV130">
        <v>2</v>
      </c>
      <c r="AW130">
        <v>2</v>
      </c>
      <c r="AX130">
        <v>53419738</v>
      </c>
      <c r="AY130">
        <v>1</v>
      </c>
      <c r="AZ130">
        <v>0</v>
      </c>
      <c r="BA130">
        <v>130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CX130">
        <f>Y130*Source!I93</f>
        <v>0.23429999999999998</v>
      </c>
      <c r="CY130">
        <f>AD130</f>
        <v>0</v>
      </c>
      <c r="CZ130">
        <f>AH130</f>
        <v>0</v>
      </c>
      <c r="DA130">
        <f>AL130</f>
        <v>1</v>
      </c>
      <c r="DB130">
        <f t="shared" si="28"/>
        <v>0</v>
      </c>
      <c r="DC130">
        <f t="shared" si="29"/>
        <v>0</v>
      </c>
    </row>
    <row r="131" spans="1:107" x14ac:dyDescent="0.2">
      <c r="A131">
        <f>ROW(Source!A93)</f>
        <v>93</v>
      </c>
      <c r="B131">
        <v>53408677</v>
      </c>
      <c r="C131">
        <v>53419730</v>
      </c>
      <c r="D131">
        <v>51740128</v>
      </c>
      <c r="E131">
        <v>1</v>
      </c>
      <c r="F131">
        <v>1</v>
      </c>
      <c r="G131">
        <v>1</v>
      </c>
      <c r="H131">
        <v>2</v>
      </c>
      <c r="I131" t="s">
        <v>498</v>
      </c>
      <c r="J131" t="s">
        <v>499</v>
      </c>
      <c r="K131" t="s">
        <v>500</v>
      </c>
      <c r="L131">
        <v>1368</v>
      </c>
      <c r="N131">
        <v>1011</v>
      </c>
      <c r="O131" t="s">
        <v>351</v>
      </c>
      <c r="P131" t="s">
        <v>351</v>
      </c>
      <c r="Q131">
        <v>1</v>
      </c>
      <c r="W131">
        <v>0</v>
      </c>
      <c r="X131">
        <v>523150352</v>
      </c>
      <c r="Y131">
        <v>1.55</v>
      </c>
      <c r="AA131">
        <v>0</v>
      </c>
      <c r="AB131">
        <v>1172.19</v>
      </c>
      <c r="AC131">
        <v>13.5</v>
      </c>
      <c r="AD131">
        <v>0</v>
      </c>
      <c r="AE131">
        <v>0</v>
      </c>
      <c r="AF131">
        <v>123</v>
      </c>
      <c r="AG131">
        <v>13.5</v>
      </c>
      <c r="AH131">
        <v>0</v>
      </c>
      <c r="AI131">
        <v>1</v>
      </c>
      <c r="AJ131">
        <v>9.5299999999999994</v>
      </c>
      <c r="AK131">
        <v>1</v>
      </c>
      <c r="AL131">
        <v>1</v>
      </c>
      <c r="AN131">
        <v>0</v>
      </c>
      <c r="AO131">
        <v>1</v>
      </c>
      <c r="AP131">
        <v>0</v>
      </c>
      <c r="AQ131">
        <v>0</v>
      </c>
      <c r="AR131">
        <v>0</v>
      </c>
      <c r="AS131" t="s">
        <v>3</v>
      </c>
      <c r="AT131">
        <v>1.55</v>
      </c>
      <c r="AU131" t="s">
        <v>3</v>
      </c>
      <c r="AV131">
        <v>0</v>
      </c>
      <c r="AW131">
        <v>2</v>
      </c>
      <c r="AX131">
        <v>53419739</v>
      </c>
      <c r="AY131">
        <v>1</v>
      </c>
      <c r="AZ131">
        <v>0</v>
      </c>
      <c r="BA131">
        <v>131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CX131">
        <f>Y131*Source!I93</f>
        <v>9.300000000000001E-3</v>
      </c>
      <c r="CY131">
        <f>AB131</f>
        <v>1172.19</v>
      </c>
      <c r="CZ131">
        <f>AF131</f>
        <v>123</v>
      </c>
      <c r="DA131">
        <f>AJ131</f>
        <v>9.5299999999999994</v>
      </c>
      <c r="DB131">
        <f t="shared" si="28"/>
        <v>190.65</v>
      </c>
      <c r="DC131">
        <f t="shared" si="29"/>
        <v>20.93</v>
      </c>
    </row>
    <row r="132" spans="1:107" x14ac:dyDescent="0.2">
      <c r="A132">
        <f>ROW(Source!A93)</f>
        <v>93</v>
      </c>
      <c r="B132">
        <v>53408677</v>
      </c>
      <c r="C132">
        <v>53419730</v>
      </c>
      <c r="D132">
        <v>51741654</v>
      </c>
      <c r="E132">
        <v>1</v>
      </c>
      <c r="F132">
        <v>1</v>
      </c>
      <c r="G132">
        <v>1</v>
      </c>
      <c r="H132">
        <v>2</v>
      </c>
      <c r="I132" t="s">
        <v>501</v>
      </c>
      <c r="J132" t="s">
        <v>502</v>
      </c>
      <c r="K132" t="s">
        <v>503</v>
      </c>
      <c r="L132">
        <v>1368</v>
      </c>
      <c r="N132">
        <v>1011</v>
      </c>
      <c r="O132" t="s">
        <v>351</v>
      </c>
      <c r="P132" t="s">
        <v>351</v>
      </c>
      <c r="Q132">
        <v>1</v>
      </c>
      <c r="W132">
        <v>0</v>
      </c>
      <c r="X132">
        <v>1186630576</v>
      </c>
      <c r="Y132">
        <v>1.29</v>
      </c>
      <c r="AA132">
        <v>0</v>
      </c>
      <c r="AB132">
        <v>76.239999999999995</v>
      </c>
      <c r="AC132">
        <v>0</v>
      </c>
      <c r="AD132">
        <v>0</v>
      </c>
      <c r="AE132">
        <v>0</v>
      </c>
      <c r="AF132">
        <v>8</v>
      </c>
      <c r="AG132">
        <v>0</v>
      </c>
      <c r="AH132">
        <v>0</v>
      </c>
      <c r="AI132">
        <v>1</v>
      </c>
      <c r="AJ132">
        <v>9.5299999999999994</v>
      </c>
      <c r="AK132">
        <v>1</v>
      </c>
      <c r="AL132">
        <v>1</v>
      </c>
      <c r="AN132">
        <v>0</v>
      </c>
      <c r="AO132">
        <v>1</v>
      </c>
      <c r="AP132">
        <v>0</v>
      </c>
      <c r="AQ132">
        <v>0</v>
      </c>
      <c r="AR132">
        <v>0</v>
      </c>
      <c r="AS132" t="s">
        <v>3</v>
      </c>
      <c r="AT132">
        <v>1.29</v>
      </c>
      <c r="AU132" t="s">
        <v>3</v>
      </c>
      <c r="AV132">
        <v>0</v>
      </c>
      <c r="AW132">
        <v>2</v>
      </c>
      <c r="AX132">
        <v>53419740</v>
      </c>
      <c r="AY132">
        <v>1</v>
      </c>
      <c r="AZ132">
        <v>0</v>
      </c>
      <c r="BA132">
        <v>132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CX132">
        <f>Y132*Source!I93</f>
        <v>7.7400000000000004E-3</v>
      </c>
      <c r="CY132">
        <f>AB132</f>
        <v>76.239999999999995</v>
      </c>
      <c r="CZ132">
        <f>AF132</f>
        <v>8</v>
      </c>
      <c r="DA132">
        <f>AJ132</f>
        <v>9.5299999999999994</v>
      </c>
      <c r="DB132">
        <f t="shared" si="28"/>
        <v>10.32</v>
      </c>
      <c r="DC132">
        <f t="shared" si="29"/>
        <v>0</v>
      </c>
    </row>
    <row r="133" spans="1:107" x14ac:dyDescent="0.2">
      <c r="A133">
        <f>ROW(Source!A93)</f>
        <v>93</v>
      </c>
      <c r="B133">
        <v>53408677</v>
      </c>
      <c r="C133">
        <v>53419730</v>
      </c>
      <c r="D133">
        <v>51742016</v>
      </c>
      <c r="E133">
        <v>1</v>
      </c>
      <c r="F133">
        <v>1</v>
      </c>
      <c r="G133">
        <v>1</v>
      </c>
      <c r="H133">
        <v>2</v>
      </c>
      <c r="I133" t="s">
        <v>392</v>
      </c>
      <c r="J133" t="s">
        <v>393</v>
      </c>
      <c r="K133" t="s">
        <v>394</v>
      </c>
      <c r="L133">
        <v>1368</v>
      </c>
      <c r="N133">
        <v>1011</v>
      </c>
      <c r="O133" t="s">
        <v>351</v>
      </c>
      <c r="P133" t="s">
        <v>351</v>
      </c>
      <c r="Q133">
        <v>1</v>
      </c>
      <c r="W133">
        <v>0</v>
      </c>
      <c r="X133">
        <v>-1182904986</v>
      </c>
      <c r="Y133">
        <v>37.5</v>
      </c>
      <c r="AA133">
        <v>0</v>
      </c>
      <c r="AB133">
        <v>857.7</v>
      </c>
      <c r="AC133">
        <v>10.06</v>
      </c>
      <c r="AD133">
        <v>0</v>
      </c>
      <c r="AE133">
        <v>0</v>
      </c>
      <c r="AF133">
        <v>90</v>
      </c>
      <c r="AG133">
        <v>10.06</v>
      </c>
      <c r="AH133">
        <v>0</v>
      </c>
      <c r="AI133">
        <v>1</v>
      </c>
      <c r="AJ133">
        <v>9.5299999999999994</v>
      </c>
      <c r="AK133">
        <v>1</v>
      </c>
      <c r="AL133">
        <v>1</v>
      </c>
      <c r="AN133">
        <v>0</v>
      </c>
      <c r="AO133">
        <v>1</v>
      </c>
      <c r="AP133">
        <v>0</v>
      </c>
      <c r="AQ133">
        <v>0</v>
      </c>
      <c r="AR133">
        <v>0</v>
      </c>
      <c r="AS133" t="s">
        <v>3</v>
      </c>
      <c r="AT133">
        <v>37.5</v>
      </c>
      <c r="AU133" t="s">
        <v>3</v>
      </c>
      <c r="AV133">
        <v>0</v>
      </c>
      <c r="AW133">
        <v>2</v>
      </c>
      <c r="AX133">
        <v>53419741</v>
      </c>
      <c r="AY133">
        <v>1</v>
      </c>
      <c r="AZ133">
        <v>0</v>
      </c>
      <c r="BA133">
        <v>133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CX133">
        <f>Y133*Source!I93</f>
        <v>0.22500000000000001</v>
      </c>
      <c r="CY133">
        <f>AB133</f>
        <v>857.7</v>
      </c>
      <c r="CZ133">
        <f>AF133</f>
        <v>90</v>
      </c>
      <c r="DA133">
        <f>AJ133</f>
        <v>9.5299999999999994</v>
      </c>
      <c r="DB133">
        <f t="shared" si="28"/>
        <v>3375</v>
      </c>
      <c r="DC133">
        <f t="shared" si="29"/>
        <v>377.25</v>
      </c>
    </row>
    <row r="134" spans="1:107" x14ac:dyDescent="0.2">
      <c r="A134">
        <f>ROW(Source!A93)</f>
        <v>93</v>
      </c>
      <c r="B134">
        <v>53408677</v>
      </c>
      <c r="C134">
        <v>53419730</v>
      </c>
      <c r="D134">
        <v>51742547</v>
      </c>
      <c r="E134">
        <v>1</v>
      </c>
      <c r="F134">
        <v>1</v>
      </c>
      <c r="G134">
        <v>1</v>
      </c>
      <c r="H134">
        <v>2</v>
      </c>
      <c r="I134" t="s">
        <v>504</v>
      </c>
      <c r="J134" t="s">
        <v>505</v>
      </c>
      <c r="K134" t="s">
        <v>506</v>
      </c>
      <c r="L134">
        <v>1368</v>
      </c>
      <c r="N134">
        <v>1011</v>
      </c>
      <c r="O134" t="s">
        <v>351</v>
      </c>
      <c r="P134" t="s">
        <v>351</v>
      </c>
      <c r="Q134">
        <v>1</v>
      </c>
      <c r="W134">
        <v>0</v>
      </c>
      <c r="X134">
        <v>1943608298</v>
      </c>
      <c r="Y134">
        <v>75</v>
      </c>
      <c r="AA134">
        <v>0</v>
      </c>
      <c r="AB134">
        <v>14.58</v>
      </c>
      <c r="AC134">
        <v>0</v>
      </c>
      <c r="AD134">
        <v>0</v>
      </c>
      <c r="AE134">
        <v>0</v>
      </c>
      <c r="AF134">
        <v>1.53</v>
      </c>
      <c r="AG134">
        <v>0</v>
      </c>
      <c r="AH134">
        <v>0</v>
      </c>
      <c r="AI134">
        <v>1</v>
      </c>
      <c r="AJ134">
        <v>9.5299999999999994</v>
      </c>
      <c r="AK134">
        <v>1</v>
      </c>
      <c r="AL134">
        <v>1</v>
      </c>
      <c r="AN134">
        <v>0</v>
      </c>
      <c r="AO134">
        <v>1</v>
      </c>
      <c r="AP134">
        <v>0</v>
      </c>
      <c r="AQ134">
        <v>0</v>
      </c>
      <c r="AR134">
        <v>0</v>
      </c>
      <c r="AS134" t="s">
        <v>3</v>
      </c>
      <c r="AT134">
        <v>75</v>
      </c>
      <c r="AU134" t="s">
        <v>3</v>
      </c>
      <c r="AV134">
        <v>0</v>
      </c>
      <c r="AW134">
        <v>2</v>
      </c>
      <c r="AX134">
        <v>53419742</v>
      </c>
      <c r="AY134">
        <v>1</v>
      </c>
      <c r="AZ134">
        <v>0</v>
      </c>
      <c r="BA134">
        <v>134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CX134">
        <f>Y134*Source!I93</f>
        <v>0.45</v>
      </c>
      <c r="CY134">
        <f>AB134</f>
        <v>14.58</v>
      </c>
      <c r="CZ134">
        <f>AF134</f>
        <v>1.53</v>
      </c>
      <c r="DA134">
        <f>AJ134</f>
        <v>9.5299999999999994</v>
      </c>
      <c r="DB134">
        <f t="shared" si="28"/>
        <v>114.75</v>
      </c>
      <c r="DC134">
        <f t="shared" si="29"/>
        <v>0</v>
      </c>
    </row>
    <row r="135" spans="1:107" x14ac:dyDescent="0.2">
      <c r="A135">
        <f>ROW(Source!A94)</f>
        <v>94</v>
      </c>
      <c r="B135">
        <v>53408677</v>
      </c>
      <c r="C135">
        <v>53419743</v>
      </c>
      <c r="D135">
        <v>51576625</v>
      </c>
      <c r="E135">
        <v>56</v>
      </c>
      <c r="F135">
        <v>1</v>
      </c>
      <c r="G135">
        <v>1</v>
      </c>
      <c r="H135">
        <v>1</v>
      </c>
      <c r="I135" t="s">
        <v>507</v>
      </c>
      <c r="J135" t="s">
        <v>3</v>
      </c>
      <c r="K135" t="s">
        <v>508</v>
      </c>
      <c r="L135">
        <v>1191</v>
      </c>
      <c r="N135">
        <v>1013</v>
      </c>
      <c r="O135" t="s">
        <v>345</v>
      </c>
      <c r="P135" t="s">
        <v>345</v>
      </c>
      <c r="Q135">
        <v>1</v>
      </c>
      <c r="W135">
        <v>0</v>
      </c>
      <c r="X135">
        <v>152375061</v>
      </c>
      <c r="Y135">
        <v>11.7</v>
      </c>
      <c r="AA135">
        <v>0</v>
      </c>
      <c r="AB135">
        <v>0</v>
      </c>
      <c r="AC135">
        <v>0</v>
      </c>
      <c r="AD135">
        <v>75</v>
      </c>
      <c r="AE135">
        <v>0</v>
      </c>
      <c r="AF135">
        <v>0</v>
      </c>
      <c r="AG135">
        <v>0</v>
      </c>
      <c r="AH135">
        <v>7.87</v>
      </c>
      <c r="AI135">
        <v>1</v>
      </c>
      <c r="AJ135">
        <v>1</v>
      </c>
      <c r="AK135">
        <v>1</v>
      </c>
      <c r="AL135">
        <v>9.5299999999999994</v>
      </c>
      <c r="AN135">
        <v>0</v>
      </c>
      <c r="AO135">
        <v>1</v>
      </c>
      <c r="AP135">
        <v>0</v>
      </c>
      <c r="AQ135">
        <v>0</v>
      </c>
      <c r="AR135">
        <v>0</v>
      </c>
      <c r="AS135" t="s">
        <v>3</v>
      </c>
      <c r="AT135">
        <v>11.7</v>
      </c>
      <c r="AU135" t="s">
        <v>3</v>
      </c>
      <c r="AV135">
        <v>1</v>
      </c>
      <c r="AW135">
        <v>2</v>
      </c>
      <c r="AX135">
        <v>53419748</v>
      </c>
      <c r="AY135">
        <v>1</v>
      </c>
      <c r="AZ135">
        <v>0</v>
      </c>
      <c r="BA135">
        <v>135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CX135">
        <f>Y135*Source!I94</f>
        <v>0.21059999999999998</v>
      </c>
      <c r="CY135">
        <f>AD135</f>
        <v>75</v>
      </c>
      <c r="CZ135">
        <f>AH135</f>
        <v>7.87</v>
      </c>
      <c r="DA135">
        <f>AL135</f>
        <v>9.5299999999999994</v>
      </c>
      <c r="DB135">
        <f t="shared" si="28"/>
        <v>92.08</v>
      </c>
      <c r="DC135">
        <f t="shared" si="29"/>
        <v>0</v>
      </c>
    </row>
    <row r="136" spans="1:107" x14ac:dyDescent="0.2">
      <c r="A136">
        <f>ROW(Source!A94)</f>
        <v>94</v>
      </c>
      <c r="B136">
        <v>53408677</v>
      </c>
      <c r="C136">
        <v>53419743</v>
      </c>
      <c r="D136">
        <v>51576840</v>
      </c>
      <c r="E136">
        <v>56</v>
      </c>
      <c r="F136">
        <v>1</v>
      </c>
      <c r="G136">
        <v>1</v>
      </c>
      <c r="H136">
        <v>1</v>
      </c>
      <c r="I136" t="s">
        <v>346</v>
      </c>
      <c r="J136" t="s">
        <v>3</v>
      </c>
      <c r="K136" t="s">
        <v>347</v>
      </c>
      <c r="L136">
        <v>1191</v>
      </c>
      <c r="N136">
        <v>1013</v>
      </c>
      <c r="O136" t="s">
        <v>345</v>
      </c>
      <c r="P136" t="s">
        <v>345</v>
      </c>
      <c r="Q136">
        <v>1</v>
      </c>
      <c r="W136">
        <v>0</v>
      </c>
      <c r="X136">
        <v>-1417349443</v>
      </c>
      <c r="Y136">
        <v>2.96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1</v>
      </c>
      <c r="AJ136">
        <v>1</v>
      </c>
      <c r="AK136">
        <v>9.5299999999999994</v>
      </c>
      <c r="AL136">
        <v>1</v>
      </c>
      <c r="AN136">
        <v>0</v>
      </c>
      <c r="AO136">
        <v>1</v>
      </c>
      <c r="AP136">
        <v>0</v>
      </c>
      <c r="AQ136">
        <v>0</v>
      </c>
      <c r="AR136">
        <v>0</v>
      </c>
      <c r="AS136" t="s">
        <v>3</v>
      </c>
      <c r="AT136">
        <v>2.96</v>
      </c>
      <c r="AU136" t="s">
        <v>3</v>
      </c>
      <c r="AV136">
        <v>2</v>
      </c>
      <c r="AW136">
        <v>2</v>
      </c>
      <c r="AX136">
        <v>53419749</v>
      </c>
      <c r="AY136">
        <v>1</v>
      </c>
      <c r="AZ136">
        <v>0</v>
      </c>
      <c r="BA136">
        <v>136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CX136">
        <f>Y136*Source!I94</f>
        <v>5.3279999999999994E-2</v>
      </c>
      <c r="CY136">
        <f>AD136</f>
        <v>0</v>
      </c>
      <c r="CZ136">
        <f>AH136</f>
        <v>0</v>
      </c>
      <c r="DA136">
        <f>AL136</f>
        <v>1</v>
      </c>
      <c r="DB136">
        <f t="shared" si="28"/>
        <v>0</v>
      </c>
      <c r="DC136">
        <f t="shared" si="29"/>
        <v>0</v>
      </c>
    </row>
    <row r="137" spans="1:107" x14ac:dyDescent="0.2">
      <c r="A137">
        <f>ROW(Source!A94)</f>
        <v>94</v>
      </c>
      <c r="B137">
        <v>53408677</v>
      </c>
      <c r="C137">
        <v>53419743</v>
      </c>
      <c r="D137">
        <v>51740128</v>
      </c>
      <c r="E137">
        <v>1</v>
      </c>
      <c r="F137">
        <v>1</v>
      </c>
      <c r="G137">
        <v>1</v>
      </c>
      <c r="H137">
        <v>2</v>
      </c>
      <c r="I137" t="s">
        <v>498</v>
      </c>
      <c r="J137" t="s">
        <v>499</v>
      </c>
      <c r="K137" t="s">
        <v>500</v>
      </c>
      <c r="L137">
        <v>1368</v>
      </c>
      <c r="N137">
        <v>1011</v>
      </c>
      <c r="O137" t="s">
        <v>351</v>
      </c>
      <c r="P137" t="s">
        <v>351</v>
      </c>
      <c r="Q137">
        <v>1</v>
      </c>
      <c r="W137">
        <v>0</v>
      </c>
      <c r="X137">
        <v>523150352</v>
      </c>
      <c r="Y137">
        <v>1.7</v>
      </c>
      <c r="AA137">
        <v>0</v>
      </c>
      <c r="AB137">
        <v>1172.19</v>
      </c>
      <c r="AC137">
        <v>13.5</v>
      </c>
      <c r="AD137">
        <v>0</v>
      </c>
      <c r="AE137">
        <v>0</v>
      </c>
      <c r="AF137">
        <v>123</v>
      </c>
      <c r="AG137">
        <v>13.5</v>
      </c>
      <c r="AH137">
        <v>0</v>
      </c>
      <c r="AI137">
        <v>1</v>
      </c>
      <c r="AJ137">
        <v>9.5299999999999994</v>
      </c>
      <c r="AK137">
        <v>1</v>
      </c>
      <c r="AL137">
        <v>1</v>
      </c>
      <c r="AN137">
        <v>0</v>
      </c>
      <c r="AO137">
        <v>1</v>
      </c>
      <c r="AP137">
        <v>0</v>
      </c>
      <c r="AQ137">
        <v>0</v>
      </c>
      <c r="AR137">
        <v>0</v>
      </c>
      <c r="AS137" t="s">
        <v>3</v>
      </c>
      <c r="AT137">
        <v>1.7</v>
      </c>
      <c r="AU137" t="s">
        <v>3</v>
      </c>
      <c r="AV137">
        <v>0</v>
      </c>
      <c r="AW137">
        <v>2</v>
      </c>
      <c r="AX137">
        <v>53419750</v>
      </c>
      <c r="AY137">
        <v>1</v>
      </c>
      <c r="AZ137">
        <v>0</v>
      </c>
      <c r="BA137">
        <v>137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CX137">
        <f>Y137*Source!I94</f>
        <v>3.0599999999999995E-2</v>
      </c>
      <c r="CY137">
        <f>AB137</f>
        <v>1172.19</v>
      </c>
      <c r="CZ137">
        <f>AF137</f>
        <v>123</v>
      </c>
      <c r="DA137">
        <f>AJ137</f>
        <v>9.5299999999999994</v>
      </c>
      <c r="DB137">
        <f t="shared" si="28"/>
        <v>209.1</v>
      </c>
      <c r="DC137">
        <f t="shared" si="29"/>
        <v>22.95</v>
      </c>
    </row>
    <row r="138" spans="1:107" x14ac:dyDescent="0.2">
      <c r="A138">
        <f>ROW(Source!A94)</f>
        <v>94</v>
      </c>
      <c r="B138">
        <v>53408677</v>
      </c>
      <c r="C138">
        <v>53419743</v>
      </c>
      <c r="D138">
        <v>51741714</v>
      </c>
      <c r="E138">
        <v>1</v>
      </c>
      <c r="F138">
        <v>1</v>
      </c>
      <c r="G138">
        <v>1</v>
      </c>
      <c r="H138">
        <v>2</v>
      </c>
      <c r="I138" t="s">
        <v>509</v>
      </c>
      <c r="J138" t="s">
        <v>510</v>
      </c>
      <c r="K138" t="s">
        <v>511</v>
      </c>
      <c r="L138">
        <v>1368</v>
      </c>
      <c r="N138">
        <v>1011</v>
      </c>
      <c r="O138" t="s">
        <v>351</v>
      </c>
      <c r="P138" t="s">
        <v>351</v>
      </c>
      <c r="Q138">
        <v>1</v>
      </c>
      <c r="W138">
        <v>0</v>
      </c>
      <c r="X138">
        <v>-1783504024</v>
      </c>
      <c r="Y138">
        <v>1.26</v>
      </c>
      <c r="AA138">
        <v>0</v>
      </c>
      <c r="AB138">
        <v>593.72</v>
      </c>
      <c r="AC138">
        <v>11.6</v>
      </c>
      <c r="AD138">
        <v>0</v>
      </c>
      <c r="AE138">
        <v>0</v>
      </c>
      <c r="AF138">
        <v>62.3</v>
      </c>
      <c r="AG138">
        <v>11.6</v>
      </c>
      <c r="AH138">
        <v>0</v>
      </c>
      <c r="AI138">
        <v>1</v>
      </c>
      <c r="AJ138">
        <v>9.5299999999999994</v>
      </c>
      <c r="AK138">
        <v>1</v>
      </c>
      <c r="AL138">
        <v>1</v>
      </c>
      <c r="AN138">
        <v>0</v>
      </c>
      <c r="AO138">
        <v>1</v>
      </c>
      <c r="AP138">
        <v>0</v>
      </c>
      <c r="AQ138">
        <v>0</v>
      </c>
      <c r="AR138">
        <v>0</v>
      </c>
      <c r="AS138" t="s">
        <v>3</v>
      </c>
      <c r="AT138">
        <v>1.26</v>
      </c>
      <c r="AU138" t="s">
        <v>3</v>
      </c>
      <c r="AV138">
        <v>0</v>
      </c>
      <c r="AW138">
        <v>2</v>
      </c>
      <c r="AX138">
        <v>53419751</v>
      </c>
      <c r="AY138">
        <v>1</v>
      </c>
      <c r="AZ138">
        <v>0</v>
      </c>
      <c r="BA138">
        <v>138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CX138">
        <f>Y138*Source!I94</f>
        <v>2.2679999999999999E-2</v>
      </c>
      <c r="CY138">
        <f>AB138</f>
        <v>593.72</v>
      </c>
      <c r="CZ138">
        <f>AF138</f>
        <v>62.3</v>
      </c>
      <c r="DA138">
        <f>AJ138</f>
        <v>9.5299999999999994</v>
      </c>
      <c r="DB138">
        <f t="shared" si="28"/>
        <v>78.5</v>
      </c>
      <c r="DC138">
        <f t="shared" si="29"/>
        <v>14.62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8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44" x14ac:dyDescent="0.2">
      <c r="A1">
        <f>ROW(Source!A28)</f>
        <v>28</v>
      </c>
      <c r="B1">
        <v>53419448</v>
      </c>
      <c r="C1">
        <v>53419444</v>
      </c>
      <c r="D1">
        <v>51576619</v>
      </c>
      <c r="E1">
        <v>56</v>
      </c>
      <c r="F1">
        <v>1</v>
      </c>
      <c r="G1">
        <v>1</v>
      </c>
      <c r="H1">
        <v>1</v>
      </c>
      <c r="I1" t="s">
        <v>343</v>
      </c>
      <c r="J1" t="s">
        <v>3</v>
      </c>
      <c r="K1" t="s">
        <v>344</v>
      </c>
      <c r="L1">
        <v>1191</v>
      </c>
      <c r="N1">
        <v>1013</v>
      </c>
      <c r="O1" t="s">
        <v>345</v>
      </c>
      <c r="P1" t="s">
        <v>345</v>
      </c>
      <c r="Q1">
        <v>1</v>
      </c>
      <c r="X1">
        <v>8.93</v>
      </c>
      <c r="Y1">
        <v>0</v>
      </c>
      <c r="Z1">
        <v>0</v>
      </c>
      <c r="AA1">
        <v>0</v>
      </c>
      <c r="AB1">
        <v>7.8</v>
      </c>
      <c r="AC1">
        <v>0</v>
      </c>
      <c r="AD1">
        <v>1</v>
      </c>
      <c r="AE1">
        <v>1</v>
      </c>
      <c r="AF1" t="s">
        <v>21</v>
      </c>
      <c r="AG1">
        <v>10.269499999999999</v>
      </c>
      <c r="AH1">
        <v>2</v>
      </c>
      <c r="AI1">
        <v>53419445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 x14ac:dyDescent="0.2">
      <c r="A2">
        <f>ROW(Source!A28)</f>
        <v>28</v>
      </c>
      <c r="B2">
        <v>53419449</v>
      </c>
      <c r="C2">
        <v>53419444</v>
      </c>
      <c r="D2">
        <v>51576840</v>
      </c>
      <c r="E2">
        <v>56</v>
      </c>
      <c r="F2">
        <v>1</v>
      </c>
      <c r="G2">
        <v>1</v>
      </c>
      <c r="H2">
        <v>1</v>
      </c>
      <c r="I2" t="s">
        <v>346</v>
      </c>
      <c r="J2" t="s">
        <v>3</v>
      </c>
      <c r="K2" t="s">
        <v>347</v>
      </c>
      <c r="L2">
        <v>1191</v>
      </c>
      <c r="N2">
        <v>1013</v>
      </c>
      <c r="O2" t="s">
        <v>345</v>
      </c>
      <c r="P2" t="s">
        <v>345</v>
      </c>
      <c r="Q2">
        <v>1</v>
      </c>
      <c r="X2">
        <v>39.4</v>
      </c>
      <c r="Y2">
        <v>0</v>
      </c>
      <c r="Z2">
        <v>0</v>
      </c>
      <c r="AA2">
        <v>0</v>
      </c>
      <c r="AB2">
        <v>0</v>
      </c>
      <c r="AC2">
        <v>0</v>
      </c>
      <c r="AD2">
        <v>1</v>
      </c>
      <c r="AE2">
        <v>2</v>
      </c>
      <c r="AF2" t="s">
        <v>20</v>
      </c>
      <c r="AG2">
        <v>49.25</v>
      </c>
      <c r="AH2">
        <v>2</v>
      </c>
      <c r="AI2">
        <v>53419446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 x14ac:dyDescent="0.2">
      <c r="A3">
        <f>ROW(Source!A28)</f>
        <v>28</v>
      </c>
      <c r="B3">
        <v>53419450</v>
      </c>
      <c r="C3">
        <v>53419444</v>
      </c>
      <c r="D3">
        <v>51740176</v>
      </c>
      <c r="E3">
        <v>1</v>
      </c>
      <c r="F3">
        <v>1</v>
      </c>
      <c r="G3">
        <v>1</v>
      </c>
      <c r="H3">
        <v>2</v>
      </c>
      <c r="I3" t="s">
        <v>348</v>
      </c>
      <c r="J3" t="s">
        <v>349</v>
      </c>
      <c r="K3" t="s">
        <v>350</v>
      </c>
      <c r="L3">
        <v>1368</v>
      </c>
      <c r="N3">
        <v>1011</v>
      </c>
      <c r="O3" t="s">
        <v>351</v>
      </c>
      <c r="P3" t="s">
        <v>351</v>
      </c>
      <c r="Q3">
        <v>1</v>
      </c>
      <c r="X3">
        <v>39.4</v>
      </c>
      <c r="Y3">
        <v>0</v>
      </c>
      <c r="Z3">
        <v>131</v>
      </c>
      <c r="AA3">
        <v>13.5</v>
      </c>
      <c r="AB3">
        <v>0</v>
      </c>
      <c r="AC3">
        <v>0</v>
      </c>
      <c r="AD3">
        <v>1</v>
      </c>
      <c r="AE3">
        <v>0</v>
      </c>
      <c r="AF3" t="s">
        <v>20</v>
      </c>
      <c r="AG3">
        <v>49.25</v>
      </c>
      <c r="AH3">
        <v>2</v>
      </c>
      <c r="AI3">
        <v>53419447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 x14ac:dyDescent="0.2">
      <c r="A4">
        <f>ROW(Source!A29)</f>
        <v>29</v>
      </c>
      <c r="B4">
        <v>53419453</v>
      </c>
      <c r="C4">
        <v>53419451</v>
      </c>
      <c r="D4">
        <v>51576595</v>
      </c>
      <c r="E4">
        <v>56</v>
      </c>
      <c r="F4">
        <v>1</v>
      </c>
      <c r="G4">
        <v>1</v>
      </c>
      <c r="H4">
        <v>1</v>
      </c>
      <c r="I4" t="s">
        <v>352</v>
      </c>
      <c r="J4" t="s">
        <v>3</v>
      </c>
      <c r="K4" t="s">
        <v>353</v>
      </c>
      <c r="L4">
        <v>1191</v>
      </c>
      <c r="N4">
        <v>1013</v>
      </c>
      <c r="O4" t="s">
        <v>345</v>
      </c>
      <c r="P4" t="s">
        <v>345</v>
      </c>
      <c r="Q4">
        <v>1</v>
      </c>
      <c r="X4">
        <v>88.5</v>
      </c>
      <c r="Y4">
        <v>0</v>
      </c>
      <c r="Z4">
        <v>0</v>
      </c>
      <c r="AA4">
        <v>0</v>
      </c>
      <c r="AB4">
        <v>7.5</v>
      </c>
      <c r="AC4">
        <v>0</v>
      </c>
      <c r="AD4">
        <v>1</v>
      </c>
      <c r="AE4">
        <v>1</v>
      </c>
      <c r="AF4" t="s">
        <v>21</v>
      </c>
      <c r="AG4">
        <v>101.77499999999999</v>
      </c>
      <c r="AH4">
        <v>2</v>
      </c>
      <c r="AI4">
        <v>53419452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 x14ac:dyDescent="0.2">
      <c r="A5">
        <f>ROW(Source!A30)</f>
        <v>30</v>
      </c>
      <c r="B5">
        <v>53419457</v>
      </c>
      <c r="C5">
        <v>53419454</v>
      </c>
      <c r="D5">
        <v>51576840</v>
      </c>
      <c r="E5">
        <v>56</v>
      </c>
      <c r="F5">
        <v>1</v>
      </c>
      <c r="G5">
        <v>1</v>
      </c>
      <c r="H5">
        <v>1</v>
      </c>
      <c r="I5" t="s">
        <v>346</v>
      </c>
      <c r="J5" t="s">
        <v>3</v>
      </c>
      <c r="K5" t="s">
        <v>347</v>
      </c>
      <c r="L5">
        <v>1191</v>
      </c>
      <c r="N5">
        <v>1013</v>
      </c>
      <c r="O5" t="s">
        <v>345</v>
      </c>
      <c r="P5" t="s">
        <v>345</v>
      </c>
      <c r="Q5">
        <v>1</v>
      </c>
      <c r="X5">
        <v>3.8</v>
      </c>
      <c r="Y5">
        <v>0</v>
      </c>
      <c r="Z5">
        <v>0</v>
      </c>
      <c r="AA5">
        <v>0</v>
      </c>
      <c r="AB5">
        <v>0</v>
      </c>
      <c r="AC5">
        <v>0</v>
      </c>
      <c r="AD5">
        <v>1</v>
      </c>
      <c r="AE5">
        <v>2</v>
      </c>
      <c r="AF5" t="s">
        <v>20</v>
      </c>
      <c r="AG5">
        <v>4.75</v>
      </c>
      <c r="AH5">
        <v>2</v>
      </c>
      <c r="AI5">
        <v>53419455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 x14ac:dyDescent="0.2">
      <c r="A6">
        <f>ROW(Source!A30)</f>
        <v>30</v>
      </c>
      <c r="B6">
        <v>53419458</v>
      </c>
      <c r="C6">
        <v>53419454</v>
      </c>
      <c r="D6">
        <v>51740115</v>
      </c>
      <c r="E6">
        <v>1</v>
      </c>
      <c r="F6">
        <v>1</v>
      </c>
      <c r="G6">
        <v>1</v>
      </c>
      <c r="H6">
        <v>2</v>
      </c>
      <c r="I6" t="s">
        <v>354</v>
      </c>
      <c r="J6" t="s">
        <v>355</v>
      </c>
      <c r="K6" t="s">
        <v>356</v>
      </c>
      <c r="L6">
        <v>1368</v>
      </c>
      <c r="N6">
        <v>1011</v>
      </c>
      <c r="O6" t="s">
        <v>351</v>
      </c>
      <c r="P6" t="s">
        <v>351</v>
      </c>
      <c r="Q6">
        <v>1</v>
      </c>
      <c r="X6">
        <v>3.8</v>
      </c>
      <c r="Y6">
        <v>0</v>
      </c>
      <c r="Z6">
        <v>79.069999999999993</v>
      </c>
      <c r="AA6">
        <v>13.5</v>
      </c>
      <c r="AB6">
        <v>0</v>
      </c>
      <c r="AC6">
        <v>0</v>
      </c>
      <c r="AD6">
        <v>1</v>
      </c>
      <c r="AE6">
        <v>0</v>
      </c>
      <c r="AF6" t="s">
        <v>20</v>
      </c>
      <c r="AG6">
        <v>4.75</v>
      </c>
      <c r="AH6">
        <v>2</v>
      </c>
      <c r="AI6">
        <v>53419456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 x14ac:dyDescent="0.2">
      <c r="A7">
        <f>ROW(Source!A31)</f>
        <v>31</v>
      </c>
      <c r="B7">
        <v>53419464</v>
      </c>
      <c r="C7">
        <v>53419459</v>
      </c>
      <c r="D7">
        <v>51576653</v>
      </c>
      <c r="E7">
        <v>56</v>
      </c>
      <c r="F7">
        <v>1</v>
      </c>
      <c r="G7">
        <v>1</v>
      </c>
      <c r="H7">
        <v>1</v>
      </c>
      <c r="I7" t="s">
        <v>357</v>
      </c>
      <c r="J7" t="s">
        <v>3</v>
      </c>
      <c r="K7" t="s">
        <v>358</v>
      </c>
      <c r="L7">
        <v>1191</v>
      </c>
      <c r="N7">
        <v>1013</v>
      </c>
      <c r="O7" t="s">
        <v>345</v>
      </c>
      <c r="P7" t="s">
        <v>345</v>
      </c>
      <c r="Q7">
        <v>1</v>
      </c>
      <c r="X7">
        <v>133</v>
      </c>
      <c r="Y7">
        <v>0</v>
      </c>
      <c r="Z7">
        <v>0</v>
      </c>
      <c r="AA7">
        <v>0</v>
      </c>
      <c r="AB7">
        <v>8.4600000000000009</v>
      </c>
      <c r="AC7">
        <v>0</v>
      </c>
      <c r="AD7">
        <v>1</v>
      </c>
      <c r="AE7">
        <v>1</v>
      </c>
      <c r="AF7" t="s">
        <v>21</v>
      </c>
      <c r="AG7">
        <v>152.94999999999999</v>
      </c>
      <c r="AH7">
        <v>2</v>
      </c>
      <c r="AI7">
        <v>53419460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 x14ac:dyDescent="0.2">
      <c r="A8">
        <f>ROW(Source!A31)</f>
        <v>31</v>
      </c>
      <c r="B8">
        <v>53419465</v>
      </c>
      <c r="C8">
        <v>53419459</v>
      </c>
      <c r="D8">
        <v>51586950</v>
      </c>
      <c r="E8">
        <v>1</v>
      </c>
      <c r="F8">
        <v>1</v>
      </c>
      <c r="G8">
        <v>1</v>
      </c>
      <c r="H8">
        <v>3</v>
      </c>
      <c r="I8" t="s">
        <v>359</v>
      </c>
      <c r="J8" t="s">
        <v>360</v>
      </c>
      <c r="K8" t="s">
        <v>361</v>
      </c>
      <c r="L8">
        <v>1348</v>
      </c>
      <c r="N8">
        <v>1009</v>
      </c>
      <c r="O8" t="s">
        <v>61</v>
      </c>
      <c r="P8" t="s">
        <v>61</v>
      </c>
      <c r="Q8">
        <v>1000</v>
      </c>
      <c r="X8">
        <v>8.0000000000000004E-4</v>
      </c>
      <c r="Y8">
        <v>4770</v>
      </c>
      <c r="Z8">
        <v>0</v>
      </c>
      <c r="AA8">
        <v>0</v>
      </c>
      <c r="AB8">
        <v>0</v>
      </c>
      <c r="AC8">
        <v>0</v>
      </c>
      <c r="AD8">
        <v>1</v>
      </c>
      <c r="AE8">
        <v>0</v>
      </c>
      <c r="AF8" t="s">
        <v>3</v>
      </c>
      <c r="AG8">
        <v>8.0000000000000004E-4</v>
      </c>
      <c r="AH8">
        <v>2</v>
      </c>
      <c r="AI8">
        <v>53419461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 x14ac:dyDescent="0.2">
      <c r="A9">
        <f>ROW(Source!A31)</f>
        <v>31</v>
      </c>
      <c r="B9">
        <v>53419466</v>
      </c>
      <c r="C9">
        <v>53419459</v>
      </c>
      <c r="D9">
        <v>51613477</v>
      </c>
      <c r="E9">
        <v>1</v>
      </c>
      <c r="F9">
        <v>1</v>
      </c>
      <c r="G9">
        <v>1</v>
      </c>
      <c r="H9">
        <v>3</v>
      </c>
      <c r="I9" t="s">
        <v>362</v>
      </c>
      <c r="J9" t="s">
        <v>363</v>
      </c>
      <c r="K9" t="s">
        <v>364</v>
      </c>
      <c r="L9">
        <v>1339</v>
      </c>
      <c r="N9">
        <v>1007</v>
      </c>
      <c r="O9" t="s">
        <v>54</v>
      </c>
      <c r="P9" t="s">
        <v>54</v>
      </c>
      <c r="Q9">
        <v>1</v>
      </c>
      <c r="X9">
        <v>0.08</v>
      </c>
      <c r="Y9">
        <v>802.46</v>
      </c>
      <c r="Z9">
        <v>0</v>
      </c>
      <c r="AA9">
        <v>0</v>
      </c>
      <c r="AB9">
        <v>0</v>
      </c>
      <c r="AC9">
        <v>0</v>
      </c>
      <c r="AD9">
        <v>1</v>
      </c>
      <c r="AE9">
        <v>0</v>
      </c>
      <c r="AF9" t="s">
        <v>3</v>
      </c>
      <c r="AG9">
        <v>0.08</v>
      </c>
      <c r="AH9">
        <v>2</v>
      </c>
      <c r="AI9">
        <v>53419462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 x14ac:dyDescent="0.2">
      <c r="A10">
        <f>ROW(Source!A31)</f>
        <v>31</v>
      </c>
      <c r="B10">
        <v>53419467</v>
      </c>
      <c r="C10">
        <v>53419459</v>
      </c>
      <c r="D10">
        <v>51651836</v>
      </c>
      <c r="E10">
        <v>1</v>
      </c>
      <c r="F10">
        <v>1</v>
      </c>
      <c r="G10">
        <v>1</v>
      </c>
      <c r="H10">
        <v>3</v>
      </c>
      <c r="I10" t="s">
        <v>365</v>
      </c>
      <c r="J10" t="s">
        <v>366</v>
      </c>
      <c r="K10" t="s">
        <v>367</v>
      </c>
      <c r="L10">
        <v>1301</v>
      </c>
      <c r="N10">
        <v>1003</v>
      </c>
      <c r="O10" t="s">
        <v>368</v>
      </c>
      <c r="P10" t="s">
        <v>368</v>
      </c>
      <c r="Q10">
        <v>1</v>
      </c>
      <c r="X10">
        <v>1000</v>
      </c>
      <c r="Y10">
        <v>21.96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3</v>
      </c>
      <c r="AG10">
        <v>1000</v>
      </c>
      <c r="AH10">
        <v>2</v>
      </c>
      <c r="AI10">
        <v>53419463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 x14ac:dyDescent="0.2">
      <c r="A11">
        <f>ROW(Source!A32)</f>
        <v>32</v>
      </c>
      <c r="B11">
        <v>53419472</v>
      </c>
      <c r="C11">
        <v>53419468</v>
      </c>
      <c r="D11">
        <v>51576619</v>
      </c>
      <c r="E11">
        <v>56</v>
      </c>
      <c r="F11">
        <v>1</v>
      </c>
      <c r="G11">
        <v>1</v>
      </c>
      <c r="H11">
        <v>1</v>
      </c>
      <c r="I11" t="s">
        <v>343</v>
      </c>
      <c r="J11" t="s">
        <v>3</v>
      </c>
      <c r="K11" t="s">
        <v>344</v>
      </c>
      <c r="L11">
        <v>1191</v>
      </c>
      <c r="N11">
        <v>1013</v>
      </c>
      <c r="O11" t="s">
        <v>345</v>
      </c>
      <c r="P11" t="s">
        <v>345</v>
      </c>
      <c r="Q11">
        <v>1</v>
      </c>
      <c r="X11">
        <v>13.1</v>
      </c>
      <c r="Y11">
        <v>0</v>
      </c>
      <c r="Z11">
        <v>0</v>
      </c>
      <c r="AA11">
        <v>0</v>
      </c>
      <c r="AB11">
        <v>7.8</v>
      </c>
      <c r="AC11">
        <v>0</v>
      </c>
      <c r="AD11">
        <v>1</v>
      </c>
      <c r="AE11">
        <v>1</v>
      </c>
      <c r="AF11" t="s">
        <v>21</v>
      </c>
      <c r="AG11">
        <v>15.064999999999998</v>
      </c>
      <c r="AH11">
        <v>2</v>
      </c>
      <c r="AI11">
        <v>53419469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 x14ac:dyDescent="0.2">
      <c r="A12">
        <f>ROW(Source!A32)</f>
        <v>32</v>
      </c>
      <c r="B12">
        <v>53419473</v>
      </c>
      <c r="C12">
        <v>53419468</v>
      </c>
      <c r="D12">
        <v>51576840</v>
      </c>
      <c r="E12">
        <v>56</v>
      </c>
      <c r="F12">
        <v>1</v>
      </c>
      <c r="G12">
        <v>1</v>
      </c>
      <c r="H12">
        <v>1</v>
      </c>
      <c r="I12" t="s">
        <v>346</v>
      </c>
      <c r="J12" t="s">
        <v>3</v>
      </c>
      <c r="K12" t="s">
        <v>347</v>
      </c>
      <c r="L12">
        <v>1191</v>
      </c>
      <c r="N12">
        <v>1013</v>
      </c>
      <c r="O12" t="s">
        <v>345</v>
      </c>
      <c r="P12" t="s">
        <v>345</v>
      </c>
      <c r="Q12">
        <v>1</v>
      </c>
      <c r="X12">
        <v>14.3</v>
      </c>
      <c r="Y12">
        <v>0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2</v>
      </c>
      <c r="AF12" t="s">
        <v>20</v>
      </c>
      <c r="AG12">
        <v>17.875</v>
      </c>
      <c r="AH12">
        <v>2</v>
      </c>
      <c r="AI12">
        <v>53419470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 x14ac:dyDescent="0.2">
      <c r="A13">
        <f>ROW(Source!A32)</f>
        <v>32</v>
      </c>
      <c r="B13">
        <v>53419474</v>
      </c>
      <c r="C13">
        <v>53419468</v>
      </c>
      <c r="D13">
        <v>51740592</v>
      </c>
      <c r="E13">
        <v>1</v>
      </c>
      <c r="F13">
        <v>1</v>
      </c>
      <c r="G13">
        <v>1</v>
      </c>
      <c r="H13">
        <v>2</v>
      </c>
      <c r="I13" t="s">
        <v>369</v>
      </c>
      <c r="J13" t="s">
        <v>370</v>
      </c>
      <c r="K13" t="s">
        <v>371</v>
      </c>
      <c r="L13">
        <v>1368</v>
      </c>
      <c r="N13">
        <v>1011</v>
      </c>
      <c r="O13" t="s">
        <v>351</v>
      </c>
      <c r="P13" t="s">
        <v>351</v>
      </c>
      <c r="Q13">
        <v>1</v>
      </c>
      <c r="X13">
        <v>14.3</v>
      </c>
      <c r="Y13">
        <v>0</v>
      </c>
      <c r="Z13">
        <v>138.54</v>
      </c>
      <c r="AA13">
        <v>11.6</v>
      </c>
      <c r="AB13">
        <v>0</v>
      </c>
      <c r="AC13">
        <v>0</v>
      </c>
      <c r="AD13">
        <v>1</v>
      </c>
      <c r="AE13">
        <v>0</v>
      </c>
      <c r="AF13" t="s">
        <v>20</v>
      </c>
      <c r="AG13">
        <v>17.875</v>
      </c>
      <c r="AH13">
        <v>2</v>
      </c>
      <c r="AI13">
        <v>53419471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 x14ac:dyDescent="0.2">
      <c r="A14">
        <f>ROW(Source!A33)</f>
        <v>33</v>
      </c>
      <c r="B14">
        <v>53419496</v>
      </c>
      <c r="C14">
        <v>53419475</v>
      </c>
      <c r="D14">
        <v>51576657</v>
      </c>
      <c r="E14">
        <v>56</v>
      </c>
      <c r="F14">
        <v>1</v>
      </c>
      <c r="G14">
        <v>1</v>
      </c>
      <c r="H14">
        <v>1</v>
      </c>
      <c r="I14" t="s">
        <v>372</v>
      </c>
      <c r="J14" t="s">
        <v>3</v>
      </c>
      <c r="K14" t="s">
        <v>373</v>
      </c>
      <c r="L14">
        <v>1191</v>
      </c>
      <c r="N14">
        <v>1013</v>
      </c>
      <c r="O14" t="s">
        <v>345</v>
      </c>
      <c r="P14" t="s">
        <v>345</v>
      </c>
      <c r="Q14">
        <v>1</v>
      </c>
      <c r="X14">
        <v>5.33</v>
      </c>
      <c r="Y14">
        <v>0</v>
      </c>
      <c r="Z14">
        <v>0</v>
      </c>
      <c r="AA14">
        <v>0</v>
      </c>
      <c r="AB14">
        <v>8.5299999999999994</v>
      </c>
      <c r="AC14">
        <v>0</v>
      </c>
      <c r="AD14">
        <v>1</v>
      </c>
      <c r="AE14">
        <v>1</v>
      </c>
      <c r="AF14" t="s">
        <v>21</v>
      </c>
      <c r="AG14">
        <v>6.1294999999999993</v>
      </c>
      <c r="AH14">
        <v>2</v>
      </c>
      <c r="AI14">
        <v>53419476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 x14ac:dyDescent="0.2">
      <c r="A15">
        <f>ROW(Source!A33)</f>
        <v>33</v>
      </c>
      <c r="B15">
        <v>53419497</v>
      </c>
      <c r="C15">
        <v>53419475</v>
      </c>
      <c r="D15">
        <v>51576840</v>
      </c>
      <c r="E15">
        <v>56</v>
      </c>
      <c r="F15">
        <v>1</v>
      </c>
      <c r="G15">
        <v>1</v>
      </c>
      <c r="H15">
        <v>1</v>
      </c>
      <c r="I15" t="s">
        <v>346</v>
      </c>
      <c r="J15" t="s">
        <v>3</v>
      </c>
      <c r="K15" t="s">
        <v>347</v>
      </c>
      <c r="L15">
        <v>1191</v>
      </c>
      <c r="N15">
        <v>1013</v>
      </c>
      <c r="O15" t="s">
        <v>345</v>
      </c>
      <c r="P15" t="s">
        <v>345</v>
      </c>
      <c r="Q15">
        <v>1</v>
      </c>
      <c r="X15">
        <v>1.1299999999999999</v>
      </c>
      <c r="Y15">
        <v>0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2</v>
      </c>
      <c r="AF15" t="s">
        <v>20</v>
      </c>
      <c r="AG15">
        <v>1.4124999999999999</v>
      </c>
      <c r="AH15">
        <v>2</v>
      </c>
      <c r="AI15">
        <v>53419477</v>
      </c>
      <c r="AJ15">
        <v>15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 x14ac:dyDescent="0.2">
      <c r="A16">
        <f>ROW(Source!A33)</f>
        <v>33</v>
      </c>
      <c r="B16">
        <v>53419498</v>
      </c>
      <c r="C16">
        <v>53419475</v>
      </c>
      <c r="D16">
        <v>51740741</v>
      </c>
      <c r="E16">
        <v>1</v>
      </c>
      <c r="F16">
        <v>1</v>
      </c>
      <c r="G16">
        <v>1</v>
      </c>
      <c r="H16">
        <v>2</v>
      </c>
      <c r="I16" t="s">
        <v>374</v>
      </c>
      <c r="J16" t="s">
        <v>375</v>
      </c>
      <c r="K16" t="s">
        <v>376</v>
      </c>
      <c r="L16">
        <v>1368</v>
      </c>
      <c r="N16">
        <v>1011</v>
      </c>
      <c r="O16" t="s">
        <v>351</v>
      </c>
      <c r="P16" t="s">
        <v>351</v>
      </c>
      <c r="Q16">
        <v>1</v>
      </c>
      <c r="X16">
        <v>0.16</v>
      </c>
      <c r="Y16">
        <v>0</v>
      </c>
      <c r="Z16">
        <v>115.4</v>
      </c>
      <c r="AA16">
        <v>13.5</v>
      </c>
      <c r="AB16">
        <v>0</v>
      </c>
      <c r="AC16">
        <v>0</v>
      </c>
      <c r="AD16">
        <v>1</v>
      </c>
      <c r="AE16">
        <v>0</v>
      </c>
      <c r="AF16" t="s">
        <v>20</v>
      </c>
      <c r="AG16">
        <v>0.2</v>
      </c>
      <c r="AH16">
        <v>2</v>
      </c>
      <c r="AI16">
        <v>53419478</v>
      </c>
      <c r="AJ16">
        <v>16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 x14ac:dyDescent="0.2">
      <c r="A17">
        <f>ROW(Source!A33)</f>
        <v>33</v>
      </c>
      <c r="B17">
        <v>53419499</v>
      </c>
      <c r="C17">
        <v>53419475</v>
      </c>
      <c r="D17">
        <v>51741035</v>
      </c>
      <c r="E17">
        <v>1</v>
      </c>
      <c r="F17">
        <v>1</v>
      </c>
      <c r="G17">
        <v>1</v>
      </c>
      <c r="H17">
        <v>2</v>
      </c>
      <c r="I17" t="s">
        <v>377</v>
      </c>
      <c r="J17" t="s">
        <v>378</v>
      </c>
      <c r="K17" t="s">
        <v>379</v>
      </c>
      <c r="L17">
        <v>1368</v>
      </c>
      <c r="N17">
        <v>1011</v>
      </c>
      <c r="O17" t="s">
        <v>351</v>
      </c>
      <c r="P17" t="s">
        <v>351</v>
      </c>
      <c r="Q17">
        <v>1</v>
      </c>
      <c r="X17">
        <v>0.31</v>
      </c>
      <c r="Y17">
        <v>0</v>
      </c>
      <c r="Z17">
        <v>19.55</v>
      </c>
      <c r="AA17">
        <v>10.06</v>
      </c>
      <c r="AB17">
        <v>0</v>
      </c>
      <c r="AC17">
        <v>0</v>
      </c>
      <c r="AD17">
        <v>1</v>
      </c>
      <c r="AE17">
        <v>0</v>
      </c>
      <c r="AF17" t="s">
        <v>20</v>
      </c>
      <c r="AG17">
        <v>0.38750000000000001</v>
      </c>
      <c r="AH17">
        <v>2</v>
      </c>
      <c r="AI17">
        <v>53419479</v>
      </c>
      <c r="AJ17">
        <v>17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 x14ac:dyDescent="0.2">
      <c r="A18">
        <f>ROW(Source!A33)</f>
        <v>33</v>
      </c>
      <c r="B18">
        <v>53419500</v>
      </c>
      <c r="C18">
        <v>53419475</v>
      </c>
      <c r="D18">
        <v>51741050</v>
      </c>
      <c r="E18">
        <v>1</v>
      </c>
      <c r="F18">
        <v>1</v>
      </c>
      <c r="G18">
        <v>1</v>
      </c>
      <c r="H18">
        <v>2</v>
      </c>
      <c r="I18" t="s">
        <v>380</v>
      </c>
      <c r="J18" t="s">
        <v>381</v>
      </c>
      <c r="K18" t="s">
        <v>382</v>
      </c>
      <c r="L18">
        <v>1368</v>
      </c>
      <c r="N18">
        <v>1011</v>
      </c>
      <c r="O18" t="s">
        <v>351</v>
      </c>
      <c r="P18" t="s">
        <v>351</v>
      </c>
      <c r="Q18">
        <v>1</v>
      </c>
      <c r="X18">
        <v>0.17</v>
      </c>
      <c r="Y18">
        <v>0</v>
      </c>
      <c r="Z18">
        <v>1.9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20</v>
      </c>
      <c r="AG18">
        <v>0.21250000000000002</v>
      </c>
      <c r="AH18">
        <v>2</v>
      </c>
      <c r="AI18">
        <v>53419480</v>
      </c>
      <c r="AJ18">
        <v>18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 x14ac:dyDescent="0.2">
      <c r="A19">
        <f>ROW(Source!A33)</f>
        <v>33</v>
      </c>
      <c r="B19">
        <v>53419501</v>
      </c>
      <c r="C19">
        <v>53419475</v>
      </c>
      <c r="D19">
        <v>51741743</v>
      </c>
      <c r="E19">
        <v>1</v>
      </c>
      <c r="F19">
        <v>1</v>
      </c>
      <c r="G19">
        <v>1</v>
      </c>
      <c r="H19">
        <v>2</v>
      </c>
      <c r="I19" t="s">
        <v>383</v>
      </c>
      <c r="J19" t="s">
        <v>384</v>
      </c>
      <c r="K19" t="s">
        <v>385</v>
      </c>
      <c r="L19">
        <v>1368</v>
      </c>
      <c r="N19">
        <v>1011</v>
      </c>
      <c r="O19" t="s">
        <v>351</v>
      </c>
      <c r="P19" t="s">
        <v>351</v>
      </c>
      <c r="Q19">
        <v>1</v>
      </c>
      <c r="X19">
        <v>0.15</v>
      </c>
      <c r="Y19">
        <v>0</v>
      </c>
      <c r="Z19">
        <v>100.72</v>
      </c>
      <c r="AA19">
        <v>11.6</v>
      </c>
      <c r="AB19">
        <v>0</v>
      </c>
      <c r="AC19">
        <v>0</v>
      </c>
      <c r="AD19">
        <v>1</v>
      </c>
      <c r="AE19">
        <v>0</v>
      </c>
      <c r="AF19" t="s">
        <v>20</v>
      </c>
      <c r="AG19">
        <v>0.1875</v>
      </c>
      <c r="AH19">
        <v>2</v>
      </c>
      <c r="AI19">
        <v>53419481</v>
      </c>
      <c r="AJ19">
        <v>19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 x14ac:dyDescent="0.2">
      <c r="A20">
        <f>ROW(Source!A33)</f>
        <v>33</v>
      </c>
      <c r="B20">
        <v>53419502</v>
      </c>
      <c r="C20">
        <v>53419475</v>
      </c>
      <c r="D20">
        <v>51741753</v>
      </c>
      <c r="E20">
        <v>1</v>
      </c>
      <c r="F20">
        <v>1</v>
      </c>
      <c r="G20">
        <v>1</v>
      </c>
      <c r="H20">
        <v>2</v>
      </c>
      <c r="I20" t="s">
        <v>386</v>
      </c>
      <c r="J20" t="s">
        <v>387</v>
      </c>
      <c r="K20" t="s">
        <v>388</v>
      </c>
      <c r="L20">
        <v>1368</v>
      </c>
      <c r="N20">
        <v>1011</v>
      </c>
      <c r="O20" t="s">
        <v>351</v>
      </c>
      <c r="P20" t="s">
        <v>351</v>
      </c>
      <c r="Q20">
        <v>1</v>
      </c>
      <c r="X20">
        <v>0.34</v>
      </c>
      <c r="Y20">
        <v>0</v>
      </c>
      <c r="Z20">
        <v>189.95</v>
      </c>
      <c r="AA20">
        <v>13.5</v>
      </c>
      <c r="AB20">
        <v>0</v>
      </c>
      <c r="AC20">
        <v>0</v>
      </c>
      <c r="AD20">
        <v>1</v>
      </c>
      <c r="AE20">
        <v>0</v>
      </c>
      <c r="AF20" t="s">
        <v>20</v>
      </c>
      <c r="AG20">
        <v>0.42500000000000004</v>
      </c>
      <c r="AH20">
        <v>2</v>
      </c>
      <c r="AI20">
        <v>53419482</v>
      </c>
      <c r="AJ20">
        <v>20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 x14ac:dyDescent="0.2">
      <c r="A21">
        <f>ROW(Source!A33)</f>
        <v>33</v>
      </c>
      <c r="B21">
        <v>53419503</v>
      </c>
      <c r="C21">
        <v>53419475</v>
      </c>
      <c r="D21">
        <v>51741928</v>
      </c>
      <c r="E21">
        <v>1</v>
      </c>
      <c r="F21">
        <v>1</v>
      </c>
      <c r="G21">
        <v>1</v>
      </c>
      <c r="H21">
        <v>2</v>
      </c>
      <c r="I21" t="s">
        <v>389</v>
      </c>
      <c r="J21" t="s">
        <v>390</v>
      </c>
      <c r="K21" t="s">
        <v>391</v>
      </c>
      <c r="L21">
        <v>1368</v>
      </c>
      <c r="N21">
        <v>1011</v>
      </c>
      <c r="O21" t="s">
        <v>351</v>
      </c>
      <c r="P21" t="s">
        <v>351</v>
      </c>
      <c r="Q21">
        <v>1</v>
      </c>
      <c r="X21">
        <v>0.3</v>
      </c>
      <c r="Y21">
        <v>0</v>
      </c>
      <c r="Z21">
        <v>14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20</v>
      </c>
      <c r="AG21">
        <v>0.375</v>
      </c>
      <c r="AH21">
        <v>2</v>
      </c>
      <c r="AI21">
        <v>53419483</v>
      </c>
      <c r="AJ21">
        <v>21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 x14ac:dyDescent="0.2">
      <c r="A22">
        <f>ROW(Source!A33)</f>
        <v>33</v>
      </c>
      <c r="B22">
        <v>53419504</v>
      </c>
      <c r="C22">
        <v>53419475</v>
      </c>
      <c r="D22">
        <v>51742016</v>
      </c>
      <c r="E22">
        <v>1</v>
      </c>
      <c r="F22">
        <v>1</v>
      </c>
      <c r="G22">
        <v>1</v>
      </c>
      <c r="H22">
        <v>2</v>
      </c>
      <c r="I22" t="s">
        <v>392</v>
      </c>
      <c r="J22" t="s">
        <v>393</v>
      </c>
      <c r="K22" t="s">
        <v>394</v>
      </c>
      <c r="L22">
        <v>1368</v>
      </c>
      <c r="N22">
        <v>1011</v>
      </c>
      <c r="O22" t="s">
        <v>351</v>
      </c>
      <c r="P22" t="s">
        <v>351</v>
      </c>
      <c r="Q22">
        <v>1</v>
      </c>
      <c r="X22">
        <v>0.17</v>
      </c>
      <c r="Y22">
        <v>0</v>
      </c>
      <c r="Z22">
        <v>90</v>
      </c>
      <c r="AA22">
        <v>10.06</v>
      </c>
      <c r="AB22">
        <v>0</v>
      </c>
      <c r="AC22">
        <v>0</v>
      </c>
      <c r="AD22">
        <v>1</v>
      </c>
      <c r="AE22">
        <v>0</v>
      </c>
      <c r="AF22" t="s">
        <v>20</v>
      </c>
      <c r="AG22">
        <v>0.21250000000000002</v>
      </c>
      <c r="AH22">
        <v>2</v>
      </c>
      <c r="AI22">
        <v>53419484</v>
      </c>
      <c r="AJ22">
        <v>22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 x14ac:dyDescent="0.2">
      <c r="A23">
        <f>ROW(Source!A33)</f>
        <v>33</v>
      </c>
      <c r="B23">
        <v>53419505</v>
      </c>
      <c r="C23">
        <v>53419475</v>
      </c>
      <c r="D23">
        <v>51588793</v>
      </c>
      <c r="E23">
        <v>1</v>
      </c>
      <c r="F23">
        <v>1</v>
      </c>
      <c r="G23">
        <v>1</v>
      </c>
      <c r="H23">
        <v>3</v>
      </c>
      <c r="I23" t="s">
        <v>395</v>
      </c>
      <c r="J23" t="s">
        <v>396</v>
      </c>
      <c r="K23" t="s">
        <v>397</v>
      </c>
      <c r="L23">
        <v>1339</v>
      </c>
      <c r="N23">
        <v>1007</v>
      </c>
      <c r="O23" t="s">
        <v>54</v>
      </c>
      <c r="P23" t="s">
        <v>54</v>
      </c>
      <c r="Q23">
        <v>1</v>
      </c>
      <c r="X23">
        <v>0.1</v>
      </c>
      <c r="Y23">
        <v>2.44</v>
      </c>
      <c r="Z23">
        <v>0</v>
      </c>
      <c r="AA23">
        <v>0</v>
      </c>
      <c r="AB23">
        <v>0</v>
      </c>
      <c r="AC23">
        <v>0</v>
      </c>
      <c r="AD23">
        <v>1</v>
      </c>
      <c r="AE23">
        <v>0</v>
      </c>
      <c r="AF23" t="s">
        <v>3</v>
      </c>
      <c r="AG23">
        <v>0.1</v>
      </c>
      <c r="AH23">
        <v>2</v>
      </c>
      <c r="AI23">
        <v>53419485</v>
      </c>
      <c r="AJ23">
        <v>23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 x14ac:dyDescent="0.2">
      <c r="A24">
        <f>ROW(Source!A33)</f>
        <v>33</v>
      </c>
      <c r="B24">
        <v>53419506</v>
      </c>
      <c r="C24">
        <v>53419475</v>
      </c>
      <c r="D24">
        <v>51589915</v>
      </c>
      <c r="E24">
        <v>1</v>
      </c>
      <c r="F24">
        <v>1</v>
      </c>
      <c r="G24">
        <v>1</v>
      </c>
      <c r="H24">
        <v>3</v>
      </c>
      <c r="I24" t="s">
        <v>398</v>
      </c>
      <c r="J24" t="s">
        <v>399</v>
      </c>
      <c r="K24" t="s">
        <v>400</v>
      </c>
      <c r="L24">
        <v>1348</v>
      </c>
      <c r="N24">
        <v>1009</v>
      </c>
      <c r="O24" t="s">
        <v>61</v>
      </c>
      <c r="P24" t="s">
        <v>61</v>
      </c>
      <c r="Q24">
        <v>1000</v>
      </c>
      <c r="X24">
        <v>1E-3</v>
      </c>
      <c r="Y24">
        <v>10315.01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3</v>
      </c>
      <c r="AG24">
        <v>1E-3</v>
      </c>
      <c r="AH24">
        <v>2</v>
      </c>
      <c r="AI24">
        <v>53419486</v>
      </c>
      <c r="AJ24">
        <v>24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 x14ac:dyDescent="0.2">
      <c r="A25">
        <f>ROW(Source!A33)</f>
        <v>33</v>
      </c>
      <c r="B25">
        <v>53419507</v>
      </c>
      <c r="C25">
        <v>53419475</v>
      </c>
      <c r="D25">
        <v>51577219</v>
      </c>
      <c r="E25">
        <v>56</v>
      </c>
      <c r="F25">
        <v>1</v>
      </c>
      <c r="G25">
        <v>1</v>
      </c>
      <c r="H25">
        <v>3</v>
      </c>
      <c r="I25" t="s">
        <v>59</v>
      </c>
      <c r="J25" t="s">
        <v>3</v>
      </c>
      <c r="K25" t="s">
        <v>60</v>
      </c>
      <c r="L25">
        <v>1348</v>
      </c>
      <c r="N25">
        <v>1009</v>
      </c>
      <c r="O25" t="s">
        <v>61</v>
      </c>
      <c r="P25" t="s">
        <v>61</v>
      </c>
      <c r="Q25">
        <v>1000</v>
      </c>
      <c r="X25">
        <v>0</v>
      </c>
      <c r="Y25">
        <v>0</v>
      </c>
      <c r="Z25">
        <v>0</v>
      </c>
      <c r="AA25">
        <v>0</v>
      </c>
      <c r="AB25">
        <v>0</v>
      </c>
      <c r="AC25">
        <v>1</v>
      </c>
      <c r="AD25">
        <v>0</v>
      </c>
      <c r="AE25">
        <v>0</v>
      </c>
      <c r="AF25" t="s">
        <v>3</v>
      </c>
      <c r="AG25">
        <v>0</v>
      </c>
      <c r="AH25">
        <v>2</v>
      </c>
      <c r="AI25">
        <v>53419487</v>
      </c>
      <c r="AJ25">
        <v>25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 x14ac:dyDescent="0.2">
      <c r="A26">
        <f>ROW(Source!A33)</f>
        <v>33</v>
      </c>
      <c r="B26">
        <v>53419508</v>
      </c>
      <c r="C26">
        <v>53419475</v>
      </c>
      <c r="D26">
        <v>51591201</v>
      </c>
      <c r="E26">
        <v>1</v>
      </c>
      <c r="F26">
        <v>1</v>
      </c>
      <c r="G26">
        <v>1</v>
      </c>
      <c r="H26">
        <v>3</v>
      </c>
      <c r="I26" t="s">
        <v>401</v>
      </c>
      <c r="J26" t="s">
        <v>402</v>
      </c>
      <c r="K26" t="s">
        <v>403</v>
      </c>
      <c r="L26">
        <v>1348</v>
      </c>
      <c r="N26">
        <v>1009</v>
      </c>
      <c r="O26" t="s">
        <v>61</v>
      </c>
      <c r="P26" t="s">
        <v>61</v>
      </c>
      <c r="Q26">
        <v>1000</v>
      </c>
      <c r="X26">
        <v>4.0000000000000002E-4</v>
      </c>
      <c r="Y26">
        <v>11978</v>
      </c>
      <c r="Z26">
        <v>0</v>
      </c>
      <c r="AA26">
        <v>0</v>
      </c>
      <c r="AB26">
        <v>0</v>
      </c>
      <c r="AC26">
        <v>0</v>
      </c>
      <c r="AD26">
        <v>1</v>
      </c>
      <c r="AE26">
        <v>0</v>
      </c>
      <c r="AF26" t="s">
        <v>3</v>
      </c>
      <c r="AG26">
        <v>4.0000000000000002E-4</v>
      </c>
      <c r="AH26">
        <v>2</v>
      </c>
      <c r="AI26">
        <v>53419488</v>
      </c>
      <c r="AJ26">
        <v>26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 x14ac:dyDescent="0.2">
      <c r="A27">
        <f>ROW(Source!A33)</f>
        <v>33</v>
      </c>
      <c r="B27">
        <v>53419509</v>
      </c>
      <c r="C27">
        <v>53419475</v>
      </c>
      <c r="D27">
        <v>51591682</v>
      </c>
      <c r="E27">
        <v>1</v>
      </c>
      <c r="F27">
        <v>1</v>
      </c>
      <c r="G27">
        <v>1</v>
      </c>
      <c r="H27">
        <v>3</v>
      </c>
      <c r="I27" t="s">
        <v>404</v>
      </c>
      <c r="J27" t="s">
        <v>405</v>
      </c>
      <c r="K27" t="s">
        <v>406</v>
      </c>
      <c r="L27">
        <v>1327</v>
      </c>
      <c r="N27">
        <v>1005</v>
      </c>
      <c r="O27" t="s">
        <v>407</v>
      </c>
      <c r="P27" t="s">
        <v>407</v>
      </c>
      <c r="Q27">
        <v>1</v>
      </c>
      <c r="X27">
        <v>0.5</v>
      </c>
      <c r="Y27">
        <v>180</v>
      </c>
      <c r="Z27">
        <v>0</v>
      </c>
      <c r="AA27">
        <v>0</v>
      </c>
      <c r="AB27">
        <v>0</v>
      </c>
      <c r="AC27">
        <v>0</v>
      </c>
      <c r="AD27">
        <v>1</v>
      </c>
      <c r="AE27">
        <v>0</v>
      </c>
      <c r="AF27" t="s">
        <v>3</v>
      </c>
      <c r="AG27">
        <v>0.5</v>
      </c>
      <c r="AH27">
        <v>2</v>
      </c>
      <c r="AI27">
        <v>53419489</v>
      </c>
      <c r="AJ27">
        <v>27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 x14ac:dyDescent="0.2">
      <c r="A28">
        <f>ROW(Source!A33)</f>
        <v>33</v>
      </c>
      <c r="B28">
        <v>53419510</v>
      </c>
      <c r="C28">
        <v>53419475</v>
      </c>
      <c r="D28">
        <v>51593048</v>
      </c>
      <c r="E28">
        <v>1</v>
      </c>
      <c r="F28">
        <v>1</v>
      </c>
      <c r="G28">
        <v>1</v>
      </c>
      <c r="H28">
        <v>3</v>
      </c>
      <c r="I28" t="s">
        <v>408</v>
      </c>
      <c r="J28" t="s">
        <v>409</v>
      </c>
      <c r="K28" t="s">
        <v>410</v>
      </c>
      <c r="L28">
        <v>1339</v>
      </c>
      <c r="N28">
        <v>1007</v>
      </c>
      <c r="O28" t="s">
        <v>54</v>
      </c>
      <c r="P28" t="s">
        <v>54</v>
      </c>
      <c r="Q28">
        <v>1</v>
      </c>
      <c r="X28">
        <v>0.82</v>
      </c>
      <c r="Y28">
        <v>131.08000000000001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0</v>
      </c>
      <c r="AF28" t="s">
        <v>3</v>
      </c>
      <c r="AG28">
        <v>0.82</v>
      </c>
      <c r="AH28">
        <v>2</v>
      </c>
      <c r="AI28">
        <v>53419490</v>
      </c>
      <c r="AJ28">
        <v>28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 x14ac:dyDescent="0.2">
      <c r="A29">
        <f>ROW(Source!A33)</f>
        <v>33</v>
      </c>
      <c r="B29">
        <v>53419511</v>
      </c>
      <c r="C29">
        <v>53419475</v>
      </c>
      <c r="D29">
        <v>51593142</v>
      </c>
      <c r="E29">
        <v>1</v>
      </c>
      <c r="F29">
        <v>1</v>
      </c>
      <c r="G29">
        <v>1</v>
      </c>
      <c r="H29">
        <v>3</v>
      </c>
      <c r="I29" t="s">
        <v>411</v>
      </c>
      <c r="J29" t="s">
        <v>412</v>
      </c>
      <c r="K29" t="s">
        <v>413</v>
      </c>
      <c r="L29">
        <v>1339</v>
      </c>
      <c r="N29">
        <v>1007</v>
      </c>
      <c r="O29" t="s">
        <v>54</v>
      </c>
      <c r="P29" t="s">
        <v>54</v>
      </c>
      <c r="Q29">
        <v>1</v>
      </c>
      <c r="X29">
        <v>0.49</v>
      </c>
      <c r="Y29">
        <v>59.99</v>
      </c>
      <c r="Z29">
        <v>0</v>
      </c>
      <c r="AA29">
        <v>0</v>
      </c>
      <c r="AB29">
        <v>0</v>
      </c>
      <c r="AC29">
        <v>0</v>
      </c>
      <c r="AD29">
        <v>1</v>
      </c>
      <c r="AE29">
        <v>0</v>
      </c>
      <c r="AF29" t="s">
        <v>3</v>
      </c>
      <c r="AG29">
        <v>0.49</v>
      </c>
      <c r="AH29">
        <v>2</v>
      </c>
      <c r="AI29">
        <v>53419491</v>
      </c>
      <c r="AJ29">
        <v>29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 x14ac:dyDescent="0.2">
      <c r="A30">
        <f>ROW(Source!A33)</f>
        <v>33</v>
      </c>
      <c r="B30">
        <v>53419512</v>
      </c>
      <c r="C30">
        <v>53419475</v>
      </c>
      <c r="D30">
        <v>51593439</v>
      </c>
      <c r="E30">
        <v>1</v>
      </c>
      <c r="F30">
        <v>1</v>
      </c>
      <c r="G30">
        <v>1</v>
      </c>
      <c r="H30">
        <v>3</v>
      </c>
      <c r="I30" t="s">
        <v>414</v>
      </c>
      <c r="J30" t="s">
        <v>415</v>
      </c>
      <c r="K30" t="s">
        <v>416</v>
      </c>
      <c r="L30">
        <v>1348</v>
      </c>
      <c r="N30">
        <v>1009</v>
      </c>
      <c r="O30" t="s">
        <v>61</v>
      </c>
      <c r="P30" t="s">
        <v>61</v>
      </c>
      <c r="Q30">
        <v>1000</v>
      </c>
      <c r="X30">
        <v>0.25</v>
      </c>
      <c r="Y30">
        <v>339</v>
      </c>
      <c r="Z30">
        <v>0</v>
      </c>
      <c r="AA30">
        <v>0</v>
      </c>
      <c r="AB30">
        <v>0</v>
      </c>
      <c r="AC30">
        <v>0</v>
      </c>
      <c r="AD30">
        <v>1</v>
      </c>
      <c r="AE30">
        <v>0</v>
      </c>
      <c r="AF30" t="s">
        <v>3</v>
      </c>
      <c r="AG30">
        <v>0.25</v>
      </c>
      <c r="AH30">
        <v>2</v>
      </c>
      <c r="AI30">
        <v>53419492</v>
      </c>
      <c r="AJ30">
        <v>30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 x14ac:dyDescent="0.2">
      <c r="A31">
        <f>ROW(Source!A33)</f>
        <v>33</v>
      </c>
      <c r="B31">
        <v>53419513</v>
      </c>
      <c r="C31">
        <v>53419475</v>
      </c>
      <c r="D31">
        <v>51608796</v>
      </c>
      <c r="E31">
        <v>1</v>
      </c>
      <c r="F31">
        <v>1</v>
      </c>
      <c r="G31">
        <v>1</v>
      </c>
      <c r="H31">
        <v>3</v>
      </c>
      <c r="I31" t="s">
        <v>417</v>
      </c>
      <c r="J31" t="s">
        <v>418</v>
      </c>
      <c r="K31" t="s">
        <v>419</v>
      </c>
      <c r="L31">
        <v>1348</v>
      </c>
      <c r="N31">
        <v>1009</v>
      </c>
      <c r="O31" t="s">
        <v>61</v>
      </c>
      <c r="P31" t="s">
        <v>61</v>
      </c>
      <c r="Q31">
        <v>1000</v>
      </c>
      <c r="X31">
        <v>2.9999999999999997E-4</v>
      </c>
      <c r="Y31">
        <v>10200</v>
      </c>
      <c r="Z31">
        <v>0</v>
      </c>
      <c r="AA31">
        <v>0</v>
      </c>
      <c r="AB31">
        <v>0</v>
      </c>
      <c r="AC31">
        <v>0</v>
      </c>
      <c r="AD31">
        <v>1</v>
      </c>
      <c r="AE31">
        <v>0</v>
      </c>
      <c r="AF31" t="s">
        <v>3</v>
      </c>
      <c r="AG31">
        <v>2.9999999999999997E-4</v>
      </c>
      <c r="AH31">
        <v>2</v>
      </c>
      <c r="AI31">
        <v>53419493</v>
      </c>
      <c r="AJ31">
        <v>31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 x14ac:dyDescent="0.2">
      <c r="A32">
        <f>ROW(Source!A33)</f>
        <v>33</v>
      </c>
      <c r="B32">
        <v>53419514</v>
      </c>
      <c r="C32">
        <v>53419475</v>
      </c>
      <c r="D32">
        <v>51578975</v>
      </c>
      <c r="E32">
        <v>56</v>
      </c>
      <c r="F32">
        <v>1</v>
      </c>
      <c r="G32">
        <v>1</v>
      </c>
      <c r="H32">
        <v>3</v>
      </c>
      <c r="I32" t="s">
        <v>63</v>
      </c>
      <c r="J32" t="s">
        <v>3</v>
      </c>
      <c r="K32" t="s">
        <v>64</v>
      </c>
      <c r="L32">
        <v>1348</v>
      </c>
      <c r="N32">
        <v>1009</v>
      </c>
      <c r="O32" t="s">
        <v>61</v>
      </c>
      <c r="P32" t="s">
        <v>61</v>
      </c>
      <c r="Q32">
        <v>1000</v>
      </c>
      <c r="X32">
        <v>0</v>
      </c>
      <c r="Y32">
        <v>0</v>
      </c>
      <c r="Z32">
        <v>0</v>
      </c>
      <c r="AA32">
        <v>0</v>
      </c>
      <c r="AB32">
        <v>0</v>
      </c>
      <c r="AC32">
        <v>1</v>
      </c>
      <c r="AD32">
        <v>0</v>
      </c>
      <c r="AE32">
        <v>0</v>
      </c>
      <c r="AF32" t="s">
        <v>3</v>
      </c>
      <c r="AG32">
        <v>0</v>
      </c>
      <c r="AH32">
        <v>2</v>
      </c>
      <c r="AI32">
        <v>53419494</v>
      </c>
      <c r="AJ32">
        <v>32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 x14ac:dyDescent="0.2">
      <c r="A33">
        <f>ROW(Source!A33)</f>
        <v>33</v>
      </c>
      <c r="B33">
        <v>53419515</v>
      </c>
      <c r="C33">
        <v>53419475</v>
      </c>
      <c r="D33">
        <v>51613643</v>
      </c>
      <c r="E33">
        <v>1</v>
      </c>
      <c r="F33">
        <v>1</v>
      </c>
      <c r="G33">
        <v>1</v>
      </c>
      <c r="H33">
        <v>3</v>
      </c>
      <c r="I33" t="s">
        <v>420</v>
      </c>
      <c r="J33" t="s">
        <v>421</v>
      </c>
      <c r="K33" t="s">
        <v>422</v>
      </c>
      <c r="L33">
        <v>1339</v>
      </c>
      <c r="N33">
        <v>1007</v>
      </c>
      <c r="O33" t="s">
        <v>54</v>
      </c>
      <c r="P33" t="s">
        <v>54</v>
      </c>
      <c r="Q33">
        <v>1</v>
      </c>
      <c r="X33">
        <v>1.0999999999999999E-2</v>
      </c>
      <c r="Y33">
        <v>1155</v>
      </c>
      <c r="Z33">
        <v>0</v>
      </c>
      <c r="AA33">
        <v>0</v>
      </c>
      <c r="AB33">
        <v>0</v>
      </c>
      <c r="AC33">
        <v>0</v>
      </c>
      <c r="AD33">
        <v>1</v>
      </c>
      <c r="AE33">
        <v>0</v>
      </c>
      <c r="AF33" t="s">
        <v>3</v>
      </c>
      <c r="AG33">
        <v>1.0999999999999999E-2</v>
      </c>
      <c r="AH33">
        <v>2</v>
      </c>
      <c r="AI33">
        <v>53419495</v>
      </c>
      <c r="AJ33">
        <v>33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 x14ac:dyDescent="0.2">
      <c r="A34">
        <f>ROW(Source!A36)</f>
        <v>36</v>
      </c>
      <c r="B34">
        <v>53419529</v>
      </c>
      <c r="C34">
        <v>53419518</v>
      </c>
      <c r="D34">
        <v>51576705</v>
      </c>
      <c r="E34">
        <v>56</v>
      </c>
      <c r="F34">
        <v>1</v>
      </c>
      <c r="G34">
        <v>1</v>
      </c>
      <c r="H34">
        <v>1</v>
      </c>
      <c r="I34" t="s">
        <v>423</v>
      </c>
      <c r="J34" t="s">
        <v>3</v>
      </c>
      <c r="K34" t="s">
        <v>424</v>
      </c>
      <c r="L34">
        <v>1191</v>
      </c>
      <c r="N34">
        <v>1013</v>
      </c>
      <c r="O34" t="s">
        <v>345</v>
      </c>
      <c r="P34" t="s">
        <v>345</v>
      </c>
      <c r="Q34">
        <v>1</v>
      </c>
      <c r="X34">
        <v>26</v>
      </c>
      <c r="Y34">
        <v>0</v>
      </c>
      <c r="Z34">
        <v>0</v>
      </c>
      <c r="AA34">
        <v>0</v>
      </c>
      <c r="AB34">
        <v>9.76</v>
      </c>
      <c r="AC34">
        <v>0</v>
      </c>
      <c r="AD34">
        <v>1</v>
      </c>
      <c r="AE34">
        <v>1</v>
      </c>
      <c r="AF34" t="s">
        <v>21</v>
      </c>
      <c r="AG34">
        <v>29.9</v>
      </c>
      <c r="AH34">
        <v>2</v>
      </c>
      <c r="AI34">
        <v>53419519</v>
      </c>
      <c r="AJ34">
        <v>34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 x14ac:dyDescent="0.2">
      <c r="A35">
        <f>ROW(Source!A36)</f>
        <v>36</v>
      </c>
      <c r="B35">
        <v>53419530</v>
      </c>
      <c r="C35">
        <v>53419518</v>
      </c>
      <c r="D35">
        <v>51576840</v>
      </c>
      <c r="E35">
        <v>56</v>
      </c>
      <c r="F35">
        <v>1</v>
      </c>
      <c r="G35">
        <v>1</v>
      </c>
      <c r="H35">
        <v>1</v>
      </c>
      <c r="I35" t="s">
        <v>346</v>
      </c>
      <c r="J35" t="s">
        <v>3</v>
      </c>
      <c r="K35" t="s">
        <v>347</v>
      </c>
      <c r="L35">
        <v>1191</v>
      </c>
      <c r="N35">
        <v>1013</v>
      </c>
      <c r="O35" t="s">
        <v>345</v>
      </c>
      <c r="P35" t="s">
        <v>345</v>
      </c>
      <c r="Q35">
        <v>1</v>
      </c>
      <c r="X35">
        <v>6.91</v>
      </c>
      <c r="Y35">
        <v>0</v>
      </c>
      <c r="Z35">
        <v>0</v>
      </c>
      <c r="AA35">
        <v>0</v>
      </c>
      <c r="AB35">
        <v>0</v>
      </c>
      <c r="AC35">
        <v>0</v>
      </c>
      <c r="AD35">
        <v>1</v>
      </c>
      <c r="AE35">
        <v>2</v>
      </c>
      <c r="AF35" t="s">
        <v>20</v>
      </c>
      <c r="AG35">
        <v>8.6374999999999993</v>
      </c>
      <c r="AH35">
        <v>2</v>
      </c>
      <c r="AI35">
        <v>53419520</v>
      </c>
      <c r="AJ35">
        <v>35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 x14ac:dyDescent="0.2">
      <c r="A36">
        <f>ROW(Source!A36)</f>
        <v>36</v>
      </c>
      <c r="B36">
        <v>53419531</v>
      </c>
      <c r="C36">
        <v>53419518</v>
      </c>
      <c r="D36">
        <v>51740741</v>
      </c>
      <c r="E36">
        <v>1</v>
      </c>
      <c r="F36">
        <v>1</v>
      </c>
      <c r="G36">
        <v>1</v>
      </c>
      <c r="H36">
        <v>2</v>
      </c>
      <c r="I36" t="s">
        <v>374</v>
      </c>
      <c r="J36" t="s">
        <v>375</v>
      </c>
      <c r="K36" t="s">
        <v>376</v>
      </c>
      <c r="L36">
        <v>1368</v>
      </c>
      <c r="N36">
        <v>1011</v>
      </c>
      <c r="O36" t="s">
        <v>351</v>
      </c>
      <c r="P36" t="s">
        <v>351</v>
      </c>
      <c r="Q36">
        <v>1</v>
      </c>
      <c r="X36">
        <v>1.04</v>
      </c>
      <c r="Y36">
        <v>0</v>
      </c>
      <c r="Z36">
        <v>115.4</v>
      </c>
      <c r="AA36">
        <v>13.5</v>
      </c>
      <c r="AB36">
        <v>0</v>
      </c>
      <c r="AC36">
        <v>0</v>
      </c>
      <c r="AD36">
        <v>1</v>
      </c>
      <c r="AE36">
        <v>0</v>
      </c>
      <c r="AF36" t="s">
        <v>20</v>
      </c>
      <c r="AG36">
        <v>1.3</v>
      </c>
      <c r="AH36">
        <v>2</v>
      </c>
      <c r="AI36">
        <v>53419521</v>
      </c>
      <c r="AJ36">
        <v>36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 x14ac:dyDescent="0.2">
      <c r="A37">
        <f>ROW(Source!A36)</f>
        <v>36</v>
      </c>
      <c r="B37">
        <v>53419532</v>
      </c>
      <c r="C37">
        <v>53419518</v>
      </c>
      <c r="D37">
        <v>51740826</v>
      </c>
      <c r="E37">
        <v>1</v>
      </c>
      <c r="F37">
        <v>1</v>
      </c>
      <c r="G37">
        <v>1</v>
      </c>
      <c r="H37">
        <v>2</v>
      </c>
      <c r="I37" t="s">
        <v>425</v>
      </c>
      <c r="J37" t="s">
        <v>426</v>
      </c>
      <c r="K37" t="s">
        <v>427</v>
      </c>
      <c r="L37">
        <v>1368</v>
      </c>
      <c r="N37">
        <v>1011</v>
      </c>
      <c r="O37" t="s">
        <v>351</v>
      </c>
      <c r="P37" t="s">
        <v>351</v>
      </c>
      <c r="Q37">
        <v>1</v>
      </c>
      <c r="X37">
        <v>3.07</v>
      </c>
      <c r="Y37">
        <v>0</v>
      </c>
      <c r="Z37">
        <v>69.84</v>
      </c>
      <c r="AA37">
        <v>11.6</v>
      </c>
      <c r="AB37">
        <v>0</v>
      </c>
      <c r="AC37">
        <v>0</v>
      </c>
      <c r="AD37">
        <v>1</v>
      </c>
      <c r="AE37">
        <v>0</v>
      </c>
      <c r="AF37" t="s">
        <v>20</v>
      </c>
      <c r="AG37">
        <v>3.8374999999999999</v>
      </c>
      <c r="AH37">
        <v>2</v>
      </c>
      <c r="AI37">
        <v>53419522</v>
      </c>
      <c r="AJ37">
        <v>37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 x14ac:dyDescent="0.2">
      <c r="A38">
        <f>ROW(Source!A36)</f>
        <v>36</v>
      </c>
      <c r="B38">
        <v>53419533</v>
      </c>
      <c r="C38">
        <v>53419518</v>
      </c>
      <c r="D38">
        <v>51740833</v>
      </c>
      <c r="E38">
        <v>1</v>
      </c>
      <c r="F38">
        <v>1</v>
      </c>
      <c r="G38">
        <v>1</v>
      </c>
      <c r="H38">
        <v>2</v>
      </c>
      <c r="I38" t="s">
        <v>428</v>
      </c>
      <c r="J38" t="s">
        <v>429</v>
      </c>
      <c r="K38" t="s">
        <v>430</v>
      </c>
      <c r="L38">
        <v>1368</v>
      </c>
      <c r="N38">
        <v>1011</v>
      </c>
      <c r="O38" t="s">
        <v>351</v>
      </c>
      <c r="P38" t="s">
        <v>351</v>
      </c>
      <c r="Q38">
        <v>1</v>
      </c>
      <c r="X38">
        <v>3.08</v>
      </c>
      <c r="Y38">
        <v>0</v>
      </c>
      <c r="Z38">
        <v>0.48</v>
      </c>
      <c r="AA38">
        <v>0</v>
      </c>
      <c r="AB38">
        <v>0</v>
      </c>
      <c r="AC38">
        <v>0</v>
      </c>
      <c r="AD38">
        <v>1</v>
      </c>
      <c r="AE38">
        <v>0</v>
      </c>
      <c r="AF38" t="s">
        <v>20</v>
      </c>
      <c r="AG38">
        <v>3.85</v>
      </c>
      <c r="AH38">
        <v>2</v>
      </c>
      <c r="AI38">
        <v>53419523</v>
      </c>
      <c r="AJ38">
        <v>38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 x14ac:dyDescent="0.2">
      <c r="A39">
        <f>ROW(Source!A36)</f>
        <v>36</v>
      </c>
      <c r="B39">
        <v>53419534</v>
      </c>
      <c r="C39">
        <v>53419518</v>
      </c>
      <c r="D39">
        <v>51741753</v>
      </c>
      <c r="E39">
        <v>1</v>
      </c>
      <c r="F39">
        <v>1</v>
      </c>
      <c r="G39">
        <v>1</v>
      </c>
      <c r="H39">
        <v>2</v>
      </c>
      <c r="I39" t="s">
        <v>386</v>
      </c>
      <c r="J39" t="s">
        <v>387</v>
      </c>
      <c r="K39" t="s">
        <v>388</v>
      </c>
      <c r="L39">
        <v>1368</v>
      </c>
      <c r="N39">
        <v>1011</v>
      </c>
      <c r="O39" t="s">
        <v>351</v>
      </c>
      <c r="P39" t="s">
        <v>351</v>
      </c>
      <c r="Q39">
        <v>1</v>
      </c>
      <c r="X39">
        <v>1.85</v>
      </c>
      <c r="Y39">
        <v>0</v>
      </c>
      <c r="Z39">
        <v>189.95</v>
      </c>
      <c r="AA39">
        <v>13.5</v>
      </c>
      <c r="AB39">
        <v>0</v>
      </c>
      <c r="AC39">
        <v>0</v>
      </c>
      <c r="AD39">
        <v>1</v>
      </c>
      <c r="AE39">
        <v>0</v>
      </c>
      <c r="AF39" t="s">
        <v>20</v>
      </c>
      <c r="AG39">
        <v>2.3125</v>
      </c>
      <c r="AH39">
        <v>2</v>
      </c>
      <c r="AI39">
        <v>53419524</v>
      </c>
      <c r="AJ39">
        <v>39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 x14ac:dyDescent="0.2">
      <c r="A40">
        <f>ROW(Source!A36)</f>
        <v>36</v>
      </c>
      <c r="B40">
        <v>53419535</v>
      </c>
      <c r="C40">
        <v>53419518</v>
      </c>
      <c r="D40">
        <v>51741848</v>
      </c>
      <c r="E40">
        <v>1</v>
      </c>
      <c r="F40">
        <v>1</v>
      </c>
      <c r="G40">
        <v>1</v>
      </c>
      <c r="H40">
        <v>2</v>
      </c>
      <c r="I40" t="s">
        <v>431</v>
      </c>
      <c r="J40" t="s">
        <v>432</v>
      </c>
      <c r="K40" t="s">
        <v>433</v>
      </c>
      <c r="L40">
        <v>1368</v>
      </c>
      <c r="N40">
        <v>1011</v>
      </c>
      <c r="O40" t="s">
        <v>351</v>
      </c>
      <c r="P40" t="s">
        <v>351</v>
      </c>
      <c r="Q40">
        <v>1</v>
      </c>
      <c r="X40">
        <v>0.95</v>
      </c>
      <c r="Y40">
        <v>0</v>
      </c>
      <c r="Z40">
        <v>147.43</v>
      </c>
      <c r="AA40">
        <v>11.6</v>
      </c>
      <c r="AB40">
        <v>0</v>
      </c>
      <c r="AC40">
        <v>0</v>
      </c>
      <c r="AD40">
        <v>1</v>
      </c>
      <c r="AE40">
        <v>0</v>
      </c>
      <c r="AF40" t="s">
        <v>20</v>
      </c>
      <c r="AG40">
        <v>1.1875</v>
      </c>
      <c r="AH40">
        <v>2</v>
      </c>
      <c r="AI40">
        <v>53419525</v>
      </c>
      <c r="AJ40">
        <v>40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 x14ac:dyDescent="0.2">
      <c r="A41">
        <f>ROW(Source!A36)</f>
        <v>36</v>
      </c>
      <c r="B41">
        <v>53419536</v>
      </c>
      <c r="C41">
        <v>53419518</v>
      </c>
      <c r="D41">
        <v>51591095</v>
      </c>
      <c r="E41">
        <v>1</v>
      </c>
      <c r="F41">
        <v>1</v>
      </c>
      <c r="G41">
        <v>1</v>
      </c>
      <c r="H41">
        <v>3</v>
      </c>
      <c r="I41" t="s">
        <v>70</v>
      </c>
      <c r="J41" t="s">
        <v>73</v>
      </c>
      <c r="K41" t="s">
        <v>71</v>
      </c>
      <c r="L41">
        <v>1346</v>
      </c>
      <c r="N41">
        <v>1009</v>
      </c>
      <c r="O41" t="s">
        <v>72</v>
      </c>
      <c r="P41" t="s">
        <v>72</v>
      </c>
      <c r="Q41">
        <v>1</v>
      </c>
      <c r="X41">
        <v>0</v>
      </c>
      <c r="Y41">
        <v>9.0399999999999991</v>
      </c>
      <c r="Z41">
        <v>0</v>
      </c>
      <c r="AA41">
        <v>0</v>
      </c>
      <c r="AB41">
        <v>0</v>
      </c>
      <c r="AC41">
        <v>1</v>
      </c>
      <c r="AD41">
        <v>0</v>
      </c>
      <c r="AE41">
        <v>0</v>
      </c>
      <c r="AF41" t="s">
        <v>3</v>
      </c>
      <c r="AG41">
        <v>0</v>
      </c>
      <c r="AH41">
        <v>2</v>
      </c>
      <c r="AI41">
        <v>53419526</v>
      </c>
      <c r="AJ41">
        <v>41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 x14ac:dyDescent="0.2">
      <c r="A42">
        <f>ROW(Source!A36)</f>
        <v>36</v>
      </c>
      <c r="B42">
        <v>53419537</v>
      </c>
      <c r="C42">
        <v>53419518</v>
      </c>
      <c r="D42">
        <v>51578577</v>
      </c>
      <c r="E42">
        <v>56</v>
      </c>
      <c r="F42">
        <v>1</v>
      </c>
      <c r="G42">
        <v>1</v>
      </c>
      <c r="H42">
        <v>3</v>
      </c>
      <c r="I42" t="s">
        <v>75</v>
      </c>
      <c r="J42" t="s">
        <v>3</v>
      </c>
      <c r="K42" t="s">
        <v>76</v>
      </c>
      <c r="L42">
        <v>1348</v>
      </c>
      <c r="N42">
        <v>1009</v>
      </c>
      <c r="O42" t="s">
        <v>61</v>
      </c>
      <c r="P42" t="s">
        <v>61</v>
      </c>
      <c r="Q42">
        <v>1000</v>
      </c>
      <c r="X42">
        <v>1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 t="s">
        <v>3</v>
      </c>
      <c r="AG42">
        <v>1</v>
      </c>
      <c r="AH42">
        <v>2</v>
      </c>
      <c r="AI42">
        <v>53419527</v>
      </c>
      <c r="AJ42">
        <v>42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 x14ac:dyDescent="0.2">
      <c r="A43">
        <f>ROW(Source!A36)</f>
        <v>36</v>
      </c>
      <c r="B43">
        <v>53419538</v>
      </c>
      <c r="C43">
        <v>53419518</v>
      </c>
      <c r="D43">
        <v>51580798</v>
      </c>
      <c r="E43">
        <v>56</v>
      </c>
      <c r="F43">
        <v>1</v>
      </c>
      <c r="G43">
        <v>1</v>
      </c>
      <c r="H43">
        <v>3</v>
      </c>
      <c r="I43" t="s">
        <v>78</v>
      </c>
      <c r="J43" t="s">
        <v>3</v>
      </c>
      <c r="K43" t="s">
        <v>79</v>
      </c>
      <c r="L43">
        <v>1371</v>
      </c>
      <c r="N43">
        <v>1013</v>
      </c>
      <c r="O43" t="s">
        <v>80</v>
      </c>
      <c r="P43" t="s">
        <v>80</v>
      </c>
      <c r="Q43">
        <v>1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0</v>
      </c>
      <c r="AE43">
        <v>0</v>
      </c>
      <c r="AF43" t="s">
        <v>3</v>
      </c>
      <c r="AG43">
        <v>0</v>
      </c>
      <c r="AH43">
        <v>2</v>
      </c>
      <c r="AI43">
        <v>53419528</v>
      </c>
      <c r="AJ43">
        <v>43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 x14ac:dyDescent="0.2">
      <c r="A44">
        <f>ROW(Source!A41)</f>
        <v>41</v>
      </c>
      <c r="B44">
        <v>53419554</v>
      </c>
      <c r="C44">
        <v>53419543</v>
      </c>
      <c r="D44">
        <v>51576715</v>
      </c>
      <c r="E44">
        <v>56</v>
      </c>
      <c r="F44">
        <v>1</v>
      </c>
      <c r="G44">
        <v>1</v>
      </c>
      <c r="H44">
        <v>1</v>
      </c>
      <c r="I44" t="s">
        <v>434</v>
      </c>
      <c r="J44" t="s">
        <v>3</v>
      </c>
      <c r="K44" t="s">
        <v>435</v>
      </c>
      <c r="L44">
        <v>1191</v>
      </c>
      <c r="N44">
        <v>1013</v>
      </c>
      <c r="O44" t="s">
        <v>345</v>
      </c>
      <c r="P44" t="s">
        <v>345</v>
      </c>
      <c r="Q44">
        <v>1</v>
      </c>
      <c r="X44">
        <v>1.02</v>
      </c>
      <c r="Y44">
        <v>0</v>
      </c>
      <c r="Z44">
        <v>0</v>
      </c>
      <c r="AA44">
        <v>0</v>
      </c>
      <c r="AB44">
        <v>10.5</v>
      </c>
      <c r="AC44">
        <v>0</v>
      </c>
      <c r="AD44">
        <v>1</v>
      </c>
      <c r="AE44">
        <v>1</v>
      </c>
      <c r="AF44" t="s">
        <v>3</v>
      </c>
      <c r="AG44">
        <v>1.02</v>
      </c>
      <c r="AH44">
        <v>2</v>
      </c>
      <c r="AI44">
        <v>53419544</v>
      </c>
      <c r="AJ44">
        <v>44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 x14ac:dyDescent="0.2">
      <c r="A45">
        <f>ROW(Source!A41)</f>
        <v>41</v>
      </c>
      <c r="B45">
        <v>53419555</v>
      </c>
      <c r="C45">
        <v>53419543</v>
      </c>
      <c r="D45">
        <v>51576840</v>
      </c>
      <c r="E45">
        <v>56</v>
      </c>
      <c r="F45">
        <v>1</v>
      </c>
      <c r="G45">
        <v>1</v>
      </c>
      <c r="H45">
        <v>1</v>
      </c>
      <c r="I45" t="s">
        <v>346</v>
      </c>
      <c r="J45" t="s">
        <v>3</v>
      </c>
      <c r="K45" t="s">
        <v>347</v>
      </c>
      <c r="L45">
        <v>1191</v>
      </c>
      <c r="N45">
        <v>1013</v>
      </c>
      <c r="O45" t="s">
        <v>345</v>
      </c>
      <c r="P45" t="s">
        <v>345</v>
      </c>
      <c r="Q45">
        <v>1</v>
      </c>
      <c r="X45">
        <v>0.4</v>
      </c>
      <c r="Y45">
        <v>0</v>
      </c>
      <c r="Z45">
        <v>0</v>
      </c>
      <c r="AA45">
        <v>0</v>
      </c>
      <c r="AB45">
        <v>0</v>
      </c>
      <c r="AC45">
        <v>0</v>
      </c>
      <c r="AD45">
        <v>1</v>
      </c>
      <c r="AE45">
        <v>2</v>
      </c>
      <c r="AF45" t="s">
        <v>3</v>
      </c>
      <c r="AG45">
        <v>0.4</v>
      </c>
      <c r="AH45">
        <v>2</v>
      </c>
      <c r="AI45">
        <v>53419545</v>
      </c>
      <c r="AJ45">
        <v>45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 x14ac:dyDescent="0.2">
      <c r="A46">
        <f>ROW(Source!A41)</f>
        <v>41</v>
      </c>
      <c r="B46">
        <v>53419556</v>
      </c>
      <c r="C46">
        <v>53419543</v>
      </c>
      <c r="D46">
        <v>51740741</v>
      </c>
      <c r="E46">
        <v>1</v>
      </c>
      <c r="F46">
        <v>1</v>
      </c>
      <c r="G46">
        <v>1</v>
      </c>
      <c r="H46">
        <v>2</v>
      </c>
      <c r="I46" t="s">
        <v>374</v>
      </c>
      <c r="J46" t="s">
        <v>375</v>
      </c>
      <c r="K46" t="s">
        <v>376</v>
      </c>
      <c r="L46">
        <v>1368</v>
      </c>
      <c r="N46">
        <v>1011</v>
      </c>
      <c r="O46" t="s">
        <v>351</v>
      </c>
      <c r="P46" t="s">
        <v>351</v>
      </c>
      <c r="Q46">
        <v>1</v>
      </c>
      <c r="X46">
        <v>0.02</v>
      </c>
      <c r="Y46">
        <v>0</v>
      </c>
      <c r="Z46">
        <v>115.4</v>
      </c>
      <c r="AA46">
        <v>13.5</v>
      </c>
      <c r="AB46">
        <v>0</v>
      </c>
      <c r="AC46">
        <v>0</v>
      </c>
      <c r="AD46">
        <v>1</v>
      </c>
      <c r="AE46">
        <v>0</v>
      </c>
      <c r="AF46" t="s">
        <v>3</v>
      </c>
      <c r="AG46">
        <v>0.02</v>
      </c>
      <c r="AH46">
        <v>2</v>
      </c>
      <c r="AI46">
        <v>53419546</v>
      </c>
      <c r="AJ46">
        <v>46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 x14ac:dyDescent="0.2">
      <c r="A47">
        <f>ROW(Source!A41)</f>
        <v>41</v>
      </c>
      <c r="B47">
        <v>53419557</v>
      </c>
      <c r="C47">
        <v>53419543</v>
      </c>
      <c r="D47">
        <v>51740994</v>
      </c>
      <c r="E47">
        <v>1</v>
      </c>
      <c r="F47">
        <v>1</v>
      </c>
      <c r="G47">
        <v>1</v>
      </c>
      <c r="H47">
        <v>2</v>
      </c>
      <c r="I47" t="s">
        <v>436</v>
      </c>
      <c r="J47" t="s">
        <v>437</v>
      </c>
      <c r="K47" t="s">
        <v>438</v>
      </c>
      <c r="L47">
        <v>1368</v>
      </c>
      <c r="N47">
        <v>1011</v>
      </c>
      <c r="O47" t="s">
        <v>351</v>
      </c>
      <c r="P47" t="s">
        <v>351</v>
      </c>
      <c r="Q47">
        <v>1</v>
      </c>
      <c r="X47">
        <v>0.36</v>
      </c>
      <c r="Y47">
        <v>0</v>
      </c>
      <c r="Z47">
        <v>142.69999999999999</v>
      </c>
      <c r="AA47">
        <v>13.5</v>
      </c>
      <c r="AB47">
        <v>0</v>
      </c>
      <c r="AC47">
        <v>0</v>
      </c>
      <c r="AD47">
        <v>1</v>
      </c>
      <c r="AE47">
        <v>0</v>
      </c>
      <c r="AF47" t="s">
        <v>3</v>
      </c>
      <c r="AG47">
        <v>0.36</v>
      </c>
      <c r="AH47">
        <v>2</v>
      </c>
      <c r="AI47">
        <v>53419547</v>
      </c>
      <c r="AJ47">
        <v>47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 x14ac:dyDescent="0.2">
      <c r="A48">
        <f>ROW(Source!A41)</f>
        <v>41</v>
      </c>
      <c r="B48">
        <v>53419558</v>
      </c>
      <c r="C48">
        <v>53419543</v>
      </c>
      <c r="D48">
        <v>51741772</v>
      </c>
      <c r="E48">
        <v>1</v>
      </c>
      <c r="F48">
        <v>1</v>
      </c>
      <c r="G48">
        <v>1</v>
      </c>
      <c r="H48">
        <v>2</v>
      </c>
      <c r="I48" t="s">
        <v>439</v>
      </c>
      <c r="J48" t="s">
        <v>440</v>
      </c>
      <c r="K48" t="s">
        <v>441</v>
      </c>
      <c r="L48">
        <v>1368</v>
      </c>
      <c r="N48">
        <v>1011</v>
      </c>
      <c r="O48" t="s">
        <v>351</v>
      </c>
      <c r="P48" t="s">
        <v>351</v>
      </c>
      <c r="Q48">
        <v>1</v>
      </c>
      <c r="X48">
        <v>0.02</v>
      </c>
      <c r="Y48">
        <v>0</v>
      </c>
      <c r="Z48">
        <v>65.709999999999994</v>
      </c>
      <c r="AA48">
        <v>11.6</v>
      </c>
      <c r="AB48">
        <v>0</v>
      </c>
      <c r="AC48">
        <v>0</v>
      </c>
      <c r="AD48">
        <v>1</v>
      </c>
      <c r="AE48">
        <v>0</v>
      </c>
      <c r="AF48" t="s">
        <v>3</v>
      </c>
      <c r="AG48">
        <v>0.02</v>
      </c>
      <c r="AH48">
        <v>2</v>
      </c>
      <c r="AI48">
        <v>53419548</v>
      </c>
      <c r="AJ48">
        <v>48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 x14ac:dyDescent="0.2">
      <c r="A49">
        <f>ROW(Source!A41)</f>
        <v>41</v>
      </c>
      <c r="B49">
        <v>53419559</v>
      </c>
      <c r="C49">
        <v>53419543</v>
      </c>
      <c r="D49">
        <v>51589084</v>
      </c>
      <c r="E49">
        <v>1</v>
      </c>
      <c r="F49">
        <v>1</v>
      </c>
      <c r="G49">
        <v>1</v>
      </c>
      <c r="H49">
        <v>3</v>
      </c>
      <c r="I49" t="s">
        <v>442</v>
      </c>
      <c r="J49" t="s">
        <v>443</v>
      </c>
      <c r="K49" t="s">
        <v>444</v>
      </c>
      <c r="L49">
        <v>1346</v>
      </c>
      <c r="N49">
        <v>1009</v>
      </c>
      <c r="O49" t="s">
        <v>72</v>
      </c>
      <c r="P49" t="s">
        <v>72</v>
      </c>
      <c r="Q49">
        <v>1</v>
      </c>
      <c r="X49">
        <v>0.01</v>
      </c>
      <c r="Y49">
        <v>30.4</v>
      </c>
      <c r="Z49">
        <v>0</v>
      </c>
      <c r="AA49">
        <v>0</v>
      </c>
      <c r="AB49">
        <v>0</v>
      </c>
      <c r="AC49">
        <v>0</v>
      </c>
      <c r="AD49">
        <v>1</v>
      </c>
      <c r="AE49">
        <v>0</v>
      </c>
      <c r="AF49" t="s">
        <v>3</v>
      </c>
      <c r="AG49">
        <v>0.01</v>
      </c>
      <c r="AH49">
        <v>2</v>
      </c>
      <c r="AI49">
        <v>53419549</v>
      </c>
      <c r="AJ49">
        <v>49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 x14ac:dyDescent="0.2">
      <c r="A50">
        <f>ROW(Source!A41)</f>
        <v>41</v>
      </c>
      <c r="B50">
        <v>53419560</v>
      </c>
      <c r="C50">
        <v>53419543</v>
      </c>
      <c r="D50">
        <v>51589158</v>
      </c>
      <c r="E50">
        <v>1</v>
      </c>
      <c r="F50">
        <v>1</v>
      </c>
      <c r="G50">
        <v>1</v>
      </c>
      <c r="H50">
        <v>3</v>
      </c>
      <c r="I50" t="s">
        <v>445</v>
      </c>
      <c r="J50" t="s">
        <v>446</v>
      </c>
      <c r="K50" t="s">
        <v>447</v>
      </c>
      <c r="L50">
        <v>1346</v>
      </c>
      <c r="N50">
        <v>1009</v>
      </c>
      <c r="O50" t="s">
        <v>72</v>
      </c>
      <c r="P50" t="s">
        <v>72</v>
      </c>
      <c r="Q50">
        <v>1</v>
      </c>
      <c r="X50">
        <v>1.2E-2</v>
      </c>
      <c r="Y50">
        <v>24.04</v>
      </c>
      <c r="Z50">
        <v>0</v>
      </c>
      <c r="AA50">
        <v>0</v>
      </c>
      <c r="AB50">
        <v>0</v>
      </c>
      <c r="AC50">
        <v>0</v>
      </c>
      <c r="AD50">
        <v>1</v>
      </c>
      <c r="AE50">
        <v>0</v>
      </c>
      <c r="AF50" t="s">
        <v>3</v>
      </c>
      <c r="AG50">
        <v>1.2E-2</v>
      </c>
      <c r="AH50">
        <v>2</v>
      </c>
      <c r="AI50">
        <v>53419550</v>
      </c>
      <c r="AJ50">
        <v>50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 x14ac:dyDescent="0.2">
      <c r="A51">
        <f>ROW(Source!A41)</f>
        <v>41</v>
      </c>
      <c r="B51">
        <v>53419561</v>
      </c>
      <c r="C51">
        <v>53419543</v>
      </c>
      <c r="D51">
        <v>51643476</v>
      </c>
      <c r="E51">
        <v>1</v>
      </c>
      <c r="F51">
        <v>1</v>
      </c>
      <c r="G51">
        <v>1</v>
      </c>
      <c r="H51">
        <v>3</v>
      </c>
      <c r="I51" t="s">
        <v>448</v>
      </c>
      <c r="J51" t="s">
        <v>449</v>
      </c>
      <c r="K51" t="s">
        <v>450</v>
      </c>
      <c r="L51">
        <v>1348</v>
      </c>
      <c r="N51">
        <v>1009</v>
      </c>
      <c r="O51" t="s">
        <v>61</v>
      </c>
      <c r="P51" t="s">
        <v>61</v>
      </c>
      <c r="Q51">
        <v>1000</v>
      </c>
      <c r="X51">
        <v>5.0000000000000001E-4</v>
      </c>
      <c r="Y51">
        <v>96440</v>
      </c>
      <c r="Z51">
        <v>0</v>
      </c>
      <c r="AA51">
        <v>0</v>
      </c>
      <c r="AB51">
        <v>0</v>
      </c>
      <c r="AC51">
        <v>0</v>
      </c>
      <c r="AD51">
        <v>1</v>
      </c>
      <c r="AE51">
        <v>0</v>
      </c>
      <c r="AF51" t="s">
        <v>3</v>
      </c>
      <c r="AG51">
        <v>5.0000000000000001E-4</v>
      </c>
      <c r="AH51">
        <v>2</v>
      </c>
      <c r="AI51">
        <v>53419551</v>
      </c>
      <c r="AJ51">
        <v>51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 x14ac:dyDescent="0.2">
      <c r="A52">
        <f>ROW(Source!A41)</f>
        <v>41</v>
      </c>
      <c r="B52">
        <v>53419562</v>
      </c>
      <c r="C52">
        <v>53419543</v>
      </c>
      <c r="D52">
        <v>51651382</v>
      </c>
      <c r="E52">
        <v>1</v>
      </c>
      <c r="F52">
        <v>1</v>
      </c>
      <c r="G52">
        <v>1</v>
      </c>
      <c r="H52">
        <v>3</v>
      </c>
      <c r="I52" t="s">
        <v>451</v>
      </c>
      <c r="J52" t="s">
        <v>452</v>
      </c>
      <c r="K52" t="s">
        <v>453</v>
      </c>
      <c r="L52">
        <v>1346</v>
      </c>
      <c r="N52">
        <v>1009</v>
      </c>
      <c r="O52" t="s">
        <v>72</v>
      </c>
      <c r="P52" t="s">
        <v>72</v>
      </c>
      <c r="Q52">
        <v>1</v>
      </c>
      <c r="X52">
        <v>0.01</v>
      </c>
      <c r="Y52">
        <v>35.700000000000003</v>
      </c>
      <c r="Z52">
        <v>0</v>
      </c>
      <c r="AA52">
        <v>0</v>
      </c>
      <c r="AB52">
        <v>0</v>
      </c>
      <c r="AC52">
        <v>0</v>
      </c>
      <c r="AD52">
        <v>1</v>
      </c>
      <c r="AE52">
        <v>0</v>
      </c>
      <c r="AF52" t="s">
        <v>3</v>
      </c>
      <c r="AG52">
        <v>0.01</v>
      </c>
      <c r="AH52">
        <v>2</v>
      </c>
      <c r="AI52">
        <v>53419552</v>
      </c>
      <c r="AJ52">
        <v>52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 x14ac:dyDescent="0.2">
      <c r="A53">
        <f>ROW(Source!A41)</f>
        <v>41</v>
      </c>
      <c r="B53">
        <v>53419563</v>
      </c>
      <c r="C53">
        <v>53419543</v>
      </c>
      <c r="D53">
        <v>51581439</v>
      </c>
      <c r="E53">
        <v>56</v>
      </c>
      <c r="F53">
        <v>1</v>
      </c>
      <c r="G53">
        <v>1</v>
      </c>
      <c r="H53">
        <v>3</v>
      </c>
      <c r="I53" t="s">
        <v>454</v>
      </c>
      <c r="J53" t="s">
        <v>3</v>
      </c>
      <c r="K53" t="s">
        <v>455</v>
      </c>
      <c r="L53">
        <v>1374</v>
      </c>
      <c r="N53">
        <v>1013</v>
      </c>
      <c r="O53" t="s">
        <v>456</v>
      </c>
      <c r="P53" t="s">
        <v>456</v>
      </c>
      <c r="Q53">
        <v>1</v>
      </c>
      <c r="X53">
        <v>0.21</v>
      </c>
      <c r="Y53">
        <v>1</v>
      </c>
      <c r="Z53">
        <v>0</v>
      </c>
      <c r="AA53">
        <v>0</v>
      </c>
      <c r="AB53">
        <v>0</v>
      </c>
      <c r="AC53">
        <v>0</v>
      </c>
      <c r="AD53">
        <v>1</v>
      </c>
      <c r="AE53">
        <v>0</v>
      </c>
      <c r="AF53" t="s">
        <v>3</v>
      </c>
      <c r="AG53">
        <v>0.21</v>
      </c>
      <c r="AH53">
        <v>2</v>
      </c>
      <c r="AI53">
        <v>53419553</v>
      </c>
      <c r="AJ53">
        <v>53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 x14ac:dyDescent="0.2">
      <c r="A54">
        <f>ROW(Source!A43)</f>
        <v>43</v>
      </c>
      <c r="B54">
        <v>53419570</v>
      </c>
      <c r="C54">
        <v>53419565</v>
      </c>
      <c r="D54">
        <v>51576689</v>
      </c>
      <c r="E54">
        <v>56</v>
      </c>
      <c r="F54">
        <v>1</v>
      </c>
      <c r="G54">
        <v>1</v>
      </c>
      <c r="H54">
        <v>1</v>
      </c>
      <c r="I54" t="s">
        <v>457</v>
      </c>
      <c r="J54" t="s">
        <v>3</v>
      </c>
      <c r="K54" t="s">
        <v>458</v>
      </c>
      <c r="L54">
        <v>1191</v>
      </c>
      <c r="N54">
        <v>1013</v>
      </c>
      <c r="O54" t="s">
        <v>345</v>
      </c>
      <c r="P54" t="s">
        <v>345</v>
      </c>
      <c r="Q54">
        <v>1</v>
      </c>
      <c r="X54">
        <v>5.3</v>
      </c>
      <c r="Y54">
        <v>0</v>
      </c>
      <c r="Z54">
        <v>0</v>
      </c>
      <c r="AA54">
        <v>0</v>
      </c>
      <c r="AB54">
        <v>9.4</v>
      </c>
      <c r="AC54">
        <v>0</v>
      </c>
      <c r="AD54">
        <v>1</v>
      </c>
      <c r="AE54">
        <v>1</v>
      </c>
      <c r="AF54" t="s">
        <v>3</v>
      </c>
      <c r="AG54">
        <v>5.3</v>
      </c>
      <c r="AH54">
        <v>2</v>
      </c>
      <c r="AI54">
        <v>53419566</v>
      </c>
      <c r="AJ54">
        <v>54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 x14ac:dyDescent="0.2">
      <c r="A55">
        <f>ROW(Source!A43)</f>
        <v>43</v>
      </c>
      <c r="B55">
        <v>53419571</v>
      </c>
      <c r="C55">
        <v>53419565</v>
      </c>
      <c r="D55">
        <v>51576840</v>
      </c>
      <c r="E55">
        <v>56</v>
      </c>
      <c r="F55">
        <v>1</v>
      </c>
      <c r="G55">
        <v>1</v>
      </c>
      <c r="H55">
        <v>1</v>
      </c>
      <c r="I55" t="s">
        <v>346</v>
      </c>
      <c r="J55" t="s">
        <v>3</v>
      </c>
      <c r="K55" t="s">
        <v>347</v>
      </c>
      <c r="L55">
        <v>1191</v>
      </c>
      <c r="N55">
        <v>1013</v>
      </c>
      <c r="O55" t="s">
        <v>345</v>
      </c>
      <c r="P55" t="s">
        <v>345</v>
      </c>
      <c r="Q55">
        <v>1</v>
      </c>
      <c r="X55">
        <v>3.9</v>
      </c>
      <c r="Y55">
        <v>0</v>
      </c>
      <c r="Z55">
        <v>0</v>
      </c>
      <c r="AA55">
        <v>0</v>
      </c>
      <c r="AB55">
        <v>0</v>
      </c>
      <c r="AC55">
        <v>0</v>
      </c>
      <c r="AD55">
        <v>1</v>
      </c>
      <c r="AE55">
        <v>2</v>
      </c>
      <c r="AF55" t="s">
        <v>3</v>
      </c>
      <c r="AG55">
        <v>3.9</v>
      </c>
      <c r="AH55">
        <v>2</v>
      </c>
      <c r="AI55">
        <v>53419567</v>
      </c>
      <c r="AJ55">
        <v>55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 x14ac:dyDescent="0.2">
      <c r="A56">
        <f>ROW(Source!A43)</f>
        <v>43</v>
      </c>
      <c r="B56">
        <v>53419572</v>
      </c>
      <c r="C56">
        <v>53419565</v>
      </c>
      <c r="D56">
        <v>51741772</v>
      </c>
      <c r="E56">
        <v>1</v>
      </c>
      <c r="F56">
        <v>1</v>
      </c>
      <c r="G56">
        <v>1</v>
      </c>
      <c r="H56">
        <v>2</v>
      </c>
      <c r="I56" t="s">
        <v>439</v>
      </c>
      <c r="J56" t="s">
        <v>440</v>
      </c>
      <c r="K56" t="s">
        <v>441</v>
      </c>
      <c r="L56">
        <v>1368</v>
      </c>
      <c r="N56">
        <v>1011</v>
      </c>
      <c r="O56" t="s">
        <v>351</v>
      </c>
      <c r="P56" t="s">
        <v>351</v>
      </c>
      <c r="Q56">
        <v>1</v>
      </c>
      <c r="X56">
        <v>3.9</v>
      </c>
      <c r="Y56">
        <v>0</v>
      </c>
      <c r="Z56">
        <v>65.709999999999994</v>
      </c>
      <c r="AA56">
        <v>11.6</v>
      </c>
      <c r="AB56">
        <v>0</v>
      </c>
      <c r="AC56">
        <v>0</v>
      </c>
      <c r="AD56">
        <v>1</v>
      </c>
      <c r="AE56">
        <v>0</v>
      </c>
      <c r="AF56" t="s">
        <v>3</v>
      </c>
      <c r="AG56">
        <v>3.9</v>
      </c>
      <c r="AH56">
        <v>2</v>
      </c>
      <c r="AI56">
        <v>53419568</v>
      </c>
      <c r="AJ56">
        <v>56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 x14ac:dyDescent="0.2">
      <c r="A57">
        <f>ROW(Source!A43)</f>
        <v>43</v>
      </c>
      <c r="B57">
        <v>53419573</v>
      </c>
      <c r="C57">
        <v>53419565</v>
      </c>
      <c r="D57">
        <v>51581439</v>
      </c>
      <c r="E57">
        <v>56</v>
      </c>
      <c r="F57">
        <v>1</v>
      </c>
      <c r="G57">
        <v>1</v>
      </c>
      <c r="H57">
        <v>3</v>
      </c>
      <c r="I57" t="s">
        <v>454</v>
      </c>
      <c r="J57" t="s">
        <v>3</v>
      </c>
      <c r="K57" t="s">
        <v>455</v>
      </c>
      <c r="L57">
        <v>1374</v>
      </c>
      <c r="N57">
        <v>1013</v>
      </c>
      <c r="O57" t="s">
        <v>456</v>
      </c>
      <c r="P57" t="s">
        <v>456</v>
      </c>
      <c r="Q57">
        <v>1</v>
      </c>
      <c r="X57">
        <v>1</v>
      </c>
      <c r="Y57">
        <v>1</v>
      </c>
      <c r="Z57">
        <v>0</v>
      </c>
      <c r="AA57">
        <v>0</v>
      </c>
      <c r="AB57">
        <v>0</v>
      </c>
      <c r="AC57">
        <v>0</v>
      </c>
      <c r="AD57">
        <v>1</v>
      </c>
      <c r="AE57">
        <v>0</v>
      </c>
      <c r="AF57" t="s">
        <v>3</v>
      </c>
      <c r="AG57">
        <v>1</v>
      </c>
      <c r="AH57">
        <v>2</v>
      </c>
      <c r="AI57">
        <v>53419569</v>
      </c>
      <c r="AJ57">
        <v>57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 x14ac:dyDescent="0.2">
      <c r="A58">
        <f>ROW(Source!A44)</f>
        <v>44</v>
      </c>
      <c r="B58">
        <v>53419580</v>
      </c>
      <c r="C58">
        <v>53419574</v>
      </c>
      <c r="D58">
        <v>51576689</v>
      </c>
      <c r="E58">
        <v>56</v>
      </c>
      <c r="F58">
        <v>1</v>
      </c>
      <c r="G58">
        <v>1</v>
      </c>
      <c r="H58">
        <v>1</v>
      </c>
      <c r="I58" t="s">
        <v>457</v>
      </c>
      <c r="J58" t="s">
        <v>3</v>
      </c>
      <c r="K58" t="s">
        <v>458</v>
      </c>
      <c r="L58">
        <v>1191</v>
      </c>
      <c r="N58">
        <v>1013</v>
      </c>
      <c r="O58" t="s">
        <v>345</v>
      </c>
      <c r="P58" t="s">
        <v>345</v>
      </c>
      <c r="Q58">
        <v>1</v>
      </c>
      <c r="X58">
        <v>5.21</v>
      </c>
      <c r="Y58">
        <v>0</v>
      </c>
      <c r="Z58">
        <v>0</v>
      </c>
      <c r="AA58">
        <v>0</v>
      </c>
      <c r="AB58">
        <v>9.4</v>
      </c>
      <c r="AC58">
        <v>0</v>
      </c>
      <c r="AD58">
        <v>1</v>
      </c>
      <c r="AE58">
        <v>1</v>
      </c>
      <c r="AF58" t="s">
        <v>3</v>
      </c>
      <c r="AG58">
        <v>5.21</v>
      </c>
      <c r="AH58">
        <v>2</v>
      </c>
      <c r="AI58">
        <v>53419575</v>
      </c>
      <c r="AJ58">
        <v>58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 x14ac:dyDescent="0.2">
      <c r="A59">
        <f>ROW(Source!A44)</f>
        <v>44</v>
      </c>
      <c r="B59">
        <v>53419581</v>
      </c>
      <c r="C59">
        <v>53419574</v>
      </c>
      <c r="D59">
        <v>51576840</v>
      </c>
      <c r="E59">
        <v>56</v>
      </c>
      <c r="F59">
        <v>1</v>
      </c>
      <c r="G59">
        <v>1</v>
      </c>
      <c r="H59">
        <v>1</v>
      </c>
      <c r="I59" t="s">
        <v>346</v>
      </c>
      <c r="J59" t="s">
        <v>3</v>
      </c>
      <c r="K59" t="s">
        <v>347</v>
      </c>
      <c r="L59">
        <v>1191</v>
      </c>
      <c r="N59">
        <v>1013</v>
      </c>
      <c r="O59" t="s">
        <v>345</v>
      </c>
      <c r="P59" t="s">
        <v>345</v>
      </c>
      <c r="Q59">
        <v>1</v>
      </c>
      <c r="X59">
        <v>3.46</v>
      </c>
      <c r="Y59">
        <v>0</v>
      </c>
      <c r="Z59">
        <v>0</v>
      </c>
      <c r="AA59">
        <v>0</v>
      </c>
      <c r="AB59">
        <v>0</v>
      </c>
      <c r="AC59">
        <v>0</v>
      </c>
      <c r="AD59">
        <v>1</v>
      </c>
      <c r="AE59">
        <v>2</v>
      </c>
      <c r="AF59" t="s">
        <v>3</v>
      </c>
      <c r="AG59">
        <v>3.46</v>
      </c>
      <c r="AH59">
        <v>2</v>
      </c>
      <c r="AI59">
        <v>53419576</v>
      </c>
      <c r="AJ59">
        <v>59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 x14ac:dyDescent="0.2">
      <c r="A60">
        <f>ROW(Source!A44)</f>
        <v>44</v>
      </c>
      <c r="B60">
        <v>53419582</v>
      </c>
      <c r="C60">
        <v>53419574</v>
      </c>
      <c r="D60">
        <v>51740741</v>
      </c>
      <c r="E60">
        <v>1</v>
      </c>
      <c r="F60">
        <v>1</v>
      </c>
      <c r="G60">
        <v>1</v>
      </c>
      <c r="H60">
        <v>2</v>
      </c>
      <c r="I60" t="s">
        <v>374</v>
      </c>
      <c r="J60" t="s">
        <v>375</v>
      </c>
      <c r="K60" t="s">
        <v>376</v>
      </c>
      <c r="L60">
        <v>1368</v>
      </c>
      <c r="N60">
        <v>1011</v>
      </c>
      <c r="O60" t="s">
        <v>351</v>
      </c>
      <c r="P60" t="s">
        <v>351</v>
      </c>
      <c r="Q60">
        <v>1</v>
      </c>
      <c r="X60">
        <v>1.73</v>
      </c>
      <c r="Y60">
        <v>0</v>
      </c>
      <c r="Z60">
        <v>115.4</v>
      </c>
      <c r="AA60">
        <v>13.5</v>
      </c>
      <c r="AB60">
        <v>0</v>
      </c>
      <c r="AC60">
        <v>0</v>
      </c>
      <c r="AD60">
        <v>1</v>
      </c>
      <c r="AE60">
        <v>0</v>
      </c>
      <c r="AF60" t="s">
        <v>3</v>
      </c>
      <c r="AG60">
        <v>1.73</v>
      </c>
      <c r="AH60">
        <v>2</v>
      </c>
      <c r="AI60">
        <v>53419577</v>
      </c>
      <c r="AJ60">
        <v>60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 x14ac:dyDescent="0.2">
      <c r="A61">
        <f>ROW(Source!A44)</f>
        <v>44</v>
      </c>
      <c r="B61">
        <v>53419583</v>
      </c>
      <c r="C61">
        <v>53419574</v>
      </c>
      <c r="D61">
        <v>51741772</v>
      </c>
      <c r="E61">
        <v>1</v>
      </c>
      <c r="F61">
        <v>1</v>
      </c>
      <c r="G61">
        <v>1</v>
      </c>
      <c r="H61">
        <v>2</v>
      </c>
      <c r="I61" t="s">
        <v>439</v>
      </c>
      <c r="J61" t="s">
        <v>440</v>
      </c>
      <c r="K61" t="s">
        <v>441</v>
      </c>
      <c r="L61">
        <v>1368</v>
      </c>
      <c r="N61">
        <v>1011</v>
      </c>
      <c r="O61" t="s">
        <v>351</v>
      </c>
      <c r="P61" t="s">
        <v>351</v>
      </c>
      <c r="Q61">
        <v>1</v>
      </c>
      <c r="X61">
        <v>1.73</v>
      </c>
      <c r="Y61">
        <v>0</v>
      </c>
      <c r="Z61">
        <v>65.709999999999994</v>
      </c>
      <c r="AA61">
        <v>11.6</v>
      </c>
      <c r="AB61">
        <v>0</v>
      </c>
      <c r="AC61">
        <v>0</v>
      </c>
      <c r="AD61">
        <v>1</v>
      </c>
      <c r="AE61">
        <v>0</v>
      </c>
      <c r="AF61" t="s">
        <v>3</v>
      </c>
      <c r="AG61">
        <v>1.73</v>
      </c>
      <c r="AH61">
        <v>2</v>
      </c>
      <c r="AI61">
        <v>53419578</v>
      </c>
      <c r="AJ61">
        <v>61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 x14ac:dyDescent="0.2">
      <c r="A62">
        <f>ROW(Source!A44)</f>
        <v>44</v>
      </c>
      <c r="B62">
        <v>53419584</v>
      </c>
      <c r="C62">
        <v>53419574</v>
      </c>
      <c r="D62">
        <v>51581439</v>
      </c>
      <c r="E62">
        <v>56</v>
      </c>
      <c r="F62">
        <v>1</v>
      </c>
      <c r="G62">
        <v>1</v>
      </c>
      <c r="H62">
        <v>3</v>
      </c>
      <c r="I62" t="s">
        <v>454</v>
      </c>
      <c r="J62" t="s">
        <v>3</v>
      </c>
      <c r="K62" t="s">
        <v>455</v>
      </c>
      <c r="L62">
        <v>1374</v>
      </c>
      <c r="N62">
        <v>1013</v>
      </c>
      <c r="O62" t="s">
        <v>456</v>
      </c>
      <c r="P62" t="s">
        <v>456</v>
      </c>
      <c r="Q62">
        <v>1</v>
      </c>
      <c r="X62">
        <v>0.98</v>
      </c>
      <c r="Y62">
        <v>1</v>
      </c>
      <c r="Z62">
        <v>0</v>
      </c>
      <c r="AA62">
        <v>0</v>
      </c>
      <c r="AB62">
        <v>0</v>
      </c>
      <c r="AC62">
        <v>0</v>
      </c>
      <c r="AD62">
        <v>1</v>
      </c>
      <c r="AE62">
        <v>0</v>
      </c>
      <c r="AF62" t="s">
        <v>3</v>
      </c>
      <c r="AG62">
        <v>0.98</v>
      </c>
      <c r="AH62">
        <v>2</v>
      </c>
      <c r="AI62">
        <v>53419579</v>
      </c>
      <c r="AJ62">
        <v>62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 x14ac:dyDescent="0.2">
      <c r="A63">
        <f>ROW(Source!A46)</f>
        <v>46</v>
      </c>
      <c r="B63">
        <v>53419597</v>
      </c>
      <c r="C63">
        <v>53419586</v>
      </c>
      <c r="D63">
        <v>51576689</v>
      </c>
      <c r="E63">
        <v>56</v>
      </c>
      <c r="F63">
        <v>1</v>
      </c>
      <c r="G63">
        <v>1</v>
      </c>
      <c r="H63">
        <v>1</v>
      </c>
      <c r="I63" t="s">
        <v>457</v>
      </c>
      <c r="J63" t="s">
        <v>3</v>
      </c>
      <c r="K63" t="s">
        <v>458</v>
      </c>
      <c r="L63">
        <v>1191</v>
      </c>
      <c r="N63">
        <v>1013</v>
      </c>
      <c r="O63" t="s">
        <v>345</v>
      </c>
      <c r="P63" t="s">
        <v>345</v>
      </c>
      <c r="Q63">
        <v>1</v>
      </c>
      <c r="X63">
        <v>9.92</v>
      </c>
      <c r="Y63">
        <v>0</v>
      </c>
      <c r="Z63">
        <v>0</v>
      </c>
      <c r="AA63">
        <v>0</v>
      </c>
      <c r="AB63">
        <v>9.4</v>
      </c>
      <c r="AC63">
        <v>0</v>
      </c>
      <c r="AD63">
        <v>1</v>
      </c>
      <c r="AE63">
        <v>1</v>
      </c>
      <c r="AF63" t="s">
        <v>3</v>
      </c>
      <c r="AG63">
        <v>9.92</v>
      </c>
      <c r="AH63">
        <v>2</v>
      </c>
      <c r="AI63">
        <v>53419587</v>
      </c>
      <c r="AJ63">
        <v>63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 x14ac:dyDescent="0.2">
      <c r="A64">
        <f>ROW(Source!A46)</f>
        <v>46</v>
      </c>
      <c r="B64">
        <v>53419598</v>
      </c>
      <c r="C64">
        <v>53419586</v>
      </c>
      <c r="D64">
        <v>51576840</v>
      </c>
      <c r="E64">
        <v>56</v>
      </c>
      <c r="F64">
        <v>1</v>
      </c>
      <c r="G64">
        <v>1</v>
      </c>
      <c r="H64">
        <v>1</v>
      </c>
      <c r="I64" t="s">
        <v>346</v>
      </c>
      <c r="J64" t="s">
        <v>3</v>
      </c>
      <c r="K64" t="s">
        <v>347</v>
      </c>
      <c r="L64">
        <v>1191</v>
      </c>
      <c r="N64">
        <v>1013</v>
      </c>
      <c r="O64" t="s">
        <v>345</v>
      </c>
      <c r="P64" t="s">
        <v>345</v>
      </c>
      <c r="Q64">
        <v>1</v>
      </c>
      <c r="X64">
        <v>0.4</v>
      </c>
      <c r="Y64">
        <v>0</v>
      </c>
      <c r="Z64">
        <v>0</v>
      </c>
      <c r="AA64">
        <v>0</v>
      </c>
      <c r="AB64">
        <v>0</v>
      </c>
      <c r="AC64">
        <v>0</v>
      </c>
      <c r="AD64">
        <v>1</v>
      </c>
      <c r="AE64">
        <v>2</v>
      </c>
      <c r="AF64" t="s">
        <v>3</v>
      </c>
      <c r="AG64">
        <v>0.4</v>
      </c>
      <c r="AH64">
        <v>2</v>
      </c>
      <c r="AI64">
        <v>53419588</v>
      </c>
      <c r="AJ64">
        <v>64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 x14ac:dyDescent="0.2">
      <c r="A65">
        <f>ROW(Source!A46)</f>
        <v>46</v>
      </c>
      <c r="B65">
        <v>53419599</v>
      </c>
      <c r="C65">
        <v>53419586</v>
      </c>
      <c r="D65">
        <v>51740741</v>
      </c>
      <c r="E65">
        <v>1</v>
      </c>
      <c r="F65">
        <v>1</v>
      </c>
      <c r="G65">
        <v>1</v>
      </c>
      <c r="H65">
        <v>2</v>
      </c>
      <c r="I65" t="s">
        <v>374</v>
      </c>
      <c r="J65" t="s">
        <v>375</v>
      </c>
      <c r="K65" t="s">
        <v>376</v>
      </c>
      <c r="L65">
        <v>1368</v>
      </c>
      <c r="N65">
        <v>1011</v>
      </c>
      <c r="O65" t="s">
        <v>351</v>
      </c>
      <c r="P65" t="s">
        <v>351</v>
      </c>
      <c r="Q65">
        <v>1</v>
      </c>
      <c r="X65">
        <v>0.2</v>
      </c>
      <c r="Y65">
        <v>0</v>
      </c>
      <c r="Z65">
        <v>115.4</v>
      </c>
      <c r="AA65">
        <v>13.5</v>
      </c>
      <c r="AB65">
        <v>0</v>
      </c>
      <c r="AC65">
        <v>0</v>
      </c>
      <c r="AD65">
        <v>1</v>
      </c>
      <c r="AE65">
        <v>0</v>
      </c>
      <c r="AF65" t="s">
        <v>3</v>
      </c>
      <c r="AG65">
        <v>0.2</v>
      </c>
      <c r="AH65">
        <v>2</v>
      </c>
      <c r="AI65">
        <v>53419589</v>
      </c>
      <c r="AJ65">
        <v>65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 x14ac:dyDescent="0.2">
      <c r="A66">
        <f>ROW(Source!A46)</f>
        <v>46</v>
      </c>
      <c r="B66">
        <v>53419600</v>
      </c>
      <c r="C66">
        <v>53419586</v>
      </c>
      <c r="D66">
        <v>51740834</v>
      </c>
      <c r="E66">
        <v>1</v>
      </c>
      <c r="F66">
        <v>1</v>
      </c>
      <c r="G66">
        <v>1</v>
      </c>
      <c r="H66">
        <v>2</v>
      </c>
      <c r="I66" t="s">
        <v>459</v>
      </c>
      <c r="J66" t="s">
        <v>460</v>
      </c>
      <c r="K66" t="s">
        <v>461</v>
      </c>
      <c r="L66">
        <v>1368</v>
      </c>
      <c r="N66">
        <v>1011</v>
      </c>
      <c r="O66" t="s">
        <v>351</v>
      </c>
      <c r="P66" t="s">
        <v>351</v>
      </c>
      <c r="Q66">
        <v>1</v>
      </c>
      <c r="X66">
        <v>2.4</v>
      </c>
      <c r="Y66">
        <v>0</v>
      </c>
      <c r="Z66">
        <v>0.9</v>
      </c>
      <c r="AA66">
        <v>0</v>
      </c>
      <c r="AB66">
        <v>0</v>
      </c>
      <c r="AC66">
        <v>0</v>
      </c>
      <c r="AD66">
        <v>1</v>
      </c>
      <c r="AE66">
        <v>0</v>
      </c>
      <c r="AF66" t="s">
        <v>3</v>
      </c>
      <c r="AG66">
        <v>2.4</v>
      </c>
      <c r="AH66">
        <v>2</v>
      </c>
      <c r="AI66">
        <v>53419590</v>
      </c>
      <c r="AJ66">
        <v>66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 x14ac:dyDescent="0.2">
      <c r="A67">
        <f>ROW(Source!A46)</f>
        <v>46</v>
      </c>
      <c r="B67">
        <v>53419601</v>
      </c>
      <c r="C67">
        <v>53419586</v>
      </c>
      <c r="D67">
        <v>51740891</v>
      </c>
      <c r="E67">
        <v>1</v>
      </c>
      <c r="F67">
        <v>1</v>
      </c>
      <c r="G67">
        <v>1</v>
      </c>
      <c r="H67">
        <v>2</v>
      </c>
      <c r="I67" t="s">
        <v>462</v>
      </c>
      <c r="J67" t="s">
        <v>463</v>
      </c>
      <c r="K67" t="s">
        <v>464</v>
      </c>
      <c r="L67">
        <v>1368</v>
      </c>
      <c r="N67">
        <v>1011</v>
      </c>
      <c r="O67" t="s">
        <v>351</v>
      </c>
      <c r="P67" t="s">
        <v>351</v>
      </c>
      <c r="Q67">
        <v>1</v>
      </c>
      <c r="X67">
        <v>2.4</v>
      </c>
      <c r="Y67">
        <v>0</v>
      </c>
      <c r="Z67">
        <v>3.28</v>
      </c>
      <c r="AA67">
        <v>0</v>
      </c>
      <c r="AB67">
        <v>0</v>
      </c>
      <c r="AC67">
        <v>0</v>
      </c>
      <c r="AD67">
        <v>1</v>
      </c>
      <c r="AE67">
        <v>0</v>
      </c>
      <c r="AF67" t="s">
        <v>3</v>
      </c>
      <c r="AG67">
        <v>2.4</v>
      </c>
      <c r="AH67">
        <v>2</v>
      </c>
      <c r="AI67">
        <v>53419591</v>
      </c>
      <c r="AJ67">
        <v>67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 x14ac:dyDescent="0.2">
      <c r="A68">
        <f>ROW(Source!A46)</f>
        <v>46</v>
      </c>
      <c r="B68">
        <v>53419602</v>
      </c>
      <c r="C68">
        <v>53419586</v>
      </c>
      <c r="D68">
        <v>51741772</v>
      </c>
      <c r="E68">
        <v>1</v>
      </c>
      <c r="F68">
        <v>1</v>
      </c>
      <c r="G68">
        <v>1</v>
      </c>
      <c r="H68">
        <v>2</v>
      </c>
      <c r="I68" t="s">
        <v>439</v>
      </c>
      <c r="J68" t="s">
        <v>440</v>
      </c>
      <c r="K68" t="s">
        <v>441</v>
      </c>
      <c r="L68">
        <v>1368</v>
      </c>
      <c r="N68">
        <v>1011</v>
      </c>
      <c r="O68" t="s">
        <v>351</v>
      </c>
      <c r="P68" t="s">
        <v>351</v>
      </c>
      <c r="Q68">
        <v>1</v>
      </c>
      <c r="X68">
        <v>0.2</v>
      </c>
      <c r="Y68">
        <v>0</v>
      </c>
      <c r="Z68">
        <v>65.709999999999994</v>
      </c>
      <c r="AA68">
        <v>11.6</v>
      </c>
      <c r="AB68">
        <v>0</v>
      </c>
      <c r="AC68">
        <v>0</v>
      </c>
      <c r="AD68">
        <v>1</v>
      </c>
      <c r="AE68">
        <v>0</v>
      </c>
      <c r="AF68" t="s">
        <v>3</v>
      </c>
      <c r="AG68">
        <v>0.2</v>
      </c>
      <c r="AH68">
        <v>2</v>
      </c>
      <c r="AI68">
        <v>53419592</v>
      </c>
      <c r="AJ68">
        <v>68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  <row r="69" spans="1:44" x14ac:dyDescent="0.2">
      <c r="A69">
        <f>ROW(Source!A46)</f>
        <v>46</v>
      </c>
      <c r="B69">
        <v>53419603</v>
      </c>
      <c r="C69">
        <v>53419586</v>
      </c>
      <c r="D69">
        <v>51589102</v>
      </c>
      <c r="E69">
        <v>1</v>
      </c>
      <c r="F69">
        <v>1</v>
      </c>
      <c r="G69">
        <v>1</v>
      </c>
      <c r="H69">
        <v>3</v>
      </c>
      <c r="I69" t="s">
        <v>465</v>
      </c>
      <c r="J69" t="s">
        <v>466</v>
      </c>
      <c r="K69" t="s">
        <v>467</v>
      </c>
      <c r="L69">
        <v>1302</v>
      </c>
      <c r="N69">
        <v>1003</v>
      </c>
      <c r="O69" t="s">
        <v>468</v>
      </c>
      <c r="P69" t="s">
        <v>468</v>
      </c>
      <c r="Q69">
        <v>10</v>
      </c>
      <c r="X69">
        <v>9.6000000000000002E-2</v>
      </c>
      <c r="Y69">
        <v>6.9</v>
      </c>
      <c r="Z69">
        <v>0</v>
      </c>
      <c r="AA69">
        <v>0</v>
      </c>
      <c r="AB69">
        <v>0</v>
      </c>
      <c r="AC69">
        <v>0</v>
      </c>
      <c r="AD69">
        <v>1</v>
      </c>
      <c r="AE69">
        <v>0</v>
      </c>
      <c r="AF69" t="s">
        <v>3</v>
      </c>
      <c r="AG69">
        <v>9.6000000000000002E-2</v>
      </c>
      <c r="AH69">
        <v>2</v>
      </c>
      <c r="AI69">
        <v>53419593</v>
      </c>
      <c r="AJ69">
        <v>69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</row>
    <row r="70" spans="1:44" x14ac:dyDescent="0.2">
      <c r="A70">
        <f>ROW(Source!A46)</f>
        <v>46</v>
      </c>
      <c r="B70">
        <v>53419604</v>
      </c>
      <c r="C70">
        <v>53419586</v>
      </c>
      <c r="D70">
        <v>51612648</v>
      </c>
      <c r="E70">
        <v>1</v>
      </c>
      <c r="F70">
        <v>1</v>
      </c>
      <c r="G70">
        <v>1</v>
      </c>
      <c r="H70">
        <v>3</v>
      </c>
      <c r="I70" t="s">
        <v>469</v>
      </c>
      <c r="J70" t="s">
        <v>470</v>
      </c>
      <c r="K70" t="s">
        <v>471</v>
      </c>
      <c r="L70">
        <v>1348</v>
      </c>
      <c r="N70">
        <v>1009</v>
      </c>
      <c r="O70" t="s">
        <v>61</v>
      </c>
      <c r="P70" t="s">
        <v>61</v>
      </c>
      <c r="Q70">
        <v>1000</v>
      </c>
      <c r="X70">
        <v>5.0000000000000001E-4</v>
      </c>
      <c r="Y70">
        <v>68050</v>
      </c>
      <c r="Z70">
        <v>0</v>
      </c>
      <c r="AA70">
        <v>0</v>
      </c>
      <c r="AB70">
        <v>0</v>
      </c>
      <c r="AC70">
        <v>0</v>
      </c>
      <c r="AD70">
        <v>1</v>
      </c>
      <c r="AE70">
        <v>0</v>
      </c>
      <c r="AF70" t="s">
        <v>3</v>
      </c>
      <c r="AG70">
        <v>5.0000000000000001E-4</v>
      </c>
      <c r="AH70">
        <v>2</v>
      </c>
      <c r="AI70">
        <v>53419594</v>
      </c>
      <c r="AJ70">
        <v>70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</row>
    <row r="71" spans="1:44" x14ac:dyDescent="0.2">
      <c r="A71">
        <f>ROW(Source!A46)</f>
        <v>46</v>
      </c>
      <c r="B71">
        <v>53419605</v>
      </c>
      <c r="C71">
        <v>53419586</v>
      </c>
      <c r="D71">
        <v>51622050</v>
      </c>
      <c r="E71">
        <v>1</v>
      </c>
      <c r="F71">
        <v>1</v>
      </c>
      <c r="G71">
        <v>1</v>
      </c>
      <c r="H71">
        <v>3</v>
      </c>
      <c r="I71" t="s">
        <v>472</v>
      </c>
      <c r="J71" t="s">
        <v>473</v>
      </c>
      <c r="K71" t="s">
        <v>474</v>
      </c>
      <c r="L71">
        <v>1348</v>
      </c>
      <c r="N71">
        <v>1009</v>
      </c>
      <c r="O71" t="s">
        <v>61</v>
      </c>
      <c r="P71" t="s">
        <v>61</v>
      </c>
      <c r="Q71">
        <v>1000</v>
      </c>
      <c r="X71">
        <v>6.0000000000000002E-5</v>
      </c>
      <c r="Y71">
        <v>7826.9</v>
      </c>
      <c r="Z71">
        <v>0</v>
      </c>
      <c r="AA71">
        <v>0</v>
      </c>
      <c r="AB71">
        <v>0</v>
      </c>
      <c r="AC71">
        <v>0</v>
      </c>
      <c r="AD71">
        <v>1</v>
      </c>
      <c r="AE71">
        <v>0</v>
      </c>
      <c r="AF71" t="s">
        <v>3</v>
      </c>
      <c r="AG71">
        <v>6.0000000000000002E-5</v>
      </c>
      <c r="AH71">
        <v>2</v>
      </c>
      <c r="AI71">
        <v>53419595</v>
      </c>
      <c r="AJ71">
        <v>71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</row>
    <row r="72" spans="1:44" x14ac:dyDescent="0.2">
      <c r="A72">
        <f>ROW(Source!A46)</f>
        <v>46</v>
      </c>
      <c r="B72">
        <v>53419606</v>
      </c>
      <c r="C72">
        <v>53419586</v>
      </c>
      <c r="D72">
        <v>51581439</v>
      </c>
      <c r="E72">
        <v>56</v>
      </c>
      <c r="F72">
        <v>1</v>
      </c>
      <c r="G72">
        <v>1</v>
      </c>
      <c r="H72">
        <v>3</v>
      </c>
      <c r="I72" t="s">
        <v>454</v>
      </c>
      <c r="J72" t="s">
        <v>3</v>
      </c>
      <c r="K72" t="s">
        <v>455</v>
      </c>
      <c r="L72">
        <v>1374</v>
      </c>
      <c r="N72">
        <v>1013</v>
      </c>
      <c r="O72" t="s">
        <v>456</v>
      </c>
      <c r="P72" t="s">
        <v>456</v>
      </c>
      <c r="Q72">
        <v>1</v>
      </c>
      <c r="X72">
        <v>1.86</v>
      </c>
      <c r="Y72">
        <v>1</v>
      </c>
      <c r="Z72">
        <v>0</v>
      </c>
      <c r="AA72">
        <v>0</v>
      </c>
      <c r="AB72">
        <v>0</v>
      </c>
      <c r="AC72">
        <v>0</v>
      </c>
      <c r="AD72">
        <v>1</v>
      </c>
      <c r="AE72">
        <v>0</v>
      </c>
      <c r="AF72" t="s">
        <v>3</v>
      </c>
      <c r="AG72">
        <v>1.86</v>
      </c>
      <c r="AH72">
        <v>2</v>
      </c>
      <c r="AI72">
        <v>53419596</v>
      </c>
      <c r="AJ72">
        <v>72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</row>
    <row r="73" spans="1:44" x14ac:dyDescent="0.2">
      <c r="A73">
        <f>ROW(Source!A47)</f>
        <v>47</v>
      </c>
      <c r="B73">
        <v>53419620</v>
      </c>
      <c r="C73">
        <v>53419607</v>
      </c>
      <c r="D73">
        <v>51576689</v>
      </c>
      <c r="E73">
        <v>56</v>
      </c>
      <c r="F73">
        <v>1</v>
      </c>
      <c r="G73">
        <v>1</v>
      </c>
      <c r="H73">
        <v>1</v>
      </c>
      <c r="I73" t="s">
        <v>457</v>
      </c>
      <c r="J73" t="s">
        <v>3</v>
      </c>
      <c r="K73" t="s">
        <v>458</v>
      </c>
      <c r="L73">
        <v>1191</v>
      </c>
      <c r="N73">
        <v>1013</v>
      </c>
      <c r="O73" t="s">
        <v>345</v>
      </c>
      <c r="P73" t="s">
        <v>345</v>
      </c>
      <c r="Q73">
        <v>1</v>
      </c>
      <c r="X73">
        <v>10.96</v>
      </c>
      <c r="Y73">
        <v>0</v>
      </c>
      <c r="Z73">
        <v>0</v>
      </c>
      <c r="AA73">
        <v>0</v>
      </c>
      <c r="AB73">
        <v>9.4</v>
      </c>
      <c r="AC73">
        <v>0</v>
      </c>
      <c r="AD73">
        <v>1</v>
      </c>
      <c r="AE73">
        <v>1</v>
      </c>
      <c r="AF73" t="s">
        <v>3</v>
      </c>
      <c r="AG73">
        <v>10.96</v>
      </c>
      <c r="AH73">
        <v>2</v>
      </c>
      <c r="AI73">
        <v>53419608</v>
      </c>
      <c r="AJ73">
        <v>73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</row>
    <row r="74" spans="1:44" x14ac:dyDescent="0.2">
      <c r="A74">
        <f>ROW(Source!A47)</f>
        <v>47</v>
      </c>
      <c r="B74">
        <v>53419621</v>
      </c>
      <c r="C74">
        <v>53419607</v>
      </c>
      <c r="D74">
        <v>51576840</v>
      </c>
      <c r="E74">
        <v>56</v>
      </c>
      <c r="F74">
        <v>1</v>
      </c>
      <c r="G74">
        <v>1</v>
      </c>
      <c r="H74">
        <v>1</v>
      </c>
      <c r="I74" t="s">
        <v>346</v>
      </c>
      <c r="J74" t="s">
        <v>3</v>
      </c>
      <c r="K74" t="s">
        <v>347</v>
      </c>
      <c r="L74">
        <v>1191</v>
      </c>
      <c r="N74">
        <v>1013</v>
      </c>
      <c r="O74" t="s">
        <v>345</v>
      </c>
      <c r="P74" t="s">
        <v>345</v>
      </c>
      <c r="Q74">
        <v>1</v>
      </c>
      <c r="X74">
        <v>0.62</v>
      </c>
      <c r="Y74">
        <v>0</v>
      </c>
      <c r="Z74">
        <v>0</v>
      </c>
      <c r="AA74">
        <v>0</v>
      </c>
      <c r="AB74">
        <v>0</v>
      </c>
      <c r="AC74">
        <v>0</v>
      </c>
      <c r="AD74">
        <v>1</v>
      </c>
      <c r="AE74">
        <v>2</v>
      </c>
      <c r="AF74" t="s">
        <v>3</v>
      </c>
      <c r="AG74">
        <v>0.62</v>
      </c>
      <c r="AH74">
        <v>2</v>
      </c>
      <c r="AI74">
        <v>53419609</v>
      </c>
      <c r="AJ74">
        <v>74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</row>
    <row r="75" spans="1:44" x14ac:dyDescent="0.2">
      <c r="A75">
        <f>ROW(Source!A47)</f>
        <v>47</v>
      </c>
      <c r="B75">
        <v>53419622</v>
      </c>
      <c r="C75">
        <v>53419607</v>
      </c>
      <c r="D75">
        <v>51740741</v>
      </c>
      <c r="E75">
        <v>1</v>
      </c>
      <c r="F75">
        <v>1</v>
      </c>
      <c r="G75">
        <v>1</v>
      </c>
      <c r="H75">
        <v>2</v>
      </c>
      <c r="I75" t="s">
        <v>374</v>
      </c>
      <c r="J75" t="s">
        <v>375</v>
      </c>
      <c r="K75" t="s">
        <v>376</v>
      </c>
      <c r="L75">
        <v>1368</v>
      </c>
      <c r="N75">
        <v>1011</v>
      </c>
      <c r="O75" t="s">
        <v>351</v>
      </c>
      <c r="P75" t="s">
        <v>351</v>
      </c>
      <c r="Q75">
        <v>1</v>
      </c>
      <c r="X75">
        <v>0.31</v>
      </c>
      <c r="Y75">
        <v>0</v>
      </c>
      <c r="Z75">
        <v>115.4</v>
      </c>
      <c r="AA75">
        <v>13.5</v>
      </c>
      <c r="AB75">
        <v>0</v>
      </c>
      <c r="AC75">
        <v>0</v>
      </c>
      <c r="AD75">
        <v>1</v>
      </c>
      <c r="AE75">
        <v>0</v>
      </c>
      <c r="AF75" t="s">
        <v>3</v>
      </c>
      <c r="AG75">
        <v>0.31</v>
      </c>
      <c r="AH75">
        <v>2</v>
      </c>
      <c r="AI75">
        <v>53419610</v>
      </c>
      <c r="AJ75">
        <v>75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</row>
    <row r="76" spans="1:44" x14ac:dyDescent="0.2">
      <c r="A76">
        <f>ROW(Source!A47)</f>
        <v>47</v>
      </c>
      <c r="B76">
        <v>53419623</v>
      </c>
      <c r="C76">
        <v>53419607</v>
      </c>
      <c r="D76">
        <v>51740834</v>
      </c>
      <c r="E76">
        <v>1</v>
      </c>
      <c r="F76">
        <v>1</v>
      </c>
      <c r="G76">
        <v>1</v>
      </c>
      <c r="H76">
        <v>2</v>
      </c>
      <c r="I76" t="s">
        <v>459</v>
      </c>
      <c r="J76" t="s">
        <v>460</v>
      </c>
      <c r="K76" t="s">
        <v>461</v>
      </c>
      <c r="L76">
        <v>1368</v>
      </c>
      <c r="N76">
        <v>1011</v>
      </c>
      <c r="O76" t="s">
        <v>351</v>
      </c>
      <c r="P76" t="s">
        <v>351</v>
      </c>
      <c r="Q76">
        <v>1</v>
      </c>
      <c r="X76">
        <v>2.58</v>
      </c>
      <c r="Y76">
        <v>0</v>
      </c>
      <c r="Z76">
        <v>0.9</v>
      </c>
      <c r="AA76">
        <v>0</v>
      </c>
      <c r="AB76">
        <v>0</v>
      </c>
      <c r="AC76">
        <v>0</v>
      </c>
      <c r="AD76">
        <v>1</v>
      </c>
      <c r="AE76">
        <v>0</v>
      </c>
      <c r="AF76" t="s">
        <v>3</v>
      </c>
      <c r="AG76">
        <v>2.58</v>
      </c>
      <c r="AH76">
        <v>2</v>
      </c>
      <c r="AI76">
        <v>53419611</v>
      </c>
      <c r="AJ76">
        <v>76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</row>
    <row r="77" spans="1:44" x14ac:dyDescent="0.2">
      <c r="A77">
        <f>ROW(Source!A47)</f>
        <v>47</v>
      </c>
      <c r="B77">
        <v>53419624</v>
      </c>
      <c r="C77">
        <v>53419607</v>
      </c>
      <c r="D77">
        <v>51740891</v>
      </c>
      <c r="E77">
        <v>1</v>
      </c>
      <c r="F77">
        <v>1</v>
      </c>
      <c r="G77">
        <v>1</v>
      </c>
      <c r="H77">
        <v>2</v>
      </c>
      <c r="I77" t="s">
        <v>462</v>
      </c>
      <c r="J77" t="s">
        <v>463</v>
      </c>
      <c r="K77" t="s">
        <v>464</v>
      </c>
      <c r="L77">
        <v>1368</v>
      </c>
      <c r="N77">
        <v>1011</v>
      </c>
      <c r="O77" t="s">
        <v>351</v>
      </c>
      <c r="P77" t="s">
        <v>351</v>
      </c>
      <c r="Q77">
        <v>1</v>
      </c>
      <c r="X77">
        <v>2.58</v>
      </c>
      <c r="Y77">
        <v>0</v>
      </c>
      <c r="Z77">
        <v>3.28</v>
      </c>
      <c r="AA77">
        <v>0</v>
      </c>
      <c r="AB77">
        <v>0</v>
      </c>
      <c r="AC77">
        <v>0</v>
      </c>
      <c r="AD77">
        <v>1</v>
      </c>
      <c r="AE77">
        <v>0</v>
      </c>
      <c r="AF77" t="s">
        <v>3</v>
      </c>
      <c r="AG77">
        <v>2.58</v>
      </c>
      <c r="AH77">
        <v>2</v>
      </c>
      <c r="AI77">
        <v>53419612</v>
      </c>
      <c r="AJ77">
        <v>77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</row>
    <row r="78" spans="1:44" x14ac:dyDescent="0.2">
      <c r="A78">
        <f>ROW(Source!A47)</f>
        <v>47</v>
      </c>
      <c r="B78">
        <v>53419625</v>
      </c>
      <c r="C78">
        <v>53419607</v>
      </c>
      <c r="D78">
        <v>51741772</v>
      </c>
      <c r="E78">
        <v>1</v>
      </c>
      <c r="F78">
        <v>1</v>
      </c>
      <c r="G78">
        <v>1</v>
      </c>
      <c r="H78">
        <v>2</v>
      </c>
      <c r="I78" t="s">
        <v>439</v>
      </c>
      <c r="J78" t="s">
        <v>440</v>
      </c>
      <c r="K78" t="s">
        <v>441</v>
      </c>
      <c r="L78">
        <v>1368</v>
      </c>
      <c r="N78">
        <v>1011</v>
      </c>
      <c r="O78" t="s">
        <v>351</v>
      </c>
      <c r="P78" t="s">
        <v>351</v>
      </c>
      <c r="Q78">
        <v>1</v>
      </c>
      <c r="X78">
        <v>0.31</v>
      </c>
      <c r="Y78">
        <v>0</v>
      </c>
      <c r="Z78">
        <v>65.709999999999994</v>
      </c>
      <c r="AA78">
        <v>11.6</v>
      </c>
      <c r="AB78">
        <v>0</v>
      </c>
      <c r="AC78">
        <v>0</v>
      </c>
      <c r="AD78">
        <v>1</v>
      </c>
      <c r="AE78">
        <v>0</v>
      </c>
      <c r="AF78" t="s">
        <v>3</v>
      </c>
      <c r="AG78">
        <v>0.31</v>
      </c>
      <c r="AH78">
        <v>2</v>
      </c>
      <c r="AI78">
        <v>53419613</v>
      </c>
      <c r="AJ78">
        <v>78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</row>
    <row r="79" spans="1:44" x14ac:dyDescent="0.2">
      <c r="A79">
        <f>ROW(Source!A47)</f>
        <v>47</v>
      </c>
      <c r="B79">
        <v>53419626</v>
      </c>
      <c r="C79">
        <v>53419607</v>
      </c>
      <c r="D79">
        <v>51589102</v>
      </c>
      <c r="E79">
        <v>1</v>
      </c>
      <c r="F79">
        <v>1</v>
      </c>
      <c r="G79">
        <v>1</v>
      </c>
      <c r="H79">
        <v>3</v>
      </c>
      <c r="I79" t="s">
        <v>465</v>
      </c>
      <c r="J79" t="s">
        <v>466</v>
      </c>
      <c r="K79" t="s">
        <v>467</v>
      </c>
      <c r="L79">
        <v>1302</v>
      </c>
      <c r="N79">
        <v>1003</v>
      </c>
      <c r="O79" t="s">
        <v>468</v>
      </c>
      <c r="P79" t="s">
        <v>468</v>
      </c>
      <c r="Q79">
        <v>10</v>
      </c>
      <c r="X79">
        <v>9.6000000000000002E-2</v>
      </c>
      <c r="Y79">
        <v>6.9</v>
      </c>
      <c r="Z79">
        <v>0</v>
      </c>
      <c r="AA79">
        <v>0</v>
      </c>
      <c r="AB79">
        <v>0</v>
      </c>
      <c r="AC79">
        <v>0</v>
      </c>
      <c r="AD79">
        <v>1</v>
      </c>
      <c r="AE79">
        <v>0</v>
      </c>
      <c r="AF79" t="s">
        <v>3</v>
      </c>
      <c r="AG79">
        <v>9.6000000000000002E-2</v>
      </c>
      <c r="AH79">
        <v>2</v>
      </c>
      <c r="AI79">
        <v>53419614</v>
      </c>
      <c r="AJ79">
        <v>79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</row>
    <row r="80" spans="1:44" x14ac:dyDescent="0.2">
      <c r="A80">
        <f>ROW(Source!A47)</f>
        <v>47</v>
      </c>
      <c r="B80">
        <v>53419627</v>
      </c>
      <c r="C80">
        <v>53419607</v>
      </c>
      <c r="D80">
        <v>51609176</v>
      </c>
      <c r="E80">
        <v>1</v>
      </c>
      <c r="F80">
        <v>1</v>
      </c>
      <c r="G80">
        <v>1</v>
      </c>
      <c r="H80">
        <v>3</v>
      </c>
      <c r="I80" t="s">
        <v>475</v>
      </c>
      <c r="J80" t="s">
        <v>476</v>
      </c>
      <c r="K80" t="s">
        <v>477</v>
      </c>
      <c r="L80">
        <v>1348</v>
      </c>
      <c r="N80">
        <v>1009</v>
      </c>
      <c r="O80" t="s">
        <v>61</v>
      </c>
      <c r="P80" t="s">
        <v>61</v>
      </c>
      <c r="Q80">
        <v>1000</v>
      </c>
      <c r="X80">
        <v>1E-3</v>
      </c>
      <c r="Y80">
        <v>5000</v>
      </c>
      <c r="Z80">
        <v>0</v>
      </c>
      <c r="AA80">
        <v>0</v>
      </c>
      <c r="AB80">
        <v>0</v>
      </c>
      <c r="AC80">
        <v>0</v>
      </c>
      <c r="AD80">
        <v>1</v>
      </c>
      <c r="AE80">
        <v>0</v>
      </c>
      <c r="AF80" t="s">
        <v>3</v>
      </c>
      <c r="AG80">
        <v>1E-3</v>
      </c>
      <c r="AH80">
        <v>2</v>
      </c>
      <c r="AI80">
        <v>53419615</v>
      </c>
      <c r="AJ80">
        <v>80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</row>
    <row r="81" spans="1:44" x14ac:dyDescent="0.2">
      <c r="A81">
        <f>ROW(Source!A47)</f>
        <v>47</v>
      </c>
      <c r="B81">
        <v>53419628</v>
      </c>
      <c r="C81">
        <v>53419607</v>
      </c>
      <c r="D81">
        <v>51609263</v>
      </c>
      <c r="E81">
        <v>1</v>
      </c>
      <c r="F81">
        <v>1</v>
      </c>
      <c r="G81">
        <v>1</v>
      </c>
      <c r="H81">
        <v>3</v>
      </c>
      <c r="I81" t="s">
        <v>478</v>
      </c>
      <c r="J81" t="s">
        <v>479</v>
      </c>
      <c r="K81" t="s">
        <v>480</v>
      </c>
      <c r="L81">
        <v>1348</v>
      </c>
      <c r="N81">
        <v>1009</v>
      </c>
      <c r="O81" t="s">
        <v>61</v>
      </c>
      <c r="P81" t="s">
        <v>61</v>
      </c>
      <c r="Q81">
        <v>1000</v>
      </c>
      <c r="X81">
        <v>0.01</v>
      </c>
      <c r="Y81">
        <v>5763</v>
      </c>
      <c r="Z81">
        <v>0</v>
      </c>
      <c r="AA81">
        <v>0</v>
      </c>
      <c r="AB81">
        <v>0</v>
      </c>
      <c r="AC81">
        <v>0</v>
      </c>
      <c r="AD81">
        <v>1</v>
      </c>
      <c r="AE81">
        <v>0</v>
      </c>
      <c r="AF81" t="s">
        <v>3</v>
      </c>
      <c r="AG81">
        <v>0.01</v>
      </c>
      <c r="AH81">
        <v>2</v>
      </c>
      <c r="AI81">
        <v>53419616</v>
      </c>
      <c r="AJ81">
        <v>81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</row>
    <row r="82" spans="1:44" x14ac:dyDescent="0.2">
      <c r="A82">
        <f>ROW(Source!A47)</f>
        <v>47</v>
      </c>
      <c r="B82">
        <v>53419629</v>
      </c>
      <c r="C82">
        <v>53419607</v>
      </c>
      <c r="D82">
        <v>51622016</v>
      </c>
      <c r="E82">
        <v>1</v>
      </c>
      <c r="F82">
        <v>1</v>
      </c>
      <c r="G82">
        <v>1</v>
      </c>
      <c r="H82">
        <v>3</v>
      </c>
      <c r="I82" t="s">
        <v>481</v>
      </c>
      <c r="J82" t="s">
        <v>482</v>
      </c>
      <c r="K82" t="s">
        <v>483</v>
      </c>
      <c r="L82">
        <v>1346</v>
      </c>
      <c r="N82">
        <v>1009</v>
      </c>
      <c r="O82" t="s">
        <v>72</v>
      </c>
      <c r="P82" t="s">
        <v>72</v>
      </c>
      <c r="Q82">
        <v>1</v>
      </c>
      <c r="X82">
        <v>0.25</v>
      </c>
      <c r="Y82">
        <v>28.6</v>
      </c>
      <c r="Z82">
        <v>0</v>
      </c>
      <c r="AA82">
        <v>0</v>
      </c>
      <c r="AB82">
        <v>0</v>
      </c>
      <c r="AC82">
        <v>0</v>
      </c>
      <c r="AD82">
        <v>1</v>
      </c>
      <c r="AE82">
        <v>0</v>
      </c>
      <c r="AF82" t="s">
        <v>3</v>
      </c>
      <c r="AG82">
        <v>0.25</v>
      </c>
      <c r="AH82">
        <v>2</v>
      </c>
      <c r="AI82">
        <v>53419617</v>
      </c>
      <c r="AJ82">
        <v>82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</row>
    <row r="83" spans="1:44" x14ac:dyDescent="0.2">
      <c r="A83">
        <f>ROW(Source!A47)</f>
        <v>47</v>
      </c>
      <c r="B83">
        <v>53419630</v>
      </c>
      <c r="C83">
        <v>53419607</v>
      </c>
      <c r="D83">
        <v>51622050</v>
      </c>
      <c r="E83">
        <v>1</v>
      </c>
      <c r="F83">
        <v>1</v>
      </c>
      <c r="G83">
        <v>1</v>
      </c>
      <c r="H83">
        <v>3</v>
      </c>
      <c r="I83" t="s">
        <v>472</v>
      </c>
      <c r="J83" t="s">
        <v>473</v>
      </c>
      <c r="K83" t="s">
        <v>474</v>
      </c>
      <c r="L83">
        <v>1348</v>
      </c>
      <c r="N83">
        <v>1009</v>
      </c>
      <c r="O83" t="s">
        <v>61</v>
      </c>
      <c r="P83" t="s">
        <v>61</v>
      </c>
      <c r="Q83">
        <v>1000</v>
      </c>
      <c r="X83">
        <v>6.0000000000000002E-5</v>
      </c>
      <c r="Y83">
        <v>7826.9</v>
      </c>
      <c r="Z83">
        <v>0</v>
      </c>
      <c r="AA83">
        <v>0</v>
      </c>
      <c r="AB83">
        <v>0</v>
      </c>
      <c r="AC83">
        <v>0</v>
      </c>
      <c r="AD83">
        <v>1</v>
      </c>
      <c r="AE83">
        <v>0</v>
      </c>
      <c r="AF83" t="s">
        <v>3</v>
      </c>
      <c r="AG83">
        <v>6.0000000000000002E-5</v>
      </c>
      <c r="AH83">
        <v>2</v>
      </c>
      <c r="AI83">
        <v>53419618</v>
      </c>
      <c r="AJ83">
        <v>83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</row>
    <row r="84" spans="1:44" x14ac:dyDescent="0.2">
      <c r="A84">
        <f>ROW(Source!A47)</f>
        <v>47</v>
      </c>
      <c r="B84">
        <v>53419631</v>
      </c>
      <c r="C84">
        <v>53419607</v>
      </c>
      <c r="D84">
        <v>51581439</v>
      </c>
      <c r="E84">
        <v>56</v>
      </c>
      <c r="F84">
        <v>1</v>
      </c>
      <c r="G84">
        <v>1</v>
      </c>
      <c r="H84">
        <v>3</v>
      </c>
      <c r="I84" t="s">
        <v>454</v>
      </c>
      <c r="J84" t="s">
        <v>3</v>
      </c>
      <c r="K84" t="s">
        <v>455</v>
      </c>
      <c r="L84">
        <v>1374</v>
      </c>
      <c r="N84">
        <v>1013</v>
      </c>
      <c r="O84" t="s">
        <v>456</v>
      </c>
      <c r="P84" t="s">
        <v>456</v>
      </c>
      <c r="Q84">
        <v>1</v>
      </c>
      <c r="X84">
        <v>2.06</v>
      </c>
      <c r="Y84">
        <v>1</v>
      </c>
      <c r="Z84">
        <v>0</v>
      </c>
      <c r="AA84">
        <v>0</v>
      </c>
      <c r="AB84">
        <v>0</v>
      </c>
      <c r="AC84">
        <v>0</v>
      </c>
      <c r="AD84">
        <v>1</v>
      </c>
      <c r="AE84">
        <v>0</v>
      </c>
      <c r="AF84" t="s">
        <v>3</v>
      </c>
      <c r="AG84">
        <v>2.06</v>
      </c>
      <c r="AH84">
        <v>2</v>
      </c>
      <c r="AI84">
        <v>53419619</v>
      </c>
      <c r="AJ84">
        <v>84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</row>
    <row r="85" spans="1:44" x14ac:dyDescent="0.2">
      <c r="A85">
        <f>ROW(Source!A49)</f>
        <v>49</v>
      </c>
      <c r="B85">
        <v>53419645</v>
      </c>
      <c r="C85">
        <v>53419633</v>
      </c>
      <c r="D85">
        <v>51576689</v>
      </c>
      <c r="E85">
        <v>56</v>
      </c>
      <c r="F85">
        <v>1</v>
      </c>
      <c r="G85">
        <v>1</v>
      </c>
      <c r="H85">
        <v>1</v>
      </c>
      <c r="I85" t="s">
        <v>457</v>
      </c>
      <c r="J85" t="s">
        <v>3</v>
      </c>
      <c r="K85" t="s">
        <v>458</v>
      </c>
      <c r="L85">
        <v>1191</v>
      </c>
      <c r="N85">
        <v>1013</v>
      </c>
      <c r="O85" t="s">
        <v>345</v>
      </c>
      <c r="P85" t="s">
        <v>345</v>
      </c>
      <c r="Q85">
        <v>1</v>
      </c>
      <c r="X85">
        <v>9.2799999999999994</v>
      </c>
      <c r="Y85">
        <v>0</v>
      </c>
      <c r="Z85">
        <v>0</v>
      </c>
      <c r="AA85">
        <v>0</v>
      </c>
      <c r="AB85">
        <v>9.4</v>
      </c>
      <c r="AC85">
        <v>0</v>
      </c>
      <c r="AD85">
        <v>1</v>
      </c>
      <c r="AE85">
        <v>1</v>
      </c>
      <c r="AF85" t="s">
        <v>3</v>
      </c>
      <c r="AG85">
        <v>9.2799999999999994</v>
      </c>
      <c r="AH85">
        <v>2</v>
      </c>
      <c r="AI85">
        <v>53419634</v>
      </c>
      <c r="AJ85">
        <v>85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</row>
    <row r="86" spans="1:44" x14ac:dyDescent="0.2">
      <c r="A86">
        <f>ROW(Source!A49)</f>
        <v>49</v>
      </c>
      <c r="B86">
        <v>53419646</v>
      </c>
      <c r="C86">
        <v>53419633</v>
      </c>
      <c r="D86">
        <v>51576840</v>
      </c>
      <c r="E86">
        <v>56</v>
      </c>
      <c r="F86">
        <v>1</v>
      </c>
      <c r="G86">
        <v>1</v>
      </c>
      <c r="H86">
        <v>1</v>
      </c>
      <c r="I86" t="s">
        <v>346</v>
      </c>
      <c r="J86" t="s">
        <v>3</v>
      </c>
      <c r="K86" t="s">
        <v>347</v>
      </c>
      <c r="L86">
        <v>1191</v>
      </c>
      <c r="N86">
        <v>1013</v>
      </c>
      <c r="O86" t="s">
        <v>345</v>
      </c>
      <c r="P86" t="s">
        <v>345</v>
      </c>
      <c r="Q86">
        <v>1</v>
      </c>
      <c r="X86">
        <v>0.4</v>
      </c>
      <c r="Y86">
        <v>0</v>
      </c>
      <c r="Z86">
        <v>0</v>
      </c>
      <c r="AA86">
        <v>0</v>
      </c>
      <c r="AB86">
        <v>0</v>
      </c>
      <c r="AC86">
        <v>0</v>
      </c>
      <c r="AD86">
        <v>1</v>
      </c>
      <c r="AE86">
        <v>2</v>
      </c>
      <c r="AF86" t="s">
        <v>3</v>
      </c>
      <c r="AG86">
        <v>0.4</v>
      </c>
      <c r="AH86">
        <v>2</v>
      </c>
      <c r="AI86">
        <v>53419635</v>
      </c>
      <c r="AJ86">
        <v>86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</row>
    <row r="87" spans="1:44" x14ac:dyDescent="0.2">
      <c r="A87">
        <f>ROW(Source!A49)</f>
        <v>49</v>
      </c>
      <c r="B87">
        <v>53419647</v>
      </c>
      <c r="C87">
        <v>53419633</v>
      </c>
      <c r="D87">
        <v>51740741</v>
      </c>
      <c r="E87">
        <v>1</v>
      </c>
      <c r="F87">
        <v>1</v>
      </c>
      <c r="G87">
        <v>1</v>
      </c>
      <c r="H87">
        <v>2</v>
      </c>
      <c r="I87" t="s">
        <v>374</v>
      </c>
      <c r="J87" t="s">
        <v>375</v>
      </c>
      <c r="K87" t="s">
        <v>376</v>
      </c>
      <c r="L87">
        <v>1368</v>
      </c>
      <c r="N87">
        <v>1011</v>
      </c>
      <c r="O87" t="s">
        <v>351</v>
      </c>
      <c r="P87" t="s">
        <v>351</v>
      </c>
      <c r="Q87">
        <v>1</v>
      </c>
      <c r="X87">
        <v>0.2</v>
      </c>
      <c r="Y87">
        <v>0</v>
      </c>
      <c r="Z87">
        <v>115.4</v>
      </c>
      <c r="AA87">
        <v>13.5</v>
      </c>
      <c r="AB87">
        <v>0</v>
      </c>
      <c r="AC87">
        <v>0</v>
      </c>
      <c r="AD87">
        <v>1</v>
      </c>
      <c r="AE87">
        <v>0</v>
      </c>
      <c r="AF87" t="s">
        <v>3</v>
      </c>
      <c r="AG87">
        <v>0.2</v>
      </c>
      <c r="AH87">
        <v>2</v>
      </c>
      <c r="AI87">
        <v>53419636</v>
      </c>
      <c r="AJ87">
        <v>87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</row>
    <row r="88" spans="1:44" x14ac:dyDescent="0.2">
      <c r="A88">
        <f>ROW(Source!A49)</f>
        <v>49</v>
      </c>
      <c r="B88">
        <v>53419648</v>
      </c>
      <c r="C88">
        <v>53419633</v>
      </c>
      <c r="D88">
        <v>51740834</v>
      </c>
      <c r="E88">
        <v>1</v>
      </c>
      <c r="F88">
        <v>1</v>
      </c>
      <c r="G88">
        <v>1</v>
      </c>
      <c r="H88">
        <v>2</v>
      </c>
      <c r="I88" t="s">
        <v>459</v>
      </c>
      <c r="J88" t="s">
        <v>460</v>
      </c>
      <c r="K88" t="s">
        <v>461</v>
      </c>
      <c r="L88">
        <v>1368</v>
      </c>
      <c r="N88">
        <v>1011</v>
      </c>
      <c r="O88" t="s">
        <v>351</v>
      </c>
      <c r="P88" t="s">
        <v>351</v>
      </c>
      <c r="Q88">
        <v>1</v>
      </c>
      <c r="X88">
        <v>2.2000000000000002</v>
      </c>
      <c r="Y88">
        <v>0</v>
      </c>
      <c r="Z88">
        <v>0.9</v>
      </c>
      <c r="AA88">
        <v>0</v>
      </c>
      <c r="AB88">
        <v>0</v>
      </c>
      <c r="AC88">
        <v>0</v>
      </c>
      <c r="AD88">
        <v>1</v>
      </c>
      <c r="AE88">
        <v>0</v>
      </c>
      <c r="AF88" t="s">
        <v>3</v>
      </c>
      <c r="AG88">
        <v>2.2000000000000002</v>
      </c>
      <c r="AH88">
        <v>2</v>
      </c>
      <c r="AI88">
        <v>53419637</v>
      </c>
      <c r="AJ88">
        <v>88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</row>
    <row r="89" spans="1:44" x14ac:dyDescent="0.2">
      <c r="A89">
        <f>ROW(Source!A49)</f>
        <v>49</v>
      </c>
      <c r="B89">
        <v>53419649</v>
      </c>
      <c r="C89">
        <v>53419633</v>
      </c>
      <c r="D89">
        <v>51740891</v>
      </c>
      <c r="E89">
        <v>1</v>
      </c>
      <c r="F89">
        <v>1</v>
      </c>
      <c r="G89">
        <v>1</v>
      </c>
      <c r="H89">
        <v>2</v>
      </c>
      <c r="I89" t="s">
        <v>462</v>
      </c>
      <c r="J89" t="s">
        <v>463</v>
      </c>
      <c r="K89" t="s">
        <v>464</v>
      </c>
      <c r="L89">
        <v>1368</v>
      </c>
      <c r="N89">
        <v>1011</v>
      </c>
      <c r="O89" t="s">
        <v>351</v>
      </c>
      <c r="P89" t="s">
        <v>351</v>
      </c>
      <c r="Q89">
        <v>1</v>
      </c>
      <c r="X89">
        <v>2.2000000000000002</v>
      </c>
      <c r="Y89">
        <v>0</v>
      </c>
      <c r="Z89">
        <v>3.28</v>
      </c>
      <c r="AA89">
        <v>0</v>
      </c>
      <c r="AB89">
        <v>0</v>
      </c>
      <c r="AC89">
        <v>0</v>
      </c>
      <c r="AD89">
        <v>1</v>
      </c>
      <c r="AE89">
        <v>0</v>
      </c>
      <c r="AF89" t="s">
        <v>3</v>
      </c>
      <c r="AG89">
        <v>2.2000000000000002</v>
      </c>
      <c r="AH89">
        <v>2</v>
      </c>
      <c r="AI89">
        <v>53419638</v>
      </c>
      <c r="AJ89">
        <v>89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</row>
    <row r="90" spans="1:44" x14ac:dyDescent="0.2">
      <c r="A90">
        <f>ROW(Source!A49)</f>
        <v>49</v>
      </c>
      <c r="B90">
        <v>53419650</v>
      </c>
      <c r="C90">
        <v>53419633</v>
      </c>
      <c r="D90">
        <v>51741772</v>
      </c>
      <c r="E90">
        <v>1</v>
      </c>
      <c r="F90">
        <v>1</v>
      </c>
      <c r="G90">
        <v>1</v>
      </c>
      <c r="H90">
        <v>2</v>
      </c>
      <c r="I90" t="s">
        <v>439</v>
      </c>
      <c r="J90" t="s">
        <v>440</v>
      </c>
      <c r="K90" t="s">
        <v>441</v>
      </c>
      <c r="L90">
        <v>1368</v>
      </c>
      <c r="N90">
        <v>1011</v>
      </c>
      <c r="O90" t="s">
        <v>351</v>
      </c>
      <c r="P90" t="s">
        <v>351</v>
      </c>
      <c r="Q90">
        <v>1</v>
      </c>
      <c r="X90">
        <v>0.2</v>
      </c>
      <c r="Y90">
        <v>0</v>
      </c>
      <c r="Z90">
        <v>65.709999999999994</v>
      </c>
      <c r="AA90">
        <v>11.6</v>
      </c>
      <c r="AB90">
        <v>0</v>
      </c>
      <c r="AC90">
        <v>0</v>
      </c>
      <c r="AD90">
        <v>1</v>
      </c>
      <c r="AE90">
        <v>0</v>
      </c>
      <c r="AF90" t="s">
        <v>3</v>
      </c>
      <c r="AG90">
        <v>0.2</v>
      </c>
      <c r="AH90">
        <v>2</v>
      </c>
      <c r="AI90">
        <v>53419639</v>
      </c>
      <c r="AJ90">
        <v>90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</row>
    <row r="91" spans="1:44" x14ac:dyDescent="0.2">
      <c r="A91">
        <f>ROW(Source!A49)</f>
        <v>49</v>
      </c>
      <c r="B91">
        <v>53419651</v>
      </c>
      <c r="C91">
        <v>53419633</v>
      </c>
      <c r="D91">
        <v>51589102</v>
      </c>
      <c r="E91">
        <v>1</v>
      </c>
      <c r="F91">
        <v>1</v>
      </c>
      <c r="G91">
        <v>1</v>
      </c>
      <c r="H91">
        <v>3</v>
      </c>
      <c r="I91" t="s">
        <v>465</v>
      </c>
      <c r="J91" t="s">
        <v>466</v>
      </c>
      <c r="K91" t="s">
        <v>467</v>
      </c>
      <c r="L91">
        <v>1302</v>
      </c>
      <c r="N91">
        <v>1003</v>
      </c>
      <c r="O91" t="s">
        <v>468</v>
      </c>
      <c r="P91" t="s">
        <v>468</v>
      </c>
      <c r="Q91">
        <v>10</v>
      </c>
      <c r="X91">
        <v>0.245</v>
      </c>
      <c r="Y91">
        <v>6.9</v>
      </c>
      <c r="Z91">
        <v>0</v>
      </c>
      <c r="AA91">
        <v>0</v>
      </c>
      <c r="AB91">
        <v>0</v>
      </c>
      <c r="AC91">
        <v>0</v>
      </c>
      <c r="AD91">
        <v>1</v>
      </c>
      <c r="AE91">
        <v>0</v>
      </c>
      <c r="AF91" t="s">
        <v>3</v>
      </c>
      <c r="AG91">
        <v>0.245</v>
      </c>
      <c r="AH91">
        <v>2</v>
      </c>
      <c r="AI91">
        <v>53419640</v>
      </c>
      <c r="AJ91">
        <v>91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</row>
    <row r="92" spans="1:44" x14ac:dyDescent="0.2">
      <c r="A92">
        <f>ROW(Source!A49)</f>
        <v>49</v>
      </c>
      <c r="B92">
        <v>53419652</v>
      </c>
      <c r="C92">
        <v>53419633</v>
      </c>
      <c r="D92">
        <v>51591619</v>
      </c>
      <c r="E92">
        <v>1</v>
      </c>
      <c r="F92">
        <v>1</v>
      </c>
      <c r="G92">
        <v>1</v>
      </c>
      <c r="H92">
        <v>3</v>
      </c>
      <c r="I92" t="s">
        <v>484</v>
      </c>
      <c r="J92" t="s">
        <v>485</v>
      </c>
      <c r="K92" t="s">
        <v>486</v>
      </c>
      <c r="L92">
        <v>1348</v>
      </c>
      <c r="N92">
        <v>1009</v>
      </c>
      <c r="O92" t="s">
        <v>61</v>
      </c>
      <c r="P92" t="s">
        <v>61</v>
      </c>
      <c r="Q92">
        <v>1000</v>
      </c>
      <c r="X92">
        <v>1.1E-4</v>
      </c>
      <c r="Y92">
        <v>12430</v>
      </c>
      <c r="Z92">
        <v>0</v>
      </c>
      <c r="AA92">
        <v>0</v>
      </c>
      <c r="AB92">
        <v>0</v>
      </c>
      <c r="AC92">
        <v>0</v>
      </c>
      <c r="AD92">
        <v>1</v>
      </c>
      <c r="AE92">
        <v>0</v>
      </c>
      <c r="AF92" t="s">
        <v>3</v>
      </c>
      <c r="AG92">
        <v>1.1E-4</v>
      </c>
      <c r="AH92">
        <v>2</v>
      </c>
      <c r="AI92">
        <v>53419641</v>
      </c>
      <c r="AJ92">
        <v>92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</row>
    <row r="93" spans="1:44" x14ac:dyDescent="0.2">
      <c r="A93">
        <f>ROW(Source!A49)</f>
        <v>49</v>
      </c>
      <c r="B93">
        <v>53419653</v>
      </c>
      <c r="C93">
        <v>53419633</v>
      </c>
      <c r="D93">
        <v>51612648</v>
      </c>
      <c r="E93">
        <v>1</v>
      </c>
      <c r="F93">
        <v>1</v>
      </c>
      <c r="G93">
        <v>1</v>
      </c>
      <c r="H93">
        <v>3</v>
      </c>
      <c r="I93" t="s">
        <v>469</v>
      </c>
      <c r="J93" t="s">
        <v>470</v>
      </c>
      <c r="K93" t="s">
        <v>471</v>
      </c>
      <c r="L93">
        <v>1348</v>
      </c>
      <c r="N93">
        <v>1009</v>
      </c>
      <c r="O93" t="s">
        <v>61</v>
      </c>
      <c r="P93" t="s">
        <v>61</v>
      </c>
      <c r="Q93">
        <v>1000</v>
      </c>
      <c r="X93">
        <v>2.5999999999999998E-4</v>
      </c>
      <c r="Y93">
        <v>68050</v>
      </c>
      <c r="Z93">
        <v>0</v>
      </c>
      <c r="AA93">
        <v>0</v>
      </c>
      <c r="AB93">
        <v>0</v>
      </c>
      <c r="AC93">
        <v>0</v>
      </c>
      <c r="AD93">
        <v>1</v>
      </c>
      <c r="AE93">
        <v>0</v>
      </c>
      <c r="AF93" t="s">
        <v>3</v>
      </c>
      <c r="AG93">
        <v>2.5999999999999998E-4</v>
      </c>
      <c r="AH93">
        <v>2</v>
      </c>
      <c r="AI93">
        <v>53419642</v>
      </c>
      <c r="AJ93">
        <v>93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</row>
    <row r="94" spans="1:44" x14ac:dyDescent="0.2">
      <c r="A94">
        <f>ROW(Source!A49)</f>
        <v>49</v>
      </c>
      <c r="B94">
        <v>53419654</v>
      </c>
      <c r="C94">
        <v>53419633</v>
      </c>
      <c r="D94">
        <v>51622050</v>
      </c>
      <c r="E94">
        <v>1</v>
      </c>
      <c r="F94">
        <v>1</v>
      </c>
      <c r="G94">
        <v>1</v>
      </c>
      <c r="H94">
        <v>3</v>
      </c>
      <c r="I94" t="s">
        <v>472</v>
      </c>
      <c r="J94" t="s">
        <v>473</v>
      </c>
      <c r="K94" t="s">
        <v>474</v>
      </c>
      <c r="L94">
        <v>1348</v>
      </c>
      <c r="N94">
        <v>1009</v>
      </c>
      <c r="O94" t="s">
        <v>61</v>
      </c>
      <c r="P94" t="s">
        <v>61</v>
      </c>
      <c r="Q94">
        <v>1000</v>
      </c>
      <c r="X94">
        <v>7.2000000000000005E-4</v>
      </c>
      <c r="Y94">
        <v>7826.9</v>
      </c>
      <c r="Z94">
        <v>0</v>
      </c>
      <c r="AA94">
        <v>0</v>
      </c>
      <c r="AB94">
        <v>0</v>
      </c>
      <c r="AC94">
        <v>0</v>
      </c>
      <c r="AD94">
        <v>1</v>
      </c>
      <c r="AE94">
        <v>0</v>
      </c>
      <c r="AF94" t="s">
        <v>3</v>
      </c>
      <c r="AG94">
        <v>7.2000000000000005E-4</v>
      </c>
      <c r="AH94">
        <v>2</v>
      </c>
      <c r="AI94">
        <v>53419643</v>
      </c>
      <c r="AJ94">
        <v>94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</row>
    <row r="95" spans="1:44" x14ac:dyDescent="0.2">
      <c r="A95">
        <f>ROW(Source!A49)</f>
        <v>49</v>
      </c>
      <c r="B95">
        <v>53419655</v>
      </c>
      <c r="C95">
        <v>53419633</v>
      </c>
      <c r="D95">
        <v>51581439</v>
      </c>
      <c r="E95">
        <v>56</v>
      </c>
      <c r="F95">
        <v>1</v>
      </c>
      <c r="G95">
        <v>1</v>
      </c>
      <c r="H95">
        <v>3</v>
      </c>
      <c r="I95" t="s">
        <v>454</v>
      </c>
      <c r="J95" t="s">
        <v>3</v>
      </c>
      <c r="K95" t="s">
        <v>455</v>
      </c>
      <c r="L95">
        <v>1374</v>
      </c>
      <c r="N95">
        <v>1013</v>
      </c>
      <c r="O95" t="s">
        <v>456</v>
      </c>
      <c r="P95" t="s">
        <v>456</v>
      </c>
      <c r="Q95">
        <v>1</v>
      </c>
      <c r="X95">
        <v>1.74</v>
      </c>
      <c r="Y95">
        <v>1</v>
      </c>
      <c r="Z95">
        <v>0</v>
      </c>
      <c r="AA95">
        <v>0</v>
      </c>
      <c r="AB95">
        <v>0</v>
      </c>
      <c r="AC95">
        <v>0</v>
      </c>
      <c r="AD95">
        <v>1</v>
      </c>
      <c r="AE95">
        <v>0</v>
      </c>
      <c r="AF95" t="s">
        <v>3</v>
      </c>
      <c r="AG95">
        <v>1.74</v>
      </c>
      <c r="AH95">
        <v>2</v>
      </c>
      <c r="AI95">
        <v>53419644</v>
      </c>
      <c r="AJ95">
        <v>95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</row>
    <row r="96" spans="1:44" x14ac:dyDescent="0.2">
      <c r="A96">
        <f>ROW(Source!A51)</f>
        <v>51</v>
      </c>
      <c r="B96">
        <v>53419661</v>
      </c>
      <c r="C96">
        <v>53419657</v>
      </c>
      <c r="D96">
        <v>51576707</v>
      </c>
      <c r="E96">
        <v>56</v>
      </c>
      <c r="F96">
        <v>1</v>
      </c>
      <c r="G96">
        <v>1</v>
      </c>
      <c r="H96">
        <v>1</v>
      </c>
      <c r="I96" t="s">
        <v>487</v>
      </c>
      <c r="J96" t="s">
        <v>3</v>
      </c>
      <c r="K96" t="s">
        <v>488</v>
      </c>
      <c r="L96">
        <v>1191</v>
      </c>
      <c r="N96">
        <v>1013</v>
      </c>
      <c r="O96" t="s">
        <v>345</v>
      </c>
      <c r="P96" t="s">
        <v>345</v>
      </c>
      <c r="Q96">
        <v>1</v>
      </c>
      <c r="X96">
        <v>1.03</v>
      </c>
      <c r="Y96">
        <v>0</v>
      </c>
      <c r="Z96">
        <v>0</v>
      </c>
      <c r="AA96">
        <v>0</v>
      </c>
      <c r="AB96">
        <v>9.92</v>
      </c>
      <c r="AC96">
        <v>0</v>
      </c>
      <c r="AD96">
        <v>1</v>
      </c>
      <c r="AE96">
        <v>1</v>
      </c>
      <c r="AF96" t="s">
        <v>3</v>
      </c>
      <c r="AG96">
        <v>1.03</v>
      </c>
      <c r="AH96">
        <v>2</v>
      </c>
      <c r="AI96">
        <v>53419658</v>
      </c>
      <c r="AJ96">
        <v>96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</row>
    <row r="97" spans="1:44" x14ac:dyDescent="0.2">
      <c r="A97">
        <f>ROW(Source!A51)</f>
        <v>51</v>
      </c>
      <c r="B97">
        <v>53419662</v>
      </c>
      <c r="C97">
        <v>53419657</v>
      </c>
      <c r="D97">
        <v>51591095</v>
      </c>
      <c r="E97">
        <v>1</v>
      </c>
      <c r="F97">
        <v>1</v>
      </c>
      <c r="G97">
        <v>1</v>
      </c>
      <c r="H97">
        <v>3</v>
      </c>
      <c r="I97" t="s">
        <v>70</v>
      </c>
      <c r="J97" t="s">
        <v>73</v>
      </c>
      <c r="K97" t="s">
        <v>71</v>
      </c>
      <c r="L97">
        <v>1346</v>
      </c>
      <c r="N97">
        <v>1009</v>
      </c>
      <c r="O97" t="s">
        <v>72</v>
      </c>
      <c r="P97" t="s">
        <v>72</v>
      </c>
      <c r="Q97">
        <v>1</v>
      </c>
      <c r="X97">
        <v>0.02</v>
      </c>
      <c r="Y97">
        <v>9.0399999999999991</v>
      </c>
      <c r="Z97">
        <v>0</v>
      </c>
      <c r="AA97">
        <v>0</v>
      </c>
      <c r="AB97">
        <v>0</v>
      </c>
      <c r="AC97">
        <v>0</v>
      </c>
      <c r="AD97">
        <v>1</v>
      </c>
      <c r="AE97">
        <v>0</v>
      </c>
      <c r="AF97" t="s">
        <v>3</v>
      </c>
      <c r="AG97">
        <v>0.02</v>
      </c>
      <c r="AH97">
        <v>2</v>
      </c>
      <c r="AI97">
        <v>53419659</v>
      </c>
      <c r="AJ97">
        <v>97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</row>
    <row r="98" spans="1:44" x14ac:dyDescent="0.2">
      <c r="A98">
        <f>ROW(Source!A51)</f>
        <v>51</v>
      </c>
      <c r="B98">
        <v>53419663</v>
      </c>
      <c r="C98">
        <v>53419657</v>
      </c>
      <c r="D98">
        <v>51581439</v>
      </c>
      <c r="E98">
        <v>56</v>
      </c>
      <c r="F98">
        <v>1</v>
      </c>
      <c r="G98">
        <v>1</v>
      </c>
      <c r="H98">
        <v>3</v>
      </c>
      <c r="I98" t="s">
        <v>454</v>
      </c>
      <c r="J98" t="s">
        <v>3</v>
      </c>
      <c r="K98" t="s">
        <v>455</v>
      </c>
      <c r="L98">
        <v>1374</v>
      </c>
      <c r="N98">
        <v>1013</v>
      </c>
      <c r="O98" t="s">
        <v>456</v>
      </c>
      <c r="P98" t="s">
        <v>456</v>
      </c>
      <c r="Q98">
        <v>1</v>
      </c>
      <c r="X98">
        <v>0.2</v>
      </c>
      <c r="Y98">
        <v>1</v>
      </c>
      <c r="Z98">
        <v>0</v>
      </c>
      <c r="AA98">
        <v>0</v>
      </c>
      <c r="AB98">
        <v>0</v>
      </c>
      <c r="AC98">
        <v>0</v>
      </c>
      <c r="AD98">
        <v>1</v>
      </c>
      <c r="AE98">
        <v>0</v>
      </c>
      <c r="AF98" t="s">
        <v>3</v>
      </c>
      <c r="AG98">
        <v>0.2</v>
      </c>
      <c r="AH98">
        <v>2</v>
      </c>
      <c r="AI98">
        <v>53419660</v>
      </c>
      <c r="AJ98">
        <v>98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</row>
    <row r="99" spans="1:44" x14ac:dyDescent="0.2">
      <c r="A99">
        <f>ROW(Source!A89)</f>
        <v>89</v>
      </c>
      <c r="B99">
        <v>53419677</v>
      </c>
      <c r="C99">
        <v>53419666</v>
      </c>
      <c r="D99">
        <v>51576715</v>
      </c>
      <c r="E99">
        <v>56</v>
      </c>
      <c r="F99">
        <v>1</v>
      </c>
      <c r="G99">
        <v>1</v>
      </c>
      <c r="H99">
        <v>1</v>
      </c>
      <c r="I99" t="s">
        <v>434</v>
      </c>
      <c r="J99" t="s">
        <v>3</v>
      </c>
      <c r="K99" t="s">
        <v>435</v>
      </c>
      <c r="L99">
        <v>1191</v>
      </c>
      <c r="N99">
        <v>1013</v>
      </c>
      <c r="O99" t="s">
        <v>345</v>
      </c>
      <c r="P99" t="s">
        <v>345</v>
      </c>
      <c r="Q99">
        <v>1</v>
      </c>
      <c r="X99">
        <v>1.02</v>
      </c>
      <c r="Y99">
        <v>0</v>
      </c>
      <c r="Z99">
        <v>0</v>
      </c>
      <c r="AA99">
        <v>0</v>
      </c>
      <c r="AB99">
        <v>10.5</v>
      </c>
      <c r="AC99">
        <v>0</v>
      </c>
      <c r="AD99">
        <v>1</v>
      </c>
      <c r="AE99">
        <v>1</v>
      </c>
      <c r="AF99" t="s">
        <v>209</v>
      </c>
      <c r="AG99">
        <v>0.30599999999999999</v>
      </c>
      <c r="AH99">
        <v>2</v>
      </c>
      <c r="AI99">
        <v>53419667</v>
      </c>
      <c r="AJ99">
        <v>99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</row>
    <row r="100" spans="1:44" x14ac:dyDescent="0.2">
      <c r="A100">
        <f>ROW(Source!A89)</f>
        <v>89</v>
      </c>
      <c r="B100">
        <v>53419678</v>
      </c>
      <c r="C100">
        <v>53419666</v>
      </c>
      <c r="D100">
        <v>51576840</v>
      </c>
      <c r="E100">
        <v>56</v>
      </c>
      <c r="F100">
        <v>1</v>
      </c>
      <c r="G100">
        <v>1</v>
      </c>
      <c r="H100">
        <v>1</v>
      </c>
      <c r="I100" t="s">
        <v>346</v>
      </c>
      <c r="J100" t="s">
        <v>3</v>
      </c>
      <c r="K100" t="s">
        <v>347</v>
      </c>
      <c r="L100">
        <v>1191</v>
      </c>
      <c r="N100">
        <v>1013</v>
      </c>
      <c r="O100" t="s">
        <v>345</v>
      </c>
      <c r="P100" t="s">
        <v>345</v>
      </c>
      <c r="Q100">
        <v>1</v>
      </c>
      <c r="X100">
        <v>0.4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1</v>
      </c>
      <c r="AE100">
        <v>2</v>
      </c>
      <c r="AF100" t="s">
        <v>209</v>
      </c>
      <c r="AG100">
        <v>0.12</v>
      </c>
      <c r="AH100">
        <v>2</v>
      </c>
      <c r="AI100">
        <v>53419668</v>
      </c>
      <c r="AJ100">
        <v>100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</row>
    <row r="101" spans="1:44" x14ac:dyDescent="0.2">
      <c r="A101">
        <f>ROW(Source!A89)</f>
        <v>89</v>
      </c>
      <c r="B101">
        <v>53419679</v>
      </c>
      <c r="C101">
        <v>53419666</v>
      </c>
      <c r="D101">
        <v>51740741</v>
      </c>
      <c r="E101">
        <v>1</v>
      </c>
      <c r="F101">
        <v>1</v>
      </c>
      <c r="G101">
        <v>1</v>
      </c>
      <c r="H101">
        <v>2</v>
      </c>
      <c r="I101" t="s">
        <v>374</v>
      </c>
      <c r="J101" t="s">
        <v>375</v>
      </c>
      <c r="K101" t="s">
        <v>376</v>
      </c>
      <c r="L101">
        <v>1368</v>
      </c>
      <c r="N101">
        <v>1011</v>
      </c>
      <c r="O101" t="s">
        <v>351</v>
      </c>
      <c r="P101" t="s">
        <v>351</v>
      </c>
      <c r="Q101">
        <v>1</v>
      </c>
      <c r="X101">
        <v>0.02</v>
      </c>
      <c r="Y101">
        <v>0</v>
      </c>
      <c r="Z101">
        <v>115.4</v>
      </c>
      <c r="AA101">
        <v>13.5</v>
      </c>
      <c r="AB101">
        <v>0</v>
      </c>
      <c r="AC101">
        <v>0</v>
      </c>
      <c r="AD101">
        <v>1</v>
      </c>
      <c r="AE101">
        <v>0</v>
      </c>
      <c r="AF101" t="s">
        <v>209</v>
      </c>
      <c r="AG101">
        <v>6.0000000000000001E-3</v>
      </c>
      <c r="AH101">
        <v>2</v>
      </c>
      <c r="AI101">
        <v>53419669</v>
      </c>
      <c r="AJ101">
        <v>101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</row>
    <row r="102" spans="1:44" x14ac:dyDescent="0.2">
      <c r="A102">
        <f>ROW(Source!A89)</f>
        <v>89</v>
      </c>
      <c r="B102">
        <v>53419680</v>
      </c>
      <c r="C102">
        <v>53419666</v>
      </c>
      <c r="D102">
        <v>51740994</v>
      </c>
      <c r="E102">
        <v>1</v>
      </c>
      <c r="F102">
        <v>1</v>
      </c>
      <c r="G102">
        <v>1</v>
      </c>
      <c r="H102">
        <v>2</v>
      </c>
      <c r="I102" t="s">
        <v>436</v>
      </c>
      <c r="J102" t="s">
        <v>437</v>
      </c>
      <c r="K102" t="s">
        <v>438</v>
      </c>
      <c r="L102">
        <v>1368</v>
      </c>
      <c r="N102">
        <v>1011</v>
      </c>
      <c r="O102" t="s">
        <v>351</v>
      </c>
      <c r="P102" t="s">
        <v>351</v>
      </c>
      <c r="Q102">
        <v>1</v>
      </c>
      <c r="X102">
        <v>0.36</v>
      </c>
      <c r="Y102">
        <v>0</v>
      </c>
      <c r="Z102">
        <v>142.69999999999999</v>
      </c>
      <c r="AA102">
        <v>13.5</v>
      </c>
      <c r="AB102">
        <v>0</v>
      </c>
      <c r="AC102">
        <v>0</v>
      </c>
      <c r="AD102">
        <v>1</v>
      </c>
      <c r="AE102">
        <v>0</v>
      </c>
      <c r="AF102" t="s">
        <v>209</v>
      </c>
      <c r="AG102">
        <v>0.108</v>
      </c>
      <c r="AH102">
        <v>2</v>
      </c>
      <c r="AI102">
        <v>53419670</v>
      </c>
      <c r="AJ102">
        <v>102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</row>
    <row r="103" spans="1:44" x14ac:dyDescent="0.2">
      <c r="A103">
        <f>ROW(Source!A89)</f>
        <v>89</v>
      </c>
      <c r="B103">
        <v>53419681</v>
      </c>
      <c r="C103">
        <v>53419666</v>
      </c>
      <c r="D103">
        <v>51741772</v>
      </c>
      <c r="E103">
        <v>1</v>
      </c>
      <c r="F103">
        <v>1</v>
      </c>
      <c r="G103">
        <v>1</v>
      </c>
      <c r="H103">
        <v>2</v>
      </c>
      <c r="I103" t="s">
        <v>439</v>
      </c>
      <c r="J103" t="s">
        <v>440</v>
      </c>
      <c r="K103" t="s">
        <v>441</v>
      </c>
      <c r="L103">
        <v>1368</v>
      </c>
      <c r="N103">
        <v>1011</v>
      </c>
      <c r="O103" t="s">
        <v>351</v>
      </c>
      <c r="P103" t="s">
        <v>351</v>
      </c>
      <c r="Q103">
        <v>1</v>
      </c>
      <c r="X103">
        <v>0.02</v>
      </c>
      <c r="Y103">
        <v>0</v>
      </c>
      <c r="Z103">
        <v>65.709999999999994</v>
      </c>
      <c r="AA103">
        <v>11.6</v>
      </c>
      <c r="AB103">
        <v>0</v>
      </c>
      <c r="AC103">
        <v>0</v>
      </c>
      <c r="AD103">
        <v>1</v>
      </c>
      <c r="AE103">
        <v>0</v>
      </c>
      <c r="AF103" t="s">
        <v>209</v>
      </c>
      <c r="AG103">
        <v>6.0000000000000001E-3</v>
      </c>
      <c r="AH103">
        <v>2</v>
      </c>
      <c r="AI103">
        <v>53419671</v>
      </c>
      <c r="AJ103">
        <v>103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</row>
    <row r="104" spans="1:44" x14ac:dyDescent="0.2">
      <c r="A104">
        <f>ROW(Source!A89)</f>
        <v>89</v>
      </c>
      <c r="B104">
        <v>53419682</v>
      </c>
      <c r="C104">
        <v>53419666</v>
      </c>
      <c r="D104">
        <v>51589084</v>
      </c>
      <c r="E104">
        <v>1</v>
      </c>
      <c r="F104">
        <v>1</v>
      </c>
      <c r="G104">
        <v>1</v>
      </c>
      <c r="H104">
        <v>3</v>
      </c>
      <c r="I104" t="s">
        <v>442</v>
      </c>
      <c r="J104" t="s">
        <v>443</v>
      </c>
      <c r="K104" t="s">
        <v>444</v>
      </c>
      <c r="L104">
        <v>1346</v>
      </c>
      <c r="N104">
        <v>1009</v>
      </c>
      <c r="O104" t="s">
        <v>72</v>
      </c>
      <c r="P104" t="s">
        <v>72</v>
      </c>
      <c r="Q104">
        <v>1</v>
      </c>
      <c r="X104">
        <v>0.01</v>
      </c>
      <c r="Y104">
        <v>30.4</v>
      </c>
      <c r="Z104">
        <v>0</v>
      </c>
      <c r="AA104">
        <v>0</v>
      </c>
      <c r="AB104">
        <v>0</v>
      </c>
      <c r="AC104">
        <v>0</v>
      </c>
      <c r="AD104">
        <v>1</v>
      </c>
      <c r="AE104">
        <v>0</v>
      </c>
      <c r="AF104" t="s">
        <v>208</v>
      </c>
      <c r="AG104">
        <v>0</v>
      </c>
      <c r="AH104">
        <v>2</v>
      </c>
      <c r="AI104">
        <v>53419672</v>
      </c>
      <c r="AJ104">
        <v>104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</row>
    <row r="105" spans="1:44" x14ac:dyDescent="0.2">
      <c r="A105">
        <f>ROW(Source!A89)</f>
        <v>89</v>
      </c>
      <c r="B105">
        <v>53419683</v>
      </c>
      <c r="C105">
        <v>53419666</v>
      </c>
      <c r="D105">
        <v>51589158</v>
      </c>
      <c r="E105">
        <v>1</v>
      </c>
      <c r="F105">
        <v>1</v>
      </c>
      <c r="G105">
        <v>1</v>
      </c>
      <c r="H105">
        <v>3</v>
      </c>
      <c r="I105" t="s">
        <v>445</v>
      </c>
      <c r="J105" t="s">
        <v>446</v>
      </c>
      <c r="K105" t="s">
        <v>447</v>
      </c>
      <c r="L105">
        <v>1346</v>
      </c>
      <c r="N105">
        <v>1009</v>
      </c>
      <c r="O105" t="s">
        <v>72</v>
      </c>
      <c r="P105" t="s">
        <v>72</v>
      </c>
      <c r="Q105">
        <v>1</v>
      </c>
      <c r="X105">
        <v>1.2E-2</v>
      </c>
      <c r="Y105">
        <v>24.04</v>
      </c>
      <c r="Z105">
        <v>0</v>
      </c>
      <c r="AA105">
        <v>0</v>
      </c>
      <c r="AB105">
        <v>0</v>
      </c>
      <c r="AC105">
        <v>0</v>
      </c>
      <c r="AD105">
        <v>1</v>
      </c>
      <c r="AE105">
        <v>0</v>
      </c>
      <c r="AF105" t="s">
        <v>208</v>
      </c>
      <c r="AG105">
        <v>0</v>
      </c>
      <c r="AH105">
        <v>2</v>
      </c>
      <c r="AI105">
        <v>53419673</v>
      </c>
      <c r="AJ105">
        <v>105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</row>
    <row r="106" spans="1:44" x14ac:dyDescent="0.2">
      <c r="A106">
        <f>ROW(Source!A89)</f>
        <v>89</v>
      </c>
      <c r="B106">
        <v>53419684</v>
      </c>
      <c r="C106">
        <v>53419666</v>
      </c>
      <c r="D106">
        <v>51643476</v>
      </c>
      <c r="E106">
        <v>1</v>
      </c>
      <c r="F106">
        <v>1</v>
      </c>
      <c r="G106">
        <v>1</v>
      </c>
      <c r="H106">
        <v>3</v>
      </c>
      <c r="I106" t="s">
        <v>448</v>
      </c>
      <c r="J106" t="s">
        <v>449</v>
      </c>
      <c r="K106" t="s">
        <v>450</v>
      </c>
      <c r="L106">
        <v>1348</v>
      </c>
      <c r="N106">
        <v>1009</v>
      </c>
      <c r="O106" t="s">
        <v>61</v>
      </c>
      <c r="P106" t="s">
        <v>61</v>
      </c>
      <c r="Q106">
        <v>1000</v>
      </c>
      <c r="X106">
        <v>5.0000000000000001E-4</v>
      </c>
      <c r="Y106">
        <v>96440</v>
      </c>
      <c r="Z106">
        <v>0</v>
      </c>
      <c r="AA106">
        <v>0</v>
      </c>
      <c r="AB106">
        <v>0</v>
      </c>
      <c r="AC106">
        <v>0</v>
      </c>
      <c r="AD106">
        <v>1</v>
      </c>
      <c r="AE106">
        <v>0</v>
      </c>
      <c r="AF106" t="s">
        <v>208</v>
      </c>
      <c r="AG106">
        <v>0</v>
      </c>
      <c r="AH106">
        <v>2</v>
      </c>
      <c r="AI106">
        <v>53419674</v>
      </c>
      <c r="AJ106">
        <v>106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</row>
    <row r="107" spans="1:44" x14ac:dyDescent="0.2">
      <c r="A107">
        <f>ROW(Source!A89)</f>
        <v>89</v>
      </c>
      <c r="B107">
        <v>53419685</v>
      </c>
      <c r="C107">
        <v>53419666</v>
      </c>
      <c r="D107">
        <v>51651382</v>
      </c>
      <c r="E107">
        <v>1</v>
      </c>
      <c r="F107">
        <v>1</v>
      </c>
      <c r="G107">
        <v>1</v>
      </c>
      <c r="H107">
        <v>3</v>
      </c>
      <c r="I107" t="s">
        <v>451</v>
      </c>
      <c r="J107" t="s">
        <v>452</v>
      </c>
      <c r="K107" t="s">
        <v>453</v>
      </c>
      <c r="L107">
        <v>1346</v>
      </c>
      <c r="N107">
        <v>1009</v>
      </c>
      <c r="O107" t="s">
        <v>72</v>
      </c>
      <c r="P107" t="s">
        <v>72</v>
      </c>
      <c r="Q107">
        <v>1</v>
      </c>
      <c r="X107">
        <v>0.01</v>
      </c>
      <c r="Y107">
        <v>35.700000000000003</v>
      </c>
      <c r="Z107">
        <v>0</v>
      </c>
      <c r="AA107">
        <v>0</v>
      </c>
      <c r="AB107">
        <v>0</v>
      </c>
      <c r="AC107">
        <v>0</v>
      </c>
      <c r="AD107">
        <v>1</v>
      </c>
      <c r="AE107">
        <v>0</v>
      </c>
      <c r="AF107" t="s">
        <v>208</v>
      </c>
      <c r="AG107">
        <v>0</v>
      </c>
      <c r="AH107">
        <v>2</v>
      </c>
      <c r="AI107">
        <v>53419675</v>
      </c>
      <c r="AJ107">
        <v>107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</row>
    <row r="108" spans="1:44" x14ac:dyDescent="0.2">
      <c r="A108">
        <f>ROW(Source!A89)</f>
        <v>89</v>
      </c>
      <c r="B108">
        <v>53419686</v>
      </c>
      <c r="C108">
        <v>53419666</v>
      </c>
      <c r="D108">
        <v>51581439</v>
      </c>
      <c r="E108">
        <v>56</v>
      </c>
      <c r="F108">
        <v>1</v>
      </c>
      <c r="G108">
        <v>1</v>
      </c>
      <c r="H108">
        <v>3</v>
      </c>
      <c r="I108" t="s">
        <v>454</v>
      </c>
      <c r="J108" t="s">
        <v>3</v>
      </c>
      <c r="K108" t="s">
        <v>455</v>
      </c>
      <c r="L108">
        <v>1374</v>
      </c>
      <c r="N108">
        <v>1013</v>
      </c>
      <c r="O108" t="s">
        <v>456</v>
      </c>
      <c r="P108" t="s">
        <v>456</v>
      </c>
      <c r="Q108">
        <v>1</v>
      </c>
      <c r="X108">
        <v>0.21</v>
      </c>
      <c r="Y108">
        <v>1</v>
      </c>
      <c r="Z108">
        <v>0</v>
      </c>
      <c r="AA108">
        <v>0</v>
      </c>
      <c r="AB108">
        <v>0</v>
      </c>
      <c r="AC108">
        <v>0</v>
      </c>
      <c r="AD108">
        <v>1</v>
      </c>
      <c r="AE108">
        <v>0</v>
      </c>
      <c r="AF108" t="s">
        <v>208</v>
      </c>
      <c r="AG108">
        <v>0</v>
      </c>
      <c r="AH108">
        <v>2</v>
      </c>
      <c r="AI108">
        <v>53419676</v>
      </c>
      <c r="AJ108">
        <v>108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</row>
    <row r="109" spans="1:44" x14ac:dyDescent="0.2">
      <c r="A109">
        <f>ROW(Source!A90)</f>
        <v>90</v>
      </c>
      <c r="B109">
        <v>53419692</v>
      </c>
      <c r="C109">
        <v>53419687</v>
      </c>
      <c r="D109">
        <v>51576673</v>
      </c>
      <c r="E109">
        <v>56</v>
      </c>
      <c r="F109">
        <v>1</v>
      </c>
      <c r="G109">
        <v>1</v>
      </c>
      <c r="H109">
        <v>1</v>
      </c>
      <c r="I109" t="s">
        <v>489</v>
      </c>
      <c r="J109" t="s">
        <v>3</v>
      </c>
      <c r="K109" t="s">
        <v>490</v>
      </c>
      <c r="L109">
        <v>1191</v>
      </c>
      <c r="N109">
        <v>1013</v>
      </c>
      <c r="O109" t="s">
        <v>345</v>
      </c>
      <c r="P109" t="s">
        <v>345</v>
      </c>
      <c r="Q109">
        <v>1</v>
      </c>
      <c r="X109">
        <v>0.81</v>
      </c>
      <c r="Y109">
        <v>0</v>
      </c>
      <c r="Z109">
        <v>0</v>
      </c>
      <c r="AA109">
        <v>0</v>
      </c>
      <c r="AB109">
        <v>9.07</v>
      </c>
      <c r="AC109">
        <v>0</v>
      </c>
      <c r="AD109">
        <v>1</v>
      </c>
      <c r="AE109">
        <v>1</v>
      </c>
      <c r="AF109" t="s">
        <v>3</v>
      </c>
      <c r="AG109">
        <v>0.81</v>
      </c>
      <c r="AH109">
        <v>2</v>
      </c>
      <c r="AI109">
        <v>53419688</v>
      </c>
      <c r="AJ109">
        <v>109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</row>
    <row r="110" spans="1:44" x14ac:dyDescent="0.2">
      <c r="A110">
        <f>ROW(Source!A90)</f>
        <v>90</v>
      </c>
      <c r="B110">
        <v>53419693</v>
      </c>
      <c r="C110">
        <v>53419687</v>
      </c>
      <c r="D110">
        <v>51576840</v>
      </c>
      <c r="E110">
        <v>56</v>
      </c>
      <c r="F110">
        <v>1</v>
      </c>
      <c r="G110">
        <v>1</v>
      </c>
      <c r="H110">
        <v>1</v>
      </c>
      <c r="I110" t="s">
        <v>346</v>
      </c>
      <c r="J110" t="s">
        <v>3</v>
      </c>
      <c r="K110" t="s">
        <v>347</v>
      </c>
      <c r="L110">
        <v>1191</v>
      </c>
      <c r="N110">
        <v>1013</v>
      </c>
      <c r="O110" t="s">
        <v>345</v>
      </c>
      <c r="P110" t="s">
        <v>345</v>
      </c>
      <c r="Q110">
        <v>1</v>
      </c>
      <c r="X110">
        <v>0.48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1</v>
      </c>
      <c r="AE110">
        <v>2</v>
      </c>
      <c r="AF110" t="s">
        <v>3</v>
      </c>
      <c r="AG110">
        <v>0.48</v>
      </c>
      <c r="AH110">
        <v>2</v>
      </c>
      <c r="AI110">
        <v>53419689</v>
      </c>
      <c r="AJ110">
        <v>110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</row>
    <row r="111" spans="1:44" x14ac:dyDescent="0.2">
      <c r="A111">
        <f>ROW(Source!A90)</f>
        <v>90</v>
      </c>
      <c r="B111">
        <v>53419694</v>
      </c>
      <c r="C111">
        <v>53419687</v>
      </c>
      <c r="D111">
        <v>51740592</v>
      </c>
      <c r="E111">
        <v>1</v>
      </c>
      <c r="F111">
        <v>1</v>
      </c>
      <c r="G111">
        <v>1</v>
      </c>
      <c r="H111">
        <v>2</v>
      </c>
      <c r="I111" t="s">
        <v>369</v>
      </c>
      <c r="J111" t="s">
        <v>370</v>
      </c>
      <c r="K111" t="s">
        <v>371</v>
      </c>
      <c r="L111">
        <v>1368</v>
      </c>
      <c r="N111">
        <v>1011</v>
      </c>
      <c r="O111" t="s">
        <v>351</v>
      </c>
      <c r="P111" t="s">
        <v>351</v>
      </c>
      <c r="Q111">
        <v>1</v>
      </c>
      <c r="X111">
        <v>0.44</v>
      </c>
      <c r="Y111">
        <v>0</v>
      </c>
      <c r="Z111">
        <v>138.54</v>
      </c>
      <c r="AA111">
        <v>11.6</v>
      </c>
      <c r="AB111">
        <v>0</v>
      </c>
      <c r="AC111">
        <v>0</v>
      </c>
      <c r="AD111">
        <v>1</v>
      </c>
      <c r="AE111">
        <v>0</v>
      </c>
      <c r="AF111" t="s">
        <v>3</v>
      </c>
      <c r="AG111">
        <v>0.44</v>
      </c>
      <c r="AH111">
        <v>2</v>
      </c>
      <c r="AI111">
        <v>53419690</v>
      </c>
      <c r="AJ111">
        <v>111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</row>
    <row r="112" spans="1:44" x14ac:dyDescent="0.2">
      <c r="A112">
        <f>ROW(Source!A90)</f>
        <v>90</v>
      </c>
      <c r="B112">
        <v>53419695</v>
      </c>
      <c r="C112">
        <v>53419687</v>
      </c>
      <c r="D112">
        <v>51741772</v>
      </c>
      <c r="E112">
        <v>1</v>
      </c>
      <c r="F112">
        <v>1</v>
      </c>
      <c r="G112">
        <v>1</v>
      </c>
      <c r="H112">
        <v>2</v>
      </c>
      <c r="I112" t="s">
        <v>439</v>
      </c>
      <c r="J112" t="s">
        <v>440</v>
      </c>
      <c r="K112" t="s">
        <v>441</v>
      </c>
      <c r="L112">
        <v>1368</v>
      </c>
      <c r="N112">
        <v>1011</v>
      </c>
      <c r="O112" t="s">
        <v>351</v>
      </c>
      <c r="P112" t="s">
        <v>351</v>
      </c>
      <c r="Q112">
        <v>1</v>
      </c>
      <c r="X112">
        <v>0.04</v>
      </c>
      <c r="Y112">
        <v>0</v>
      </c>
      <c r="Z112">
        <v>65.709999999999994</v>
      </c>
      <c r="AA112">
        <v>11.6</v>
      </c>
      <c r="AB112">
        <v>0</v>
      </c>
      <c r="AC112">
        <v>0</v>
      </c>
      <c r="AD112">
        <v>1</v>
      </c>
      <c r="AE112">
        <v>0</v>
      </c>
      <c r="AF112" t="s">
        <v>3</v>
      </c>
      <c r="AG112">
        <v>0.04</v>
      </c>
      <c r="AH112">
        <v>2</v>
      </c>
      <c r="AI112">
        <v>53419691</v>
      </c>
      <c r="AJ112">
        <v>112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</row>
    <row r="113" spans="1:44" x14ac:dyDescent="0.2">
      <c r="A113">
        <f>ROW(Source!A91)</f>
        <v>91</v>
      </c>
      <c r="B113">
        <v>53419701</v>
      </c>
      <c r="C113">
        <v>53419696</v>
      </c>
      <c r="D113">
        <v>51576651</v>
      </c>
      <c r="E113">
        <v>56</v>
      </c>
      <c r="F113">
        <v>1</v>
      </c>
      <c r="G113">
        <v>1</v>
      </c>
      <c r="H113">
        <v>1</v>
      </c>
      <c r="I113" t="s">
        <v>491</v>
      </c>
      <c r="J113" t="s">
        <v>3</v>
      </c>
      <c r="K113" t="s">
        <v>492</v>
      </c>
      <c r="L113">
        <v>1191</v>
      </c>
      <c r="N113">
        <v>1013</v>
      </c>
      <c r="O113" t="s">
        <v>345</v>
      </c>
      <c r="P113" t="s">
        <v>345</v>
      </c>
      <c r="Q113">
        <v>1</v>
      </c>
      <c r="X113">
        <v>1.27</v>
      </c>
      <c r="Y113">
        <v>0</v>
      </c>
      <c r="Z113">
        <v>0</v>
      </c>
      <c r="AA113">
        <v>0</v>
      </c>
      <c r="AB113">
        <v>8.3800000000000008</v>
      </c>
      <c r="AC113">
        <v>0</v>
      </c>
      <c r="AD113">
        <v>1</v>
      </c>
      <c r="AE113">
        <v>1</v>
      </c>
      <c r="AF113" t="s">
        <v>3</v>
      </c>
      <c r="AG113">
        <v>1.27</v>
      </c>
      <c r="AH113">
        <v>2</v>
      </c>
      <c r="AI113">
        <v>53419697</v>
      </c>
      <c r="AJ113">
        <v>113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</row>
    <row r="114" spans="1:44" x14ac:dyDescent="0.2">
      <c r="A114">
        <f>ROW(Source!A91)</f>
        <v>91</v>
      </c>
      <c r="B114">
        <v>53419702</v>
      </c>
      <c r="C114">
        <v>53419696</v>
      </c>
      <c r="D114">
        <v>51576840</v>
      </c>
      <c r="E114">
        <v>56</v>
      </c>
      <c r="F114">
        <v>1</v>
      </c>
      <c r="G114">
        <v>1</v>
      </c>
      <c r="H114">
        <v>1</v>
      </c>
      <c r="I114" t="s">
        <v>346</v>
      </c>
      <c r="J114" t="s">
        <v>3</v>
      </c>
      <c r="K114" t="s">
        <v>347</v>
      </c>
      <c r="L114">
        <v>1191</v>
      </c>
      <c r="N114">
        <v>1013</v>
      </c>
      <c r="O114" t="s">
        <v>345</v>
      </c>
      <c r="P114" t="s">
        <v>345</v>
      </c>
      <c r="Q114">
        <v>1</v>
      </c>
      <c r="X114">
        <v>0.41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1</v>
      </c>
      <c r="AE114">
        <v>2</v>
      </c>
      <c r="AF114" t="s">
        <v>3</v>
      </c>
      <c r="AG114">
        <v>0.41</v>
      </c>
      <c r="AH114">
        <v>2</v>
      </c>
      <c r="AI114">
        <v>53419698</v>
      </c>
      <c r="AJ114">
        <v>114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</row>
    <row r="115" spans="1:44" x14ac:dyDescent="0.2">
      <c r="A115">
        <f>ROW(Source!A91)</f>
        <v>91</v>
      </c>
      <c r="B115">
        <v>53419703</v>
      </c>
      <c r="C115">
        <v>53419696</v>
      </c>
      <c r="D115">
        <v>51740946</v>
      </c>
      <c r="E115">
        <v>1</v>
      </c>
      <c r="F115">
        <v>1</v>
      </c>
      <c r="G115">
        <v>1</v>
      </c>
      <c r="H115">
        <v>2</v>
      </c>
      <c r="I115" t="s">
        <v>493</v>
      </c>
      <c r="J115" t="s">
        <v>494</v>
      </c>
      <c r="K115" t="s">
        <v>495</v>
      </c>
      <c r="L115">
        <v>1368</v>
      </c>
      <c r="N115">
        <v>1011</v>
      </c>
      <c r="O115" t="s">
        <v>351</v>
      </c>
      <c r="P115" t="s">
        <v>351</v>
      </c>
      <c r="Q115">
        <v>1</v>
      </c>
      <c r="X115">
        <v>0.35</v>
      </c>
      <c r="Y115">
        <v>0</v>
      </c>
      <c r="Z115">
        <v>82.22</v>
      </c>
      <c r="AA115">
        <v>10.06</v>
      </c>
      <c r="AB115">
        <v>0</v>
      </c>
      <c r="AC115">
        <v>0</v>
      </c>
      <c r="AD115">
        <v>1</v>
      </c>
      <c r="AE115">
        <v>0</v>
      </c>
      <c r="AF115" t="s">
        <v>3</v>
      </c>
      <c r="AG115">
        <v>0.35</v>
      </c>
      <c r="AH115">
        <v>2</v>
      </c>
      <c r="AI115">
        <v>53419699</v>
      </c>
      <c r="AJ115">
        <v>115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</row>
    <row r="116" spans="1:44" x14ac:dyDescent="0.2">
      <c r="A116">
        <f>ROW(Source!A91)</f>
        <v>91</v>
      </c>
      <c r="B116">
        <v>53419704</v>
      </c>
      <c r="C116">
        <v>53419696</v>
      </c>
      <c r="D116">
        <v>51741772</v>
      </c>
      <c r="E116">
        <v>1</v>
      </c>
      <c r="F116">
        <v>1</v>
      </c>
      <c r="G116">
        <v>1</v>
      </c>
      <c r="H116">
        <v>2</v>
      </c>
      <c r="I116" t="s">
        <v>439</v>
      </c>
      <c r="J116" t="s">
        <v>440</v>
      </c>
      <c r="K116" t="s">
        <v>441</v>
      </c>
      <c r="L116">
        <v>1368</v>
      </c>
      <c r="N116">
        <v>1011</v>
      </c>
      <c r="O116" t="s">
        <v>351</v>
      </c>
      <c r="P116" t="s">
        <v>351</v>
      </c>
      <c r="Q116">
        <v>1</v>
      </c>
      <c r="X116">
        <v>0.06</v>
      </c>
      <c r="Y116">
        <v>0</v>
      </c>
      <c r="Z116">
        <v>65.709999999999994</v>
      </c>
      <c r="AA116">
        <v>11.6</v>
      </c>
      <c r="AB116">
        <v>0</v>
      </c>
      <c r="AC116">
        <v>0</v>
      </c>
      <c r="AD116">
        <v>1</v>
      </c>
      <c r="AE116">
        <v>0</v>
      </c>
      <c r="AF116" t="s">
        <v>3</v>
      </c>
      <c r="AG116">
        <v>0.06</v>
      </c>
      <c r="AH116">
        <v>2</v>
      </c>
      <c r="AI116">
        <v>53419700</v>
      </c>
      <c r="AJ116">
        <v>116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</row>
    <row r="117" spans="1:44" x14ac:dyDescent="0.2">
      <c r="A117">
        <f>ROW(Source!A92)</f>
        <v>92</v>
      </c>
      <c r="B117">
        <v>53419718</v>
      </c>
      <c r="C117">
        <v>53419705</v>
      </c>
      <c r="D117">
        <v>51576689</v>
      </c>
      <c r="E117">
        <v>56</v>
      </c>
      <c r="F117">
        <v>1</v>
      </c>
      <c r="G117">
        <v>1</v>
      </c>
      <c r="H117">
        <v>1</v>
      </c>
      <c r="I117" t="s">
        <v>457</v>
      </c>
      <c r="J117" t="s">
        <v>3</v>
      </c>
      <c r="K117" t="s">
        <v>458</v>
      </c>
      <c r="L117">
        <v>1191</v>
      </c>
      <c r="N117">
        <v>1013</v>
      </c>
      <c r="O117" t="s">
        <v>345</v>
      </c>
      <c r="P117" t="s">
        <v>345</v>
      </c>
      <c r="Q117">
        <v>1</v>
      </c>
      <c r="X117">
        <v>10.96</v>
      </c>
      <c r="Y117">
        <v>0</v>
      </c>
      <c r="Z117">
        <v>0</v>
      </c>
      <c r="AA117">
        <v>0</v>
      </c>
      <c r="AB117">
        <v>9.4</v>
      </c>
      <c r="AC117">
        <v>0</v>
      </c>
      <c r="AD117">
        <v>1</v>
      </c>
      <c r="AE117">
        <v>1</v>
      </c>
      <c r="AF117" t="s">
        <v>221</v>
      </c>
      <c r="AG117">
        <v>3.2880000000000003</v>
      </c>
      <c r="AH117">
        <v>2</v>
      </c>
      <c r="AI117">
        <v>53419706</v>
      </c>
      <c r="AJ117">
        <v>117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</row>
    <row r="118" spans="1:44" x14ac:dyDescent="0.2">
      <c r="A118">
        <f>ROW(Source!A92)</f>
        <v>92</v>
      </c>
      <c r="B118">
        <v>53419719</v>
      </c>
      <c r="C118">
        <v>53419705</v>
      </c>
      <c r="D118">
        <v>51576840</v>
      </c>
      <c r="E118">
        <v>56</v>
      </c>
      <c r="F118">
        <v>1</v>
      </c>
      <c r="G118">
        <v>1</v>
      </c>
      <c r="H118">
        <v>1</v>
      </c>
      <c r="I118" t="s">
        <v>346</v>
      </c>
      <c r="J118" t="s">
        <v>3</v>
      </c>
      <c r="K118" t="s">
        <v>347</v>
      </c>
      <c r="L118">
        <v>1191</v>
      </c>
      <c r="N118">
        <v>1013</v>
      </c>
      <c r="O118" t="s">
        <v>345</v>
      </c>
      <c r="P118" t="s">
        <v>345</v>
      </c>
      <c r="Q118">
        <v>1</v>
      </c>
      <c r="X118">
        <v>0.62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1</v>
      </c>
      <c r="AE118">
        <v>2</v>
      </c>
      <c r="AF118" t="s">
        <v>221</v>
      </c>
      <c r="AG118">
        <v>0.186</v>
      </c>
      <c r="AH118">
        <v>2</v>
      </c>
      <c r="AI118">
        <v>53419707</v>
      </c>
      <c r="AJ118">
        <v>118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</row>
    <row r="119" spans="1:44" x14ac:dyDescent="0.2">
      <c r="A119">
        <f>ROW(Source!A92)</f>
        <v>92</v>
      </c>
      <c r="B119">
        <v>53419720</v>
      </c>
      <c r="C119">
        <v>53419705</v>
      </c>
      <c r="D119">
        <v>51740741</v>
      </c>
      <c r="E119">
        <v>1</v>
      </c>
      <c r="F119">
        <v>1</v>
      </c>
      <c r="G119">
        <v>1</v>
      </c>
      <c r="H119">
        <v>2</v>
      </c>
      <c r="I119" t="s">
        <v>374</v>
      </c>
      <c r="J119" t="s">
        <v>375</v>
      </c>
      <c r="K119" t="s">
        <v>376</v>
      </c>
      <c r="L119">
        <v>1368</v>
      </c>
      <c r="N119">
        <v>1011</v>
      </c>
      <c r="O119" t="s">
        <v>351</v>
      </c>
      <c r="P119" t="s">
        <v>351</v>
      </c>
      <c r="Q119">
        <v>1</v>
      </c>
      <c r="X119">
        <v>0.31</v>
      </c>
      <c r="Y119">
        <v>0</v>
      </c>
      <c r="Z119">
        <v>115.4</v>
      </c>
      <c r="AA119">
        <v>13.5</v>
      </c>
      <c r="AB119">
        <v>0</v>
      </c>
      <c r="AC119">
        <v>0</v>
      </c>
      <c r="AD119">
        <v>1</v>
      </c>
      <c r="AE119">
        <v>0</v>
      </c>
      <c r="AF119" t="s">
        <v>221</v>
      </c>
      <c r="AG119">
        <v>9.2999999999999999E-2</v>
      </c>
      <c r="AH119">
        <v>2</v>
      </c>
      <c r="AI119">
        <v>53419708</v>
      </c>
      <c r="AJ119">
        <v>119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</row>
    <row r="120" spans="1:44" x14ac:dyDescent="0.2">
      <c r="A120">
        <f>ROW(Source!A92)</f>
        <v>92</v>
      </c>
      <c r="B120">
        <v>53419721</v>
      </c>
      <c r="C120">
        <v>53419705</v>
      </c>
      <c r="D120">
        <v>51740834</v>
      </c>
      <c r="E120">
        <v>1</v>
      </c>
      <c r="F120">
        <v>1</v>
      </c>
      <c r="G120">
        <v>1</v>
      </c>
      <c r="H120">
        <v>2</v>
      </c>
      <c r="I120" t="s">
        <v>459</v>
      </c>
      <c r="J120" t="s">
        <v>460</v>
      </c>
      <c r="K120" t="s">
        <v>461</v>
      </c>
      <c r="L120">
        <v>1368</v>
      </c>
      <c r="N120">
        <v>1011</v>
      </c>
      <c r="O120" t="s">
        <v>351</v>
      </c>
      <c r="P120" t="s">
        <v>351</v>
      </c>
      <c r="Q120">
        <v>1</v>
      </c>
      <c r="X120">
        <v>2.58</v>
      </c>
      <c r="Y120">
        <v>0</v>
      </c>
      <c r="Z120">
        <v>0.9</v>
      </c>
      <c r="AA120">
        <v>0</v>
      </c>
      <c r="AB120">
        <v>0</v>
      </c>
      <c r="AC120">
        <v>0</v>
      </c>
      <c r="AD120">
        <v>1</v>
      </c>
      <c r="AE120">
        <v>0</v>
      </c>
      <c r="AF120" t="s">
        <v>221</v>
      </c>
      <c r="AG120">
        <v>0.77400000000000002</v>
      </c>
      <c r="AH120">
        <v>2</v>
      </c>
      <c r="AI120">
        <v>53419709</v>
      </c>
      <c r="AJ120">
        <v>120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</row>
    <row r="121" spans="1:44" x14ac:dyDescent="0.2">
      <c r="A121">
        <f>ROW(Source!A92)</f>
        <v>92</v>
      </c>
      <c r="B121">
        <v>53419722</v>
      </c>
      <c r="C121">
        <v>53419705</v>
      </c>
      <c r="D121">
        <v>51740891</v>
      </c>
      <c r="E121">
        <v>1</v>
      </c>
      <c r="F121">
        <v>1</v>
      </c>
      <c r="G121">
        <v>1</v>
      </c>
      <c r="H121">
        <v>2</v>
      </c>
      <c r="I121" t="s">
        <v>462</v>
      </c>
      <c r="J121" t="s">
        <v>463</v>
      </c>
      <c r="K121" t="s">
        <v>464</v>
      </c>
      <c r="L121">
        <v>1368</v>
      </c>
      <c r="N121">
        <v>1011</v>
      </c>
      <c r="O121" t="s">
        <v>351</v>
      </c>
      <c r="P121" t="s">
        <v>351</v>
      </c>
      <c r="Q121">
        <v>1</v>
      </c>
      <c r="X121">
        <v>2.58</v>
      </c>
      <c r="Y121">
        <v>0</v>
      </c>
      <c r="Z121">
        <v>3.28</v>
      </c>
      <c r="AA121">
        <v>0</v>
      </c>
      <c r="AB121">
        <v>0</v>
      </c>
      <c r="AC121">
        <v>0</v>
      </c>
      <c r="AD121">
        <v>1</v>
      </c>
      <c r="AE121">
        <v>0</v>
      </c>
      <c r="AF121" t="s">
        <v>221</v>
      </c>
      <c r="AG121">
        <v>0.77400000000000002</v>
      </c>
      <c r="AH121">
        <v>2</v>
      </c>
      <c r="AI121">
        <v>53419710</v>
      </c>
      <c r="AJ121">
        <v>121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</row>
    <row r="122" spans="1:44" x14ac:dyDescent="0.2">
      <c r="A122">
        <f>ROW(Source!A92)</f>
        <v>92</v>
      </c>
      <c r="B122">
        <v>53419723</v>
      </c>
      <c r="C122">
        <v>53419705</v>
      </c>
      <c r="D122">
        <v>51741772</v>
      </c>
      <c r="E122">
        <v>1</v>
      </c>
      <c r="F122">
        <v>1</v>
      </c>
      <c r="G122">
        <v>1</v>
      </c>
      <c r="H122">
        <v>2</v>
      </c>
      <c r="I122" t="s">
        <v>439</v>
      </c>
      <c r="J122" t="s">
        <v>440</v>
      </c>
      <c r="K122" t="s">
        <v>441</v>
      </c>
      <c r="L122">
        <v>1368</v>
      </c>
      <c r="N122">
        <v>1011</v>
      </c>
      <c r="O122" t="s">
        <v>351</v>
      </c>
      <c r="P122" t="s">
        <v>351</v>
      </c>
      <c r="Q122">
        <v>1</v>
      </c>
      <c r="X122">
        <v>0.31</v>
      </c>
      <c r="Y122">
        <v>0</v>
      </c>
      <c r="Z122">
        <v>65.709999999999994</v>
      </c>
      <c r="AA122">
        <v>11.6</v>
      </c>
      <c r="AB122">
        <v>0</v>
      </c>
      <c r="AC122">
        <v>0</v>
      </c>
      <c r="AD122">
        <v>1</v>
      </c>
      <c r="AE122">
        <v>0</v>
      </c>
      <c r="AF122" t="s">
        <v>221</v>
      </c>
      <c r="AG122">
        <v>9.2999999999999999E-2</v>
      </c>
      <c r="AH122">
        <v>2</v>
      </c>
      <c r="AI122">
        <v>53419711</v>
      </c>
      <c r="AJ122">
        <v>122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</row>
    <row r="123" spans="1:44" x14ac:dyDescent="0.2">
      <c r="A123">
        <f>ROW(Source!A92)</f>
        <v>92</v>
      </c>
      <c r="B123">
        <v>53419724</v>
      </c>
      <c r="C123">
        <v>53419705</v>
      </c>
      <c r="D123">
        <v>51589102</v>
      </c>
      <c r="E123">
        <v>1</v>
      </c>
      <c r="F123">
        <v>1</v>
      </c>
      <c r="G123">
        <v>1</v>
      </c>
      <c r="H123">
        <v>3</v>
      </c>
      <c r="I123" t="s">
        <v>465</v>
      </c>
      <c r="J123" t="s">
        <v>466</v>
      </c>
      <c r="K123" t="s">
        <v>467</v>
      </c>
      <c r="L123">
        <v>1302</v>
      </c>
      <c r="N123">
        <v>1003</v>
      </c>
      <c r="O123" t="s">
        <v>468</v>
      </c>
      <c r="P123" t="s">
        <v>468</v>
      </c>
      <c r="Q123">
        <v>10</v>
      </c>
      <c r="X123">
        <v>9.6000000000000002E-2</v>
      </c>
      <c r="Y123">
        <v>6.9</v>
      </c>
      <c r="Z123">
        <v>0</v>
      </c>
      <c r="AA123">
        <v>0</v>
      </c>
      <c r="AB123">
        <v>0</v>
      </c>
      <c r="AC123">
        <v>0</v>
      </c>
      <c r="AD123">
        <v>1</v>
      </c>
      <c r="AE123">
        <v>0</v>
      </c>
      <c r="AF123" t="s">
        <v>220</v>
      </c>
      <c r="AG123">
        <v>0</v>
      </c>
      <c r="AH123">
        <v>2</v>
      </c>
      <c r="AI123">
        <v>53419712</v>
      </c>
      <c r="AJ123">
        <v>123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</row>
    <row r="124" spans="1:44" x14ac:dyDescent="0.2">
      <c r="A124">
        <f>ROW(Source!A92)</f>
        <v>92</v>
      </c>
      <c r="B124">
        <v>53419725</v>
      </c>
      <c r="C124">
        <v>53419705</v>
      </c>
      <c r="D124">
        <v>51609176</v>
      </c>
      <c r="E124">
        <v>1</v>
      </c>
      <c r="F124">
        <v>1</v>
      </c>
      <c r="G124">
        <v>1</v>
      </c>
      <c r="H124">
        <v>3</v>
      </c>
      <c r="I124" t="s">
        <v>475</v>
      </c>
      <c r="J124" t="s">
        <v>476</v>
      </c>
      <c r="K124" t="s">
        <v>477</v>
      </c>
      <c r="L124">
        <v>1348</v>
      </c>
      <c r="N124">
        <v>1009</v>
      </c>
      <c r="O124" t="s">
        <v>61</v>
      </c>
      <c r="P124" t="s">
        <v>61</v>
      </c>
      <c r="Q124">
        <v>1000</v>
      </c>
      <c r="X124">
        <v>1E-3</v>
      </c>
      <c r="Y124">
        <v>5000</v>
      </c>
      <c r="Z124">
        <v>0</v>
      </c>
      <c r="AA124">
        <v>0</v>
      </c>
      <c r="AB124">
        <v>0</v>
      </c>
      <c r="AC124">
        <v>0</v>
      </c>
      <c r="AD124">
        <v>1</v>
      </c>
      <c r="AE124">
        <v>0</v>
      </c>
      <c r="AF124" t="s">
        <v>220</v>
      </c>
      <c r="AG124">
        <v>0</v>
      </c>
      <c r="AH124">
        <v>2</v>
      </c>
      <c r="AI124">
        <v>53419713</v>
      </c>
      <c r="AJ124">
        <v>124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</row>
    <row r="125" spans="1:44" x14ac:dyDescent="0.2">
      <c r="A125">
        <f>ROW(Source!A92)</f>
        <v>92</v>
      </c>
      <c r="B125">
        <v>53419726</v>
      </c>
      <c r="C125">
        <v>53419705</v>
      </c>
      <c r="D125">
        <v>51609263</v>
      </c>
      <c r="E125">
        <v>1</v>
      </c>
      <c r="F125">
        <v>1</v>
      </c>
      <c r="G125">
        <v>1</v>
      </c>
      <c r="H125">
        <v>3</v>
      </c>
      <c r="I125" t="s">
        <v>478</v>
      </c>
      <c r="J125" t="s">
        <v>479</v>
      </c>
      <c r="K125" t="s">
        <v>480</v>
      </c>
      <c r="L125">
        <v>1348</v>
      </c>
      <c r="N125">
        <v>1009</v>
      </c>
      <c r="O125" t="s">
        <v>61</v>
      </c>
      <c r="P125" t="s">
        <v>61</v>
      </c>
      <c r="Q125">
        <v>1000</v>
      </c>
      <c r="X125">
        <v>0.01</v>
      </c>
      <c r="Y125">
        <v>5763</v>
      </c>
      <c r="Z125">
        <v>0</v>
      </c>
      <c r="AA125">
        <v>0</v>
      </c>
      <c r="AB125">
        <v>0</v>
      </c>
      <c r="AC125">
        <v>0</v>
      </c>
      <c r="AD125">
        <v>1</v>
      </c>
      <c r="AE125">
        <v>0</v>
      </c>
      <c r="AF125" t="s">
        <v>220</v>
      </c>
      <c r="AG125">
        <v>0</v>
      </c>
      <c r="AH125">
        <v>2</v>
      </c>
      <c r="AI125">
        <v>53419714</v>
      </c>
      <c r="AJ125">
        <v>125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</row>
    <row r="126" spans="1:44" x14ac:dyDescent="0.2">
      <c r="A126">
        <f>ROW(Source!A92)</f>
        <v>92</v>
      </c>
      <c r="B126">
        <v>53419727</v>
      </c>
      <c r="C126">
        <v>53419705</v>
      </c>
      <c r="D126">
        <v>51622016</v>
      </c>
      <c r="E126">
        <v>1</v>
      </c>
      <c r="F126">
        <v>1</v>
      </c>
      <c r="G126">
        <v>1</v>
      </c>
      <c r="H126">
        <v>3</v>
      </c>
      <c r="I126" t="s">
        <v>481</v>
      </c>
      <c r="J126" t="s">
        <v>482</v>
      </c>
      <c r="K126" t="s">
        <v>483</v>
      </c>
      <c r="L126">
        <v>1346</v>
      </c>
      <c r="N126">
        <v>1009</v>
      </c>
      <c r="O126" t="s">
        <v>72</v>
      </c>
      <c r="P126" t="s">
        <v>72</v>
      </c>
      <c r="Q126">
        <v>1</v>
      </c>
      <c r="X126">
        <v>0.25</v>
      </c>
      <c r="Y126">
        <v>28.6</v>
      </c>
      <c r="Z126">
        <v>0</v>
      </c>
      <c r="AA126">
        <v>0</v>
      </c>
      <c r="AB126">
        <v>0</v>
      </c>
      <c r="AC126">
        <v>0</v>
      </c>
      <c r="AD126">
        <v>1</v>
      </c>
      <c r="AE126">
        <v>0</v>
      </c>
      <c r="AF126" t="s">
        <v>220</v>
      </c>
      <c r="AG126">
        <v>0</v>
      </c>
      <c r="AH126">
        <v>2</v>
      </c>
      <c r="AI126">
        <v>53419715</v>
      </c>
      <c r="AJ126">
        <v>126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</row>
    <row r="127" spans="1:44" x14ac:dyDescent="0.2">
      <c r="A127">
        <f>ROW(Source!A92)</f>
        <v>92</v>
      </c>
      <c r="B127">
        <v>53419728</v>
      </c>
      <c r="C127">
        <v>53419705</v>
      </c>
      <c r="D127">
        <v>51622050</v>
      </c>
      <c r="E127">
        <v>1</v>
      </c>
      <c r="F127">
        <v>1</v>
      </c>
      <c r="G127">
        <v>1</v>
      </c>
      <c r="H127">
        <v>3</v>
      </c>
      <c r="I127" t="s">
        <v>472</v>
      </c>
      <c r="J127" t="s">
        <v>473</v>
      </c>
      <c r="K127" t="s">
        <v>474</v>
      </c>
      <c r="L127">
        <v>1348</v>
      </c>
      <c r="N127">
        <v>1009</v>
      </c>
      <c r="O127" t="s">
        <v>61</v>
      </c>
      <c r="P127" t="s">
        <v>61</v>
      </c>
      <c r="Q127">
        <v>1000</v>
      </c>
      <c r="X127">
        <v>6.0000000000000002E-5</v>
      </c>
      <c r="Y127">
        <v>7826.9</v>
      </c>
      <c r="Z127">
        <v>0</v>
      </c>
      <c r="AA127">
        <v>0</v>
      </c>
      <c r="AB127">
        <v>0</v>
      </c>
      <c r="AC127">
        <v>0</v>
      </c>
      <c r="AD127">
        <v>1</v>
      </c>
      <c r="AE127">
        <v>0</v>
      </c>
      <c r="AF127" t="s">
        <v>220</v>
      </c>
      <c r="AG127">
        <v>0</v>
      </c>
      <c r="AH127">
        <v>2</v>
      </c>
      <c r="AI127">
        <v>53419716</v>
      </c>
      <c r="AJ127">
        <v>127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</row>
    <row r="128" spans="1:44" x14ac:dyDescent="0.2">
      <c r="A128">
        <f>ROW(Source!A92)</f>
        <v>92</v>
      </c>
      <c r="B128">
        <v>53419729</v>
      </c>
      <c r="C128">
        <v>53419705</v>
      </c>
      <c r="D128">
        <v>51581439</v>
      </c>
      <c r="E128">
        <v>56</v>
      </c>
      <c r="F128">
        <v>1</v>
      </c>
      <c r="G128">
        <v>1</v>
      </c>
      <c r="H128">
        <v>3</v>
      </c>
      <c r="I128" t="s">
        <v>454</v>
      </c>
      <c r="J128" t="s">
        <v>3</v>
      </c>
      <c r="K128" t="s">
        <v>455</v>
      </c>
      <c r="L128">
        <v>1374</v>
      </c>
      <c r="N128">
        <v>1013</v>
      </c>
      <c r="O128" t="s">
        <v>456</v>
      </c>
      <c r="P128" t="s">
        <v>456</v>
      </c>
      <c r="Q128">
        <v>1</v>
      </c>
      <c r="X128">
        <v>2.06</v>
      </c>
      <c r="Y128">
        <v>1</v>
      </c>
      <c r="Z128">
        <v>0</v>
      </c>
      <c r="AA128">
        <v>0</v>
      </c>
      <c r="AB128">
        <v>0</v>
      </c>
      <c r="AC128">
        <v>0</v>
      </c>
      <c r="AD128">
        <v>1</v>
      </c>
      <c r="AE128">
        <v>0</v>
      </c>
      <c r="AF128" t="s">
        <v>220</v>
      </c>
      <c r="AG128">
        <v>0</v>
      </c>
      <c r="AH128">
        <v>2</v>
      </c>
      <c r="AI128">
        <v>53419717</v>
      </c>
      <c r="AJ128">
        <v>128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</row>
    <row r="129" spans="1:44" x14ac:dyDescent="0.2">
      <c r="A129">
        <f>ROW(Source!A93)</f>
        <v>93</v>
      </c>
      <c r="B129">
        <v>53419737</v>
      </c>
      <c r="C129">
        <v>53419730</v>
      </c>
      <c r="D129">
        <v>51576647</v>
      </c>
      <c r="E129">
        <v>56</v>
      </c>
      <c r="F129">
        <v>1</v>
      </c>
      <c r="G129">
        <v>1</v>
      </c>
      <c r="H129">
        <v>1</v>
      </c>
      <c r="I129" t="s">
        <v>496</v>
      </c>
      <c r="J129" t="s">
        <v>3</v>
      </c>
      <c r="K129" t="s">
        <v>497</v>
      </c>
      <c r="L129">
        <v>1191</v>
      </c>
      <c r="N129">
        <v>1013</v>
      </c>
      <c r="O129" t="s">
        <v>345</v>
      </c>
      <c r="P129" t="s">
        <v>345</v>
      </c>
      <c r="Q129">
        <v>1</v>
      </c>
      <c r="X129">
        <v>155</v>
      </c>
      <c r="Y129">
        <v>0</v>
      </c>
      <c r="Z129">
        <v>0</v>
      </c>
      <c r="AA129">
        <v>0</v>
      </c>
      <c r="AB129">
        <v>8.31</v>
      </c>
      <c r="AC129">
        <v>0</v>
      </c>
      <c r="AD129">
        <v>1</v>
      </c>
      <c r="AE129">
        <v>1</v>
      </c>
      <c r="AF129" t="s">
        <v>3</v>
      </c>
      <c r="AG129">
        <v>155</v>
      </c>
      <c r="AH129">
        <v>2</v>
      </c>
      <c r="AI129">
        <v>53419731</v>
      </c>
      <c r="AJ129">
        <v>129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</row>
    <row r="130" spans="1:44" x14ac:dyDescent="0.2">
      <c r="A130">
        <f>ROW(Source!A93)</f>
        <v>93</v>
      </c>
      <c r="B130">
        <v>53419738</v>
      </c>
      <c r="C130">
        <v>53419730</v>
      </c>
      <c r="D130">
        <v>51576840</v>
      </c>
      <c r="E130">
        <v>56</v>
      </c>
      <c r="F130">
        <v>1</v>
      </c>
      <c r="G130">
        <v>1</v>
      </c>
      <c r="H130">
        <v>1</v>
      </c>
      <c r="I130" t="s">
        <v>346</v>
      </c>
      <c r="J130" t="s">
        <v>3</v>
      </c>
      <c r="K130" t="s">
        <v>347</v>
      </c>
      <c r="L130">
        <v>1191</v>
      </c>
      <c r="N130">
        <v>1013</v>
      </c>
      <c r="O130" t="s">
        <v>345</v>
      </c>
      <c r="P130" t="s">
        <v>345</v>
      </c>
      <c r="Q130">
        <v>1</v>
      </c>
      <c r="X130">
        <v>39.049999999999997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1</v>
      </c>
      <c r="AE130">
        <v>2</v>
      </c>
      <c r="AF130" t="s">
        <v>3</v>
      </c>
      <c r="AG130">
        <v>39.049999999999997</v>
      </c>
      <c r="AH130">
        <v>2</v>
      </c>
      <c r="AI130">
        <v>53419732</v>
      </c>
      <c r="AJ130">
        <v>130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</row>
    <row r="131" spans="1:44" x14ac:dyDescent="0.2">
      <c r="A131">
        <f>ROW(Source!A93)</f>
        <v>93</v>
      </c>
      <c r="B131">
        <v>53419739</v>
      </c>
      <c r="C131">
        <v>53419730</v>
      </c>
      <c r="D131">
        <v>51740128</v>
      </c>
      <c r="E131">
        <v>1</v>
      </c>
      <c r="F131">
        <v>1</v>
      </c>
      <c r="G131">
        <v>1</v>
      </c>
      <c r="H131">
        <v>2</v>
      </c>
      <c r="I131" t="s">
        <v>498</v>
      </c>
      <c r="J131" t="s">
        <v>499</v>
      </c>
      <c r="K131" t="s">
        <v>500</v>
      </c>
      <c r="L131">
        <v>1368</v>
      </c>
      <c r="N131">
        <v>1011</v>
      </c>
      <c r="O131" t="s">
        <v>351</v>
      </c>
      <c r="P131" t="s">
        <v>351</v>
      </c>
      <c r="Q131">
        <v>1</v>
      </c>
      <c r="X131">
        <v>1.55</v>
      </c>
      <c r="Y131">
        <v>0</v>
      </c>
      <c r="Z131">
        <v>123</v>
      </c>
      <c r="AA131">
        <v>13.5</v>
      </c>
      <c r="AB131">
        <v>0</v>
      </c>
      <c r="AC131">
        <v>0</v>
      </c>
      <c r="AD131">
        <v>1</v>
      </c>
      <c r="AE131">
        <v>0</v>
      </c>
      <c r="AF131" t="s">
        <v>3</v>
      </c>
      <c r="AG131">
        <v>1.55</v>
      </c>
      <c r="AH131">
        <v>2</v>
      </c>
      <c r="AI131">
        <v>53419733</v>
      </c>
      <c r="AJ131">
        <v>131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</row>
    <row r="132" spans="1:44" x14ac:dyDescent="0.2">
      <c r="A132">
        <f>ROW(Source!A93)</f>
        <v>93</v>
      </c>
      <c r="B132">
        <v>53419740</v>
      </c>
      <c r="C132">
        <v>53419730</v>
      </c>
      <c r="D132">
        <v>51741654</v>
      </c>
      <c r="E132">
        <v>1</v>
      </c>
      <c r="F132">
        <v>1</v>
      </c>
      <c r="G132">
        <v>1</v>
      </c>
      <c r="H132">
        <v>2</v>
      </c>
      <c r="I132" t="s">
        <v>501</v>
      </c>
      <c r="J132" t="s">
        <v>502</v>
      </c>
      <c r="K132" t="s">
        <v>503</v>
      </c>
      <c r="L132">
        <v>1368</v>
      </c>
      <c r="N132">
        <v>1011</v>
      </c>
      <c r="O132" t="s">
        <v>351</v>
      </c>
      <c r="P132" t="s">
        <v>351</v>
      </c>
      <c r="Q132">
        <v>1</v>
      </c>
      <c r="X132">
        <v>1.29</v>
      </c>
      <c r="Y132">
        <v>0</v>
      </c>
      <c r="Z132">
        <v>8</v>
      </c>
      <c r="AA132">
        <v>0</v>
      </c>
      <c r="AB132">
        <v>0</v>
      </c>
      <c r="AC132">
        <v>0</v>
      </c>
      <c r="AD132">
        <v>1</v>
      </c>
      <c r="AE132">
        <v>0</v>
      </c>
      <c r="AF132" t="s">
        <v>3</v>
      </c>
      <c r="AG132">
        <v>1.29</v>
      </c>
      <c r="AH132">
        <v>2</v>
      </c>
      <c r="AI132">
        <v>53419734</v>
      </c>
      <c r="AJ132">
        <v>132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</row>
    <row r="133" spans="1:44" x14ac:dyDescent="0.2">
      <c r="A133">
        <f>ROW(Source!A93)</f>
        <v>93</v>
      </c>
      <c r="B133">
        <v>53419741</v>
      </c>
      <c r="C133">
        <v>53419730</v>
      </c>
      <c r="D133">
        <v>51742016</v>
      </c>
      <c r="E133">
        <v>1</v>
      </c>
      <c r="F133">
        <v>1</v>
      </c>
      <c r="G133">
        <v>1</v>
      </c>
      <c r="H133">
        <v>2</v>
      </c>
      <c r="I133" t="s">
        <v>392</v>
      </c>
      <c r="J133" t="s">
        <v>393</v>
      </c>
      <c r="K133" t="s">
        <v>394</v>
      </c>
      <c r="L133">
        <v>1368</v>
      </c>
      <c r="N133">
        <v>1011</v>
      </c>
      <c r="O133" t="s">
        <v>351</v>
      </c>
      <c r="P133" t="s">
        <v>351</v>
      </c>
      <c r="Q133">
        <v>1</v>
      </c>
      <c r="X133">
        <v>37.5</v>
      </c>
      <c r="Y133">
        <v>0</v>
      </c>
      <c r="Z133">
        <v>90</v>
      </c>
      <c r="AA133">
        <v>10.06</v>
      </c>
      <c r="AB133">
        <v>0</v>
      </c>
      <c r="AC133">
        <v>0</v>
      </c>
      <c r="AD133">
        <v>1</v>
      </c>
      <c r="AE133">
        <v>0</v>
      </c>
      <c r="AF133" t="s">
        <v>3</v>
      </c>
      <c r="AG133">
        <v>37.5</v>
      </c>
      <c r="AH133">
        <v>2</v>
      </c>
      <c r="AI133">
        <v>53419735</v>
      </c>
      <c r="AJ133">
        <v>133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</row>
    <row r="134" spans="1:44" x14ac:dyDescent="0.2">
      <c r="A134">
        <f>ROW(Source!A93)</f>
        <v>93</v>
      </c>
      <c r="B134">
        <v>53419742</v>
      </c>
      <c r="C134">
        <v>53419730</v>
      </c>
      <c r="D134">
        <v>51742547</v>
      </c>
      <c r="E134">
        <v>1</v>
      </c>
      <c r="F134">
        <v>1</v>
      </c>
      <c r="G134">
        <v>1</v>
      </c>
      <c r="H134">
        <v>2</v>
      </c>
      <c r="I134" t="s">
        <v>504</v>
      </c>
      <c r="J134" t="s">
        <v>505</v>
      </c>
      <c r="K134" t="s">
        <v>506</v>
      </c>
      <c r="L134">
        <v>1368</v>
      </c>
      <c r="N134">
        <v>1011</v>
      </c>
      <c r="O134" t="s">
        <v>351</v>
      </c>
      <c r="P134" t="s">
        <v>351</v>
      </c>
      <c r="Q134">
        <v>1</v>
      </c>
      <c r="X134">
        <v>75</v>
      </c>
      <c r="Y134">
        <v>0</v>
      </c>
      <c r="Z134">
        <v>1.53</v>
      </c>
      <c r="AA134">
        <v>0</v>
      </c>
      <c r="AB134">
        <v>0</v>
      </c>
      <c r="AC134">
        <v>0</v>
      </c>
      <c r="AD134">
        <v>1</v>
      </c>
      <c r="AE134">
        <v>0</v>
      </c>
      <c r="AF134" t="s">
        <v>3</v>
      </c>
      <c r="AG134">
        <v>75</v>
      </c>
      <c r="AH134">
        <v>2</v>
      </c>
      <c r="AI134">
        <v>53419736</v>
      </c>
      <c r="AJ134">
        <v>134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</row>
    <row r="135" spans="1:44" x14ac:dyDescent="0.2">
      <c r="A135">
        <f>ROW(Source!A94)</f>
        <v>94</v>
      </c>
      <c r="B135">
        <v>53419748</v>
      </c>
      <c r="C135">
        <v>53419743</v>
      </c>
      <c r="D135">
        <v>51576625</v>
      </c>
      <c r="E135">
        <v>56</v>
      </c>
      <c r="F135">
        <v>1</v>
      </c>
      <c r="G135">
        <v>1</v>
      </c>
      <c r="H135">
        <v>1</v>
      </c>
      <c r="I135" t="s">
        <v>507</v>
      </c>
      <c r="J135" t="s">
        <v>3</v>
      </c>
      <c r="K135" t="s">
        <v>508</v>
      </c>
      <c r="L135">
        <v>1191</v>
      </c>
      <c r="N135">
        <v>1013</v>
      </c>
      <c r="O135" t="s">
        <v>345</v>
      </c>
      <c r="P135" t="s">
        <v>345</v>
      </c>
      <c r="Q135">
        <v>1</v>
      </c>
      <c r="X135">
        <v>11.7</v>
      </c>
      <c r="Y135">
        <v>0</v>
      </c>
      <c r="Z135">
        <v>0</v>
      </c>
      <c r="AA135">
        <v>0</v>
      </c>
      <c r="AB135">
        <v>7.87</v>
      </c>
      <c r="AC135">
        <v>0</v>
      </c>
      <c r="AD135">
        <v>1</v>
      </c>
      <c r="AE135">
        <v>1</v>
      </c>
      <c r="AF135" t="s">
        <v>3</v>
      </c>
      <c r="AG135">
        <v>11.7</v>
      </c>
      <c r="AH135">
        <v>2</v>
      </c>
      <c r="AI135">
        <v>53419744</v>
      </c>
      <c r="AJ135">
        <v>135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</row>
    <row r="136" spans="1:44" x14ac:dyDescent="0.2">
      <c r="A136">
        <f>ROW(Source!A94)</f>
        <v>94</v>
      </c>
      <c r="B136">
        <v>53419749</v>
      </c>
      <c r="C136">
        <v>53419743</v>
      </c>
      <c r="D136">
        <v>51576840</v>
      </c>
      <c r="E136">
        <v>56</v>
      </c>
      <c r="F136">
        <v>1</v>
      </c>
      <c r="G136">
        <v>1</v>
      </c>
      <c r="H136">
        <v>1</v>
      </c>
      <c r="I136" t="s">
        <v>346</v>
      </c>
      <c r="J136" t="s">
        <v>3</v>
      </c>
      <c r="K136" t="s">
        <v>347</v>
      </c>
      <c r="L136">
        <v>1191</v>
      </c>
      <c r="N136">
        <v>1013</v>
      </c>
      <c r="O136" t="s">
        <v>345</v>
      </c>
      <c r="P136" t="s">
        <v>345</v>
      </c>
      <c r="Q136">
        <v>1</v>
      </c>
      <c r="X136">
        <v>2.96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1</v>
      </c>
      <c r="AE136">
        <v>2</v>
      </c>
      <c r="AF136" t="s">
        <v>3</v>
      </c>
      <c r="AG136">
        <v>2.96</v>
      </c>
      <c r="AH136">
        <v>2</v>
      </c>
      <c r="AI136">
        <v>53419745</v>
      </c>
      <c r="AJ136">
        <v>136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</row>
    <row r="137" spans="1:44" x14ac:dyDescent="0.2">
      <c r="A137">
        <f>ROW(Source!A94)</f>
        <v>94</v>
      </c>
      <c r="B137">
        <v>53419750</v>
      </c>
      <c r="C137">
        <v>53419743</v>
      </c>
      <c r="D137">
        <v>51740128</v>
      </c>
      <c r="E137">
        <v>1</v>
      </c>
      <c r="F137">
        <v>1</v>
      </c>
      <c r="G137">
        <v>1</v>
      </c>
      <c r="H137">
        <v>2</v>
      </c>
      <c r="I137" t="s">
        <v>498</v>
      </c>
      <c r="J137" t="s">
        <v>499</v>
      </c>
      <c r="K137" t="s">
        <v>500</v>
      </c>
      <c r="L137">
        <v>1368</v>
      </c>
      <c r="N137">
        <v>1011</v>
      </c>
      <c r="O137" t="s">
        <v>351</v>
      </c>
      <c r="P137" t="s">
        <v>351</v>
      </c>
      <c r="Q137">
        <v>1</v>
      </c>
      <c r="X137">
        <v>1.7</v>
      </c>
      <c r="Y137">
        <v>0</v>
      </c>
      <c r="Z137">
        <v>123</v>
      </c>
      <c r="AA137">
        <v>13.5</v>
      </c>
      <c r="AB137">
        <v>0</v>
      </c>
      <c r="AC137">
        <v>0</v>
      </c>
      <c r="AD137">
        <v>1</v>
      </c>
      <c r="AE137">
        <v>0</v>
      </c>
      <c r="AF137" t="s">
        <v>3</v>
      </c>
      <c r="AG137">
        <v>1.7</v>
      </c>
      <c r="AH137">
        <v>2</v>
      </c>
      <c r="AI137">
        <v>53419746</v>
      </c>
      <c r="AJ137">
        <v>137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</row>
    <row r="138" spans="1:44" x14ac:dyDescent="0.2">
      <c r="A138">
        <f>ROW(Source!A94)</f>
        <v>94</v>
      </c>
      <c r="B138">
        <v>53419751</v>
      </c>
      <c r="C138">
        <v>53419743</v>
      </c>
      <c r="D138">
        <v>51741714</v>
      </c>
      <c r="E138">
        <v>1</v>
      </c>
      <c r="F138">
        <v>1</v>
      </c>
      <c r="G138">
        <v>1</v>
      </c>
      <c r="H138">
        <v>2</v>
      </c>
      <c r="I138" t="s">
        <v>509</v>
      </c>
      <c r="J138" t="s">
        <v>510</v>
      </c>
      <c r="K138" t="s">
        <v>511</v>
      </c>
      <c r="L138">
        <v>1368</v>
      </c>
      <c r="N138">
        <v>1011</v>
      </c>
      <c r="O138" t="s">
        <v>351</v>
      </c>
      <c r="P138" t="s">
        <v>351</v>
      </c>
      <c r="Q138">
        <v>1</v>
      </c>
      <c r="X138">
        <v>1.26</v>
      </c>
      <c r="Y138">
        <v>0</v>
      </c>
      <c r="Z138">
        <v>62.3</v>
      </c>
      <c r="AA138">
        <v>11.6</v>
      </c>
      <c r="AB138">
        <v>0</v>
      </c>
      <c r="AC138">
        <v>0</v>
      </c>
      <c r="AD138">
        <v>1</v>
      </c>
      <c r="AE138">
        <v>0</v>
      </c>
      <c r="AF138" t="s">
        <v>3</v>
      </c>
      <c r="AG138">
        <v>1.26</v>
      </c>
      <c r="AH138">
        <v>2</v>
      </c>
      <c r="AI138">
        <v>53419747</v>
      </c>
      <c r="AJ138">
        <v>138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по ФЕР 421пр (12 гр.</vt:lpstr>
      <vt:lpstr>Source</vt:lpstr>
      <vt:lpstr>SourceObSm</vt:lpstr>
      <vt:lpstr>SmtRes</vt:lpstr>
      <vt:lpstr>EtalonRes</vt:lpstr>
      <vt:lpstr>'Смета по ФЕР 421пр (12 гр.'!Заголовки_для_печати</vt:lpstr>
      <vt:lpstr>'Смета по ФЕР 421пр (12 гр.'!Область_печати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ДорСтройСервис</cp:lastModifiedBy>
  <dcterms:created xsi:type="dcterms:W3CDTF">2021-05-26T09:31:22Z</dcterms:created>
  <dcterms:modified xsi:type="dcterms:W3CDTF">2021-05-26T09:32:40Z</dcterms:modified>
</cp:coreProperties>
</file>