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ladSer\Downloads\"/>
    </mc:Choice>
  </mc:AlternateContent>
  <xr:revisionPtr revIDLastSave="0" documentId="13_ncr:1_{9D436001-792F-439D-8BC3-EB13C8ADC57C}" xr6:coauthVersionLast="47" xr6:coauthVersionMax="47" xr10:uidLastSave="{00000000-0000-0000-0000-000000000000}"/>
  <bookViews>
    <workbookView xWindow="-120" yWindow="-120" windowWidth="29040" windowHeight="15840" tabRatio="916" firstSheet="1" activeTab="1" xr2:uid="{00000000-000D-0000-FFFF-FFFF00000000}"/>
  </bookViews>
  <sheets>
    <sheet name="Содержание" sheetId="130" state="hidden" r:id="rId1"/>
    <sheet name="ССР- 2021 " sheetId="177" r:id="rId2"/>
    <sheet name="ССР- 2000)" sheetId="178" r:id="rId3"/>
    <sheet name="ОС-02-01 (в текущих ценах)" sheetId="2" r:id="rId4"/>
    <sheet name="ОС-02-01 (01.01.2001г)" sheetId="56" r:id="rId5"/>
    <sheet name="ЛС-02-01-01" sheetId="173" r:id="rId6"/>
    <sheet name="ЛС-02-01-02" sheetId="174" r:id="rId7"/>
    <sheet name="ЛС-02-01-03" sheetId="175" r:id="rId8"/>
    <sheet name="ЛС-02-01-06" sheetId="176" r:id="rId9"/>
  </sheets>
  <definedNames>
    <definedName name="Print_Titles" localSheetId="0">Содержание!#REF!</definedName>
    <definedName name="_xlnm.Print_Titles" localSheetId="5">'ЛС-02-01-01'!$35:$35</definedName>
    <definedName name="_xlnm.Print_Titles" localSheetId="6">'ЛС-02-01-02'!$35:$35</definedName>
    <definedName name="_xlnm.Print_Titles" localSheetId="7">'ЛС-02-01-03'!$35:$35</definedName>
    <definedName name="_xlnm.Print_Titles" localSheetId="8">'ЛС-02-01-06'!$35:$35</definedName>
    <definedName name="_xlnm.Print_Titles" localSheetId="2">'ССР- 2000)'!$14:$14</definedName>
    <definedName name="_xlnm.Print_Titles" localSheetId="1">'ССР- 2021 '!$14:$14</definedName>
    <definedName name="_xlnm.Print_Area" localSheetId="5">'ЛС-02-01-01'!$A$1:$L$2313</definedName>
    <definedName name="_xlnm.Print_Area" localSheetId="6">'ЛС-02-01-02'!$A$1:$L$105</definedName>
    <definedName name="_xlnm.Print_Area" localSheetId="7">'ЛС-02-01-03'!$A$1:$L$2534</definedName>
    <definedName name="_xlnm.Print_Area" localSheetId="8">'ЛС-02-01-06'!$A$1:$L$438</definedName>
    <definedName name="_xlnm.Print_Area" localSheetId="3">'ОС-02-01 (в текущих ценах)'!$A$1:$H$20</definedName>
    <definedName name="_xlnm.Print_Area" localSheetId="2">'ССР- 2000)'!$A$1:$H$44</definedName>
    <definedName name="_xlnm.Print_Area" localSheetId="1">'ССР- 2021 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77" l="1"/>
  <c r="F16" i="177"/>
  <c r="F17" i="177" s="1"/>
  <c r="E16" i="177"/>
  <c r="D16" i="177"/>
  <c r="F16" i="178"/>
  <c r="E16" i="178"/>
  <c r="D16" i="178"/>
  <c r="D5" i="178"/>
  <c r="H16" i="178"/>
  <c r="H17" i="178" s="1"/>
  <c r="D17" i="178"/>
  <c r="E17" i="178"/>
  <c r="F17" i="178"/>
  <c r="H19" i="178"/>
  <c r="D20" i="178"/>
  <c r="E20" i="178"/>
  <c r="E24" i="178" s="1"/>
  <c r="E29" i="178" s="1"/>
  <c r="E33" i="178" s="1"/>
  <c r="F20" i="178"/>
  <c r="H20" i="178"/>
  <c r="H22" i="178"/>
  <c r="H23" i="178" s="1"/>
  <c r="D23" i="178"/>
  <c r="H26" i="178"/>
  <c r="H27" i="178"/>
  <c r="G28" i="178"/>
  <c r="G29" i="178" s="1"/>
  <c r="H28" i="178"/>
  <c r="D5" i="177"/>
  <c r="H16" i="177"/>
  <c r="H17" i="177" s="1"/>
  <c r="H24" i="177" s="1"/>
  <c r="D17" i="177"/>
  <c r="E17" i="177"/>
  <c r="H19" i="177"/>
  <c r="D20" i="177"/>
  <c r="E20" i="177"/>
  <c r="E24" i="177" s="1"/>
  <c r="E29" i="177" s="1"/>
  <c r="E33" i="177" s="1"/>
  <c r="F20" i="177"/>
  <c r="H20" i="177"/>
  <c r="H22" i="177"/>
  <c r="D23" i="177"/>
  <c r="H23" i="177"/>
  <c r="G24" i="177"/>
  <c r="G27" i="177"/>
  <c r="H27" i="177" s="1"/>
  <c r="G28" i="177"/>
  <c r="H28" i="177" s="1"/>
  <c r="D6" i="56"/>
  <c r="H17" i="56"/>
  <c r="D26" i="173"/>
  <c r="F18" i="56"/>
  <c r="E18" i="56"/>
  <c r="D18" i="56"/>
  <c r="H16" i="56"/>
  <c r="H15" i="56"/>
  <c r="H14" i="56"/>
  <c r="C23" i="173"/>
  <c r="D29" i="176"/>
  <c r="H44" i="176"/>
  <c r="V48" i="176"/>
  <c r="J44" i="176"/>
  <c r="J46" i="176"/>
  <c r="J47" i="176"/>
  <c r="P48" i="176"/>
  <c r="U48" i="176"/>
  <c r="W48" i="176"/>
  <c r="X48" i="176"/>
  <c r="Z48" i="176"/>
  <c r="AB48" i="176"/>
  <c r="I51" i="176"/>
  <c r="P51" i="176"/>
  <c r="Q51" i="176"/>
  <c r="R51" i="176"/>
  <c r="U51" i="176"/>
  <c r="V51" i="176"/>
  <c r="W51" i="176"/>
  <c r="X51" i="176"/>
  <c r="Z51" i="176"/>
  <c r="J62" i="176"/>
  <c r="J60" i="176"/>
  <c r="H60" i="176"/>
  <c r="J63" i="176"/>
  <c r="P64" i="176"/>
  <c r="Q64" i="176"/>
  <c r="J61" i="176" s="1"/>
  <c r="R64" i="176"/>
  <c r="U64" i="176"/>
  <c r="V64" i="176"/>
  <c r="W64" i="176"/>
  <c r="Z64" i="176"/>
  <c r="AB64" i="176"/>
  <c r="I67" i="176"/>
  <c r="O67" i="176" s="1"/>
  <c r="P67" i="176"/>
  <c r="Q67" i="176"/>
  <c r="R67" i="176"/>
  <c r="U67" i="176"/>
  <c r="V67" i="176"/>
  <c r="W67" i="176"/>
  <c r="X67" i="176"/>
  <c r="Z67" i="176"/>
  <c r="J79" i="176"/>
  <c r="Q80" i="176"/>
  <c r="X80" i="176"/>
  <c r="H76" i="176"/>
  <c r="J78" i="176"/>
  <c r="P80" i="176"/>
  <c r="R80" i="176"/>
  <c r="U80" i="176"/>
  <c r="V80" i="176"/>
  <c r="W80" i="176"/>
  <c r="Z80" i="176"/>
  <c r="AB80" i="176"/>
  <c r="I83" i="176"/>
  <c r="P83" i="176"/>
  <c r="Q83" i="176"/>
  <c r="R83" i="176"/>
  <c r="U83" i="176"/>
  <c r="V83" i="176"/>
  <c r="W83" i="176"/>
  <c r="X83" i="176"/>
  <c r="Z83" i="176"/>
  <c r="I86" i="176"/>
  <c r="AB86" i="176" s="1"/>
  <c r="P86" i="176"/>
  <c r="Q86" i="176"/>
  <c r="R86" i="176"/>
  <c r="U86" i="176"/>
  <c r="V86" i="176"/>
  <c r="W86" i="176"/>
  <c r="X86" i="176"/>
  <c r="Z86" i="176"/>
  <c r="I89" i="176"/>
  <c r="AB89" i="176" s="1"/>
  <c r="P89" i="176"/>
  <c r="Q89" i="176"/>
  <c r="R89" i="176"/>
  <c r="U89" i="176"/>
  <c r="V89" i="176"/>
  <c r="W89" i="176"/>
  <c r="X89" i="176"/>
  <c r="Z89" i="176"/>
  <c r="I92" i="176"/>
  <c r="O92" i="176" s="1"/>
  <c r="P92" i="176"/>
  <c r="Q92" i="176"/>
  <c r="R92" i="176"/>
  <c r="U92" i="176"/>
  <c r="V92" i="176"/>
  <c r="W92" i="176"/>
  <c r="X92" i="176"/>
  <c r="Z92" i="176"/>
  <c r="I95" i="176"/>
  <c r="P95" i="176"/>
  <c r="Q95" i="176"/>
  <c r="R95" i="176"/>
  <c r="U95" i="176"/>
  <c r="V95" i="176"/>
  <c r="W95" i="176"/>
  <c r="X95" i="176"/>
  <c r="Z95" i="176"/>
  <c r="I98" i="176"/>
  <c r="O98" i="176" s="1"/>
  <c r="P98" i="176"/>
  <c r="Q98" i="176"/>
  <c r="R98" i="176"/>
  <c r="U98" i="176"/>
  <c r="V98" i="176"/>
  <c r="W98" i="176"/>
  <c r="X98" i="176"/>
  <c r="Z98" i="176"/>
  <c r="I101" i="176"/>
  <c r="P101" i="176"/>
  <c r="Q101" i="176"/>
  <c r="R101" i="176"/>
  <c r="U101" i="176"/>
  <c r="V101" i="176"/>
  <c r="W101" i="176"/>
  <c r="X101" i="176"/>
  <c r="Z101" i="176"/>
  <c r="J110" i="176"/>
  <c r="J108" i="176"/>
  <c r="H108" i="176"/>
  <c r="J111" i="176"/>
  <c r="P112" i="176"/>
  <c r="Q112" i="176"/>
  <c r="J109" i="176" s="1"/>
  <c r="U112" i="176"/>
  <c r="V112" i="176"/>
  <c r="W112" i="176"/>
  <c r="X112" i="176"/>
  <c r="Z112" i="176"/>
  <c r="P115" i="176"/>
  <c r="Q115" i="176"/>
  <c r="U115" i="176"/>
  <c r="V115" i="176"/>
  <c r="W115" i="176"/>
  <c r="X115" i="176"/>
  <c r="Z115" i="176"/>
  <c r="J123" i="176"/>
  <c r="J124" i="176"/>
  <c r="H121" i="176"/>
  <c r="J121" i="176"/>
  <c r="P125" i="176"/>
  <c r="Q125" i="176"/>
  <c r="J122" i="176" s="1"/>
  <c r="R125" i="176"/>
  <c r="U125" i="176"/>
  <c r="V125" i="176"/>
  <c r="W125" i="176"/>
  <c r="X125" i="176"/>
  <c r="Z125" i="176"/>
  <c r="AB125" i="176"/>
  <c r="I128" i="176"/>
  <c r="O128" i="176" s="1"/>
  <c r="P128" i="176"/>
  <c r="Q128" i="176"/>
  <c r="R128" i="176"/>
  <c r="U128" i="176"/>
  <c r="V128" i="176"/>
  <c r="W128" i="176"/>
  <c r="X128" i="176"/>
  <c r="Z128" i="176"/>
  <c r="AB128" i="176"/>
  <c r="J137" i="176"/>
  <c r="J138" i="176"/>
  <c r="H135" i="176"/>
  <c r="J135" i="176"/>
  <c r="P139" i="176"/>
  <c r="Q139" i="176"/>
  <c r="J136" i="176" s="1"/>
  <c r="R139" i="176"/>
  <c r="U139" i="176"/>
  <c r="V139" i="176"/>
  <c r="W139" i="176"/>
  <c r="X139" i="176"/>
  <c r="Z139" i="176"/>
  <c r="AB139" i="176"/>
  <c r="I142" i="176"/>
  <c r="O142" i="176" s="1"/>
  <c r="P142" i="176"/>
  <c r="Q142" i="176"/>
  <c r="R142" i="176"/>
  <c r="U142" i="176"/>
  <c r="V142" i="176"/>
  <c r="W142" i="176"/>
  <c r="X142" i="176"/>
  <c r="Z142" i="176"/>
  <c r="AB142" i="176"/>
  <c r="P145" i="176"/>
  <c r="Q145" i="176"/>
  <c r="R145" i="176"/>
  <c r="U145" i="176"/>
  <c r="V145" i="176"/>
  <c r="W145" i="176"/>
  <c r="X145" i="176"/>
  <c r="Z145" i="176"/>
  <c r="J156" i="176"/>
  <c r="J157" i="176"/>
  <c r="X158" i="176"/>
  <c r="H154" i="176"/>
  <c r="J154" i="176"/>
  <c r="P158" i="176"/>
  <c r="Q158" i="176"/>
  <c r="R158" i="176"/>
  <c r="U158" i="176"/>
  <c r="V158" i="176"/>
  <c r="W158" i="176"/>
  <c r="Z158" i="176"/>
  <c r="AB158" i="176"/>
  <c r="I161" i="176"/>
  <c r="O161" i="176" s="1"/>
  <c r="P161" i="176"/>
  <c r="Q161" i="176"/>
  <c r="R161" i="176"/>
  <c r="U161" i="176"/>
  <c r="V161" i="176"/>
  <c r="W161" i="176"/>
  <c r="X161" i="176"/>
  <c r="Z161" i="176"/>
  <c r="AB161" i="176"/>
  <c r="I164" i="176"/>
  <c r="P164" i="176"/>
  <c r="Q164" i="176"/>
  <c r="R164" i="176"/>
  <c r="U164" i="176"/>
  <c r="V164" i="176"/>
  <c r="W164" i="176"/>
  <c r="X164" i="176"/>
  <c r="Z164" i="176"/>
  <c r="H173" i="176"/>
  <c r="V177" i="176"/>
  <c r="J174" i="176" s="1"/>
  <c r="J173" i="176"/>
  <c r="J175" i="176"/>
  <c r="J176" i="176"/>
  <c r="P177" i="176"/>
  <c r="Q177" i="176"/>
  <c r="R177" i="176"/>
  <c r="U177" i="176"/>
  <c r="W177" i="176"/>
  <c r="X177" i="176"/>
  <c r="Z177" i="176"/>
  <c r="AB177" i="176"/>
  <c r="I180" i="176"/>
  <c r="AB180" i="176" s="1"/>
  <c r="P180" i="176"/>
  <c r="Q180" i="176"/>
  <c r="R180" i="176"/>
  <c r="U180" i="176"/>
  <c r="V180" i="176"/>
  <c r="W180" i="176"/>
  <c r="X180" i="176"/>
  <c r="Z180" i="176"/>
  <c r="J192" i="176"/>
  <c r="Q193" i="176"/>
  <c r="J189" i="176"/>
  <c r="V193" i="176"/>
  <c r="H189" i="176"/>
  <c r="J191" i="176"/>
  <c r="P193" i="176"/>
  <c r="R193" i="176"/>
  <c r="U193" i="176"/>
  <c r="W193" i="176"/>
  <c r="X193" i="176"/>
  <c r="Z193" i="176"/>
  <c r="AB193" i="176"/>
  <c r="I196" i="176"/>
  <c r="P196" i="176"/>
  <c r="Q196" i="176"/>
  <c r="R196" i="176"/>
  <c r="U196" i="176"/>
  <c r="V196" i="176"/>
  <c r="W196" i="176"/>
  <c r="X196" i="176"/>
  <c r="Z196" i="176"/>
  <c r="I199" i="176"/>
  <c r="O199" i="176" s="1"/>
  <c r="P199" i="176"/>
  <c r="Q199" i="176"/>
  <c r="R199" i="176"/>
  <c r="U199" i="176"/>
  <c r="V199" i="176"/>
  <c r="W199" i="176"/>
  <c r="X199" i="176"/>
  <c r="Z199" i="176"/>
  <c r="AB199" i="176"/>
  <c r="P202" i="176"/>
  <c r="Q202" i="176"/>
  <c r="R202" i="176"/>
  <c r="U202" i="176"/>
  <c r="V202" i="176"/>
  <c r="W202" i="176"/>
  <c r="X202" i="176"/>
  <c r="Z202" i="176"/>
  <c r="I205" i="176"/>
  <c r="AB205" i="176" s="1"/>
  <c r="P205" i="176"/>
  <c r="Q205" i="176"/>
  <c r="R205" i="176"/>
  <c r="U205" i="176"/>
  <c r="V205" i="176"/>
  <c r="W205" i="176"/>
  <c r="X205" i="176"/>
  <c r="Z205" i="176"/>
  <c r="I208" i="176"/>
  <c r="P208" i="176"/>
  <c r="Q208" i="176"/>
  <c r="R208" i="176"/>
  <c r="U208" i="176"/>
  <c r="V208" i="176"/>
  <c r="W208" i="176"/>
  <c r="X208" i="176"/>
  <c r="Z208" i="176"/>
  <c r="I211" i="176"/>
  <c r="O211" i="176" s="1"/>
  <c r="P211" i="176"/>
  <c r="Q211" i="176"/>
  <c r="R211" i="176"/>
  <c r="U211" i="176"/>
  <c r="V211" i="176"/>
  <c r="W211" i="176"/>
  <c r="X211" i="176"/>
  <c r="Z211" i="176"/>
  <c r="J223" i="176"/>
  <c r="I224" i="176" s="1"/>
  <c r="O224" i="176" s="1"/>
  <c r="Q224" i="176"/>
  <c r="V224" i="176"/>
  <c r="H220" i="176"/>
  <c r="J220" i="176"/>
  <c r="J222" i="176"/>
  <c r="P224" i="176"/>
  <c r="R224" i="176"/>
  <c r="U224" i="176"/>
  <c r="W224" i="176"/>
  <c r="X224" i="176"/>
  <c r="Z224" i="176"/>
  <c r="AB224" i="176"/>
  <c r="I227" i="176"/>
  <c r="P227" i="176"/>
  <c r="Q227" i="176"/>
  <c r="R227" i="176"/>
  <c r="U227" i="176"/>
  <c r="V227" i="176"/>
  <c r="W227" i="176"/>
  <c r="X227" i="176"/>
  <c r="Z227" i="176"/>
  <c r="I230" i="176"/>
  <c r="O230" i="176" s="1"/>
  <c r="P230" i="176"/>
  <c r="Q230" i="176"/>
  <c r="R230" i="176"/>
  <c r="U230" i="176"/>
  <c r="V230" i="176"/>
  <c r="W230" i="176"/>
  <c r="X230" i="176"/>
  <c r="Z230" i="176"/>
  <c r="AB230" i="176"/>
  <c r="P233" i="176"/>
  <c r="Q233" i="176"/>
  <c r="R233" i="176"/>
  <c r="U233" i="176"/>
  <c r="V233" i="176"/>
  <c r="W233" i="176"/>
  <c r="X233" i="176"/>
  <c r="Z233" i="176"/>
  <c r="I236" i="176"/>
  <c r="AB236" i="176" s="1"/>
  <c r="P236" i="176"/>
  <c r="Q236" i="176"/>
  <c r="R236" i="176"/>
  <c r="U236" i="176"/>
  <c r="V236" i="176"/>
  <c r="W236" i="176"/>
  <c r="X236" i="176"/>
  <c r="Z236" i="176"/>
  <c r="I239" i="176"/>
  <c r="P239" i="176"/>
  <c r="Q239" i="176"/>
  <c r="R239" i="176"/>
  <c r="U239" i="176"/>
  <c r="V239" i="176"/>
  <c r="W239" i="176"/>
  <c r="X239" i="176"/>
  <c r="Z239" i="176"/>
  <c r="I242" i="176"/>
  <c r="AB242" i="176" s="1"/>
  <c r="P242" i="176"/>
  <c r="Q242" i="176"/>
  <c r="R242" i="176"/>
  <c r="U242" i="176"/>
  <c r="V242" i="176"/>
  <c r="W242" i="176"/>
  <c r="X242" i="176"/>
  <c r="Z242" i="176"/>
  <c r="Q255" i="176"/>
  <c r="V255" i="176"/>
  <c r="H251" i="176"/>
  <c r="J251" i="176"/>
  <c r="J253" i="176"/>
  <c r="I255" i="176" s="1"/>
  <c r="O255" i="176" s="1"/>
  <c r="J254" i="176"/>
  <c r="P255" i="176"/>
  <c r="R255" i="176"/>
  <c r="U255" i="176"/>
  <c r="W255" i="176"/>
  <c r="X255" i="176"/>
  <c r="Z255" i="176"/>
  <c r="AB255" i="176"/>
  <c r="I258" i="176"/>
  <c r="P258" i="176"/>
  <c r="Q258" i="176"/>
  <c r="R258" i="176"/>
  <c r="U258" i="176"/>
  <c r="V258" i="176"/>
  <c r="W258" i="176"/>
  <c r="X258" i="176"/>
  <c r="Z258" i="176"/>
  <c r="I261" i="176"/>
  <c r="O261" i="176" s="1"/>
  <c r="P261" i="176"/>
  <c r="Q261" i="176"/>
  <c r="R261" i="176"/>
  <c r="U261" i="176"/>
  <c r="V261" i="176"/>
  <c r="W261" i="176"/>
  <c r="X261" i="176"/>
  <c r="Z261" i="176"/>
  <c r="P264" i="176"/>
  <c r="Q264" i="176"/>
  <c r="R264" i="176"/>
  <c r="U264" i="176"/>
  <c r="V264" i="176"/>
  <c r="W264" i="176"/>
  <c r="X264" i="176"/>
  <c r="Z264" i="176"/>
  <c r="I267" i="176"/>
  <c r="AB267" i="176" s="1"/>
  <c r="P267" i="176"/>
  <c r="Q267" i="176"/>
  <c r="R267" i="176"/>
  <c r="U267" i="176"/>
  <c r="V267" i="176"/>
  <c r="W267" i="176"/>
  <c r="X267" i="176"/>
  <c r="Z267" i="176"/>
  <c r="I270" i="176"/>
  <c r="P270" i="176"/>
  <c r="Q270" i="176"/>
  <c r="R270" i="176"/>
  <c r="U270" i="176"/>
  <c r="V270" i="176"/>
  <c r="W270" i="176"/>
  <c r="X270" i="176"/>
  <c r="Z270" i="176"/>
  <c r="I273" i="176"/>
  <c r="AB273" i="176" s="1"/>
  <c r="P273" i="176"/>
  <c r="Q273" i="176"/>
  <c r="R273" i="176"/>
  <c r="U273" i="176"/>
  <c r="V273" i="176"/>
  <c r="W273" i="176"/>
  <c r="X273" i="176"/>
  <c r="Z273" i="176"/>
  <c r="Q286" i="176"/>
  <c r="J283" i="176" s="1"/>
  <c r="V286" i="176"/>
  <c r="H282" i="176"/>
  <c r="J282" i="176"/>
  <c r="J284" i="176"/>
  <c r="I286" i="176" s="1"/>
  <c r="O286" i="176" s="1"/>
  <c r="J285" i="176"/>
  <c r="P286" i="176"/>
  <c r="R286" i="176"/>
  <c r="U286" i="176"/>
  <c r="W286" i="176"/>
  <c r="X286" i="176"/>
  <c r="Z286" i="176"/>
  <c r="AB286" i="176"/>
  <c r="I289" i="176"/>
  <c r="P289" i="176"/>
  <c r="Q289" i="176"/>
  <c r="R289" i="176"/>
  <c r="U289" i="176"/>
  <c r="V289" i="176"/>
  <c r="W289" i="176"/>
  <c r="X289" i="176"/>
  <c r="Z289" i="176"/>
  <c r="I292" i="176"/>
  <c r="O292" i="176" s="1"/>
  <c r="P292" i="176"/>
  <c r="Q292" i="176"/>
  <c r="R292" i="176"/>
  <c r="U292" i="176"/>
  <c r="V292" i="176"/>
  <c r="W292" i="176"/>
  <c r="X292" i="176"/>
  <c r="Z292" i="176"/>
  <c r="AB292" i="176"/>
  <c r="P295" i="176"/>
  <c r="Q295" i="176"/>
  <c r="R295" i="176"/>
  <c r="U295" i="176"/>
  <c r="V295" i="176"/>
  <c r="W295" i="176"/>
  <c r="X295" i="176"/>
  <c r="Z295" i="176"/>
  <c r="I298" i="176"/>
  <c r="AB298" i="176" s="1"/>
  <c r="P298" i="176"/>
  <c r="Q298" i="176"/>
  <c r="R298" i="176"/>
  <c r="U298" i="176"/>
  <c r="V298" i="176"/>
  <c r="W298" i="176"/>
  <c r="X298" i="176"/>
  <c r="Z298" i="176"/>
  <c r="I301" i="176"/>
  <c r="P301" i="176"/>
  <c r="Q301" i="176"/>
  <c r="R301" i="176"/>
  <c r="U301" i="176"/>
  <c r="V301" i="176"/>
  <c r="W301" i="176"/>
  <c r="X301" i="176"/>
  <c r="Z301" i="176"/>
  <c r="I304" i="176"/>
  <c r="AB304" i="176" s="1"/>
  <c r="P304" i="176"/>
  <c r="Q304" i="176"/>
  <c r="R304" i="176"/>
  <c r="U304" i="176"/>
  <c r="V304" i="176"/>
  <c r="W304" i="176"/>
  <c r="X304" i="176"/>
  <c r="Z304" i="176"/>
  <c r="I307" i="176"/>
  <c r="P307" i="176"/>
  <c r="Q307" i="176"/>
  <c r="R307" i="176"/>
  <c r="U307" i="176"/>
  <c r="V307" i="176"/>
  <c r="W307" i="176"/>
  <c r="X307" i="176"/>
  <c r="Z307" i="176"/>
  <c r="I310" i="176"/>
  <c r="AB310" i="176" s="1"/>
  <c r="P310" i="176"/>
  <c r="Q310" i="176"/>
  <c r="R310" i="176"/>
  <c r="U310" i="176"/>
  <c r="V310" i="176"/>
  <c r="W310" i="176"/>
  <c r="X310" i="176"/>
  <c r="Z310" i="176"/>
  <c r="I313" i="176"/>
  <c r="P313" i="176"/>
  <c r="Q313" i="176"/>
  <c r="R313" i="176"/>
  <c r="U313" i="176"/>
  <c r="V313" i="176"/>
  <c r="W313" i="176"/>
  <c r="X313" i="176"/>
  <c r="Z313" i="176"/>
  <c r="I316" i="176"/>
  <c r="P316" i="176"/>
  <c r="Q316" i="176"/>
  <c r="R316" i="176"/>
  <c r="U316" i="176"/>
  <c r="V316" i="176"/>
  <c r="W316" i="176"/>
  <c r="X316" i="176"/>
  <c r="Z316" i="176"/>
  <c r="J328" i="176"/>
  <c r="J326" i="176"/>
  <c r="H326" i="176"/>
  <c r="J329" i="176"/>
  <c r="P330" i="176"/>
  <c r="Q330" i="176"/>
  <c r="R330" i="176"/>
  <c r="U330" i="176"/>
  <c r="V330" i="176"/>
  <c r="W330" i="176"/>
  <c r="Z330" i="176"/>
  <c r="AB330" i="176"/>
  <c r="I333" i="176"/>
  <c r="AB333" i="176" s="1"/>
  <c r="P333" i="176"/>
  <c r="Q333" i="176"/>
  <c r="R333" i="176"/>
  <c r="U333" i="176"/>
  <c r="V333" i="176"/>
  <c r="W333" i="176"/>
  <c r="X333" i="176"/>
  <c r="Z333" i="176"/>
  <c r="J346" i="176"/>
  <c r="H343" i="176"/>
  <c r="V347" i="176"/>
  <c r="J344" i="176" s="1"/>
  <c r="J343" i="176"/>
  <c r="J345" i="176"/>
  <c r="P347" i="176"/>
  <c r="Q347" i="176"/>
  <c r="R347" i="176"/>
  <c r="U347" i="176"/>
  <c r="W347" i="176"/>
  <c r="X347" i="176"/>
  <c r="Z347" i="176"/>
  <c r="AB347" i="176"/>
  <c r="I350" i="176"/>
  <c r="P350" i="176"/>
  <c r="Q350" i="176"/>
  <c r="R350" i="176"/>
  <c r="U350" i="176"/>
  <c r="V350" i="176"/>
  <c r="W350" i="176"/>
  <c r="X350" i="176"/>
  <c r="Z350" i="176"/>
  <c r="J360" i="176"/>
  <c r="V364" i="176"/>
  <c r="H360" i="176"/>
  <c r="J362" i="176"/>
  <c r="J363" i="176"/>
  <c r="P364" i="176"/>
  <c r="Q364" i="176"/>
  <c r="R364" i="176"/>
  <c r="U364" i="176"/>
  <c r="W364" i="176"/>
  <c r="X364" i="176"/>
  <c r="Z364" i="176"/>
  <c r="AB364" i="176"/>
  <c r="I367" i="176"/>
  <c r="AB367" i="176" s="1"/>
  <c r="P367" i="176"/>
  <c r="Q367" i="176"/>
  <c r="R367" i="176"/>
  <c r="U367" i="176"/>
  <c r="V367" i="176"/>
  <c r="W367" i="176"/>
  <c r="X367" i="176"/>
  <c r="Z367" i="176"/>
  <c r="I370" i="176"/>
  <c r="P370" i="176"/>
  <c r="Q370" i="176"/>
  <c r="R370" i="176"/>
  <c r="U370" i="176"/>
  <c r="V370" i="176"/>
  <c r="W370" i="176"/>
  <c r="X370" i="176"/>
  <c r="Z370" i="176"/>
  <c r="I373" i="176"/>
  <c r="O373" i="176" s="1"/>
  <c r="P373" i="176"/>
  <c r="Q373" i="176"/>
  <c r="R373" i="176"/>
  <c r="U373" i="176"/>
  <c r="V373" i="176"/>
  <c r="W373" i="176"/>
  <c r="X373" i="176"/>
  <c r="Z373" i="176"/>
  <c r="AB373" i="176"/>
  <c r="I376" i="176"/>
  <c r="P376" i="176"/>
  <c r="Q376" i="176"/>
  <c r="R376" i="176"/>
  <c r="U376" i="176"/>
  <c r="V376" i="176"/>
  <c r="W376" i="176"/>
  <c r="X376" i="176"/>
  <c r="Z376" i="176"/>
  <c r="I379" i="176"/>
  <c r="AB379" i="176" s="1"/>
  <c r="P379" i="176"/>
  <c r="Q379" i="176"/>
  <c r="R379" i="176"/>
  <c r="U379" i="176"/>
  <c r="V379" i="176"/>
  <c r="W379" i="176"/>
  <c r="X379" i="176"/>
  <c r="Z379" i="176"/>
  <c r="J390" i="176"/>
  <c r="Q392" i="176"/>
  <c r="J389" i="176" s="1"/>
  <c r="H388" i="176"/>
  <c r="J388" i="176"/>
  <c r="J391" i="176"/>
  <c r="P392" i="176"/>
  <c r="R392" i="176"/>
  <c r="U392" i="176"/>
  <c r="V392" i="176"/>
  <c r="W392" i="176"/>
  <c r="Z392" i="176"/>
  <c r="AB392" i="176"/>
  <c r="P395" i="176"/>
  <c r="Q395" i="176"/>
  <c r="R395" i="176"/>
  <c r="U395" i="176"/>
  <c r="V395" i="176"/>
  <c r="W395" i="176"/>
  <c r="X395" i="176"/>
  <c r="Z395" i="176"/>
  <c r="J407" i="176"/>
  <c r="H404" i="176"/>
  <c r="J404" i="176"/>
  <c r="J406" i="176"/>
  <c r="P408" i="176"/>
  <c r="Q408" i="176"/>
  <c r="J405" i="176" s="1"/>
  <c r="R408" i="176"/>
  <c r="U408" i="176"/>
  <c r="V408" i="176"/>
  <c r="W408" i="176"/>
  <c r="X408" i="176"/>
  <c r="Z408" i="176"/>
  <c r="AB408" i="176"/>
  <c r="P411" i="176"/>
  <c r="Q411" i="176"/>
  <c r="R411" i="176"/>
  <c r="U411" i="176"/>
  <c r="V411" i="176"/>
  <c r="W411" i="176"/>
  <c r="X411" i="176"/>
  <c r="Z411" i="176"/>
  <c r="J415" i="176"/>
  <c r="L415" i="176" s="1"/>
  <c r="J419" i="176"/>
  <c r="L419" i="176" s="1"/>
  <c r="J420" i="176"/>
  <c r="L420" i="176" s="1"/>
  <c r="L417" i="176" s="1"/>
  <c r="L423" i="176"/>
  <c r="L424" i="176"/>
  <c r="D29" i="175"/>
  <c r="J46" i="175"/>
  <c r="J47" i="175"/>
  <c r="J44" i="175"/>
  <c r="AB48" i="175"/>
  <c r="H44" i="175"/>
  <c r="P48" i="175"/>
  <c r="Q48" i="175"/>
  <c r="U48" i="175"/>
  <c r="V48" i="175"/>
  <c r="W48" i="175"/>
  <c r="X48" i="175"/>
  <c r="Z48" i="175"/>
  <c r="J56" i="175"/>
  <c r="J57" i="175"/>
  <c r="J54" i="175"/>
  <c r="AB58" i="175"/>
  <c r="H54" i="175"/>
  <c r="P58" i="175"/>
  <c r="Q58" i="175"/>
  <c r="J55" i="175" s="1"/>
  <c r="U58" i="175"/>
  <c r="V58" i="175"/>
  <c r="W58" i="175"/>
  <c r="X58" i="175"/>
  <c r="Z58" i="175"/>
  <c r="I61" i="175"/>
  <c r="P61" i="175"/>
  <c r="Q61" i="175"/>
  <c r="U61" i="175"/>
  <c r="V61" i="175"/>
  <c r="W61" i="175"/>
  <c r="X61" i="175"/>
  <c r="Z61" i="175"/>
  <c r="I64" i="175"/>
  <c r="I65" i="175"/>
  <c r="I66" i="175"/>
  <c r="V75" i="175"/>
  <c r="F69" i="175"/>
  <c r="F70" i="175"/>
  <c r="H71" i="175"/>
  <c r="F73" i="175"/>
  <c r="J73" i="175"/>
  <c r="I75" i="175" s="1"/>
  <c r="O75" i="175" s="1"/>
  <c r="F74" i="175"/>
  <c r="J74" i="175"/>
  <c r="P75" i="175"/>
  <c r="Q75" i="175"/>
  <c r="R75" i="175"/>
  <c r="U75" i="175"/>
  <c r="W75" i="175"/>
  <c r="X75" i="175"/>
  <c r="Z75" i="175"/>
  <c r="AB75" i="175"/>
  <c r="I78" i="175"/>
  <c r="O78" i="175" s="1"/>
  <c r="P78" i="175"/>
  <c r="Q78" i="175"/>
  <c r="R78" i="175"/>
  <c r="U78" i="175"/>
  <c r="V78" i="175"/>
  <c r="W78" i="175"/>
  <c r="X78" i="175"/>
  <c r="Z78" i="175"/>
  <c r="AB78" i="175"/>
  <c r="H91" i="175"/>
  <c r="I82" i="175"/>
  <c r="J91" i="175"/>
  <c r="I83" i="175"/>
  <c r="X95" i="175"/>
  <c r="I84" i="175"/>
  <c r="AB95" i="175"/>
  <c r="F89" i="175"/>
  <c r="F90" i="175"/>
  <c r="F93" i="175"/>
  <c r="J93" i="175"/>
  <c r="F94" i="175"/>
  <c r="J94" i="175"/>
  <c r="P95" i="175"/>
  <c r="Q95" i="175"/>
  <c r="J92" i="175" s="1"/>
  <c r="R95" i="175"/>
  <c r="U95" i="175"/>
  <c r="V95" i="175"/>
  <c r="W95" i="175"/>
  <c r="Z95" i="175"/>
  <c r="I98" i="175"/>
  <c r="O98" i="175" s="1"/>
  <c r="P98" i="175"/>
  <c r="Q98" i="175"/>
  <c r="R98" i="175"/>
  <c r="U98" i="175"/>
  <c r="V98" i="175"/>
  <c r="W98" i="175"/>
  <c r="X98" i="175"/>
  <c r="Z98" i="175"/>
  <c r="AB98" i="175"/>
  <c r="I102" i="175"/>
  <c r="J109" i="175"/>
  <c r="I103" i="175"/>
  <c r="I104" i="175"/>
  <c r="V113" i="175"/>
  <c r="AB113" i="175"/>
  <c r="F107" i="175"/>
  <c r="F108" i="175"/>
  <c r="H109" i="175"/>
  <c r="F111" i="175"/>
  <c r="J111" i="175"/>
  <c r="F112" i="175"/>
  <c r="J112" i="175"/>
  <c r="P113" i="175"/>
  <c r="Q113" i="175"/>
  <c r="R113" i="175"/>
  <c r="U113" i="175"/>
  <c r="W113" i="175"/>
  <c r="X113" i="175"/>
  <c r="Z113" i="175"/>
  <c r="I116" i="175"/>
  <c r="AB116" i="175" s="1"/>
  <c r="P116" i="175"/>
  <c r="Q116" i="175"/>
  <c r="R116" i="175"/>
  <c r="U116" i="175"/>
  <c r="V116" i="175"/>
  <c r="W116" i="175"/>
  <c r="X116" i="175"/>
  <c r="Z116" i="175"/>
  <c r="J124" i="175"/>
  <c r="J125" i="175"/>
  <c r="I119" i="175"/>
  <c r="H122" i="175"/>
  <c r="F121" i="175"/>
  <c r="F124" i="175"/>
  <c r="F125" i="175"/>
  <c r="P126" i="175"/>
  <c r="U126" i="175"/>
  <c r="V126" i="175"/>
  <c r="W126" i="175"/>
  <c r="X126" i="175"/>
  <c r="Z126" i="175"/>
  <c r="AB126" i="175"/>
  <c r="H132" i="175"/>
  <c r="I136" i="175"/>
  <c r="O136" i="175" s="1"/>
  <c r="J134" i="175"/>
  <c r="J135" i="175"/>
  <c r="P136" i="175"/>
  <c r="U136" i="175"/>
  <c r="V136" i="175"/>
  <c r="W136" i="175"/>
  <c r="X136" i="175"/>
  <c r="Z136" i="175"/>
  <c r="AB136" i="175"/>
  <c r="I139" i="175"/>
  <c r="P139" i="175"/>
  <c r="Q139" i="175"/>
  <c r="R139" i="175"/>
  <c r="U139" i="175"/>
  <c r="V139" i="175"/>
  <c r="W139" i="175"/>
  <c r="X139" i="175"/>
  <c r="Z139" i="175"/>
  <c r="I142" i="175"/>
  <c r="O142" i="175" s="1"/>
  <c r="P142" i="175"/>
  <c r="Q142" i="175"/>
  <c r="R142" i="175"/>
  <c r="U142" i="175"/>
  <c r="V142" i="175"/>
  <c r="W142" i="175"/>
  <c r="X142" i="175"/>
  <c r="Z142" i="175"/>
  <c r="J155" i="175"/>
  <c r="I145" i="175"/>
  <c r="J153" i="175"/>
  <c r="I146" i="175"/>
  <c r="X157" i="175"/>
  <c r="I147" i="175"/>
  <c r="F151" i="175"/>
  <c r="F152" i="175"/>
  <c r="H153" i="175"/>
  <c r="F155" i="175"/>
  <c r="F156" i="175"/>
  <c r="J156" i="175"/>
  <c r="P157" i="175"/>
  <c r="U157" i="175"/>
  <c r="V157" i="175"/>
  <c r="W157" i="175"/>
  <c r="Z157" i="175"/>
  <c r="AB157" i="175"/>
  <c r="I160" i="175"/>
  <c r="AB160" i="175" s="1"/>
  <c r="P160" i="175"/>
  <c r="Q160" i="175"/>
  <c r="R160" i="175"/>
  <c r="U160" i="175"/>
  <c r="V160" i="175"/>
  <c r="W160" i="175"/>
  <c r="X160" i="175"/>
  <c r="Z160" i="175"/>
  <c r="J174" i="175"/>
  <c r="J175" i="175"/>
  <c r="I163" i="175"/>
  <c r="H172" i="175"/>
  <c r="I164" i="175"/>
  <c r="I165" i="175"/>
  <c r="F170" i="175"/>
  <c r="F171" i="175"/>
  <c r="F174" i="175"/>
  <c r="F175" i="175"/>
  <c r="P176" i="175"/>
  <c r="U176" i="175"/>
  <c r="V176" i="175"/>
  <c r="W176" i="175"/>
  <c r="X176" i="175"/>
  <c r="Z176" i="175"/>
  <c r="AB176" i="175"/>
  <c r="I179" i="175"/>
  <c r="P179" i="175"/>
  <c r="Q179" i="175"/>
  <c r="R179" i="175"/>
  <c r="U179" i="175"/>
  <c r="V179" i="175"/>
  <c r="W179" i="175"/>
  <c r="X179" i="175"/>
  <c r="Z179" i="175"/>
  <c r="J194" i="175"/>
  <c r="H191" i="175"/>
  <c r="I182" i="175"/>
  <c r="J191" i="175"/>
  <c r="I183" i="175"/>
  <c r="X195" i="175"/>
  <c r="I184" i="175"/>
  <c r="AB195" i="175"/>
  <c r="F189" i="175"/>
  <c r="F190" i="175"/>
  <c r="F193" i="175"/>
  <c r="J193" i="175"/>
  <c r="F194" i="175"/>
  <c r="P195" i="175"/>
  <c r="Q195" i="175"/>
  <c r="J192" i="175" s="1"/>
  <c r="R195" i="175"/>
  <c r="U195" i="175"/>
  <c r="V195" i="175"/>
  <c r="W195" i="175"/>
  <c r="Z195" i="175"/>
  <c r="I198" i="175"/>
  <c r="O198" i="175" s="1"/>
  <c r="P198" i="175"/>
  <c r="Q198" i="175"/>
  <c r="R198" i="175"/>
  <c r="U198" i="175"/>
  <c r="V198" i="175"/>
  <c r="W198" i="175"/>
  <c r="X198" i="175"/>
  <c r="Z198" i="175"/>
  <c r="AB198" i="175"/>
  <c r="I201" i="175"/>
  <c r="I202" i="175"/>
  <c r="I203" i="175"/>
  <c r="V214" i="175"/>
  <c r="H210" i="175"/>
  <c r="I214" i="175"/>
  <c r="O214" i="175" s="1"/>
  <c r="F208" i="175"/>
  <c r="F209" i="175"/>
  <c r="F212" i="175"/>
  <c r="J212" i="175"/>
  <c r="F213" i="175"/>
  <c r="J213" i="175"/>
  <c r="P214" i="175"/>
  <c r="Q214" i="175"/>
  <c r="R214" i="175"/>
  <c r="U214" i="175"/>
  <c r="W214" i="175"/>
  <c r="X214" i="175"/>
  <c r="Z214" i="175"/>
  <c r="I217" i="175"/>
  <c r="P217" i="175"/>
  <c r="Q217" i="175"/>
  <c r="R217" i="175"/>
  <c r="U217" i="175"/>
  <c r="V217" i="175"/>
  <c r="W217" i="175"/>
  <c r="X217" i="175"/>
  <c r="Z217" i="175"/>
  <c r="J231" i="175"/>
  <c r="I220" i="175"/>
  <c r="I221" i="175"/>
  <c r="X233" i="175"/>
  <c r="I222" i="175"/>
  <c r="V233" i="175"/>
  <c r="F227" i="175"/>
  <c r="F228" i="175"/>
  <c r="H229" i="175"/>
  <c r="F231" i="175"/>
  <c r="F232" i="175"/>
  <c r="J232" i="175"/>
  <c r="P233" i="175"/>
  <c r="Q233" i="175"/>
  <c r="R233" i="175"/>
  <c r="U233" i="175"/>
  <c r="W233" i="175"/>
  <c r="Z233" i="175"/>
  <c r="AB233" i="175"/>
  <c r="I236" i="175"/>
  <c r="AB236" i="175" s="1"/>
  <c r="O236" i="175"/>
  <c r="P236" i="175"/>
  <c r="Q236" i="175"/>
  <c r="R236" i="175"/>
  <c r="U236" i="175"/>
  <c r="V236" i="175"/>
  <c r="W236" i="175"/>
  <c r="X236" i="175"/>
  <c r="Z236" i="175"/>
  <c r="J250" i="175"/>
  <c r="J251" i="175"/>
  <c r="I239" i="175"/>
  <c r="H248" i="175"/>
  <c r="I240" i="175"/>
  <c r="I241" i="175"/>
  <c r="F246" i="175"/>
  <c r="F247" i="175"/>
  <c r="F250" i="175"/>
  <c r="F251" i="175"/>
  <c r="P252" i="175"/>
  <c r="U252" i="175"/>
  <c r="V252" i="175"/>
  <c r="W252" i="175"/>
  <c r="X252" i="175"/>
  <c r="Z252" i="175"/>
  <c r="AB252" i="175"/>
  <c r="I255" i="175"/>
  <c r="P255" i="175"/>
  <c r="Q255" i="175"/>
  <c r="R255" i="175"/>
  <c r="U255" i="175"/>
  <c r="V255" i="175"/>
  <c r="W255" i="175"/>
  <c r="X255" i="175"/>
  <c r="Z255" i="175"/>
  <c r="H266" i="175"/>
  <c r="I258" i="175"/>
  <c r="J266" i="175"/>
  <c r="I259" i="175"/>
  <c r="I260" i="175"/>
  <c r="F264" i="175"/>
  <c r="F265" i="175"/>
  <c r="F268" i="175"/>
  <c r="J268" i="175"/>
  <c r="F269" i="175"/>
  <c r="J269" i="175"/>
  <c r="P270" i="175"/>
  <c r="U270" i="175"/>
  <c r="V270" i="175"/>
  <c r="W270" i="175"/>
  <c r="X270" i="175"/>
  <c r="Z270" i="175"/>
  <c r="AB270" i="175"/>
  <c r="I273" i="175"/>
  <c r="AB273" i="175" s="1"/>
  <c r="P273" i="175"/>
  <c r="Q273" i="175"/>
  <c r="R273" i="175"/>
  <c r="U273" i="175"/>
  <c r="V273" i="175"/>
  <c r="W273" i="175"/>
  <c r="X273" i="175"/>
  <c r="Z273" i="175"/>
  <c r="I276" i="175"/>
  <c r="O276" i="175"/>
  <c r="P276" i="175"/>
  <c r="Q276" i="175"/>
  <c r="R276" i="175"/>
  <c r="U276" i="175"/>
  <c r="V276" i="175"/>
  <c r="W276" i="175"/>
  <c r="X276" i="175"/>
  <c r="Z276" i="175"/>
  <c r="AB276" i="175"/>
  <c r="J286" i="175"/>
  <c r="I279" i="175"/>
  <c r="J283" i="175"/>
  <c r="H283" i="175"/>
  <c r="I280" i="175"/>
  <c r="X287" i="175"/>
  <c r="F282" i="175"/>
  <c r="F285" i="175"/>
  <c r="J285" i="175"/>
  <c r="F286" i="175"/>
  <c r="P287" i="175"/>
  <c r="Q287" i="175"/>
  <c r="R287" i="175"/>
  <c r="U287" i="175"/>
  <c r="V287" i="175"/>
  <c r="W287" i="175"/>
  <c r="Z287" i="175"/>
  <c r="AB287" i="175"/>
  <c r="H296" i="175"/>
  <c r="I290" i="175"/>
  <c r="I291" i="175"/>
  <c r="I292" i="175"/>
  <c r="J296" i="175"/>
  <c r="F294" i="175"/>
  <c r="F295" i="175"/>
  <c r="F298" i="175"/>
  <c r="J298" i="175"/>
  <c r="F299" i="175"/>
  <c r="J299" i="175"/>
  <c r="P300" i="175"/>
  <c r="Q300" i="175"/>
  <c r="J297" i="175" s="1"/>
  <c r="R300" i="175"/>
  <c r="U300" i="175"/>
  <c r="V300" i="175"/>
  <c r="W300" i="175"/>
  <c r="X300" i="175"/>
  <c r="Z300" i="175"/>
  <c r="J312" i="175"/>
  <c r="I303" i="175"/>
  <c r="I304" i="175"/>
  <c r="I305" i="175"/>
  <c r="V313" i="175"/>
  <c r="H309" i="175"/>
  <c r="I306" i="175"/>
  <c r="AB313" i="175"/>
  <c r="F307" i="175"/>
  <c r="F308" i="175"/>
  <c r="J309" i="175"/>
  <c r="F311" i="175"/>
  <c r="J311" i="175"/>
  <c r="F312" i="175"/>
  <c r="P313" i="175"/>
  <c r="Q313" i="175"/>
  <c r="R313" i="175"/>
  <c r="U313" i="175"/>
  <c r="W313" i="175"/>
  <c r="Z313" i="175"/>
  <c r="J326" i="175"/>
  <c r="I316" i="175"/>
  <c r="H323" i="175"/>
  <c r="I317" i="175"/>
  <c r="I318" i="175"/>
  <c r="F321" i="175"/>
  <c r="F322" i="175"/>
  <c r="F325" i="175"/>
  <c r="J325" i="175"/>
  <c r="F326" i="175"/>
  <c r="P327" i="175"/>
  <c r="Q327" i="175"/>
  <c r="J324" i="175" s="1"/>
  <c r="R327" i="175"/>
  <c r="U327" i="175"/>
  <c r="V327" i="175"/>
  <c r="W327" i="175"/>
  <c r="X327" i="175"/>
  <c r="Z327" i="175"/>
  <c r="AB327" i="175"/>
  <c r="I330" i="175"/>
  <c r="P330" i="175"/>
  <c r="Q330" i="175"/>
  <c r="R330" i="175"/>
  <c r="U330" i="175"/>
  <c r="V330" i="175"/>
  <c r="W330" i="175"/>
  <c r="X330" i="175"/>
  <c r="Z330" i="175"/>
  <c r="I333" i="175"/>
  <c r="O333" i="175" s="1"/>
  <c r="P333" i="175"/>
  <c r="Q333" i="175"/>
  <c r="R333" i="175"/>
  <c r="U333" i="175"/>
  <c r="V333" i="175"/>
  <c r="W333" i="175"/>
  <c r="X333" i="175"/>
  <c r="Z333" i="175"/>
  <c r="J346" i="175"/>
  <c r="I336" i="175"/>
  <c r="J344" i="175"/>
  <c r="I337" i="175"/>
  <c r="X348" i="175"/>
  <c r="I338" i="175"/>
  <c r="F342" i="175"/>
  <c r="F343" i="175"/>
  <c r="H344" i="175"/>
  <c r="F346" i="175"/>
  <c r="F347" i="175"/>
  <c r="J347" i="175"/>
  <c r="P348" i="175"/>
  <c r="U348" i="175"/>
  <c r="V348" i="175"/>
  <c r="W348" i="175"/>
  <c r="Z348" i="175"/>
  <c r="AB348" i="175"/>
  <c r="I351" i="175"/>
  <c r="O351" i="175"/>
  <c r="P351" i="175"/>
  <c r="Q351" i="175"/>
  <c r="R351" i="175"/>
  <c r="U351" i="175"/>
  <c r="V351" i="175"/>
  <c r="W351" i="175"/>
  <c r="X351" i="175"/>
  <c r="Z351" i="175"/>
  <c r="AB351" i="175"/>
  <c r="J366" i="175"/>
  <c r="J367" i="175"/>
  <c r="J376" i="175"/>
  <c r="H374" i="175"/>
  <c r="I372" i="175"/>
  <c r="F373" i="175"/>
  <c r="J377" i="175"/>
  <c r="P378" i="175"/>
  <c r="U378" i="175"/>
  <c r="V378" i="175"/>
  <c r="W378" i="175"/>
  <c r="X378" i="175"/>
  <c r="Z378" i="175"/>
  <c r="AB378" i="175"/>
  <c r="H383" i="175"/>
  <c r="I381" i="175"/>
  <c r="F382" i="175"/>
  <c r="J385" i="175"/>
  <c r="I387" i="175" s="1"/>
  <c r="O387" i="175" s="1"/>
  <c r="J386" i="175"/>
  <c r="P387" i="175"/>
  <c r="U387" i="175"/>
  <c r="V387" i="175"/>
  <c r="W387" i="175"/>
  <c r="X387" i="175"/>
  <c r="Z387" i="175"/>
  <c r="AB387" i="175"/>
  <c r="H394" i="175"/>
  <c r="X398" i="175"/>
  <c r="J396" i="175"/>
  <c r="I398" i="175" s="1"/>
  <c r="O398" i="175" s="1"/>
  <c r="J397" i="175"/>
  <c r="P398" i="175"/>
  <c r="U398" i="175"/>
  <c r="V398" i="175"/>
  <c r="W398" i="175"/>
  <c r="Z398" i="175"/>
  <c r="AB398" i="175"/>
  <c r="J406" i="175"/>
  <c r="H406" i="175"/>
  <c r="J408" i="175"/>
  <c r="J409" i="175"/>
  <c r="P410" i="175"/>
  <c r="Q410" i="175"/>
  <c r="J407" i="175" s="1"/>
  <c r="U410" i="175"/>
  <c r="V410" i="175"/>
  <c r="W410" i="175"/>
  <c r="X410" i="175"/>
  <c r="Z410" i="175"/>
  <c r="AB410" i="175"/>
  <c r="J420" i="175"/>
  <c r="I421" i="175" s="1"/>
  <c r="O421" i="175" s="1"/>
  <c r="J417" i="175"/>
  <c r="H417" i="175"/>
  <c r="J419" i="175"/>
  <c r="P421" i="175"/>
  <c r="Q421" i="175"/>
  <c r="R421" i="175"/>
  <c r="U421" i="175"/>
  <c r="V421" i="175"/>
  <c r="W421" i="175"/>
  <c r="X421" i="175"/>
  <c r="Z421" i="175"/>
  <c r="J436" i="175"/>
  <c r="J437" i="175"/>
  <c r="J451" i="175"/>
  <c r="I443" i="175"/>
  <c r="J449" i="175"/>
  <c r="H449" i="175"/>
  <c r="I444" i="175"/>
  <c r="I445" i="175"/>
  <c r="V453" i="175"/>
  <c r="F447" i="175"/>
  <c r="F448" i="175"/>
  <c r="F451" i="175"/>
  <c r="F452" i="175"/>
  <c r="J452" i="175"/>
  <c r="P453" i="175"/>
  <c r="R453" i="175"/>
  <c r="U453" i="175"/>
  <c r="W453" i="175"/>
  <c r="X453" i="175"/>
  <c r="Z453" i="175"/>
  <c r="AB453" i="175"/>
  <c r="I456" i="175"/>
  <c r="AB456" i="175" s="1"/>
  <c r="O456" i="175"/>
  <c r="P456" i="175"/>
  <c r="Q456" i="175"/>
  <c r="U456" i="175"/>
  <c r="V456" i="175"/>
  <c r="W456" i="175"/>
  <c r="X456" i="175"/>
  <c r="Z456" i="175"/>
  <c r="P459" i="175"/>
  <c r="Q459" i="175"/>
  <c r="U459" i="175"/>
  <c r="V459" i="175"/>
  <c r="W459" i="175"/>
  <c r="X459" i="175"/>
  <c r="Z459" i="175"/>
  <c r="I462" i="175"/>
  <c r="AB462" i="175" s="1"/>
  <c r="P462" i="175"/>
  <c r="Q462" i="175"/>
  <c r="U462" i="175"/>
  <c r="V462" i="175"/>
  <c r="W462" i="175"/>
  <c r="X462" i="175"/>
  <c r="Z462" i="175"/>
  <c r="I465" i="175"/>
  <c r="P465" i="175"/>
  <c r="Q465" i="175"/>
  <c r="U465" i="175"/>
  <c r="V465" i="175"/>
  <c r="W465" i="175"/>
  <c r="X465" i="175"/>
  <c r="Z465" i="175"/>
  <c r="I468" i="175"/>
  <c r="I469" i="175"/>
  <c r="J475" i="175"/>
  <c r="I470" i="175"/>
  <c r="F473" i="175"/>
  <c r="F474" i="175"/>
  <c r="H475" i="175"/>
  <c r="AB476" i="175"/>
  <c r="F478" i="175"/>
  <c r="J478" i="175"/>
  <c r="F479" i="175"/>
  <c r="J479" i="175"/>
  <c r="I480" i="175"/>
  <c r="O480" i="175" s="1"/>
  <c r="P480" i="175"/>
  <c r="Q480" i="175"/>
  <c r="J477" i="175" s="1"/>
  <c r="R480" i="175"/>
  <c r="U480" i="175"/>
  <c r="V480" i="175"/>
  <c r="W480" i="175"/>
  <c r="X480" i="175"/>
  <c r="Z480" i="175"/>
  <c r="AB480" i="175"/>
  <c r="I483" i="175"/>
  <c r="O483" i="175"/>
  <c r="P483" i="175"/>
  <c r="Q483" i="175"/>
  <c r="R483" i="175"/>
  <c r="U483" i="175"/>
  <c r="V483" i="175"/>
  <c r="W483" i="175"/>
  <c r="X483" i="175"/>
  <c r="Z483" i="175"/>
  <c r="AB483" i="175"/>
  <c r="H493" i="175"/>
  <c r="I486" i="175"/>
  <c r="I487" i="175"/>
  <c r="I488" i="175"/>
  <c r="AB497" i="175"/>
  <c r="F491" i="175"/>
  <c r="F492" i="175"/>
  <c r="J493" i="175"/>
  <c r="F495" i="175"/>
  <c r="J495" i="175"/>
  <c r="F496" i="175"/>
  <c r="J496" i="175"/>
  <c r="P497" i="175"/>
  <c r="Q497" i="175"/>
  <c r="J494" i="175" s="1"/>
  <c r="R497" i="175"/>
  <c r="U497" i="175"/>
  <c r="V497" i="175"/>
  <c r="W497" i="175"/>
  <c r="X497" i="175"/>
  <c r="Z497" i="175"/>
  <c r="I500" i="175"/>
  <c r="P500" i="175"/>
  <c r="Q500" i="175"/>
  <c r="U500" i="175"/>
  <c r="V500" i="175"/>
  <c r="W500" i="175"/>
  <c r="X500" i="175"/>
  <c r="Z500" i="175"/>
  <c r="I503" i="175"/>
  <c r="I504" i="175"/>
  <c r="I505" i="175"/>
  <c r="V514" i="175"/>
  <c r="F508" i="175"/>
  <c r="F509" i="175"/>
  <c r="H510" i="175"/>
  <c r="J510" i="175"/>
  <c r="F512" i="175"/>
  <c r="J512" i="175"/>
  <c r="F513" i="175"/>
  <c r="J513" i="175"/>
  <c r="I514" i="175" s="1"/>
  <c r="O514" i="175" s="1"/>
  <c r="P514" i="175"/>
  <c r="Q514" i="175"/>
  <c r="R514" i="175"/>
  <c r="U514" i="175"/>
  <c r="W514" i="175"/>
  <c r="X514" i="175"/>
  <c r="Z514" i="175"/>
  <c r="AB514" i="175"/>
  <c r="I517" i="175"/>
  <c r="P517" i="175"/>
  <c r="Q517" i="175"/>
  <c r="U517" i="175"/>
  <c r="V517" i="175"/>
  <c r="W517" i="175"/>
  <c r="X517" i="175"/>
  <c r="Z517" i="175"/>
  <c r="I520" i="175"/>
  <c r="I521" i="175"/>
  <c r="I522" i="175"/>
  <c r="F526" i="175"/>
  <c r="F527" i="175"/>
  <c r="H528" i="175"/>
  <c r="J528" i="175"/>
  <c r="F530" i="175"/>
  <c r="J530" i="175"/>
  <c r="F531" i="175"/>
  <c r="J531" i="175"/>
  <c r="I532" i="175"/>
  <c r="O532" i="175" s="1"/>
  <c r="P532" i="175"/>
  <c r="Q532" i="175"/>
  <c r="J529" i="175" s="1"/>
  <c r="R532" i="175"/>
  <c r="U532" i="175"/>
  <c r="V532" i="175"/>
  <c r="W532" i="175"/>
  <c r="X532" i="175"/>
  <c r="Z532" i="175"/>
  <c r="AB532" i="175"/>
  <c r="P535" i="175"/>
  <c r="Q535" i="175"/>
  <c r="R535" i="175"/>
  <c r="U535" i="175"/>
  <c r="V535" i="175"/>
  <c r="W535" i="175"/>
  <c r="X535" i="175"/>
  <c r="Z535" i="175"/>
  <c r="I538" i="175"/>
  <c r="I539" i="175"/>
  <c r="I540" i="175"/>
  <c r="F543" i="175"/>
  <c r="F544" i="175"/>
  <c r="H545" i="175"/>
  <c r="J545" i="175"/>
  <c r="AB546" i="175"/>
  <c r="F548" i="175"/>
  <c r="J548" i="175"/>
  <c r="I550" i="175" s="1"/>
  <c r="O550" i="175" s="1"/>
  <c r="F549" i="175"/>
  <c r="J549" i="175"/>
  <c r="P550" i="175"/>
  <c r="Q550" i="175"/>
  <c r="R550" i="175"/>
  <c r="U550" i="175"/>
  <c r="V550" i="175"/>
  <c r="W550" i="175"/>
  <c r="X550" i="175"/>
  <c r="Z550" i="175"/>
  <c r="AB550" i="175"/>
  <c r="I553" i="175"/>
  <c r="P553" i="175"/>
  <c r="Q553" i="175"/>
  <c r="R553" i="175"/>
  <c r="U553" i="175"/>
  <c r="V553" i="175"/>
  <c r="W553" i="175"/>
  <c r="X553" i="175"/>
  <c r="Z553" i="175"/>
  <c r="I556" i="175"/>
  <c r="I557" i="175"/>
  <c r="I558" i="175"/>
  <c r="F565" i="175"/>
  <c r="F566" i="175"/>
  <c r="H567" i="175"/>
  <c r="J567" i="175"/>
  <c r="F569" i="175"/>
  <c r="J569" i="175"/>
  <c r="F570" i="175"/>
  <c r="J570" i="175"/>
  <c r="P571" i="175"/>
  <c r="Q571" i="175"/>
  <c r="J568" i="175" s="1"/>
  <c r="R571" i="175"/>
  <c r="U571" i="175"/>
  <c r="V571" i="175"/>
  <c r="W571" i="175"/>
  <c r="X571" i="175"/>
  <c r="Z571" i="175"/>
  <c r="AB571" i="175"/>
  <c r="I574" i="175"/>
  <c r="O574" i="175" s="1"/>
  <c r="P574" i="175"/>
  <c r="Q574" i="175"/>
  <c r="R574" i="175"/>
  <c r="U574" i="175"/>
  <c r="V574" i="175"/>
  <c r="W574" i="175"/>
  <c r="X574" i="175"/>
  <c r="Z574" i="175"/>
  <c r="I577" i="175"/>
  <c r="O577" i="175"/>
  <c r="P577" i="175"/>
  <c r="Q577" i="175"/>
  <c r="R577" i="175"/>
  <c r="U577" i="175"/>
  <c r="V577" i="175"/>
  <c r="W577" i="175"/>
  <c r="X577" i="175"/>
  <c r="Z577" i="175"/>
  <c r="AB577" i="175"/>
  <c r="I580" i="175"/>
  <c r="O580" i="175" s="1"/>
  <c r="P580" i="175"/>
  <c r="Q580" i="175"/>
  <c r="R580" i="175"/>
  <c r="U580" i="175"/>
  <c r="V580" i="175"/>
  <c r="W580" i="175"/>
  <c r="X580" i="175"/>
  <c r="Z580" i="175"/>
  <c r="AB580" i="175"/>
  <c r="I583" i="175"/>
  <c r="I584" i="175"/>
  <c r="J594" i="175"/>
  <c r="I585" i="175"/>
  <c r="F592" i="175"/>
  <c r="F593" i="175"/>
  <c r="H594" i="175"/>
  <c r="F596" i="175"/>
  <c r="J596" i="175"/>
  <c r="F597" i="175"/>
  <c r="J597" i="175"/>
  <c r="I598" i="175"/>
  <c r="O598" i="175" s="1"/>
  <c r="P598" i="175"/>
  <c r="Q598" i="175"/>
  <c r="J595" i="175" s="1"/>
  <c r="R598" i="175"/>
  <c r="U598" i="175"/>
  <c r="V598" i="175"/>
  <c r="W598" i="175"/>
  <c r="X598" i="175"/>
  <c r="Z598" i="175"/>
  <c r="AB598" i="175"/>
  <c r="I601" i="175"/>
  <c r="O601" i="175" s="1"/>
  <c r="P601" i="175"/>
  <c r="Q601" i="175"/>
  <c r="R601" i="175"/>
  <c r="U601" i="175"/>
  <c r="V601" i="175"/>
  <c r="W601" i="175"/>
  <c r="X601" i="175"/>
  <c r="Z601" i="175"/>
  <c r="I604" i="175"/>
  <c r="I605" i="175"/>
  <c r="I606" i="175"/>
  <c r="F614" i="175"/>
  <c r="F615" i="175"/>
  <c r="H616" i="175"/>
  <c r="J616" i="175"/>
  <c r="F618" i="175"/>
  <c r="J618" i="175"/>
  <c r="F619" i="175"/>
  <c r="J619" i="175"/>
  <c r="I620" i="175"/>
  <c r="O620" i="175" s="1"/>
  <c r="P620" i="175"/>
  <c r="Q620" i="175"/>
  <c r="J617" i="175" s="1"/>
  <c r="R620" i="175"/>
  <c r="U620" i="175"/>
  <c r="V620" i="175"/>
  <c r="W620" i="175"/>
  <c r="X620" i="175"/>
  <c r="Z620" i="175"/>
  <c r="AB620" i="175"/>
  <c r="I623" i="175"/>
  <c r="P623" i="175"/>
  <c r="Q623" i="175"/>
  <c r="R623" i="175"/>
  <c r="U623" i="175"/>
  <c r="V623" i="175"/>
  <c r="W623" i="175"/>
  <c r="X623" i="175"/>
  <c r="Z623" i="175"/>
  <c r="I626" i="175"/>
  <c r="P626" i="175"/>
  <c r="Q626" i="175"/>
  <c r="R626" i="175"/>
  <c r="U626" i="175"/>
  <c r="V626" i="175"/>
  <c r="W626" i="175"/>
  <c r="X626" i="175"/>
  <c r="Z626" i="175"/>
  <c r="I629" i="175"/>
  <c r="O629" i="175" s="1"/>
  <c r="P629" i="175"/>
  <c r="Q629" i="175"/>
  <c r="R629" i="175"/>
  <c r="U629" i="175"/>
  <c r="V629" i="175"/>
  <c r="W629" i="175"/>
  <c r="X629" i="175"/>
  <c r="Z629" i="175"/>
  <c r="AB629" i="175"/>
  <c r="H639" i="175"/>
  <c r="I632" i="175"/>
  <c r="I633" i="175"/>
  <c r="I634" i="175"/>
  <c r="F637" i="175"/>
  <c r="F638" i="175"/>
  <c r="J639" i="175"/>
  <c r="F641" i="175"/>
  <c r="J641" i="175"/>
  <c r="F642" i="175"/>
  <c r="J642" i="175"/>
  <c r="I643" i="175"/>
  <c r="O643" i="175" s="1"/>
  <c r="P643" i="175"/>
  <c r="Q643" i="175"/>
  <c r="J640" i="175" s="1"/>
  <c r="R643" i="175"/>
  <c r="U643" i="175"/>
  <c r="V643" i="175"/>
  <c r="W643" i="175"/>
  <c r="X643" i="175"/>
  <c r="Z643" i="175"/>
  <c r="AB643" i="175"/>
  <c r="I646" i="175"/>
  <c r="P646" i="175"/>
  <c r="Q646" i="175"/>
  <c r="R646" i="175"/>
  <c r="U646" i="175"/>
  <c r="V646" i="175"/>
  <c r="W646" i="175"/>
  <c r="X646" i="175"/>
  <c r="Z646" i="175"/>
  <c r="I650" i="175"/>
  <c r="I651" i="175"/>
  <c r="I652" i="175"/>
  <c r="F654" i="175"/>
  <c r="F655" i="175"/>
  <c r="H656" i="175"/>
  <c r="J656" i="175"/>
  <c r="F658" i="175"/>
  <c r="J658" i="175"/>
  <c r="I660" i="175" s="1"/>
  <c r="O660" i="175" s="1"/>
  <c r="F659" i="175"/>
  <c r="J659" i="175"/>
  <c r="P660" i="175"/>
  <c r="Q660" i="175"/>
  <c r="R660" i="175"/>
  <c r="U660" i="175"/>
  <c r="V660" i="175"/>
  <c r="W660" i="175"/>
  <c r="X660" i="175"/>
  <c r="Z660" i="175"/>
  <c r="AB660" i="175"/>
  <c r="I663" i="175"/>
  <c r="P663" i="175"/>
  <c r="Q663" i="175"/>
  <c r="U663" i="175"/>
  <c r="V663" i="175"/>
  <c r="W663" i="175"/>
  <c r="X663" i="175"/>
  <c r="Z663" i="175"/>
  <c r="I666" i="175"/>
  <c r="O666" i="175" s="1"/>
  <c r="P666" i="175"/>
  <c r="Q666" i="175"/>
  <c r="U666" i="175"/>
  <c r="V666" i="175"/>
  <c r="W666" i="175"/>
  <c r="X666" i="175"/>
  <c r="Z666" i="175"/>
  <c r="AB666" i="175"/>
  <c r="I669" i="175"/>
  <c r="I670" i="175"/>
  <c r="I671" i="175"/>
  <c r="J677" i="175"/>
  <c r="F675" i="175"/>
  <c r="F676" i="175"/>
  <c r="H677" i="175"/>
  <c r="F679" i="175"/>
  <c r="J679" i="175"/>
  <c r="F680" i="175"/>
  <c r="J680" i="175"/>
  <c r="I681" i="175"/>
  <c r="O681" i="175" s="1"/>
  <c r="P681" i="175"/>
  <c r="Q681" i="175"/>
  <c r="R681" i="175"/>
  <c r="U681" i="175"/>
  <c r="V681" i="175"/>
  <c r="W681" i="175"/>
  <c r="X681" i="175"/>
  <c r="Z681" i="175"/>
  <c r="AB681" i="175"/>
  <c r="I684" i="175"/>
  <c r="O684" i="175" s="1"/>
  <c r="P684" i="175"/>
  <c r="Q684" i="175"/>
  <c r="R684" i="175"/>
  <c r="U684" i="175"/>
  <c r="V684" i="175"/>
  <c r="W684" i="175"/>
  <c r="X684" i="175"/>
  <c r="Z684" i="175"/>
  <c r="AB684" i="175"/>
  <c r="I687" i="175"/>
  <c r="I688" i="175"/>
  <c r="I689" i="175"/>
  <c r="F692" i="175"/>
  <c r="F693" i="175"/>
  <c r="H694" i="175"/>
  <c r="J694" i="175"/>
  <c r="F696" i="175"/>
  <c r="J696" i="175"/>
  <c r="I698" i="175" s="1"/>
  <c r="O698" i="175" s="1"/>
  <c r="F697" i="175"/>
  <c r="J697" i="175"/>
  <c r="P698" i="175"/>
  <c r="Q698" i="175"/>
  <c r="R698" i="175"/>
  <c r="U698" i="175"/>
  <c r="V698" i="175"/>
  <c r="W698" i="175"/>
  <c r="X698" i="175"/>
  <c r="Z698" i="175"/>
  <c r="AB698" i="175"/>
  <c r="I701" i="175"/>
  <c r="O701" i="175" s="1"/>
  <c r="P701" i="175"/>
  <c r="Q701" i="175"/>
  <c r="U701" i="175"/>
  <c r="V701" i="175"/>
  <c r="W701" i="175"/>
  <c r="X701" i="175"/>
  <c r="Z701" i="175"/>
  <c r="I704" i="175"/>
  <c r="P704" i="175"/>
  <c r="Q704" i="175"/>
  <c r="U704" i="175"/>
  <c r="V704" i="175"/>
  <c r="W704" i="175"/>
  <c r="X704" i="175"/>
  <c r="Z704" i="175"/>
  <c r="I707" i="175"/>
  <c r="I708" i="175"/>
  <c r="I709" i="175"/>
  <c r="F712" i="175"/>
  <c r="F713" i="175"/>
  <c r="H714" i="175"/>
  <c r="J714" i="175"/>
  <c r="F716" i="175"/>
  <c r="J716" i="175"/>
  <c r="F717" i="175"/>
  <c r="J717" i="175"/>
  <c r="P718" i="175"/>
  <c r="Q718" i="175"/>
  <c r="J715" i="175" s="1"/>
  <c r="R718" i="175"/>
  <c r="U718" i="175"/>
  <c r="V718" i="175"/>
  <c r="W718" i="175"/>
  <c r="X718" i="175"/>
  <c r="Z718" i="175"/>
  <c r="AB718" i="175"/>
  <c r="I721" i="175"/>
  <c r="P721" i="175"/>
  <c r="Q721" i="175"/>
  <c r="U721" i="175"/>
  <c r="V721" i="175"/>
  <c r="W721" i="175"/>
  <c r="X721" i="175"/>
  <c r="Z721" i="175"/>
  <c r="I724" i="175"/>
  <c r="I725" i="175"/>
  <c r="I726" i="175"/>
  <c r="F730" i="175"/>
  <c r="F731" i="175"/>
  <c r="H732" i="175"/>
  <c r="J732" i="175"/>
  <c r="F734" i="175"/>
  <c r="J734" i="175"/>
  <c r="I736" i="175" s="1"/>
  <c r="O736" i="175" s="1"/>
  <c r="F735" i="175"/>
  <c r="J735" i="175"/>
  <c r="P736" i="175"/>
  <c r="Q736" i="175"/>
  <c r="R736" i="175"/>
  <c r="U736" i="175"/>
  <c r="V736" i="175"/>
  <c r="W736" i="175"/>
  <c r="X736" i="175"/>
  <c r="Z736" i="175"/>
  <c r="AB736" i="175"/>
  <c r="I739" i="175"/>
  <c r="O739" i="175" s="1"/>
  <c r="P739" i="175"/>
  <c r="Q739" i="175"/>
  <c r="R739" i="175"/>
  <c r="U739" i="175"/>
  <c r="V739" i="175"/>
  <c r="W739" i="175"/>
  <c r="X739" i="175"/>
  <c r="Z739" i="175"/>
  <c r="AB739" i="175"/>
  <c r="I742" i="175"/>
  <c r="O742" i="175" s="1"/>
  <c r="P742" i="175"/>
  <c r="Q742" i="175"/>
  <c r="R742" i="175"/>
  <c r="U742" i="175"/>
  <c r="V742" i="175"/>
  <c r="W742" i="175"/>
  <c r="X742" i="175"/>
  <c r="Z742" i="175"/>
  <c r="AB742" i="175"/>
  <c r="I745" i="175"/>
  <c r="O745" i="175" s="1"/>
  <c r="P745" i="175"/>
  <c r="Q745" i="175"/>
  <c r="R745" i="175"/>
  <c r="U745" i="175"/>
  <c r="V745" i="175"/>
  <c r="W745" i="175"/>
  <c r="X745" i="175"/>
  <c r="Z745" i="175"/>
  <c r="AB745" i="175"/>
  <c r="I748" i="175"/>
  <c r="I749" i="175"/>
  <c r="I750" i="175"/>
  <c r="F753" i="175"/>
  <c r="F754" i="175"/>
  <c r="H755" i="175"/>
  <c r="J755" i="175"/>
  <c r="AB756" i="175"/>
  <c r="J759" i="175"/>
  <c r="F758" i="175"/>
  <c r="J758" i="175"/>
  <c r="F759" i="175"/>
  <c r="P760" i="175"/>
  <c r="Q760" i="175"/>
  <c r="J757" i="175" s="1"/>
  <c r="R760" i="175"/>
  <c r="U760" i="175"/>
  <c r="V760" i="175"/>
  <c r="W760" i="175"/>
  <c r="X760" i="175"/>
  <c r="Z760" i="175"/>
  <c r="AB760" i="175"/>
  <c r="I763" i="175"/>
  <c r="O763" i="175"/>
  <c r="P763" i="175"/>
  <c r="Q763" i="175"/>
  <c r="R763" i="175"/>
  <c r="U763" i="175"/>
  <c r="V763" i="175"/>
  <c r="W763" i="175"/>
  <c r="X763" i="175"/>
  <c r="Z763" i="175"/>
  <c r="AB763" i="175"/>
  <c r="I766" i="175"/>
  <c r="I767" i="175"/>
  <c r="I768" i="175"/>
  <c r="F775" i="175"/>
  <c r="F776" i="175"/>
  <c r="H777" i="175"/>
  <c r="J777" i="175"/>
  <c r="F779" i="175"/>
  <c r="J779" i="175"/>
  <c r="F780" i="175"/>
  <c r="J780" i="175"/>
  <c r="I781" i="175" s="1"/>
  <c r="O781" i="175" s="1"/>
  <c r="P781" i="175"/>
  <c r="Q781" i="175"/>
  <c r="R781" i="175"/>
  <c r="U781" i="175"/>
  <c r="V781" i="175"/>
  <c r="W781" i="175"/>
  <c r="X781" i="175"/>
  <c r="Z781" i="175"/>
  <c r="AB781" i="175"/>
  <c r="I784" i="175"/>
  <c r="P784" i="175"/>
  <c r="Q784" i="175"/>
  <c r="R784" i="175"/>
  <c r="U784" i="175"/>
  <c r="V784" i="175"/>
  <c r="W784" i="175"/>
  <c r="X784" i="175"/>
  <c r="Z784" i="175"/>
  <c r="I787" i="175"/>
  <c r="O787" i="175" s="1"/>
  <c r="P787" i="175"/>
  <c r="Q787" i="175"/>
  <c r="R787" i="175"/>
  <c r="U787" i="175"/>
  <c r="V787" i="175"/>
  <c r="W787" i="175"/>
  <c r="X787" i="175"/>
  <c r="Z787" i="175"/>
  <c r="I790" i="175"/>
  <c r="I791" i="175"/>
  <c r="I792" i="175"/>
  <c r="F799" i="175"/>
  <c r="F800" i="175"/>
  <c r="H801" i="175"/>
  <c r="J801" i="175"/>
  <c r="F803" i="175"/>
  <c r="J803" i="175"/>
  <c r="I805" i="175" s="1"/>
  <c r="O805" i="175" s="1"/>
  <c r="F804" i="175"/>
  <c r="J804" i="175"/>
  <c r="P805" i="175"/>
  <c r="Q805" i="175"/>
  <c r="J802" i="175" s="1"/>
  <c r="R805" i="175"/>
  <c r="U805" i="175"/>
  <c r="V805" i="175"/>
  <c r="W805" i="175"/>
  <c r="X805" i="175"/>
  <c r="Z805" i="175"/>
  <c r="AB805" i="175"/>
  <c r="I808" i="175"/>
  <c r="P808" i="175"/>
  <c r="Q808" i="175"/>
  <c r="R808" i="175"/>
  <c r="U808" i="175"/>
  <c r="V808" i="175"/>
  <c r="W808" i="175"/>
  <c r="X808" i="175"/>
  <c r="Z808" i="175"/>
  <c r="I811" i="175"/>
  <c r="O811" i="175" s="1"/>
  <c r="P811" i="175"/>
  <c r="Q811" i="175"/>
  <c r="R811" i="175"/>
  <c r="U811" i="175"/>
  <c r="V811" i="175"/>
  <c r="W811" i="175"/>
  <c r="X811" i="175"/>
  <c r="Z811" i="175"/>
  <c r="I814" i="175"/>
  <c r="I815" i="175"/>
  <c r="I816" i="175"/>
  <c r="F824" i="175"/>
  <c r="F825" i="175"/>
  <c r="H826" i="175"/>
  <c r="J826" i="175"/>
  <c r="F828" i="175"/>
  <c r="J828" i="175"/>
  <c r="I830" i="175" s="1"/>
  <c r="O830" i="175" s="1"/>
  <c r="F829" i="175"/>
  <c r="J829" i="175"/>
  <c r="P830" i="175"/>
  <c r="Q830" i="175"/>
  <c r="J827" i="175" s="1"/>
  <c r="R830" i="175"/>
  <c r="U830" i="175"/>
  <c r="V830" i="175"/>
  <c r="W830" i="175"/>
  <c r="X830" i="175"/>
  <c r="Z830" i="175"/>
  <c r="AB830" i="175"/>
  <c r="I833" i="175"/>
  <c r="P833" i="175"/>
  <c r="Q833" i="175"/>
  <c r="R833" i="175"/>
  <c r="U833" i="175"/>
  <c r="V833" i="175"/>
  <c r="W833" i="175"/>
  <c r="X833" i="175"/>
  <c r="Z833" i="175"/>
  <c r="I836" i="175"/>
  <c r="O836" i="175" s="1"/>
  <c r="P836" i="175"/>
  <c r="Q836" i="175"/>
  <c r="R836" i="175"/>
  <c r="U836" i="175"/>
  <c r="V836" i="175"/>
  <c r="W836" i="175"/>
  <c r="X836" i="175"/>
  <c r="Z836" i="175"/>
  <c r="I839" i="175"/>
  <c r="I840" i="175"/>
  <c r="I841" i="175"/>
  <c r="F849" i="175"/>
  <c r="F850" i="175"/>
  <c r="H851" i="175"/>
  <c r="J851" i="175"/>
  <c r="F853" i="175"/>
  <c r="J853" i="175"/>
  <c r="I855" i="175" s="1"/>
  <c r="O855" i="175" s="1"/>
  <c r="F854" i="175"/>
  <c r="J854" i="175"/>
  <c r="P855" i="175"/>
  <c r="Q855" i="175"/>
  <c r="J852" i="175" s="1"/>
  <c r="R855" i="175"/>
  <c r="U855" i="175"/>
  <c r="V855" i="175"/>
  <c r="W855" i="175"/>
  <c r="X855" i="175"/>
  <c r="Z855" i="175"/>
  <c r="AB855" i="175"/>
  <c r="I858" i="175"/>
  <c r="P858" i="175"/>
  <c r="Q858" i="175"/>
  <c r="R858" i="175"/>
  <c r="U858" i="175"/>
  <c r="V858" i="175"/>
  <c r="W858" i="175"/>
  <c r="X858" i="175"/>
  <c r="Z858" i="175"/>
  <c r="I861" i="175"/>
  <c r="P861" i="175"/>
  <c r="Q861" i="175"/>
  <c r="R861" i="175"/>
  <c r="U861" i="175"/>
  <c r="V861" i="175"/>
  <c r="W861" i="175"/>
  <c r="X861" i="175"/>
  <c r="Z861" i="175"/>
  <c r="I864" i="175"/>
  <c r="I865" i="175"/>
  <c r="I866" i="175"/>
  <c r="F874" i="175"/>
  <c r="F875" i="175"/>
  <c r="H876" i="175"/>
  <c r="J876" i="175"/>
  <c r="F878" i="175"/>
  <c r="J878" i="175"/>
  <c r="I880" i="175" s="1"/>
  <c r="O880" i="175" s="1"/>
  <c r="F879" i="175"/>
  <c r="J879" i="175"/>
  <c r="P880" i="175"/>
  <c r="Q880" i="175"/>
  <c r="J877" i="175" s="1"/>
  <c r="R880" i="175"/>
  <c r="U880" i="175"/>
  <c r="V880" i="175"/>
  <c r="W880" i="175"/>
  <c r="X880" i="175"/>
  <c r="Z880" i="175"/>
  <c r="AB880" i="175"/>
  <c r="I883" i="175"/>
  <c r="P883" i="175"/>
  <c r="Q883" i="175"/>
  <c r="R883" i="175"/>
  <c r="U883" i="175"/>
  <c r="V883" i="175"/>
  <c r="W883" i="175"/>
  <c r="X883" i="175"/>
  <c r="Z883" i="175"/>
  <c r="I886" i="175"/>
  <c r="O886" i="175" s="1"/>
  <c r="P886" i="175"/>
  <c r="Q886" i="175"/>
  <c r="R886" i="175"/>
  <c r="U886" i="175"/>
  <c r="V886" i="175"/>
  <c r="W886" i="175"/>
  <c r="X886" i="175"/>
  <c r="Z886" i="175"/>
  <c r="I889" i="175"/>
  <c r="O889" i="175" s="1"/>
  <c r="P889" i="175"/>
  <c r="Q889" i="175"/>
  <c r="R889" i="175"/>
  <c r="U889" i="175"/>
  <c r="V889" i="175"/>
  <c r="W889" i="175"/>
  <c r="X889" i="175"/>
  <c r="Z889" i="175"/>
  <c r="AB889" i="175"/>
  <c r="I892" i="175"/>
  <c r="I893" i="175"/>
  <c r="I894" i="175"/>
  <c r="F897" i="175"/>
  <c r="F898" i="175"/>
  <c r="H899" i="175"/>
  <c r="J899" i="175"/>
  <c r="F901" i="175"/>
  <c r="J901" i="175"/>
  <c r="I903" i="175" s="1"/>
  <c r="O903" i="175" s="1"/>
  <c r="F902" i="175"/>
  <c r="J902" i="175"/>
  <c r="P903" i="175"/>
  <c r="Q903" i="175"/>
  <c r="R903" i="175"/>
  <c r="U903" i="175"/>
  <c r="V903" i="175"/>
  <c r="W903" i="175"/>
  <c r="X903" i="175"/>
  <c r="Z903" i="175"/>
  <c r="AB903" i="175"/>
  <c r="I906" i="175"/>
  <c r="P906" i="175"/>
  <c r="Q906" i="175"/>
  <c r="R906" i="175"/>
  <c r="U906" i="175"/>
  <c r="V906" i="175"/>
  <c r="W906" i="175"/>
  <c r="X906" i="175"/>
  <c r="Z906" i="175"/>
  <c r="I910" i="175"/>
  <c r="I911" i="175"/>
  <c r="I912" i="175"/>
  <c r="F914" i="175"/>
  <c r="F915" i="175"/>
  <c r="H916" i="175"/>
  <c r="J916" i="175"/>
  <c r="F918" i="175"/>
  <c r="J918" i="175"/>
  <c r="I920" i="175" s="1"/>
  <c r="O920" i="175" s="1"/>
  <c r="F919" i="175"/>
  <c r="J919" i="175"/>
  <c r="P920" i="175"/>
  <c r="Q920" i="175"/>
  <c r="R920" i="175"/>
  <c r="U920" i="175"/>
  <c r="V920" i="175"/>
  <c r="W920" i="175"/>
  <c r="X920" i="175"/>
  <c r="Z920" i="175"/>
  <c r="AB920" i="175"/>
  <c r="P923" i="175"/>
  <c r="Q923" i="175"/>
  <c r="U923" i="175"/>
  <c r="V923" i="175"/>
  <c r="W923" i="175"/>
  <c r="X923" i="175"/>
  <c r="Z923" i="175"/>
  <c r="I926" i="175"/>
  <c r="P926" i="175"/>
  <c r="Q926" i="175"/>
  <c r="U926" i="175"/>
  <c r="V926" i="175"/>
  <c r="W926" i="175"/>
  <c r="X926" i="175"/>
  <c r="Z926" i="175"/>
  <c r="I929" i="175"/>
  <c r="I930" i="175"/>
  <c r="I931" i="175"/>
  <c r="F935" i="175"/>
  <c r="F936" i="175"/>
  <c r="H937" i="175"/>
  <c r="J937" i="175"/>
  <c r="F939" i="175"/>
  <c r="J939" i="175"/>
  <c r="F940" i="175"/>
  <c r="J940" i="175"/>
  <c r="I941" i="175" s="1"/>
  <c r="O941" i="175" s="1"/>
  <c r="P941" i="175"/>
  <c r="Q941" i="175"/>
  <c r="J938" i="175" s="1"/>
  <c r="R941" i="175"/>
  <c r="U941" i="175"/>
  <c r="V941" i="175"/>
  <c r="W941" i="175"/>
  <c r="X941" i="175"/>
  <c r="Z941" i="175"/>
  <c r="AB941" i="175"/>
  <c r="P944" i="175"/>
  <c r="Q944" i="175"/>
  <c r="R944" i="175"/>
  <c r="U944" i="175"/>
  <c r="V944" i="175"/>
  <c r="W944" i="175"/>
  <c r="X944" i="175"/>
  <c r="Z944" i="175"/>
  <c r="I947" i="175"/>
  <c r="I948" i="175"/>
  <c r="I949" i="175"/>
  <c r="F952" i="175"/>
  <c r="F953" i="175"/>
  <c r="H954" i="175"/>
  <c r="J954" i="175"/>
  <c r="F956" i="175"/>
  <c r="J956" i="175"/>
  <c r="F957" i="175"/>
  <c r="J957" i="175"/>
  <c r="P958" i="175"/>
  <c r="Q958" i="175"/>
  <c r="J955" i="175" s="1"/>
  <c r="R958" i="175"/>
  <c r="U958" i="175"/>
  <c r="V958" i="175"/>
  <c r="W958" i="175"/>
  <c r="X958" i="175"/>
  <c r="Z958" i="175"/>
  <c r="AB958" i="175"/>
  <c r="I961" i="175"/>
  <c r="P961" i="175"/>
  <c r="Q961" i="175"/>
  <c r="U961" i="175"/>
  <c r="V961" i="175"/>
  <c r="W961" i="175"/>
  <c r="X961" i="175"/>
  <c r="Z961" i="175"/>
  <c r="I964" i="175"/>
  <c r="P964" i="175"/>
  <c r="Q964" i="175"/>
  <c r="U964" i="175"/>
  <c r="V964" i="175"/>
  <c r="W964" i="175"/>
  <c r="X964" i="175"/>
  <c r="Z964" i="175"/>
  <c r="I967" i="175"/>
  <c r="I968" i="175"/>
  <c r="I969" i="175"/>
  <c r="F973" i="175"/>
  <c r="F974" i="175"/>
  <c r="H975" i="175"/>
  <c r="J975" i="175"/>
  <c r="F977" i="175"/>
  <c r="J977" i="175"/>
  <c r="I979" i="175" s="1"/>
  <c r="O979" i="175" s="1"/>
  <c r="F978" i="175"/>
  <c r="J978" i="175"/>
  <c r="P979" i="175"/>
  <c r="Q979" i="175"/>
  <c r="J976" i="175" s="1"/>
  <c r="R979" i="175"/>
  <c r="U979" i="175"/>
  <c r="V979" i="175"/>
  <c r="W979" i="175"/>
  <c r="X979" i="175"/>
  <c r="Z979" i="175"/>
  <c r="AB979" i="175"/>
  <c r="I982" i="175"/>
  <c r="O982" i="175" s="1"/>
  <c r="P982" i="175"/>
  <c r="Q982" i="175"/>
  <c r="R982" i="175"/>
  <c r="U982" i="175"/>
  <c r="V982" i="175"/>
  <c r="W982" i="175"/>
  <c r="X982" i="175"/>
  <c r="Z982" i="175"/>
  <c r="AB982" i="175"/>
  <c r="I985" i="175"/>
  <c r="O985" i="175" s="1"/>
  <c r="P985" i="175"/>
  <c r="Q985" i="175"/>
  <c r="R985" i="175"/>
  <c r="U985" i="175"/>
  <c r="V985" i="175"/>
  <c r="W985" i="175"/>
  <c r="X985" i="175"/>
  <c r="Z985" i="175"/>
  <c r="AB985" i="175"/>
  <c r="H994" i="175"/>
  <c r="I988" i="175"/>
  <c r="I989" i="175"/>
  <c r="I990" i="175"/>
  <c r="J994" i="175"/>
  <c r="F992" i="175"/>
  <c r="F993" i="175"/>
  <c r="AB995" i="175"/>
  <c r="F997" i="175"/>
  <c r="J997" i="175"/>
  <c r="I999" i="175" s="1"/>
  <c r="O999" i="175" s="1"/>
  <c r="F998" i="175"/>
  <c r="J998" i="175"/>
  <c r="P999" i="175"/>
  <c r="Q999" i="175"/>
  <c r="J996" i="175" s="1"/>
  <c r="R999" i="175"/>
  <c r="U999" i="175"/>
  <c r="V999" i="175"/>
  <c r="W999" i="175"/>
  <c r="X999" i="175"/>
  <c r="Z999" i="175"/>
  <c r="AB999" i="175"/>
  <c r="I1002" i="175"/>
  <c r="J1008" i="175"/>
  <c r="H1008" i="175"/>
  <c r="I1003" i="175"/>
  <c r="I1004" i="175"/>
  <c r="F1006" i="175"/>
  <c r="F1007" i="175"/>
  <c r="J1011" i="175"/>
  <c r="F1011" i="175"/>
  <c r="F1012" i="175"/>
  <c r="J1012" i="175"/>
  <c r="P1013" i="175"/>
  <c r="Q1013" i="175"/>
  <c r="J1010" i="175" s="1"/>
  <c r="R1013" i="175"/>
  <c r="U1013" i="175"/>
  <c r="V1013" i="175"/>
  <c r="W1013" i="175"/>
  <c r="X1013" i="175"/>
  <c r="Z1013" i="175"/>
  <c r="AB1013" i="175"/>
  <c r="I1016" i="175"/>
  <c r="I1017" i="175"/>
  <c r="I1018" i="175"/>
  <c r="H1022" i="175"/>
  <c r="J1022" i="175"/>
  <c r="F1020" i="175"/>
  <c r="F1021" i="175"/>
  <c r="F1025" i="175"/>
  <c r="J1025" i="175"/>
  <c r="I1027" i="175" s="1"/>
  <c r="O1027" i="175" s="1"/>
  <c r="F1026" i="175"/>
  <c r="J1026" i="175"/>
  <c r="P1027" i="175"/>
  <c r="Q1027" i="175"/>
  <c r="R1027" i="175"/>
  <c r="U1027" i="175"/>
  <c r="V1027" i="175"/>
  <c r="W1027" i="175"/>
  <c r="X1027" i="175"/>
  <c r="Z1027" i="175"/>
  <c r="AB1027" i="175"/>
  <c r="H1041" i="175"/>
  <c r="I1030" i="175"/>
  <c r="I1031" i="175"/>
  <c r="I1032" i="175"/>
  <c r="F1039" i="175"/>
  <c r="F1040" i="175"/>
  <c r="J1041" i="175"/>
  <c r="F1043" i="175"/>
  <c r="J1043" i="175"/>
  <c r="F1044" i="175"/>
  <c r="J1044" i="175"/>
  <c r="P1045" i="175"/>
  <c r="Q1045" i="175"/>
  <c r="J1042" i="175" s="1"/>
  <c r="R1045" i="175"/>
  <c r="U1045" i="175"/>
  <c r="V1045" i="175"/>
  <c r="W1045" i="175"/>
  <c r="X1045" i="175"/>
  <c r="Z1045" i="175"/>
  <c r="AB1045" i="175"/>
  <c r="I1048" i="175"/>
  <c r="O1048" i="175" s="1"/>
  <c r="P1048" i="175"/>
  <c r="Q1048" i="175"/>
  <c r="R1048" i="175"/>
  <c r="U1048" i="175"/>
  <c r="V1048" i="175"/>
  <c r="W1048" i="175"/>
  <c r="X1048" i="175"/>
  <c r="Z1048" i="175"/>
  <c r="AB1048" i="175"/>
  <c r="I1051" i="175"/>
  <c r="P1051" i="175"/>
  <c r="Q1051" i="175"/>
  <c r="R1051" i="175"/>
  <c r="U1051" i="175"/>
  <c r="V1051" i="175"/>
  <c r="W1051" i="175"/>
  <c r="X1051" i="175"/>
  <c r="Z1051" i="175"/>
  <c r="I1054" i="175"/>
  <c r="O1054" i="175" s="1"/>
  <c r="P1054" i="175"/>
  <c r="Q1054" i="175"/>
  <c r="R1054" i="175"/>
  <c r="U1054" i="175"/>
  <c r="V1054" i="175"/>
  <c r="W1054" i="175"/>
  <c r="X1054" i="175"/>
  <c r="Z1054" i="175"/>
  <c r="AB1054" i="175"/>
  <c r="I1057" i="175"/>
  <c r="O1057" i="175" s="1"/>
  <c r="P1057" i="175"/>
  <c r="Q1057" i="175"/>
  <c r="R1057" i="175"/>
  <c r="U1057" i="175"/>
  <c r="V1057" i="175"/>
  <c r="W1057" i="175"/>
  <c r="X1057" i="175"/>
  <c r="Z1057" i="175"/>
  <c r="AB1057" i="175"/>
  <c r="I1060" i="175"/>
  <c r="O1060" i="175" s="1"/>
  <c r="P1060" i="175"/>
  <c r="Q1060" i="175"/>
  <c r="R1060" i="175"/>
  <c r="U1060" i="175"/>
  <c r="V1060" i="175"/>
  <c r="W1060" i="175"/>
  <c r="X1060" i="175"/>
  <c r="Z1060" i="175"/>
  <c r="I1063" i="175"/>
  <c r="I1064" i="175"/>
  <c r="I1065" i="175"/>
  <c r="F1073" i="175"/>
  <c r="F1074" i="175"/>
  <c r="H1075" i="175"/>
  <c r="J1075" i="175"/>
  <c r="F1077" i="175"/>
  <c r="J1077" i="175"/>
  <c r="F1078" i="175"/>
  <c r="J1078" i="175"/>
  <c r="I1079" i="175"/>
  <c r="O1079" i="175" s="1"/>
  <c r="P1079" i="175"/>
  <c r="Q1079" i="175"/>
  <c r="R1079" i="175"/>
  <c r="U1079" i="175"/>
  <c r="V1079" i="175"/>
  <c r="W1079" i="175"/>
  <c r="X1079" i="175"/>
  <c r="Z1079" i="175"/>
  <c r="AB1079" i="175"/>
  <c r="I1082" i="175"/>
  <c r="AB1082" i="175" s="1"/>
  <c r="P1082" i="175"/>
  <c r="Q1082" i="175"/>
  <c r="R1082" i="175"/>
  <c r="U1082" i="175"/>
  <c r="V1082" i="175"/>
  <c r="W1082" i="175"/>
  <c r="X1082" i="175"/>
  <c r="Z1082" i="175"/>
  <c r="I1085" i="175"/>
  <c r="O1085" i="175"/>
  <c r="P1085" i="175"/>
  <c r="Q1085" i="175"/>
  <c r="R1085" i="175"/>
  <c r="U1085" i="175"/>
  <c r="V1085" i="175"/>
  <c r="W1085" i="175"/>
  <c r="X1085" i="175"/>
  <c r="Z1085" i="175"/>
  <c r="AB1085" i="175"/>
  <c r="I1088" i="175"/>
  <c r="I1089" i="175"/>
  <c r="I1090" i="175"/>
  <c r="F1098" i="175"/>
  <c r="F1099" i="175"/>
  <c r="H1100" i="175"/>
  <c r="J1100" i="175"/>
  <c r="F1102" i="175"/>
  <c r="J1102" i="175"/>
  <c r="F1103" i="175"/>
  <c r="J1103" i="175"/>
  <c r="I1104" i="175"/>
  <c r="O1104" i="175" s="1"/>
  <c r="P1104" i="175"/>
  <c r="Q1104" i="175"/>
  <c r="J1101" i="175" s="1"/>
  <c r="R1104" i="175"/>
  <c r="U1104" i="175"/>
  <c r="V1104" i="175"/>
  <c r="W1104" i="175"/>
  <c r="X1104" i="175"/>
  <c r="Z1104" i="175"/>
  <c r="AB1104" i="175"/>
  <c r="I1107" i="175"/>
  <c r="P1107" i="175"/>
  <c r="Q1107" i="175"/>
  <c r="R1107" i="175"/>
  <c r="U1107" i="175"/>
  <c r="V1107" i="175"/>
  <c r="W1107" i="175"/>
  <c r="X1107" i="175"/>
  <c r="Z1107" i="175"/>
  <c r="I1110" i="175"/>
  <c r="I1111" i="175"/>
  <c r="I1112" i="175"/>
  <c r="F1120" i="175"/>
  <c r="F1121" i="175"/>
  <c r="H1122" i="175"/>
  <c r="J1122" i="175"/>
  <c r="F1124" i="175"/>
  <c r="J1124" i="175"/>
  <c r="F1125" i="175"/>
  <c r="J1125" i="175"/>
  <c r="I1126" i="175"/>
  <c r="O1126" i="175" s="1"/>
  <c r="P1126" i="175"/>
  <c r="Q1126" i="175"/>
  <c r="J1123" i="175" s="1"/>
  <c r="R1126" i="175"/>
  <c r="U1126" i="175"/>
  <c r="V1126" i="175"/>
  <c r="W1126" i="175"/>
  <c r="X1126" i="175"/>
  <c r="Z1126" i="175"/>
  <c r="AB1126" i="175"/>
  <c r="I1129" i="175"/>
  <c r="P1129" i="175"/>
  <c r="Q1129" i="175"/>
  <c r="R1129" i="175"/>
  <c r="U1129" i="175"/>
  <c r="V1129" i="175"/>
  <c r="W1129" i="175"/>
  <c r="X1129" i="175"/>
  <c r="Z1129" i="175"/>
  <c r="I1132" i="175"/>
  <c r="P1132" i="175"/>
  <c r="Q1132" i="175"/>
  <c r="R1132" i="175"/>
  <c r="U1132" i="175"/>
  <c r="V1132" i="175"/>
  <c r="W1132" i="175"/>
  <c r="X1132" i="175"/>
  <c r="Z1132" i="175"/>
  <c r="I1135" i="175"/>
  <c r="P1135" i="175"/>
  <c r="Q1135" i="175"/>
  <c r="R1135" i="175"/>
  <c r="U1135" i="175"/>
  <c r="V1135" i="175"/>
  <c r="W1135" i="175"/>
  <c r="X1135" i="175"/>
  <c r="Z1135" i="175"/>
  <c r="I1138" i="175"/>
  <c r="I1149" i="175"/>
  <c r="O1149" i="175" s="1"/>
  <c r="I1139" i="175"/>
  <c r="I1140" i="175"/>
  <c r="F1143" i="175"/>
  <c r="F1144" i="175"/>
  <c r="H1145" i="175"/>
  <c r="J1145" i="175"/>
  <c r="F1147" i="175"/>
  <c r="J1147" i="175"/>
  <c r="F1148" i="175"/>
  <c r="J1148" i="175"/>
  <c r="P1149" i="175"/>
  <c r="Q1149" i="175"/>
  <c r="J1146" i="175" s="1"/>
  <c r="R1149" i="175"/>
  <c r="U1149" i="175"/>
  <c r="V1149" i="175"/>
  <c r="W1149" i="175"/>
  <c r="X1149" i="175"/>
  <c r="Z1149" i="175"/>
  <c r="AB1149" i="175"/>
  <c r="I1152" i="175"/>
  <c r="P1152" i="175"/>
  <c r="Q1152" i="175"/>
  <c r="R1152" i="175"/>
  <c r="U1152" i="175"/>
  <c r="V1152" i="175"/>
  <c r="W1152" i="175"/>
  <c r="X1152" i="175"/>
  <c r="Z1152" i="175"/>
  <c r="J1165" i="175"/>
  <c r="I1156" i="175"/>
  <c r="I1157" i="175"/>
  <c r="I1158" i="175"/>
  <c r="J1162" i="175"/>
  <c r="F1160" i="175"/>
  <c r="F1161" i="175"/>
  <c r="H1162" i="175"/>
  <c r="F1164" i="175"/>
  <c r="J1164" i="175"/>
  <c r="F1165" i="175"/>
  <c r="P1166" i="175"/>
  <c r="Q1166" i="175"/>
  <c r="J1163" i="175" s="1"/>
  <c r="R1166" i="175"/>
  <c r="U1166" i="175"/>
  <c r="V1166" i="175"/>
  <c r="W1166" i="175"/>
  <c r="X1166" i="175"/>
  <c r="Z1166" i="175"/>
  <c r="AB1166" i="175"/>
  <c r="I1169" i="175"/>
  <c r="O1169" i="175" s="1"/>
  <c r="P1169" i="175"/>
  <c r="Q1169" i="175"/>
  <c r="U1169" i="175"/>
  <c r="V1169" i="175"/>
  <c r="W1169" i="175"/>
  <c r="X1169" i="175"/>
  <c r="Z1169" i="175"/>
  <c r="AB1169" i="175"/>
  <c r="J1182" i="175"/>
  <c r="I1173" i="175"/>
  <c r="J1179" i="175"/>
  <c r="I1174" i="175"/>
  <c r="I1175" i="175"/>
  <c r="AB1183" i="175"/>
  <c r="F1177" i="175"/>
  <c r="F1178" i="175"/>
  <c r="H1179" i="175"/>
  <c r="F1181" i="175"/>
  <c r="J1181" i="175"/>
  <c r="F1182" i="175"/>
  <c r="P1183" i="175"/>
  <c r="Q1183" i="175"/>
  <c r="J1180" i="175" s="1"/>
  <c r="R1183" i="175"/>
  <c r="U1183" i="175"/>
  <c r="V1183" i="175"/>
  <c r="W1183" i="175"/>
  <c r="X1183" i="175"/>
  <c r="Z1183" i="175"/>
  <c r="I1186" i="175"/>
  <c r="P1186" i="175"/>
  <c r="Q1186" i="175"/>
  <c r="U1186" i="175"/>
  <c r="V1186" i="175"/>
  <c r="W1186" i="175"/>
  <c r="X1186" i="175"/>
  <c r="Z1186" i="175"/>
  <c r="I1189" i="175"/>
  <c r="J1197" i="175"/>
  <c r="I1190" i="175"/>
  <c r="I1191" i="175"/>
  <c r="F1195" i="175"/>
  <c r="F1196" i="175"/>
  <c r="H1197" i="175"/>
  <c r="F1199" i="175"/>
  <c r="J1199" i="175"/>
  <c r="I1201" i="175" s="1"/>
  <c r="O1201" i="175" s="1"/>
  <c r="F1200" i="175"/>
  <c r="J1200" i="175"/>
  <c r="P1201" i="175"/>
  <c r="R1201" i="175"/>
  <c r="U1201" i="175"/>
  <c r="V1201" i="175"/>
  <c r="W1201" i="175"/>
  <c r="X1201" i="175"/>
  <c r="Z1201" i="175"/>
  <c r="AB1201" i="175"/>
  <c r="I1204" i="175"/>
  <c r="O1204" i="175" s="1"/>
  <c r="P1204" i="175"/>
  <c r="Q1204" i="175"/>
  <c r="R1204" i="175"/>
  <c r="U1204" i="175"/>
  <c r="V1204" i="175"/>
  <c r="W1204" i="175"/>
  <c r="X1204" i="175"/>
  <c r="Z1204" i="175"/>
  <c r="AB1204" i="175"/>
  <c r="H1214" i="175"/>
  <c r="I1207" i="175"/>
  <c r="I1208" i="175"/>
  <c r="I1209" i="175"/>
  <c r="F1212" i="175"/>
  <c r="F1213" i="175"/>
  <c r="J1214" i="175"/>
  <c r="F1217" i="175"/>
  <c r="J1217" i="175"/>
  <c r="I1219" i="175" s="1"/>
  <c r="O1219" i="175" s="1"/>
  <c r="F1218" i="175"/>
  <c r="J1218" i="175"/>
  <c r="P1219" i="175"/>
  <c r="Q1219" i="175"/>
  <c r="R1219" i="175"/>
  <c r="U1219" i="175"/>
  <c r="V1219" i="175"/>
  <c r="W1219" i="175"/>
  <c r="X1219" i="175"/>
  <c r="Z1219" i="175"/>
  <c r="AB1219" i="175"/>
  <c r="I1222" i="175"/>
  <c r="O1222" i="175" s="1"/>
  <c r="P1222" i="175"/>
  <c r="Q1222" i="175"/>
  <c r="R1222" i="175"/>
  <c r="U1222" i="175"/>
  <c r="V1222" i="175"/>
  <c r="W1222" i="175"/>
  <c r="X1222" i="175"/>
  <c r="Z1222" i="175"/>
  <c r="J1235" i="175"/>
  <c r="I1225" i="175"/>
  <c r="I1226" i="175"/>
  <c r="I1227" i="175"/>
  <c r="AB1236" i="175"/>
  <c r="F1230" i="175"/>
  <c r="F1231" i="175"/>
  <c r="H1232" i="175"/>
  <c r="F1234" i="175"/>
  <c r="J1234" i="175"/>
  <c r="F1235" i="175"/>
  <c r="P1236" i="175"/>
  <c r="Q1236" i="175"/>
  <c r="J1233" i="175" s="1"/>
  <c r="R1236" i="175"/>
  <c r="U1236" i="175"/>
  <c r="V1236" i="175"/>
  <c r="W1236" i="175"/>
  <c r="X1236" i="175"/>
  <c r="Z1236" i="175"/>
  <c r="I1239" i="175"/>
  <c r="P1239" i="175"/>
  <c r="Q1239" i="175"/>
  <c r="U1239" i="175"/>
  <c r="V1239" i="175"/>
  <c r="W1239" i="175"/>
  <c r="X1239" i="175"/>
  <c r="Z1239" i="175"/>
  <c r="I1242" i="175"/>
  <c r="AB1242" i="175" s="1"/>
  <c r="P1242" i="175"/>
  <c r="Q1242" i="175"/>
  <c r="U1242" i="175"/>
  <c r="V1242" i="175"/>
  <c r="W1242" i="175"/>
  <c r="X1242" i="175"/>
  <c r="Z1242" i="175"/>
  <c r="J1255" i="175"/>
  <c r="I1245" i="175"/>
  <c r="I1246" i="175"/>
  <c r="I1247" i="175"/>
  <c r="AB1257" i="175"/>
  <c r="F1251" i="175"/>
  <c r="F1252" i="175"/>
  <c r="H1253" i="175"/>
  <c r="F1255" i="175"/>
  <c r="F1256" i="175"/>
  <c r="J1256" i="175"/>
  <c r="P1257" i="175"/>
  <c r="Q1257" i="175"/>
  <c r="J1254" i="175" s="1"/>
  <c r="R1257" i="175"/>
  <c r="U1257" i="175"/>
  <c r="V1257" i="175"/>
  <c r="W1257" i="175"/>
  <c r="X1257" i="175"/>
  <c r="Z1257" i="175"/>
  <c r="I1260" i="175"/>
  <c r="AB1260" i="175" s="1"/>
  <c r="O1260" i="175"/>
  <c r="P1260" i="175"/>
  <c r="Q1260" i="175"/>
  <c r="R1260" i="175"/>
  <c r="U1260" i="175"/>
  <c r="V1260" i="175"/>
  <c r="W1260" i="175"/>
  <c r="X1260" i="175"/>
  <c r="Z1260" i="175"/>
  <c r="P1263" i="175"/>
  <c r="Q1263" i="175"/>
  <c r="R1263" i="175"/>
  <c r="U1263" i="175"/>
  <c r="V1263" i="175"/>
  <c r="W1263" i="175"/>
  <c r="X1263" i="175"/>
  <c r="Z1263" i="175"/>
  <c r="I1266" i="175"/>
  <c r="I1267" i="175"/>
  <c r="I1268" i="175"/>
  <c r="F1270" i="175"/>
  <c r="F1271" i="175"/>
  <c r="H1272" i="175"/>
  <c r="J1272" i="175"/>
  <c r="F1275" i="175"/>
  <c r="J1275" i="175"/>
  <c r="I1277" i="175" s="1"/>
  <c r="O1277" i="175" s="1"/>
  <c r="F1276" i="175"/>
  <c r="J1276" i="175"/>
  <c r="P1277" i="175"/>
  <c r="Q1277" i="175"/>
  <c r="J1274" i="175" s="1"/>
  <c r="R1277" i="175"/>
  <c r="U1277" i="175"/>
  <c r="V1277" i="175"/>
  <c r="W1277" i="175"/>
  <c r="X1277" i="175"/>
  <c r="Z1277" i="175"/>
  <c r="AB1277" i="175"/>
  <c r="I1280" i="175"/>
  <c r="J1286" i="175"/>
  <c r="I1281" i="175"/>
  <c r="I1282" i="175"/>
  <c r="F1284" i="175"/>
  <c r="F1285" i="175"/>
  <c r="H1286" i="175"/>
  <c r="AB1287" i="175"/>
  <c r="F1289" i="175"/>
  <c r="J1289" i="175"/>
  <c r="F1290" i="175"/>
  <c r="J1290" i="175"/>
  <c r="P1291" i="175"/>
  <c r="Q1291" i="175"/>
  <c r="R1291" i="175"/>
  <c r="U1291" i="175"/>
  <c r="V1291" i="175"/>
  <c r="W1291" i="175"/>
  <c r="X1291" i="175"/>
  <c r="Z1291" i="175"/>
  <c r="AB1291" i="175"/>
  <c r="I1294" i="175"/>
  <c r="I1295" i="175"/>
  <c r="I1296" i="175"/>
  <c r="AB1310" i="175"/>
  <c r="F1304" i="175"/>
  <c r="F1305" i="175"/>
  <c r="H1306" i="175"/>
  <c r="F1308" i="175"/>
  <c r="J1308" i="175"/>
  <c r="F1309" i="175"/>
  <c r="J1309" i="175"/>
  <c r="I1310" i="175"/>
  <c r="O1310" i="175" s="1"/>
  <c r="P1310" i="175"/>
  <c r="Q1310" i="175"/>
  <c r="J1307" i="175" s="1"/>
  <c r="R1310" i="175"/>
  <c r="U1310" i="175"/>
  <c r="V1310" i="175"/>
  <c r="W1310" i="175"/>
  <c r="X1310" i="175"/>
  <c r="Z1310" i="175"/>
  <c r="I1313" i="175"/>
  <c r="P1313" i="175"/>
  <c r="Q1313" i="175"/>
  <c r="R1313" i="175"/>
  <c r="U1313" i="175"/>
  <c r="V1313" i="175"/>
  <c r="W1313" i="175"/>
  <c r="X1313" i="175"/>
  <c r="Z1313" i="175"/>
  <c r="I1316" i="175"/>
  <c r="P1316" i="175"/>
  <c r="Q1316" i="175"/>
  <c r="R1316" i="175"/>
  <c r="U1316" i="175"/>
  <c r="V1316" i="175"/>
  <c r="W1316" i="175"/>
  <c r="X1316" i="175"/>
  <c r="Z1316" i="175"/>
  <c r="I1319" i="175"/>
  <c r="I1320" i="175"/>
  <c r="I1321" i="175"/>
  <c r="F1329" i="175"/>
  <c r="F1330" i="175"/>
  <c r="H1331" i="175"/>
  <c r="J1331" i="175"/>
  <c r="F1333" i="175"/>
  <c r="J1333" i="175"/>
  <c r="F1334" i="175"/>
  <c r="J1334" i="175"/>
  <c r="P1335" i="175"/>
  <c r="Q1335" i="175"/>
  <c r="J1332" i="175" s="1"/>
  <c r="R1335" i="175"/>
  <c r="U1335" i="175"/>
  <c r="V1335" i="175"/>
  <c r="W1335" i="175"/>
  <c r="X1335" i="175"/>
  <c r="Z1335" i="175"/>
  <c r="AB1335" i="175"/>
  <c r="I1338" i="175"/>
  <c r="P1338" i="175"/>
  <c r="Q1338" i="175"/>
  <c r="R1338" i="175"/>
  <c r="U1338" i="175"/>
  <c r="V1338" i="175"/>
  <c r="W1338" i="175"/>
  <c r="X1338" i="175"/>
  <c r="Z1338" i="175"/>
  <c r="I1341" i="175"/>
  <c r="P1341" i="175"/>
  <c r="Q1341" i="175"/>
  <c r="R1341" i="175"/>
  <c r="U1341" i="175"/>
  <c r="V1341" i="175"/>
  <c r="W1341" i="175"/>
  <c r="X1341" i="175"/>
  <c r="Z1341" i="175"/>
  <c r="I1344" i="175"/>
  <c r="P1344" i="175"/>
  <c r="Q1344" i="175"/>
  <c r="R1344" i="175"/>
  <c r="U1344" i="175"/>
  <c r="V1344" i="175"/>
  <c r="W1344" i="175"/>
  <c r="X1344" i="175"/>
  <c r="Z1344" i="175"/>
  <c r="I1347" i="175"/>
  <c r="I1348" i="175"/>
  <c r="I1349" i="175"/>
  <c r="F1357" i="175"/>
  <c r="F1358" i="175"/>
  <c r="H1359" i="175"/>
  <c r="J1359" i="175"/>
  <c r="F1361" i="175"/>
  <c r="J1361" i="175"/>
  <c r="F1362" i="175"/>
  <c r="J1362" i="175"/>
  <c r="P1363" i="175"/>
  <c r="Q1363" i="175"/>
  <c r="J1360" i="175" s="1"/>
  <c r="R1363" i="175"/>
  <c r="U1363" i="175"/>
  <c r="V1363" i="175"/>
  <c r="W1363" i="175"/>
  <c r="X1363" i="175"/>
  <c r="Z1363" i="175"/>
  <c r="AB1363" i="175"/>
  <c r="I1366" i="175"/>
  <c r="AB1366" i="175" s="1"/>
  <c r="P1366" i="175"/>
  <c r="Q1366" i="175"/>
  <c r="R1366" i="175"/>
  <c r="U1366" i="175"/>
  <c r="V1366" i="175"/>
  <c r="W1366" i="175"/>
  <c r="X1366" i="175"/>
  <c r="Z1366" i="175"/>
  <c r="I1369" i="175"/>
  <c r="O1369" i="175" s="1"/>
  <c r="P1369" i="175"/>
  <c r="Q1369" i="175"/>
  <c r="R1369" i="175"/>
  <c r="U1369" i="175"/>
  <c r="V1369" i="175"/>
  <c r="W1369" i="175"/>
  <c r="X1369" i="175"/>
  <c r="Z1369" i="175"/>
  <c r="AB1369" i="175"/>
  <c r="I1372" i="175"/>
  <c r="P1372" i="175"/>
  <c r="Q1372" i="175"/>
  <c r="R1372" i="175"/>
  <c r="U1372" i="175"/>
  <c r="V1372" i="175"/>
  <c r="W1372" i="175"/>
  <c r="X1372" i="175"/>
  <c r="Z1372" i="175"/>
  <c r="I1375" i="175"/>
  <c r="I1376" i="175"/>
  <c r="I1377" i="175"/>
  <c r="F1380" i="175"/>
  <c r="F1381" i="175"/>
  <c r="H1382" i="175"/>
  <c r="J1382" i="175"/>
  <c r="F1384" i="175"/>
  <c r="J1384" i="175"/>
  <c r="I1386" i="175" s="1"/>
  <c r="O1386" i="175" s="1"/>
  <c r="F1385" i="175"/>
  <c r="J1385" i="175"/>
  <c r="P1386" i="175"/>
  <c r="U1386" i="175"/>
  <c r="V1386" i="175"/>
  <c r="W1386" i="175"/>
  <c r="X1386" i="175"/>
  <c r="Z1386" i="175"/>
  <c r="P1389" i="175"/>
  <c r="Q1389" i="175"/>
  <c r="R1389" i="175"/>
  <c r="U1389" i="175"/>
  <c r="V1389" i="175"/>
  <c r="W1389" i="175"/>
  <c r="X1389" i="175"/>
  <c r="Z1389" i="175"/>
  <c r="J1401" i="175"/>
  <c r="J1402" i="175"/>
  <c r="I1393" i="175"/>
  <c r="Q1403" i="175"/>
  <c r="I1394" i="175"/>
  <c r="I1395" i="175"/>
  <c r="V1403" i="175"/>
  <c r="AB1403" i="175"/>
  <c r="F1397" i="175"/>
  <c r="F1398" i="175"/>
  <c r="H1399" i="175"/>
  <c r="F1401" i="175"/>
  <c r="F1402" i="175"/>
  <c r="P1403" i="175"/>
  <c r="R1403" i="175"/>
  <c r="U1403" i="175"/>
  <c r="W1403" i="175"/>
  <c r="Z1403" i="175"/>
  <c r="P1406" i="175"/>
  <c r="Q1406" i="175"/>
  <c r="U1406" i="175"/>
  <c r="V1406" i="175"/>
  <c r="W1406" i="175"/>
  <c r="X1406" i="175"/>
  <c r="Z1406" i="175"/>
  <c r="H1417" i="175"/>
  <c r="I1409" i="175"/>
  <c r="I1410" i="175"/>
  <c r="J1417" i="175"/>
  <c r="I1411" i="175"/>
  <c r="AB1421" i="175"/>
  <c r="F1415" i="175"/>
  <c r="F1416" i="175"/>
  <c r="F1419" i="175"/>
  <c r="J1419" i="175"/>
  <c r="F1420" i="175"/>
  <c r="J1420" i="175"/>
  <c r="P1421" i="175"/>
  <c r="Q1421" i="175"/>
  <c r="J1418" i="175" s="1"/>
  <c r="R1421" i="175"/>
  <c r="U1421" i="175"/>
  <c r="V1421" i="175"/>
  <c r="W1421" i="175"/>
  <c r="Z1421" i="175"/>
  <c r="I1424" i="175"/>
  <c r="AB1424" i="175" s="1"/>
  <c r="P1424" i="175"/>
  <c r="Q1424" i="175"/>
  <c r="R1424" i="175"/>
  <c r="U1424" i="175"/>
  <c r="V1424" i="175"/>
  <c r="W1424" i="175"/>
  <c r="X1424" i="175"/>
  <c r="Z1424" i="175"/>
  <c r="J1436" i="175"/>
  <c r="H1434" i="175"/>
  <c r="I1427" i="175"/>
  <c r="I1428" i="175"/>
  <c r="I1429" i="175"/>
  <c r="F1432" i="175"/>
  <c r="F1433" i="175"/>
  <c r="J1434" i="175"/>
  <c r="F1436" i="175"/>
  <c r="F1437" i="175"/>
  <c r="J1437" i="175"/>
  <c r="P1438" i="175"/>
  <c r="Q1438" i="175"/>
  <c r="R1438" i="175"/>
  <c r="U1438" i="175"/>
  <c r="V1438" i="175"/>
  <c r="W1438" i="175"/>
  <c r="X1438" i="175"/>
  <c r="Z1438" i="175"/>
  <c r="AB1438" i="175"/>
  <c r="I1441" i="175"/>
  <c r="AB1441" i="175" s="1"/>
  <c r="O1441" i="175"/>
  <c r="P1441" i="175"/>
  <c r="Q1441" i="175"/>
  <c r="U1441" i="175"/>
  <c r="V1441" i="175"/>
  <c r="W1441" i="175"/>
  <c r="X1441" i="175"/>
  <c r="Z1441" i="175"/>
  <c r="I1444" i="175"/>
  <c r="P1444" i="175"/>
  <c r="Q1444" i="175"/>
  <c r="U1444" i="175"/>
  <c r="V1444" i="175"/>
  <c r="W1444" i="175"/>
  <c r="X1444" i="175"/>
  <c r="Z1444" i="175"/>
  <c r="H1455" i="175"/>
  <c r="I1447" i="175"/>
  <c r="I1448" i="175"/>
  <c r="J1455" i="175"/>
  <c r="I1449" i="175"/>
  <c r="AB1459" i="175"/>
  <c r="F1453" i="175"/>
  <c r="F1454" i="175"/>
  <c r="F1457" i="175"/>
  <c r="J1457" i="175"/>
  <c r="F1458" i="175"/>
  <c r="J1458" i="175"/>
  <c r="P1459" i="175"/>
  <c r="Q1459" i="175"/>
  <c r="J1456" i="175" s="1"/>
  <c r="R1459" i="175"/>
  <c r="U1459" i="175"/>
  <c r="V1459" i="175"/>
  <c r="W1459" i="175"/>
  <c r="Z1459" i="175"/>
  <c r="I1462" i="175"/>
  <c r="O1462" i="175" s="1"/>
  <c r="P1462" i="175"/>
  <c r="Q1462" i="175"/>
  <c r="R1462" i="175"/>
  <c r="U1462" i="175"/>
  <c r="V1462" i="175"/>
  <c r="W1462" i="175"/>
  <c r="X1462" i="175"/>
  <c r="Z1462" i="175"/>
  <c r="AB1462" i="175"/>
  <c r="I1465" i="175"/>
  <c r="AB1465" i="175" s="1"/>
  <c r="P1465" i="175"/>
  <c r="Q1465" i="175"/>
  <c r="R1465" i="175"/>
  <c r="U1465" i="175"/>
  <c r="V1465" i="175"/>
  <c r="W1465" i="175"/>
  <c r="X1465" i="175"/>
  <c r="Z1465" i="175"/>
  <c r="H1474" i="175"/>
  <c r="I1468" i="175"/>
  <c r="I1469" i="175"/>
  <c r="I1470" i="175"/>
  <c r="V1479" i="175"/>
  <c r="F1472" i="175"/>
  <c r="F1473" i="175"/>
  <c r="AB1475" i="175"/>
  <c r="F1477" i="175"/>
  <c r="J1477" i="175"/>
  <c r="I1479" i="175" s="1"/>
  <c r="O1479" i="175" s="1"/>
  <c r="F1478" i="175"/>
  <c r="J1478" i="175"/>
  <c r="P1479" i="175"/>
  <c r="R1479" i="175"/>
  <c r="U1479" i="175"/>
  <c r="W1479" i="175"/>
  <c r="X1479" i="175"/>
  <c r="Z1479" i="175"/>
  <c r="AB1479" i="175"/>
  <c r="J1497" i="175"/>
  <c r="I1482" i="175"/>
  <c r="I1483" i="175"/>
  <c r="I1484" i="175"/>
  <c r="AB1498" i="175"/>
  <c r="F1492" i="175"/>
  <c r="F1493" i="175"/>
  <c r="H1494" i="175"/>
  <c r="J1494" i="175"/>
  <c r="F1496" i="175"/>
  <c r="J1496" i="175"/>
  <c r="I1498" i="175" s="1"/>
  <c r="O1498" i="175" s="1"/>
  <c r="F1497" i="175"/>
  <c r="P1498" i="175"/>
  <c r="Q1498" i="175"/>
  <c r="J1495" i="175" s="1"/>
  <c r="R1498" i="175"/>
  <c r="U1498" i="175"/>
  <c r="V1498" i="175"/>
  <c r="W1498" i="175"/>
  <c r="Z1498" i="175"/>
  <c r="P1501" i="175"/>
  <c r="Q1501" i="175"/>
  <c r="R1501" i="175"/>
  <c r="U1501" i="175"/>
  <c r="V1501" i="175"/>
  <c r="W1501" i="175"/>
  <c r="X1501" i="175"/>
  <c r="Z1501" i="175"/>
  <c r="P1504" i="175"/>
  <c r="Q1504" i="175"/>
  <c r="R1504" i="175"/>
  <c r="U1504" i="175"/>
  <c r="V1504" i="175"/>
  <c r="W1504" i="175"/>
  <c r="X1504" i="175"/>
  <c r="Z1504" i="175"/>
  <c r="J1522" i="175"/>
  <c r="I1523" i="175" s="1"/>
  <c r="O1523" i="175" s="1"/>
  <c r="H1519" i="175"/>
  <c r="I1507" i="175"/>
  <c r="I1508" i="175"/>
  <c r="I1509" i="175"/>
  <c r="V1523" i="175"/>
  <c r="AB1523" i="175"/>
  <c r="F1517" i="175"/>
  <c r="F1518" i="175"/>
  <c r="J1519" i="175"/>
  <c r="F1521" i="175"/>
  <c r="J1521" i="175"/>
  <c r="F1522" i="175"/>
  <c r="P1523" i="175"/>
  <c r="R1523" i="175"/>
  <c r="U1523" i="175"/>
  <c r="W1523" i="175"/>
  <c r="X1523" i="175"/>
  <c r="Z1523" i="175"/>
  <c r="P1526" i="175"/>
  <c r="Q1526" i="175"/>
  <c r="R1526" i="175"/>
  <c r="U1526" i="175"/>
  <c r="V1526" i="175"/>
  <c r="W1526" i="175"/>
  <c r="X1526" i="175"/>
  <c r="Z1526" i="175"/>
  <c r="I1529" i="175"/>
  <c r="O1529" i="175" s="1"/>
  <c r="P1529" i="175"/>
  <c r="Q1529" i="175"/>
  <c r="R1529" i="175"/>
  <c r="U1529" i="175"/>
  <c r="V1529" i="175"/>
  <c r="W1529" i="175"/>
  <c r="X1529" i="175"/>
  <c r="Z1529" i="175"/>
  <c r="AB1529" i="175"/>
  <c r="I1532" i="175"/>
  <c r="AB1532" i="175" s="1"/>
  <c r="P1532" i="175"/>
  <c r="Q1532" i="175"/>
  <c r="R1532" i="175"/>
  <c r="U1532" i="175"/>
  <c r="V1532" i="175"/>
  <c r="W1532" i="175"/>
  <c r="X1532" i="175"/>
  <c r="Z1532" i="175"/>
  <c r="J1549" i="175"/>
  <c r="H1547" i="175"/>
  <c r="I1535" i="175"/>
  <c r="Q1551" i="175"/>
  <c r="J1548" i="175" s="1"/>
  <c r="I1536" i="175"/>
  <c r="I1537" i="175"/>
  <c r="V1551" i="175"/>
  <c r="F1545" i="175"/>
  <c r="F1546" i="175"/>
  <c r="F1549" i="175"/>
  <c r="F1550" i="175"/>
  <c r="J1550" i="175"/>
  <c r="P1551" i="175"/>
  <c r="R1551" i="175"/>
  <c r="U1551" i="175"/>
  <c r="W1551" i="175"/>
  <c r="X1551" i="175"/>
  <c r="Z1551" i="175"/>
  <c r="AB1551" i="175"/>
  <c r="I1554" i="175"/>
  <c r="O1554" i="175"/>
  <c r="P1554" i="175"/>
  <c r="Q1554" i="175"/>
  <c r="R1554" i="175"/>
  <c r="U1554" i="175"/>
  <c r="V1554" i="175"/>
  <c r="W1554" i="175"/>
  <c r="X1554" i="175"/>
  <c r="Z1554" i="175"/>
  <c r="AB1554" i="175"/>
  <c r="I1557" i="175"/>
  <c r="AB1557" i="175" s="1"/>
  <c r="P1557" i="175"/>
  <c r="Q1557" i="175"/>
  <c r="R1557" i="175"/>
  <c r="U1557" i="175"/>
  <c r="V1557" i="175"/>
  <c r="W1557" i="175"/>
  <c r="X1557" i="175"/>
  <c r="Z1557" i="175"/>
  <c r="I1560" i="175"/>
  <c r="P1560" i="175"/>
  <c r="Q1560" i="175"/>
  <c r="R1560" i="175"/>
  <c r="U1560" i="175"/>
  <c r="V1560" i="175"/>
  <c r="W1560" i="175"/>
  <c r="X1560" i="175"/>
  <c r="Z1560" i="175"/>
  <c r="I1563" i="175"/>
  <c r="I1564" i="175"/>
  <c r="I1565" i="175"/>
  <c r="F1568" i="175"/>
  <c r="F1569" i="175"/>
  <c r="H1570" i="175"/>
  <c r="J1570" i="175"/>
  <c r="F1572" i="175"/>
  <c r="J1572" i="175"/>
  <c r="I1574" i="175" s="1"/>
  <c r="O1574" i="175" s="1"/>
  <c r="F1573" i="175"/>
  <c r="J1573" i="175"/>
  <c r="P1574" i="175"/>
  <c r="U1574" i="175"/>
  <c r="V1574" i="175"/>
  <c r="W1574" i="175"/>
  <c r="X1574" i="175"/>
  <c r="Z1574" i="175"/>
  <c r="P1577" i="175"/>
  <c r="Q1577" i="175"/>
  <c r="R1577" i="175"/>
  <c r="U1577" i="175"/>
  <c r="V1577" i="175"/>
  <c r="W1577" i="175"/>
  <c r="X1577" i="175"/>
  <c r="Z1577" i="175"/>
  <c r="J1589" i="175"/>
  <c r="J1590" i="175"/>
  <c r="I1581" i="175"/>
  <c r="Q1591" i="175"/>
  <c r="I1582" i="175"/>
  <c r="I1583" i="175"/>
  <c r="F1585" i="175"/>
  <c r="F1586" i="175"/>
  <c r="H1587" i="175"/>
  <c r="F1589" i="175"/>
  <c r="F1590" i="175"/>
  <c r="P1591" i="175"/>
  <c r="R1591" i="175"/>
  <c r="U1591" i="175"/>
  <c r="V1591" i="175"/>
  <c r="W1591" i="175"/>
  <c r="Z1591" i="175"/>
  <c r="P1594" i="175"/>
  <c r="Q1594" i="175"/>
  <c r="U1594" i="175"/>
  <c r="V1594" i="175"/>
  <c r="W1594" i="175"/>
  <c r="X1594" i="175"/>
  <c r="Z1594" i="175"/>
  <c r="J1608" i="175"/>
  <c r="I1597" i="175"/>
  <c r="I1598" i="175"/>
  <c r="J1605" i="175"/>
  <c r="I1599" i="175"/>
  <c r="H1605" i="175"/>
  <c r="AB1609" i="175"/>
  <c r="F1603" i="175"/>
  <c r="F1604" i="175"/>
  <c r="F1607" i="175"/>
  <c r="J1607" i="175"/>
  <c r="F1608" i="175"/>
  <c r="P1609" i="175"/>
  <c r="Q1609" i="175"/>
  <c r="J1606" i="175" s="1"/>
  <c r="R1609" i="175"/>
  <c r="U1609" i="175"/>
  <c r="V1609" i="175"/>
  <c r="W1609" i="175"/>
  <c r="Z1609" i="175"/>
  <c r="I1612" i="175"/>
  <c r="O1612" i="175" s="1"/>
  <c r="P1612" i="175"/>
  <c r="Q1612" i="175"/>
  <c r="R1612" i="175"/>
  <c r="U1612" i="175"/>
  <c r="V1612" i="175"/>
  <c r="W1612" i="175"/>
  <c r="X1612" i="175"/>
  <c r="Z1612" i="175"/>
  <c r="AB1612" i="175"/>
  <c r="J1625" i="175"/>
  <c r="I1615" i="175"/>
  <c r="J1623" i="175"/>
  <c r="I1616" i="175"/>
  <c r="X1627" i="175"/>
  <c r="I1617" i="175"/>
  <c r="F1621" i="175"/>
  <c r="F1622" i="175"/>
  <c r="H1623" i="175"/>
  <c r="F1625" i="175"/>
  <c r="F1626" i="175"/>
  <c r="J1626" i="175"/>
  <c r="P1627" i="175"/>
  <c r="Q1627" i="175"/>
  <c r="J1624" i="175" s="1"/>
  <c r="R1627" i="175"/>
  <c r="U1627" i="175"/>
  <c r="V1627" i="175"/>
  <c r="W1627" i="175"/>
  <c r="Z1627" i="175"/>
  <c r="AB1627" i="175"/>
  <c r="I1630" i="175"/>
  <c r="AB1630" i="175" s="1"/>
  <c r="P1630" i="175"/>
  <c r="Q1630" i="175"/>
  <c r="R1630" i="175"/>
  <c r="U1630" i="175"/>
  <c r="V1630" i="175"/>
  <c r="W1630" i="175"/>
  <c r="X1630" i="175"/>
  <c r="Z1630" i="175"/>
  <c r="J1647" i="175"/>
  <c r="I1633" i="175"/>
  <c r="J1645" i="175"/>
  <c r="H1645" i="175"/>
  <c r="I1634" i="175"/>
  <c r="I1635" i="175"/>
  <c r="V1649" i="175"/>
  <c r="AB1649" i="175"/>
  <c r="F1643" i="175"/>
  <c r="F1644" i="175"/>
  <c r="F1647" i="175"/>
  <c r="F1648" i="175"/>
  <c r="J1648" i="175"/>
  <c r="P1649" i="175"/>
  <c r="Q1649" i="175"/>
  <c r="R1649" i="175"/>
  <c r="U1649" i="175"/>
  <c r="W1649" i="175"/>
  <c r="Z1649" i="175"/>
  <c r="I1652" i="175"/>
  <c r="AB1652" i="175" s="1"/>
  <c r="P1652" i="175"/>
  <c r="Q1652" i="175"/>
  <c r="R1652" i="175"/>
  <c r="U1652" i="175"/>
  <c r="V1652" i="175"/>
  <c r="W1652" i="175"/>
  <c r="X1652" i="175"/>
  <c r="Z1652" i="175"/>
  <c r="I1655" i="175"/>
  <c r="P1655" i="175"/>
  <c r="Q1655" i="175"/>
  <c r="R1655" i="175"/>
  <c r="U1655" i="175"/>
  <c r="V1655" i="175"/>
  <c r="W1655" i="175"/>
  <c r="X1655" i="175"/>
  <c r="Z1655" i="175"/>
  <c r="J1673" i="175"/>
  <c r="I1674" i="175" s="1"/>
  <c r="O1674" i="175" s="1"/>
  <c r="H1670" i="175"/>
  <c r="I1658" i="175"/>
  <c r="Q1674" i="175"/>
  <c r="I1659" i="175"/>
  <c r="X1674" i="175"/>
  <c r="I1660" i="175"/>
  <c r="V1674" i="175"/>
  <c r="F1668" i="175"/>
  <c r="F1669" i="175"/>
  <c r="F1672" i="175"/>
  <c r="J1672" i="175"/>
  <c r="F1673" i="175"/>
  <c r="P1674" i="175"/>
  <c r="R1674" i="175"/>
  <c r="U1674" i="175"/>
  <c r="W1674" i="175"/>
  <c r="Z1674" i="175"/>
  <c r="AB1674" i="175"/>
  <c r="I1677" i="175"/>
  <c r="P1677" i="175"/>
  <c r="Q1677" i="175"/>
  <c r="R1677" i="175"/>
  <c r="U1677" i="175"/>
  <c r="V1677" i="175"/>
  <c r="W1677" i="175"/>
  <c r="X1677" i="175"/>
  <c r="Z1677" i="175"/>
  <c r="J1694" i="175"/>
  <c r="I1680" i="175"/>
  <c r="I1681" i="175"/>
  <c r="I1682" i="175"/>
  <c r="AB1696" i="175"/>
  <c r="F1690" i="175"/>
  <c r="F1691" i="175"/>
  <c r="H1692" i="175"/>
  <c r="F1694" i="175"/>
  <c r="F1695" i="175"/>
  <c r="J1695" i="175"/>
  <c r="P1696" i="175"/>
  <c r="R1696" i="175"/>
  <c r="U1696" i="175"/>
  <c r="V1696" i="175"/>
  <c r="W1696" i="175"/>
  <c r="X1696" i="175"/>
  <c r="Z1696" i="175"/>
  <c r="I1699" i="175"/>
  <c r="P1699" i="175"/>
  <c r="Q1699" i="175"/>
  <c r="R1699" i="175"/>
  <c r="U1699" i="175"/>
  <c r="V1699" i="175"/>
  <c r="W1699" i="175"/>
  <c r="X1699" i="175"/>
  <c r="Z1699" i="175"/>
  <c r="P1702" i="175"/>
  <c r="Q1702" i="175"/>
  <c r="R1702" i="175"/>
  <c r="U1702" i="175"/>
  <c r="V1702" i="175"/>
  <c r="W1702" i="175"/>
  <c r="X1702" i="175"/>
  <c r="Z1702" i="175"/>
  <c r="J1714" i="175"/>
  <c r="J1715" i="175"/>
  <c r="I1706" i="175"/>
  <c r="Q1716" i="175"/>
  <c r="J1713" i="175" s="1"/>
  <c r="I1707" i="175"/>
  <c r="I1708" i="175"/>
  <c r="F1710" i="175"/>
  <c r="F1711" i="175"/>
  <c r="H1712" i="175"/>
  <c r="F1714" i="175"/>
  <c r="F1715" i="175"/>
  <c r="P1716" i="175"/>
  <c r="R1716" i="175"/>
  <c r="U1716" i="175"/>
  <c r="V1716" i="175"/>
  <c r="W1716" i="175"/>
  <c r="Z1716" i="175"/>
  <c r="I1719" i="175"/>
  <c r="P1719" i="175"/>
  <c r="Q1719" i="175"/>
  <c r="U1719" i="175"/>
  <c r="V1719" i="175"/>
  <c r="W1719" i="175"/>
  <c r="X1719" i="175"/>
  <c r="Z1719" i="175"/>
  <c r="J1733" i="175"/>
  <c r="H1730" i="175"/>
  <c r="I1722" i="175"/>
  <c r="I1723" i="175"/>
  <c r="J1730" i="175"/>
  <c r="I1724" i="175"/>
  <c r="AB1734" i="175"/>
  <c r="F1728" i="175"/>
  <c r="F1729" i="175"/>
  <c r="F1732" i="175"/>
  <c r="J1732" i="175"/>
  <c r="F1733" i="175"/>
  <c r="P1734" i="175"/>
  <c r="Q1734" i="175"/>
  <c r="J1731" i="175" s="1"/>
  <c r="R1734" i="175"/>
  <c r="U1734" i="175"/>
  <c r="V1734" i="175"/>
  <c r="W1734" i="175"/>
  <c r="Z1734" i="175"/>
  <c r="I1737" i="175"/>
  <c r="O1737" i="175" s="1"/>
  <c r="P1737" i="175"/>
  <c r="Q1737" i="175"/>
  <c r="R1737" i="175"/>
  <c r="U1737" i="175"/>
  <c r="V1737" i="175"/>
  <c r="W1737" i="175"/>
  <c r="X1737" i="175"/>
  <c r="Z1737" i="175"/>
  <c r="AB1737" i="175"/>
  <c r="J1750" i="175"/>
  <c r="I1740" i="175"/>
  <c r="J1748" i="175"/>
  <c r="I1741" i="175"/>
  <c r="X1752" i="175"/>
  <c r="I1742" i="175"/>
  <c r="F1746" i="175"/>
  <c r="F1747" i="175"/>
  <c r="H1748" i="175"/>
  <c r="F1750" i="175"/>
  <c r="F1751" i="175"/>
  <c r="J1751" i="175"/>
  <c r="P1752" i="175"/>
  <c r="Q1752" i="175"/>
  <c r="J1749" i="175" s="1"/>
  <c r="R1752" i="175"/>
  <c r="U1752" i="175"/>
  <c r="V1752" i="175"/>
  <c r="W1752" i="175"/>
  <c r="Z1752" i="175"/>
  <c r="AB1752" i="175"/>
  <c r="I1755" i="175"/>
  <c r="AB1755" i="175" s="1"/>
  <c r="P1755" i="175"/>
  <c r="Q1755" i="175"/>
  <c r="R1755" i="175"/>
  <c r="U1755" i="175"/>
  <c r="V1755" i="175"/>
  <c r="W1755" i="175"/>
  <c r="X1755" i="175"/>
  <c r="Z1755" i="175"/>
  <c r="J1772" i="175"/>
  <c r="I1758" i="175"/>
  <c r="J1770" i="175"/>
  <c r="H1770" i="175"/>
  <c r="I1759" i="175"/>
  <c r="I1760" i="175"/>
  <c r="AB1774" i="175"/>
  <c r="F1768" i="175"/>
  <c r="F1769" i="175"/>
  <c r="F1772" i="175"/>
  <c r="F1773" i="175"/>
  <c r="J1773" i="175"/>
  <c r="P1774" i="175"/>
  <c r="Q1774" i="175"/>
  <c r="J1771" i="175" s="1"/>
  <c r="R1774" i="175"/>
  <c r="U1774" i="175"/>
  <c r="V1774" i="175"/>
  <c r="W1774" i="175"/>
  <c r="Z1774" i="175"/>
  <c r="I1777" i="175"/>
  <c r="AB1777" i="175" s="1"/>
  <c r="O1777" i="175"/>
  <c r="P1777" i="175"/>
  <c r="Q1777" i="175"/>
  <c r="R1777" i="175"/>
  <c r="U1777" i="175"/>
  <c r="V1777" i="175"/>
  <c r="W1777" i="175"/>
  <c r="X1777" i="175"/>
  <c r="Z1777" i="175"/>
  <c r="I1780" i="175"/>
  <c r="P1780" i="175"/>
  <c r="Q1780" i="175"/>
  <c r="R1780" i="175"/>
  <c r="U1780" i="175"/>
  <c r="V1780" i="175"/>
  <c r="W1780" i="175"/>
  <c r="X1780" i="175"/>
  <c r="Z1780" i="175"/>
  <c r="J1797" i="175"/>
  <c r="H1794" i="175"/>
  <c r="I1783" i="175"/>
  <c r="J1794" i="175"/>
  <c r="I1784" i="175"/>
  <c r="I1785" i="175"/>
  <c r="V1798" i="175"/>
  <c r="AB1798" i="175"/>
  <c r="F1792" i="175"/>
  <c r="F1793" i="175"/>
  <c r="F1796" i="175"/>
  <c r="J1796" i="175"/>
  <c r="F1797" i="175"/>
  <c r="P1798" i="175"/>
  <c r="Q1798" i="175"/>
  <c r="J1795" i="175" s="1"/>
  <c r="R1798" i="175"/>
  <c r="U1798" i="175"/>
  <c r="W1798" i="175"/>
  <c r="Z1798" i="175"/>
  <c r="I1801" i="175"/>
  <c r="AB1801" i="175" s="1"/>
  <c r="O1801" i="175"/>
  <c r="P1801" i="175"/>
  <c r="Q1801" i="175"/>
  <c r="R1801" i="175"/>
  <c r="U1801" i="175"/>
  <c r="V1801" i="175"/>
  <c r="W1801" i="175"/>
  <c r="X1801" i="175"/>
  <c r="Z1801" i="175"/>
  <c r="I1804" i="175"/>
  <c r="P1804" i="175"/>
  <c r="Q1804" i="175"/>
  <c r="R1804" i="175"/>
  <c r="U1804" i="175"/>
  <c r="V1804" i="175"/>
  <c r="W1804" i="175"/>
  <c r="X1804" i="175"/>
  <c r="Z1804" i="175"/>
  <c r="J1822" i="175"/>
  <c r="I1823" i="175" s="1"/>
  <c r="O1823" i="175" s="1"/>
  <c r="H1819" i="175"/>
  <c r="I1807" i="175"/>
  <c r="I1808" i="175"/>
  <c r="X1823" i="175"/>
  <c r="I1809" i="175"/>
  <c r="V1823" i="175"/>
  <c r="F1817" i="175"/>
  <c r="F1818" i="175"/>
  <c r="F1821" i="175"/>
  <c r="J1821" i="175"/>
  <c r="F1822" i="175"/>
  <c r="P1823" i="175"/>
  <c r="R1823" i="175"/>
  <c r="U1823" i="175"/>
  <c r="W1823" i="175"/>
  <c r="Z1823" i="175"/>
  <c r="AB1823" i="175"/>
  <c r="I1826" i="175"/>
  <c r="P1826" i="175"/>
  <c r="Q1826" i="175"/>
  <c r="R1826" i="175"/>
  <c r="U1826" i="175"/>
  <c r="V1826" i="175"/>
  <c r="W1826" i="175"/>
  <c r="X1826" i="175"/>
  <c r="Z1826" i="175"/>
  <c r="I1829" i="175"/>
  <c r="AB1829" i="175" s="1"/>
  <c r="P1829" i="175"/>
  <c r="Q1829" i="175"/>
  <c r="R1829" i="175"/>
  <c r="U1829" i="175"/>
  <c r="V1829" i="175"/>
  <c r="W1829" i="175"/>
  <c r="X1829" i="175"/>
  <c r="Z1829" i="175"/>
  <c r="P1832" i="175"/>
  <c r="Q1832" i="175"/>
  <c r="R1832" i="175"/>
  <c r="U1832" i="175"/>
  <c r="V1832" i="175"/>
  <c r="W1832" i="175"/>
  <c r="X1832" i="175"/>
  <c r="Z1832" i="175"/>
  <c r="I1835" i="175"/>
  <c r="O1835" i="175" s="1"/>
  <c r="P1835" i="175"/>
  <c r="Q1835" i="175"/>
  <c r="R1835" i="175"/>
  <c r="U1835" i="175"/>
  <c r="V1835" i="175"/>
  <c r="W1835" i="175"/>
  <c r="X1835" i="175"/>
  <c r="Z1835" i="175"/>
  <c r="H1845" i="175"/>
  <c r="I1839" i="175"/>
  <c r="I1840" i="175"/>
  <c r="I1841" i="175"/>
  <c r="V1849" i="175"/>
  <c r="F1843" i="175"/>
  <c r="F1844" i="175"/>
  <c r="J1845" i="175"/>
  <c r="F1847" i="175"/>
  <c r="J1847" i="175"/>
  <c r="F1848" i="175"/>
  <c r="J1848" i="175"/>
  <c r="I1849" i="175"/>
  <c r="O1849" i="175" s="1"/>
  <c r="P1849" i="175"/>
  <c r="R1849" i="175"/>
  <c r="U1849" i="175"/>
  <c r="W1849" i="175"/>
  <c r="X1849" i="175"/>
  <c r="Z1849" i="175"/>
  <c r="AB1849" i="175"/>
  <c r="I1852" i="175"/>
  <c r="AB1852" i="175" s="1"/>
  <c r="P1852" i="175"/>
  <c r="Q1852" i="175"/>
  <c r="U1852" i="175"/>
  <c r="V1852" i="175"/>
  <c r="W1852" i="175"/>
  <c r="X1852" i="175"/>
  <c r="Z1852" i="175"/>
  <c r="J1866" i="175"/>
  <c r="I1855" i="175"/>
  <c r="I1856" i="175"/>
  <c r="I1857" i="175"/>
  <c r="H1863" i="175"/>
  <c r="F1861" i="175"/>
  <c r="F1862" i="175"/>
  <c r="F1865" i="175"/>
  <c r="J1865" i="175"/>
  <c r="I1867" i="175" s="1"/>
  <c r="O1867" i="175" s="1"/>
  <c r="F1866" i="175"/>
  <c r="P1867" i="175"/>
  <c r="Q1867" i="175"/>
  <c r="J1864" i="175" s="1"/>
  <c r="U1867" i="175"/>
  <c r="V1867" i="175"/>
  <c r="W1867" i="175"/>
  <c r="Z1867" i="175"/>
  <c r="AB1867" i="175"/>
  <c r="I1870" i="175"/>
  <c r="AB1870" i="175" s="1"/>
  <c r="O1870" i="175"/>
  <c r="P1870" i="175"/>
  <c r="Q1870" i="175"/>
  <c r="R1870" i="175"/>
  <c r="U1870" i="175"/>
  <c r="V1870" i="175"/>
  <c r="W1870" i="175"/>
  <c r="X1870" i="175"/>
  <c r="Z1870" i="175"/>
  <c r="J1883" i="175"/>
  <c r="I1873" i="175"/>
  <c r="H1880" i="175"/>
  <c r="I1874" i="175"/>
  <c r="I1875" i="175"/>
  <c r="F1878" i="175"/>
  <c r="F1879" i="175"/>
  <c r="J1880" i="175"/>
  <c r="AB1881" i="175"/>
  <c r="F1883" i="175"/>
  <c r="F1884" i="175"/>
  <c r="J1884" i="175"/>
  <c r="P1885" i="175"/>
  <c r="Q1885" i="175"/>
  <c r="R1885" i="175"/>
  <c r="U1885" i="175"/>
  <c r="V1885" i="175"/>
  <c r="W1885" i="175"/>
  <c r="X1885" i="175"/>
  <c r="Z1885" i="175"/>
  <c r="AB1885" i="175"/>
  <c r="P1888" i="175"/>
  <c r="Q1888" i="175"/>
  <c r="R1888" i="175"/>
  <c r="U1888" i="175"/>
  <c r="V1888" i="175"/>
  <c r="W1888" i="175"/>
  <c r="X1888" i="175"/>
  <c r="Z1888" i="175"/>
  <c r="J1900" i="175"/>
  <c r="H1897" i="175"/>
  <c r="I1891" i="175"/>
  <c r="R1902" i="175"/>
  <c r="I1892" i="175"/>
  <c r="I1893" i="175"/>
  <c r="F1895" i="175"/>
  <c r="F1896" i="175"/>
  <c r="J1897" i="175"/>
  <c r="AB1898" i="175"/>
  <c r="F1900" i="175"/>
  <c r="F1901" i="175"/>
  <c r="J1901" i="175"/>
  <c r="P1902" i="175"/>
  <c r="Q1902" i="175"/>
  <c r="J1899" i="175" s="1"/>
  <c r="U1902" i="175"/>
  <c r="V1902" i="175"/>
  <c r="W1902" i="175"/>
  <c r="X1902" i="175"/>
  <c r="Z1902" i="175"/>
  <c r="AB1902" i="175"/>
  <c r="I1905" i="175"/>
  <c r="I1906" i="175"/>
  <c r="I1921" i="175"/>
  <c r="O1921" i="175" s="1"/>
  <c r="I1907" i="175"/>
  <c r="F1915" i="175"/>
  <c r="F1916" i="175"/>
  <c r="H1917" i="175"/>
  <c r="F1919" i="175"/>
  <c r="J1919" i="175"/>
  <c r="F1920" i="175"/>
  <c r="J1920" i="175"/>
  <c r="P1921" i="175"/>
  <c r="Q1921" i="175"/>
  <c r="R1921" i="175"/>
  <c r="U1921" i="175"/>
  <c r="V1921" i="175"/>
  <c r="W1921" i="175"/>
  <c r="X1921" i="175"/>
  <c r="Z1921" i="175"/>
  <c r="AB1921" i="175"/>
  <c r="I1924" i="175"/>
  <c r="AB1924" i="175" s="1"/>
  <c r="P1924" i="175"/>
  <c r="Q1924" i="175"/>
  <c r="R1924" i="175"/>
  <c r="U1924" i="175"/>
  <c r="V1924" i="175"/>
  <c r="W1924" i="175"/>
  <c r="X1924" i="175"/>
  <c r="Z1924" i="175"/>
  <c r="P1927" i="175"/>
  <c r="Q1927" i="175"/>
  <c r="R1927" i="175"/>
  <c r="U1927" i="175"/>
  <c r="V1927" i="175"/>
  <c r="W1927" i="175"/>
  <c r="X1927" i="175"/>
  <c r="Z1927" i="175"/>
  <c r="I1930" i="175"/>
  <c r="O1930" i="175" s="1"/>
  <c r="P1930" i="175"/>
  <c r="Q1930" i="175"/>
  <c r="R1930" i="175"/>
  <c r="U1930" i="175"/>
  <c r="V1930" i="175"/>
  <c r="W1930" i="175"/>
  <c r="X1930" i="175"/>
  <c r="Z1930" i="175"/>
  <c r="AB1930" i="175"/>
  <c r="P1933" i="175"/>
  <c r="Q1933" i="175"/>
  <c r="R1933" i="175"/>
  <c r="U1933" i="175"/>
  <c r="V1933" i="175"/>
  <c r="W1933" i="175"/>
  <c r="X1933" i="175"/>
  <c r="Z1933" i="175"/>
  <c r="J1945" i="175"/>
  <c r="I1936" i="175"/>
  <c r="R1947" i="175"/>
  <c r="H1943" i="175"/>
  <c r="I1937" i="175"/>
  <c r="I1938" i="175"/>
  <c r="V1947" i="175"/>
  <c r="F1941" i="175"/>
  <c r="F1942" i="175"/>
  <c r="F1945" i="175"/>
  <c r="F1946" i="175"/>
  <c r="J1946" i="175"/>
  <c r="P1947" i="175"/>
  <c r="U1947" i="175"/>
  <c r="W1947" i="175"/>
  <c r="X1947" i="175"/>
  <c r="Z1947" i="175"/>
  <c r="AB1947" i="175"/>
  <c r="I1950" i="175"/>
  <c r="O1950" i="175" s="1"/>
  <c r="P1950" i="175"/>
  <c r="Q1950" i="175"/>
  <c r="R1950" i="175"/>
  <c r="U1950" i="175"/>
  <c r="V1950" i="175"/>
  <c r="W1950" i="175"/>
  <c r="X1950" i="175"/>
  <c r="Z1950" i="175"/>
  <c r="AB1950" i="175"/>
  <c r="I1953" i="175"/>
  <c r="P1953" i="175"/>
  <c r="Q1953" i="175"/>
  <c r="R1953" i="175"/>
  <c r="U1953" i="175"/>
  <c r="V1953" i="175"/>
  <c r="W1953" i="175"/>
  <c r="X1953" i="175"/>
  <c r="Z1953" i="175"/>
  <c r="J1967" i="175"/>
  <c r="I1957" i="175"/>
  <c r="H1964" i="175"/>
  <c r="I1958" i="175"/>
  <c r="I1959" i="175"/>
  <c r="J1964" i="175"/>
  <c r="F1962" i="175"/>
  <c r="F1963" i="175"/>
  <c r="AB1965" i="175"/>
  <c r="J1968" i="175"/>
  <c r="F1967" i="175"/>
  <c r="F1968" i="175"/>
  <c r="P1969" i="175"/>
  <c r="Q1969" i="175"/>
  <c r="J1966" i="175" s="1"/>
  <c r="R1969" i="175"/>
  <c r="U1969" i="175"/>
  <c r="V1969" i="175"/>
  <c r="W1969" i="175"/>
  <c r="X1969" i="175"/>
  <c r="Z1969" i="175"/>
  <c r="AB1969" i="175"/>
  <c r="I1972" i="175"/>
  <c r="P1972" i="175"/>
  <c r="Q1972" i="175"/>
  <c r="R1972" i="175"/>
  <c r="U1972" i="175"/>
  <c r="V1972" i="175"/>
  <c r="W1972" i="175"/>
  <c r="X1972" i="175"/>
  <c r="Z1972" i="175"/>
  <c r="I1976" i="175"/>
  <c r="I1977" i="175"/>
  <c r="I1978" i="175"/>
  <c r="F1981" i="175"/>
  <c r="F1982" i="175"/>
  <c r="H1983" i="175"/>
  <c r="J1983" i="175"/>
  <c r="AB1984" i="175"/>
  <c r="J1987" i="175"/>
  <c r="F1986" i="175"/>
  <c r="J1986" i="175"/>
  <c r="F1987" i="175"/>
  <c r="P1988" i="175"/>
  <c r="Q1988" i="175"/>
  <c r="J1985" i="175" s="1"/>
  <c r="R1988" i="175"/>
  <c r="U1988" i="175"/>
  <c r="V1988" i="175"/>
  <c r="W1988" i="175"/>
  <c r="X1988" i="175"/>
  <c r="Z1988" i="175"/>
  <c r="AB1988" i="175"/>
  <c r="P1991" i="175"/>
  <c r="Q1991" i="175"/>
  <c r="R1991" i="175"/>
  <c r="U1991" i="175"/>
  <c r="V1991" i="175"/>
  <c r="W1991" i="175"/>
  <c r="X1991" i="175"/>
  <c r="Z1991" i="175"/>
  <c r="J2006" i="175"/>
  <c r="I1995" i="175"/>
  <c r="I1996" i="175"/>
  <c r="J2003" i="175"/>
  <c r="I1997" i="175"/>
  <c r="H2003" i="175"/>
  <c r="F2001" i="175"/>
  <c r="F2002" i="175"/>
  <c r="F2005" i="175"/>
  <c r="J2005" i="175"/>
  <c r="F2006" i="175"/>
  <c r="P2007" i="175"/>
  <c r="Q2007" i="175"/>
  <c r="J2004" i="175" s="1"/>
  <c r="R2007" i="175"/>
  <c r="U2007" i="175"/>
  <c r="V2007" i="175"/>
  <c r="W2007" i="175"/>
  <c r="Z2007" i="175"/>
  <c r="AB2007" i="175"/>
  <c r="I2010" i="175"/>
  <c r="O2010" i="175" s="1"/>
  <c r="P2010" i="175"/>
  <c r="Q2010" i="175"/>
  <c r="R2010" i="175"/>
  <c r="U2010" i="175"/>
  <c r="V2010" i="175"/>
  <c r="W2010" i="175"/>
  <c r="X2010" i="175"/>
  <c r="Z2010" i="175"/>
  <c r="I2013" i="175"/>
  <c r="J2019" i="175"/>
  <c r="I2014" i="175"/>
  <c r="I2015" i="175"/>
  <c r="F2017" i="175"/>
  <c r="F2018" i="175"/>
  <c r="H2019" i="175"/>
  <c r="F2022" i="175"/>
  <c r="J2022" i="175"/>
  <c r="I2024" i="175" s="1"/>
  <c r="O2024" i="175" s="1"/>
  <c r="F2023" i="175"/>
  <c r="J2023" i="175"/>
  <c r="P2024" i="175"/>
  <c r="Q2024" i="175"/>
  <c r="J2021" i="175" s="1"/>
  <c r="R2024" i="175"/>
  <c r="U2024" i="175"/>
  <c r="V2024" i="175"/>
  <c r="W2024" i="175"/>
  <c r="X2024" i="175"/>
  <c r="Z2024" i="175"/>
  <c r="AB2024" i="175"/>
  <c r="I2027" i="175"/>
  <c r="I2028" i="175"/>
  <c r="I2029" i="175"/>
  <c r="F2031" i="175"/>
  <c r="F2032" i="175"/>
  <c r="H2033" i="175"/>
  <c r="AB2034" i="175"/>
  <c r="F2036" i="175"/>
  <c r="J2036" i="175"/>
  <c r="F2037" i="175"/>
  <c r="J2037" i="175"/>
  <c r="P2038" i="175"/>
  <c r="R2038" i="175"/>
  <c r="U2038" i="175"/>
  <c r="V2038" i="175"/>
  <c r="W2038" i="175"/>
  <c r="X2038" i="175"/>
  <c r="Z2038" i="175"/>
  <c r="AB2038" i="175"/>
  <c r="J2056" i="175"/>
  <c r="I2041" i="175"/>
  <c r="I2042" i="175"/>
  <c r="J2053" i="175"/>
  <c r="I2043" i="175"/>
  <c r="F2051" i="175"/>
  <c r="F2052" i="175"/>
  <c r="H2053" i="175"/>
  <c r="F2055" i="175"/>
  <c r="J2055" i="175"/>
  <c r="F2056" i="175"/>
  <c r="P2057" i="175"/>
  <c r="Q2057" i="175"/>
  <c r="J2054" i="175" s="1"/>
  <c r="R2057" i="175"/>
  <c r="U2057" i="175"/>
  <c r="V2057" i="175"/>
  <c r="W2057" i="175"/>
  <c r="Z2057" i="175"/>
  <c r="AB2057" i="175"/>
  <c r="I2060" i="175"/>
  <c r="P2060" i="175"/>
  <c r="Q2060" i="175"/>
  <c r="R2060" i="175"/>
  <c r="U2060" i="175"/>
  <c r="V2060" i="175"/>
  <c r="W2060" i="175"/>
  <c r="X2060" i="175"/>
  <c r="Z2060" i="175"/>
  <c r="I2063" i="175"/>
  <c r="P2063" i="175"/>
  <c r="Q2063" i="175"/>
  <c r="R2063" i="175"/>
  <c r="U2063" i="175"/>
  <c r="V2063" i="175"/>
  <c r="W2063" i="175"/>
  <c r="X2063" i="175"/>
  <c r="Z2063" i="175"/>
  <c r="I2067" i="175"/>
  <c r="I2068" i="175"/>
  <c r="I2069" i="175"/>
  <c r="F2074" i="175"/>
  <c r="F2075" i="175"/>
  <c r="H2076" i="175"/>
  <c r="J2076" i="175"/>
  <c r="F2078" i="175"/>
  <c r="J2078" i="175"/>
  <c r="F2079" i="175"/>
  <c r="J2079" i="175"/>
  <c r="I2080" i="175" s="1"/>
  <c r="O2080" i="175" s="1"/>
  <c r="P2080" i="175"/>
  <c r="Q2080" i="175"/>
  <c r="J2077" i="175" s="1"/>
  <c r="R2080" i="175"/>
  <c r="U2080" i="175"/>
  <c r="V2080" i="175"/>
  <c r="W2080" i="175"/>
  <c r="X2080" i="175"/>
  <c r="Z2080" i="175"/>
  <c r="AB2080" i="175"/>
  <c r="I2083" i="175"/>
  <c r="P2083" i="175"/>
  <c r="Q2083" i="175"/>
  <c r="R2083" i="175"/>
  <c r="U2083" i="175"/>
  <c r="V2083" i="175"/>
  <c r="W2083" i="175"/>
  <c r="X2083" i="175"/>
  <c r="Z2083" i="175"/>
  <c r="I2086" i="175"/>
  <c r="I2087" i="175"/>
  <c r="I2088" i="175"/>
  <c r="AB2099" i="175"/>
  <c r="F2093" i="175"/>
  <c r="F2094" i="175"/>
  <c r="H2095" i="175"/>
  <c r="F2097" i="175"/>
  <c r="J2097" i="175"/>
  <c r="I2099" i="175" s="1"/>
  <c r="O2099" i="175" s="1"/>
  <c r="F2098" i="175"/>
  <c r="J2098" i="175"/>
  <c r="P2099" i="175"/>
  <c r="Q2099" i="175"/>
  <c r="R2099" i="175"/>
  <c r="U2099" i="175"/>
  <c r="V2099" i="175"/>
  <c r="W2099" i="175"/>
  <c r="X2099" i="175"/>
  <c r="Z2099" i="175"/>
  <c r="I2102" i="175"/>
  <c r="O2102" i="175"/>
  <c r="P2102" i="175"/>
  <c r="Q2102" i="175"/>
  <c r="R2102" i="175"/>
  <c r="U2102" i="175"/>
  <c r="V2102" i="175"/>
  <c r="W2102" i="175"/>
  <c r="X2102" i="175"/>
  <c r="Z2102" i="175"/>
  <c r="AB2102" i="175"/>
  <c r="I2105" i="175"/>
  <c r="I2106" i="175"/>
  <c r="I2107" i="175"/>
  <c r="F2112" i="175"/>
  <c r="F2113" i="175"/>
  <c r="H2114" i="175"/>
  <c r="J2114" i="175"/>
  <c r="F2116" i="175"/>
  <c r="J2116" i="175"/>
  <c r="F2117" i="175"/>
  <c r="J2117" i="175"/>
  <c r="I2118" i="175"/>
  <c r="O2118" i="175" s="1"/>
  <c r="P2118" i="175"/>
  <c r="Q2118" i="175"/>
  <c r="J2115" i="175" s="1"/>
  <c r="R2118" i="175"/>
  <c r="U2118" i="175"/>
  <c r="V2118" i="175"/>
  <c r="W2118" i="175"/>
  <c r="X2118" i="175"/>
  <c r="Z2118" i="175"/>
  <c r="AB2118" i="175"/>
  <c r="I2121" i="175"/>
  <c r="O2121" i="175" s="1"/>
  <c r="P2121" i="175"/>
  <c r="Q2121" i="175"/>
  <c r="R2121" i="175"/>
  <c r="U2121" i="175"/>
  <c r="V2121" i="175"/>
  <c r="W2121" i="175"/>
  <c r="X2121" i="175"/>
  <c r="Z2121" i="175"/>
  <c r="I2124" i="175"/>
  <c r="I2125" i="175"/>
  <c r="I2126" i="175"/>
  <c r="F2131" i="175"/>
  <c r="F2132" i="175"/>
  <c r="H2133" i="175"/>
  <c r="J2133" i="175"/>
  <c r="F2135" i="175"/>
  <c r="J2135" i="175"/>
  <c r="F2136" i="175"/>
  <c r="J2136" i="175"/>
  <c r="I2137" i="175"/>
  <c r="O2137" i="175" s="1"/>
  <c r="P2137" i="175"/>
  <c r="Q2137" i="175"/>
  <c r="R2137" i="175"/>
  <c r="U2137" i="175"/>
  <c r="V2137" i="175"/>
  <c r="W2137" i="175"/>
  <c r="X2137" i="175"/>
  <c r="Z2137" i="175"/>
  <c r="AB2137" i="175"/>
  <c r="I2140" i="175"/>
  <c r="AB2140" i="175" s="1"/>
  <c r="O2140" i="175"/>
  <c r="P2140" i="175"/>
  <c r="Q2140" i="175"/>
  <c r="R2140" i="175"/>
  <c r="U2140" i="175"/>
  <c r="V2140" i="175"/>
  <c r="W2140" i="175"/>
  <c r="X2140" i="175"/>
  <c r="Z2140" i="175"/>
  <c r="I2143" i="175"/>
  <c r="J2147" i="175"/>
  <c r="I2144" i="175"/>
  <c r="F2146" i="175"/>
  <c r="H2147" i="175"/>
  <c r="F2149" i="175"/>
  <c r="J2149" i="175"/>
  <c r="F2150" i="175"/>
  <c r="J2150" i="175"/>
  <c r="I2151" i="175" s="1"/>
  <c r="O2151" i="175" s="1"/>
  <c r="P2151" i="175"/>
  <c r="Q2151" i="175"/>
  <c r="J2148" i="175" s="1"/>
  <c r="R2151" i="175"/>
  <c r="U2151" i="175"/>
  <c r="V2151" i="175"/>
  <c r="W2151" i="175"/>
  <c r="X2151" i="175"/>
  <c r="Z2151" i="175"/>
  <c r="AB2151" i="175"/>
  <c r="H2160" i="175"/>
  <c r="I2154" i="175"/>
  <c r="I2155" i="175"/>
  <c r="I2156" i="175"/>
  <c r="F2158" i="175"/>
  <c r="F2159" i="175"/>
  <c r="F2162" i="175"/>
  <c r="J2162" i="175"/>
  <c r="F2163" i="175"/>
  <c r="J2163" i="175"/>
  <c r="P2164" i="175"/>
  <c r="U2164" i="175"/>
  <c r="V2164" i="175"/>
  <c r="W2164" i="175"/>
  <c r="X2164" i="175"/>
  <c r="Z2164" i="175"/>
  <c r="AB2164" i="175"/>
  <c r="I2167" i="175"/>
  <c r="J2173" i="175"/>
  <c r="I2168" i="175"/>
  <c r="I2169" i="175"/>
  <c r="V2177" i="175"/>
  <c r="I2170" i="175"/>
  <c r="AB2177" i="175"/>
  <c r="F2171" i="175"/>
  <c r="F2172" i="175"/>
  <c r="H2173" i="175"/>
  <c r="F2175" i="175"/>
  <c r="J2175" i="175"/>
  <c r="I2177" i="175" s="1"/>
  <c r="O2177" i="175" s="1"/>
  <c r="F2176" i="175"/>
  <c r="J2176" i="175"/>
  <c r="P2177" i="175"/>
  <c r="Q2177" i="175"/>
  <c r="J2174" i="175" s="1"/>
  <c r="U2177" i="175"/>
  <c r="W2177" i="175"/>
  <c r="X2177" i="175"/>
  <c r="Z2177" i="175"/>
  <c r="I2180" i="175"/>
  <c r="I2181" i="175"/>
  <c r="I2182" i="175"/>
  <c r="F2186" i="175"/>
  <c r="F2187" i="175"/>
  <c r="H2188" i="175"/>
  <c r="J2188" i="175"/>
  <c r="F2190" i="175"/>
  <c r="J2190" i="175"/>
  <c r="I2192" i="175" s="1"/>
  <c r="O2192" i="175" s="1"/>
  <c r="F2191" i="175"/>
  <c r="J2191" i="175"/>
  <c r="P2192" i="175"/>
  <c r="Q2192" i="175"/>
  <c r="J2189" i="175" s="1"/>
  <c r="R2192" i="175"/>
  <c r="U2192" i="175"/>
  <c r="V2192" i="175"/>
  <c r="W2192" i="175"/>
  <c r="X2192" i="175"/>
  <c r="Z2192" i="175"/>
  <c r="AB2192" i="175"/>
  <c r="I2195" i="175"/>
  <c r="P2195" i="175"/>
  <c r="Q2195" i="175"/>
  <c r="R2195" i="175"/>
  <c r="U2195" i="175"/>
  <c r="V2195" i="175"/>
  <c r="W2195" i="175"/>
  <c r="X2195" i="175"/>
  <c r="Z2195" i="175"/>
  <c r="I2198" i="175"/>
  <c r="P2198" i="175"/>
  <c r="Q2198" i="175"/>
  <c r="R2198" i="175"/>
  <c r="U2198" i="175"/>
  <c r="V2198" i="175"/>
  <c r="W2198" i="175"/>
  <c r="X2198" i="175"/>
  <c r="Z2198" i="175"/>
  <c r="I2201" i="175"/>
  <c r="AB2201" i="175" s="1"/>
  <c r="P2201" i="175"/>
  <c r="Q2201" i="175"/>
  <c r="R2201" i="175"/>
  <c r="U2201" i="175"/>
  <c r="V2201" i="175"/>
  <c r="W2201" i="175"/>
  <c r="X2201" i="175"/>
  <c r="Z2201" i="175"/>
  <c r="J2214" i="175"/>
  <c r="I2204" i="175"/>
  <c r="I2205" i="175"/>
  <c r="I2206" i="175"/>
  <c r="F2210" i="175"/>
  <c r="F2211" i="175"/>
  <c r="H2212" i="175"/>
  <c r="J2212" i="175"/>
  <c r="F2214" i="175"/>
  <c r="F2215" i="175"/>
  <c r="J2215" i="175"/>
  <c r="P2216" i="175"/>
  <c r="Q2216" i="175"/>
  <c r="J2213" i="175" s="1"/>
  <c r="R2216" i="175"/>
  <c r="U2216" i="175"/>
  <c r="V2216" i="175"/>
  <c r="W2216" i="175"/>
  <c r="X2216" i="175"/>
  <c r="Z2216" i="175"/>
  <c r="AB2216" i="175"/>
  <c r="I2219" i="175"/>
  <c r="O2219" i="175" s="1"/>
  <c r="P2219" i="175"/>
  <c r="Q2219" i="175"/>
  <c r="R2219" i="175"/>
  <c r="U2219" i="175"/>
  <c r="V2219" i="175"/>
  <c r="W2219" i="175"/>
  <c r="X2219" i="175"/>
  <c r="Z2219" i="175"/>
  <c r="I2222" i="175"/>
  <c r="P2222" i="175"/>
  <c r="Q2222" i="175"/>
  <c r="R2222" i="175"/>
  <c r="U2222" i="175"/>
  <c r="V2222" i="175"/>
  <c r="W2222" i="175"/>
  <c r="X2222" i="175"/>
  <c r="Z2222" i="175"/>
  <c r="I2225" i="175"/>
  <c r="O2225" i="175" s="1"/>
  <c r="P2225" i="175"/>
  <c r="Q2225" i="175"/>
  <c r="R2225" i="175"/>
  <c r="U2225" i="175"/>
  <c r="V2225" i="175"/>
  <c r="W2225" i="175"/>
  <c r="X2225" i="175"/>
  <c r="Z2225" i="175"/>
  <c r="AB2225" i="175"/>
  <c r="I2228" i="175"/>
  <c r="O2228" i="175" s="1"/>
  <c r="P2228" i="175"/>
  <c r="Q2228" i="175"/>
  <c r="R2228" i="175"/>
  <c r="U2228" i="175"/>
  <c r="V2228" i="175"/>
  <c r="W2228" i="175"/>
  <c r="X2228" i="175"/>
  <c r="Z2228" i="175"/>
  <c r="AB2228" i="175"/>
  <c r="I2231" i="175"/>
  <c r="I2232" i="175"/>
  <c r="I2233" i="175"/>
  <c r="F2236" i="175"/>
  <c r="F2237" i="175"/>
  <c r="H2238" i="175"/>
  <c r="J2238" i="175"/>
  <c r="F2240" i="175"/>
  <c r="J2240" i="175"/>
  <c r="I2242" i="175" s="1"/>
  <c r="O2242" i="175" s="1"/>
  <c r="F2241" i="175"/>
  <c r="J2241" i="175"/>
  <c r="P2242" i="175"/>
  <c r="Q2242" i="175"/>
  <c r="J2239" i="175" s="1"/>
  <c r="R2242" i="175"/>
  <c r="U2242" i="175"/>
  <c r="V2242" i="175"/>
  <c r="W2242" i="175"/>
  <c r="X2242" i="175"/>
  <c r="Z2242" i="175"/>
  <c r="AB2242" i="175"/>
  <c r="P2245" i="175"/>
  <c r="Q2245" i="175"/>
  <c r="R2245" i="175"/>
  <c r="U2245" i="175"/>
  <c r="V2245" i="175"/>
  <c r="W2245" i="175"/>
  <c r="X2245" i="175"/>
  <c r="Z2245" i="175"/>
  <c r="I2248" i="175"/>
  <c r="P2248" i="175"/>
  <c r="Q2248" i="175"/>
  <c r="R2248" i="175"/>
  <c r="U2248" i="175"/>
  <c r="V2248" i="175"/>
  <c r="W2248" i="175"/>
  <c r="X2248" i="175"/>
  <c r="Z2248" i="175"/>
  <c r="I2251" i="175"/>
  <c r="O2251" i="175" s="1"/>
  <c r="P2251" i="175"/>
  <c r="Q2251" i="175"/>
  <c r="R2251" i="175"/>
  <c r="U2251" i="175"/>
  <c r="V2251" i="175"/>
  <c r="W2251" i="175"/>
  <c r="X2251" i="175"/>
  <c r="Z2251" i="175"/>
  <c r="AB2251" i="175"/>
  <c r="I2254" i="175"/>
  <c r="O2254" i="175" s="1"/>
  <c r="P2254" i="175"/>
  <c r="Q2254" i="175"/>
  <c r="R2254" i="175"/>
  <c r="U2254" i="175"/>
  <c r="V2254" i="175"/>
  <c r="W2254" i="175"/>
  <c r="X2254" i="175"/>
  <c r="Z2254" i="175"/>
  <c r="J2264" i="175"/>
  <c r="H2264" i="175"/>
  <c r="F2266" i="175"/>
  <c r="J2266" i="175"/>
  <c r="F2267" i="175"/>
  <c r="J2267" i="175"/>
  <c r="P2268" i="175"/>
  <c r="Q2268" i="175"/>
  <c r="J2265" i="175" s="1"/>
  <c r="R2268" i="175"/>
  <c r="U2268" i="175"/>
  <c r="V2268" i="175"/>
  <c r="W2268" i="175"/>
  <c r="X2268" i="175"/>
  <c r="Z2268" i="175"/>
  <c r="AB2268" i="175"/>
  <c r="I2271" i="175"/>
  <c r="O2271" i="175" s="1"/>
  <c r="P2271" i="175"/>
  <c r="Q2271" i="175"/>
  <c r="R2271" i="175"/>
  <c r="U2271" i="175"/>
  <c r="V2271" i="175"/>
  <c r="W2271" i="175"/>
  <c r="X2271" i="175"/>
  <c r="Z2271" i="175"/>
  <c r="AB2271" i="175"/>
  <c r="I2274" i="175"/>
  <c r="P2274" i="175"/>
  <c r="Q2274" i="175"/>
  <c r="R2274" i="175"/>
  <c r="U2274" i="175"/>
  <c r="V2274" i="175"/>
  <c r="W2274" i="175"/>
  <c r="X2274" i="175"/>
  <c r="Z2274" i="175"/>
  <c r="J2289" i="175"/>
  <c r="J2290" i="175"/>
  <c r="H2300" i="175"/>
  <c r="J2300" i="175"/>
  <c r="J2301" i="175"/>
  <c r="J2302" i="175"/>
  <c r="I2304" i="175" s="1"/>
  <c r="O2304" i="175" s="1"/>
  <c r="J2303" i="175"/>
  <c r="P2304" i="175"/>
  <c r="Q2304" i="175"/>
  <c r="R2304" i="175"/>
  <c r="U2304" i="175"/>
  <c r="V2304" i="175"/>
  <c r="W2304" i="175"/>
  <c r="X2304" i="175"/>
  <c r="Z2304" i="175"/>
  <c r="AB2304" i="175"/>
  <c r="H2312" i="175"/>
  <c r="J2312" i="175"/>
  <c r="J2314" i="175"/>
  <c r="J2315" i="175"/>
  <c r="I2316" i="175"/>
  <c r="O2316" i="175" s="1"/>
  <c r="P2316" i="175"/>
  <c r="Q2316" i="175"/>
  <c r="R2316" i="175"/>
  <c r="U2316" i="175"/>
  <c r="V2316" i="175"/>
  <c r="W2316" i="175"/>
  <c r="X2316" i="175"/>
  <c r="Z2316" i="175"/>
  <c r="AB2316" i="175"/>
  <c r="H2324" i="175"/>
  <c r="J2324" i="175"/>
  <c r="J2326" i="175"/>
  <c r="I2328" i="175" s="1"/>
  <c r="O2328" i="175" s="1"/>
  <c r="J2327" i="175"/>
  <c r="P2328" i="175"/>
  <c r="Q2328" i="175"/>
  <c r="J2325" i="175" s="1"/>
  <c r="R2328" i="175"/>
  <c r="U2328" i="175"/>
  <c r="V2328" i="175"/>
  <c r="W2328" i="175"/>
  <c r="X2328" i="175"/>
  <c r="Z2328" i="175"/>
  <c r="AB2328" i="175"/>
  <c r="H2336" i="175"/>
  <c r="J2336" i="175"/>
  <c r="J2338" i="175"/>
  <c r="J2339" i="175"/>
  <c r="P2340" i="175"/>
  <c r="Q2340" i="175"/>
  <c r="R2340" i="175"/>
  <c r="U2340" i="175"/>
  <c r="V2340" i="175"/>
  <c r="W2340" i="175"/>
  <c r="X2340" i="175"/>
  <c r="Z2340" i="175"/>
  <c r="AB2340" i="175"/>
  <c r="H2348" i="175"/>
  <c r="J2348" i="175"/>
  <c r="J2350" i="175"/>
  <c r="J2351" i="175"/>
  <c r="I2352" i="175" s="1"/>
  <c r="O2352" i="175" s="1"/>
  <c r="P2352" i="175"/>
  <c r="Q2352" i="175"/>
  <c r="J2349" i="175" s="1"/>
  <c r="R2352" i="175"/>
  <c r="U2352" i="175"/>
  <c r="V2352" i="175"/>
  <c r="W2352" i="175"/>
  <c r="X2352" i="175"/>
  <c r="Z2352" i="175"/>
  <c r="AB2352" i="175"/>
  <c r="Q2364" i="175"/>
  <c r="J2361" i="175" s="1"/>
  <c r="H2360" i="175"/>
  <c r="J2362" i="175"/>
  <c r="I2364" i="175" s="1"/>
  <c r="O2364" i="175" s="1"/>
  <c r="J2363" i="175"/>
  <c r="P2364" i="175"/>
  <c r="R2364" i="175"/>
  <c r="U2364" i="175"/>
  <c r="V2364" i="175"/>
  <c r="W2364" i="175"/>
  <c r="X2364" i="175"/>
  <c r="Z2364" i="175"/>
  <c r="AB2364" i="175"/>
  <c r="H2372" i="175"/>
  <c r="J2374" i="175"/>
  <c r="J2375" i="175"/>
  <c r="P2376" i="175"/>
  <c r="U2376" i="175"/>
  <c r="V2376" i="175"/>
  <c r="W2376" i="175"/>
  <c r="X2376" i="175"/>
  <c r="Z2376" i="175"/>
  <c r="AB2376" i="175"/>
  <c r="I2379" i="175"/>
  <c r="R2389" i="175"/>
  <c r="I2380" i="175"/>
  <c r="I2381" i="175"/>
  <c r="F2382" i="175"/>
  <c r="F2383" i="175"/>
  <c r="F2384" i="175"/>
  <c r="H2385" i="175"/>
  <c r="J2385" i="175"/>
  <c r="F2387" i="175"/>
  <c r="J2387" i="175"/>
  <c r="F2388" i="175"/>
  <c r="J2388" i="175"/>
  <c r="I2389" i="175"/>
  <c r="O2389" i="175"/>
  <c r="P2389" i="175"/>
  <c r="Q2389" i="175"/>
  <c r="U2389" i="175"/>
  <c r="V2389" i="175"/>
  <c r="W2389" i="175"/>
  <c r="X2389" i="175"/>
  <c r="Z2389" i="175"/>
  <c r="AB2389" i="175"/>
  <c r="J2401" i="175"/>
  <c r="I2402" i="175" s="1"/>
  <c r="O2402" i="175" s="1"/>
  <c r="I2392" i="175"/>
  <c r="I2393" i="175"/>
  <c r="I2394" i="175"/>
  <c r="F2395" i="175"/>
  <c r="F2396" i="175"/>
  <c r="F2397" i="175"/>
  <c r="H2398" i="175"/>
  <c r="J2398" i="175"/>
  <c r="F2400" i="175"/>
  <c r="J2400" i="175"/>
  <c r="F2401" i="175"/>
  <c r="P2402" i="175"/>
  <c r="Q2402" i="175"/>
  <c r="R2402" i="175"/>
  <c r="U2402" i="175"/>
  <c r="V2402" i="175"/>
  <c r="W2402" i="175"/>
  <c r="X2402" i="175"/>
  <c r="Z2402" i="175"/>
  <c r="AB2402" i="175"/>
  <c r="I2405" i="175"/>
  <c r="I2406" i="175"/>
  <c r="X2415" i="175"/>
  <c r="I2407" i="175"/>
  <c r="F2408" i="175"/>
  <c r="F2409" i="175"/>
  <c r="F2410" i="175"/>
  <c r="H2411" i="175"/>
  <c r="J2411" i="175"/>
  <c r="F2413" i="175"/>
  <c r="J2413" i="175"/>
  <c r="I2415" i="175" s="1"/>
  <c r="O2415" i="175" s="1"/>
  <c r="F2414" i="175"/>
  <c r="J2414" i="175"/>
  <c r="P2415" i="175"/>
  <c r="Q2415" i="175"/>
  <c r="R2415" i="175"/>
  <c r="U2415" i="175"/>
  <c r="V2415" i="175"/>
  <c r="W2415" i="175"/>
  <c r="Z2415" i="175"/>
  <c r="AB2415" i="175"/>
  <c r="J2427" i="175"/>
  <c r="H2424" i="175"/>
  <c r="I2418" i="175"/>
  <c r="I2419" i="175"/>
  <c r="I2420" i="175"/>
  <c r="V2428" i="175"/>
  <c r="F2421" i="175"/>
  <c r="F2422" i="175"/>
  <c r="F2423" i="175"/>
  <c r="J2424" i="175"/>
  <c r="F2426" i="175"/>
  <c r="J2426" i="175"/>
  <c r="F2427" i="175"/>
  <c r="P2428" i="175"/>
  <c r="Q2428" i="175"/>
  <c r="J2425" i="175" s="1"/>
  <c r="R2428" i="175"/>
  <c r="U2428" i="175"/>
  <c r="W2428" i="175"/>
  <c r="X2428" i="175"/>
  <c r="Z2428" i="175"/>
  <c r="AB2428" i="175"/>
  <c r="J2440" i="175"/>
  <c r="I2431" i="175"/>
  <c r="I2432" i="175"/>
  <c r="I2433" i="175"/>
  <c r="F2434" i="175"/>
  <c r="F2435" i="175"/>
  <c r="F2436" i="175"/>
  <c r="F2437" i="175"/>
  <c r="H2438" i="175"/>
  <c r="F2440" i="175"/>
  <c r="F2441" i="175"/>
  <c r="J2441" i="175"/>
  <c r="P2442" i="175"/>
  <c r="Q2442" i="175"/>
  <c r="J2439" i="175" s="1"/>
  <c r="R2442" i="175"/>
  <c r="U2442" i="175"/>
  <c r="V2442" i="175"/>
  <c r="W2442" i="175"/>
  <c r="X2442" i="175"/>
  <c r="Z2442" i="175"/>
  <c r="AB2442" i="175"/>
  <c r="H2451" i="175"/>
  <c r="I2445" i="175"/>
  <c r="I2446" i="175"/>
  <c r="I2447" i="175"/>
  <c r="F2448" i="175"/>
  <c r="F2449" i="175"/>
  <c r="F2450" i="175"/>
  <c r="F2453" i="175"/>
  <c r="J2453" i="175"/>
  <c r="F2454" i="175"/>
  <c r="J2454" i="175"/>
  <c r="P2455" i="175"/>
  <c r="Q2455" i="175"/>
  <c r="R2455" i="175"/>
  <c r="U2455" i="175"/>
  <c r="V2455" i="175"/>
  <c r="J2452" i="175" s="1"/>
  <c r="W2455" i="175"/>
  <c r="X2455" i="175"/>
  <c r="Z2455" i="175"/>
  <c r="AB2455" i="175"/>
  <c r="H2463" i="175"/>
  <c r="Q2467" i="175"/>
  <c r="J2464" i="175" s="1"/>
  <c r="J2463" i="175"/>
  <c r="J2465" i="175"/>
  <c r="J2466" i="175"/>
  <c r="I2467" i="175" s="1"/>
  <c r="O2467" i="175" s="1"/>
  <c r="P2467" i="175"/>
  <c r="R2467" i="175"/>
  <c r="U2467" i="175"/>
  <c r="V2467" i="175"/>
  <c r="W2467" i="175"/>
  <c r="X2467" i="175"/>
  <c r="Z2467" i="175"/>
  <c r="AB2467" i="175"/>
  <c r="H2475" i="175"/>
  <c r="V2479" i="175"/>
  <c r="J2477" i="175"/>
  <c r="I2479" i="175" s="1"/>
  <c r="O2479" i="175" s="1"/>
  <c r="J2478" i="175"/>
  <c r="P2479" i="175"/>
  <c r="Q2479" i="175"/>
  <c r="J2476" i="175" s="1"/>
  <c r="R2479" i="175"/>
  <c r="U2479" i="175"/>
  <c r="W2479" i="175"/>
  <c r="X2479" i="175"/>
  <c r="Z2479" i="175"/>
  <c r="AB2479" i="175"/>
  <c r="H2487" i="175"/>
  <c r="J2487" i="175"/>
  <c r="J2489" i="175"/>
  <c r="J2490" i="175"/>
  <c r="P2491" i="175"/>
  <c r="Q2491" i="175"/>
  <c r="J2488" i="175" s="1"/>
  <c r="R2491" i="175"/>
  <c r="U2491" i="175"/>
  <c r="V2491" i="175"/>
  <c r="W2491" i="175"/>
  <c r="X2491" i="175"/>
  <c r="Z2491" i="175"/>
  <c r="AB2491" i="175"/>
  <c r="J2506" i="175"/>
  <c r="J2507" i="175"/>
  <c r="J2511" i="175"/>
  <c r="L2511" i="175" s="1"/>
  <c r="J2515" i="175"/>
  <c r="L2515" i="175" s="1"/>
  <c r="J2516" i="175"/>
  <c r="L2516" i="175" s="1"/>
  <c r="L2519" i="175"/>
  <c r="L2520" i="175"/>
  <c r="D28" i="174"/>
  <c r="D29" i="174"/>
  <c r="H45" i="174"/>
  <c r="I38" i="174"/>
  <c r="I39" i="174"/>
  <c r="I40" i="174"/>
  <c r="V49" i="174"/>
  <c r="J46" i="174" s="1"/>
  <c r="AB49" i="174"/>
  <c r="F43" i="174"/>
  <c r="F44" i="174"/>
  <c r="F47" i="174"/>
  <c r="J47" i="174"/>
  <c r="I49" i="174" s="1"/>
  <c r="O49" i="174" s="1"/>
  <c r="F48" i="174"/>
  <c r="J48" i="174"/>
  <c r="P49" i="174"/>
  <c r="Q49" i="174"/>
  <c r="R49" i="174"/>
  <c r="U49" i="174"/>
  <c r="W49" i="174"/>
  <c r="X49" i="174"/>
  <c r="Z49" i="174"/>
  <c r="D27" i="174"/>
  <c r="I52" i="174"/>
  <c r="AB52" i="174" s="1"/>
  <c r="P52" i="174"/>
  <c r="Q52" i="174"/>
  <c r="R52" i="174"/>
  <c r="U52" i="174"/>
  <c r="V52" i="174"/>
  <c r="W52" i="174"/>
  <c r="X52" i="174"/>
  <c r="Z52" i="174"/>
  <c r="J63" i="174"/>
  <c r="H61" i="174"/>
  <c r="I55" i="174"/>
  <c r="I56" i="174"/>
  <c r="I57" i="174"/>
  <c r="V65" i="174"/>
  <c r="AB65" i="174"/>
  <c r="F59" i="174"/>
  <c r="F60" i="174"/>
  <c r="F63" i="174"/>
  <c r="F64" i="174"/>
  <c r="J64" i="174"/>
  <c r="P65" i="174"/>
  <c r="Q65" i="174"/>
  <c r="R65" i="174"/>
  <c r="U65" i="174"/>
  <c r="W65" i="174"/>
  <c r="X65" i="174"/>
  <c r="Z65" i="174"/>
  <c r="I68" i="174"/>
  <c r="Q78" i="174"/>
  <c r="J75" i="174" s="1"/>
  <c r="I69" i="174"/>
  <c r="I70" i="174"/>
  <c r="I71" i="174"/>
  <c r="AB78" i="174"/>
  <c r="F72" i="174"/>
  <c r="F73" i="174"/>
  <c r="H74" i="174"/>
  <c r="J74" i="174"/>
  <c r="F76" i="174"/>
  <c r="J76" i="174"/>
  <c r="F77" i="174"/>
  <c r="J77" i="174"/>
  <c r="P78" i="174"/>
  <c r="U78" i="174"/>
  <c r="V78" i="174"/>
  <c r="W78" i="174"/>
  <c r="X78" i="174"/>
  <c r="Z78" i="174"/>
  <c r="J82" i="174"/>
  <c r="L82" i="174" s="1"/>
  <c r="J83" i="174"/>
  <c r="L83" i="174" s="1"/>
  <c r="J86" i="174"/>
  <c r="L86" i="174"/>
  <c r="J87" i="174"/>
  <c r="L87" i="174" s="1"/>
  <c r="L90" i="174"/>
  <c r="L91" i="174"/>
  <c r="D28" i="173"/>
  <c r="D29" i="173"/>
  <c r="J53" i="173"/>
  <c r="I43" i="173"/>
  <c r="I44" i="173"/>
  <c r="I45" i="173"/>
  <c r="J50" i="173"/>
  <c r="F48" i="173"/>
  <c r="F49" i="173"/>
  <c r="H50" i="173"/>
  <c r="F52" i="173"/>
  <c r="J52" i="173"/>
  <c r="F53" i="173"/>
  <c r="P54" i="173"/>
  <c r="Q54" i="173"/>
  <c r="R54" i="173"/>
  <c r="U54" i="173"/>
  <c r="V54" i="173"/>
  <c r="W54" i="173"/>
  <c r="X54" i="173"/>
  <c r="Z54" i="173"/>
  <c r="P57" i="173"/>
  <c r="Q57" i="173"/>
  <c r="R57" i="173"/>
  <c r="U57" i="173"/>
  <c r="V57" i="173"/>
  <c r="W57" i="173"/>
  <c r="X57" i="173"/>
  <c r="Z57" i="173"/>
  <c r="J70" i="173"/>
  <c r="H67" i="173"/>
  <c r="I60" i="173"/>
  <c r="I61" i="173"/>
  <c r="I62" i="173"/>
  <c r="V71" i="173"/>
  <c r="F65" i="173"/>
  <c r="F66" i="173"/>
  <c r="F69" i="173"/>
  <c r="J69" i="173"/>
  <c r="F70" i="173"/>
  <c r="P71" i="173"/>
  <c r="Q71" i="173"/>
  <c r="J68" i="173" s="1"/>
  <c r="R71" i="173"/>
  <c r="U71" i="173"/>
  <c r="W71" i="173"/>
  <c r="X71" i="173"/>
  <c r="Z71" i="173"/>
  <c r="AB71" i="173"/>
  <c r="I74" i="173"/>
  <c r="P74" i="173"/>
  <c r="Q74" i="173"/>
  <c r="R74" i="173"/>
  <c r="U74" i="173"/>
  <c r="V74" i="173"/>
  <c r="W74" i="173"/>
  <c r="X74" i="173"/>
  <c r="Z74" i="173"/>
  <c r="H84" i="173"/>
  <c r="I77" i="173"/>
  <c r="Q88" i="173"/>
  <c r="I78" i="173"/>
  <c r="I79" i="173"/>
  <c r="V88" i="173"/>
  <c r="F82" i="173"/>
  <c r="F83" i="173"/>
  <c r="F86" i="173"/>
  <c r="J86" i="173"/>
  <c r="F87" i="173"/>
  <c r="J87" i="173"/>
  <c r="P88" i="173"/>
  <c r="R88" i="173"/>
  <c r="U88" i="173"/>
  <c r="W88" i="173"/>
  <c r="X88" i="173"/>
  <c r="Z88" i="173"/>
  <c r="AB88" i="173"/>
  <c r="P91" i="173"/>
  <c r="Q91" i="173"/>
  <c r="R91" i="173"/>
  <c r="U91" i="173"/>
  <c r="V91" i="173"/>
  <c r="W91" i="173"/>
  <c r="X91" i="173"/>
  <c r="Z91" i="173"/>
  <c r="J103" i="173"/>
  <c r="I94" i="173"/>
  <c r="J101" i="173"/>
  <c r="I95" i="173"/>
  <c r="I96" i="173"/>
  <c r="V105" i="173"/>
  <c r="F99" i="173"/>
  <c r="F100" i="173"/>
  <c r="F103" i="173"/>
  <c r="F104" i="173"/>
  <c r="J104" i="173"/>
  <c r="P105" i="173"/>
  <c r="R105" i="173"/>
  <c r="U105" i="173"/>
  <c r="W105" i="173"/>
  <c r="X105" i="173"/>
  <c r="Z105" i="173"/>
  <c r="AB105" i="173"/>
  <c r="I108" i="173"/>
  <c r="AB108" i="173" s="1"/>
  <c r="P108" i="173"/>
  <c r="Q108" i="173"/>
  <c r="R108" i="173"/>
  <c r="U108" i="173"/>
  <c r="V108" i="173"/>
  <c r="W108" i="173"/>
  <c r="X108" i="173"/>
  <c r="Z108" i="173"/>
  <c r="I111" i="173"/>
  <c r="AB111" i="173" s="1"/>
  <c r="O111" i="173"/>
  <c r="P111" i="173"/>
  <c r="Q111" i="173"/>
  <c r="R111" i="173"/>
  <c r="U111" i="173"/>
  <c r="V111" i="173"/>
  <c r="W111" i="173"/>
  <c r="X111" i="173"/>
  <c r="Z111" i="173"/>
  <c r="J127" i="173"/>
  <c r="I115" i="173"/>
  <c r="H124" i="173"/>
  <c r="I116" i="173"/>
  <c r="I117" i="173"/>
  <c r="AB128" i="173"/>
  <c r="F122" i="173"/>
  <c r="F123" i="173"/>
  <c r="F126" i="173"/>
  <c r="J126" i="173"/>
  <c r="F127" i="173"/>
  <c r="P128" i="173"/>
  <c r="U128" i="173"/>
  <c r="V128" i="173"/>
  <c r="W128" i="173"/>
  <c r="X128" i="173"/>
  <c r="Z128" i="173"/>
  <c r="P131" i="173"/>
  <c r="Q131" i="173"/>
  <c r="R131" i="173"/>
  <c r="U131" i="173"/>
  <c r="V131" i="173"/>
  <c r="W131" i="173"/>
  <c r="X131" i="173"/>
  <c r="Z131" i="173"/>
  <c r="H139" i="173"/>
  <c r="I135" i="173"/>
  <c r="Q143" i="173"/>
  <c r="J140" i="173" s="1"/>
  <c r="J139" i="173"/>
  <c r="F138" i="173"/>
  <c r="F141" i="173"/>
  <c r="J141" i="173"/>
  <c r="F142" i="173"/>
  <c r="J142" i="173"/>
  <c r="I143" i="173" s="1"/>
  <c r="O143" i="173" s="1"/>
  <c r="P143" i="173"/>
  <c r="R143" i="173"/>
  <c r="U143" i="173"/>
  <c r="V143" i="173"/>
  <c r="W143" i="173"/>
  <c r="X143" i="173"/>
  <c r="Z143" i="173"/>
  <c r="AB143" i="173"/>
  <c r="I147" i="173"/>
  <c r="O147" i="173" s="1"/>
  <c r="P147" i="173"/>
  <c r="Q147" i="173"/>
  <c r="R147" i="173"/>
  <c r="U147" i="173"/>
  <c r="V147" i="173"/>
  <c r="W147" i="173"/>
  <c r="X147" i="173"/>
  <c r="Z147" i="173"/>
  <c r="AB147" i="173"/>
  <c r="H157" i="173"/>
  <c r="AB158" i="173"/>
  <c r="J160" i="173"/>
  <c r="J161" i="173"/>
  <c r="P162" i="173"/>
  <c r="Q162" i="173"/>
  <c r="R162" i="173"/>
  <c r="U162" i="173"/>
  <c r="V162" i="173"/>
  <c r="W162" i="173"/>
  <c r="Z162" i="173"/>
  <c r="AB162" i="173"/>
  <c r="P165" i="173"/>
  <c r="Q165" i="173"/>
  <c r="R165" i="173"/>
  <c r="U165" i="173"/>
  <c r="V165" i="173"/>
  <c r="W165" i="173"/>
  <c r="X165" i="173"/>
  <c r="Z165" i="173"/>
  <c r="J179" i="173"/>
  <c r="V180" i="173"/>
  <c r="H175" i="173"/>
  <c r="J178" i="173"/>
  <c r="P180" i="173"/>
  <c r="Q180" i="173"/>
  <c r="J177" i="173" s="1"/>
  <c r="R180" i="173"/>
  <c r="U180" i="173"/>
  <c r="W180" i="173"/>
  <c r="X180" i="173"/>
  <c r="Z180" i="173"/>
  <c r="J191" i="173"/>
  <c r="AB188" i="173"/>
  <c r="J189" i="173"/>
  <c r="P192" i="173"/>
  <c r="Q192" i="173"/>
  <c r="R192" i="173"/>
  <c r="U192" i="173"/>
  <c r="V192" i="173"/>
  <c r="W192" i="173"/>
  <c r="Z192" i="173"/>
  <c r="J207" i="173"/>
  <c r="J208" i="173"/>
  <c r="J224" i="173"/>
  <c r="H221" i="173"/>
  <c r="I214" i="173"/>
  <c r="I215" i="173"/>
  <c r="I216" i="173"/>
  <c r="F219" i="173"/>
  <c r="F220" i="173"/>
  <c r="F223" i="173"/>
  <c r="J223" i="173"/>
  <c r="F224" i="173"/>
  <c r="P225" i="173"/>
  <c r="Q225" i="173"/>
  <c r="J222" i="173" s="1"/>
  <c r="R225" i="173"/>
  <c r="U225" i="173"/>
  <c r="V225" i="173"/>
  <c r="W225" i="173"/>
  <c r="X225" i="173"/>
  <c r="Z225" i="173"/>
  <c r="AB225" i="173"/>
  <c r="I228" i="173"/>
  <c r="AB228" i="173" s="1"/>
  <c r="P228" i="173"/>
  <c r="Q228" i="173"/>
  <c r="R228" i="173"/>
  <c r="U228" i="173"/>
  <c r="V228" i="173"/>
  <c r="W228" i="173"/>
  <c r="X228" i="173"/>
  <c r="Z228" i="173"/>
  <c r="I231" i="173"/>
  <c r="O231" i="173" s="1"/>
  <c r="P231" i="173"/>
  <c r="Q231" i="173"/>
  <c r="R231" i="173"/>
  <c r="U231" i="173"/>
  <c r="V231" i="173"/>
  <c r="W231" i="173"/>
  <c r="X231" i="173"/>
  <c r="Z231" i="173"/>
  <c r="AB231" i="173"/>
  <c r="I234" i="173"/>
  <c r="O234" i="173" s="1"/>
  <c r="P234" i="173"/>
  <c r="Q234" i="173"/>
  <c r="R234" i="173"/>
  <c r="U234" i="173"/>
  <c r="V234" i="173"/>
  <c r="W234" i="173"/>
  <c r="X234" i="173"/>
  <c r="Z234" i="173"/>
  <c r="AB234" i="173"/>
  <c r="J247" i="173"/>
  <c r="I237" i="173"/>
  <c r="I238" i="173"/>
  <c r="I239" i="173"/>
  <c r="F243" i="173"/>
  <c r="F244" i="173"/>
  <c r="H245" i="173"/>
  <c r="F247" i="173"/>
  <c r="F248" i="173"/>
  <c r="J248" i="173"/>
  <c r="P249" i="173"/>
  <c r="U249" i="173"/>
  <c r="V249" i="173"/>
  <c r="W249" i="173"/>
  <c r="X249" i="173"/>
  <c r="Z249" i="173"/>
  <c r="AB249" i="173"/>
  <c r="I252" i="173"/>
  <c r="AB252" i="173" s="1"/>
  <c r="P252" i="173"/>
  <c r="Q252" i="173"/>
  <c r="R252" i="173"/>
  <c r="U252" i="173"/>
  <c r="V252" i="173"/>
  <c r="W252" i="173"/>
  <c r="X252" i="173"/>
  <c r="Z252" i="173"/>
  <c r="P255" i="173"/>
  <c r="Q255" i="173"/>
  <c r="R255" i="173"/>
  <c r="U255" i="173"/>
  <c r="V255" i="173"/>
  <c r="W255" i="173"/>
  <c r="X255" i="173"/>
  <c r="Z255" i="173"/>
  <c r="J265" i="173"/>
  <c r="J266" i="173"/>
  <c r="I258" i="173"/>
  <c r="I259" i="173"/>
  <c r="H263" i="173"/>
  <c r="AB267" i="173"/>
  <c r="F262" i="173"/>
  <c r="J263" i="173"/>
  <c r="F265" i="173"/>
  <c r="F266" i="173"/>
  <c r="P267" i="173"/>
  <c r="Q267" i="173"/>
  <c r="R267" i="173"/>
  <c r="U267" i="173"/>
  <c r="V267" i="173"/>
  <c r="J264" i="173" s="1"/>
  <c r="W267" i="173"/>
  <c r="Z267" i="173"/>
  <c r="P270" i="173"/>
  <c r="Q270" i="173"/>
  <c r="R270" i="173"/>
  <c r="U270" i="173"/>
  <c r="V270" i="173"/>
  <c r="W270" i="173"/>
  <c r="X270" i="173"/>
  <c r="Z270" i="173"/>
  <c r="H283" i="173"/>
  <c r="I274" i="173"/>
  <c r="J283" i="173"/>
  <c r="I275" i="173"/>
  <c r="I276" i="173"/>
  <c r="F281" i="173"/>
  <c r="F282" i="173"/>
  <c r="F285" i="173"/>
  <c r="J285" i="173"/>
  <c r="F286" i="173"/>
  <c r="J286" i="173"/>
  <c r="P287" i="173"/>
  <c r="Q287" i="173"/>
  <c r="J284" i="173" s="1"/>
  <c r="R287" i="173"/>
  <c r="U287" i="173"/>
  <c r="V287" i="173"/>
  <c r="W287" i="173"/>
  <c r="Z287" i="173"/>
  <c r="AB287" i="173"/>
  <c r="I290" i="173"/>
  <c r="O290" i="173" s="1"/>
  <c r="P290" i="173"/>
  <c r="Q290" i="173"/>
  <c r="R290" i="173"/>
  <c r="U290" i="173"/>
  <c r="V290" i="173"/>
  <c r="W290" i="173"/>
  <c r="X290" i="173"/>
  <c r="Z290" i="173"/>
  <c r="AB290" i="173"/>
  <c r="I293" i="173"/>
  <c r="P293" i="173"/>
  <c r="Q293" i="173"/>
  <c r="R293" i="173"/>
  <c r="U293" i="173"/>
  <c r="V293" i="173"/>
  <c r="W293" i="173"/>
  <c r="X293" i="173"/>
  <c r="Z293" i="173"/>
  <c r="I296" i="173"/>
  <c r="AB296" i="173" s="1"/>
  <c r="O296" i="173"/>
  <c r="P296" i="173"/>
  <c r="Q296" i="173"/>
  <c r="R296" i="173"/>
  <c r="U296" i="173"/>
  <c r="V296" i="173"/>
  <c r="W296" i="173"/>
  <c r="X296" i="173"/>
  <c r="Z296" i="173"/>
  <c r="P299" i="173"/>
  <c r="Q299" i="173"/>
  <c r="R299" i="173"/>
  <c r="U299" i="173"/>
  <c r="V299" i="173"/>
  <c r="W299" i="173"/>
  <c r="X299" i="173"/>
  <c r="Z299" i="173"/>
  <c r="P302" i="173"/>
  <c r="Q302" i="173"/>
  <c r="R302" i="173"/>
  <c r="U302" i="173"/>
  <c r="V302" i="173"/>
  <c r="W302" i="173"/>
  <c r="X302" i="173"/>
  <c r="Z302" i="173"/>
  <c r="P305" i="173"/>
  <c r="Q305" i="173"/>
  <c r="R305" i="173"/>
  <c r="U305" i="173"/>
  <c r="V305" i="173"/>
  <c r="W305" i="173"/>
  <c r="X305" i="173"/>
  <c r="Z305" i="173"/>
  <c r="P308" i="173"/>
  <c r="Q308" i="173"/>
  <c r="R308" i="173"/>
  <c r="U308" i="173"/>
  <c r="V308" i="173"/>
  <c r="W308" i="173"/>
  <c r="X308" i="173"/>
  <c r="Z308" i="173"/>
  <c r="I311" i="173"/>
  <c r="AB311" i="173" s="1"/>
  <c r="P311" i="173"/>
  <c r="Q311" i="173"/>
  <c r="R311" i="173"/>
  <c r="U311" i="173"/>
  <c r="V311" i="173"/>
  <c r="W311" i="173"/>
  <c r="X311" i="173"/>
  <c r="Z311" i="173"/>
  <c r="I314" i="173"/>
  <c r="O314" i="173" s="1"/>
  <c r="P314" i="173"/>
  <c r="Q314" i="173"/>
  <c r="R314" i="173"/>
  <c r="U314" i="173"/>
  <c r="V314" i="173"/>
  <c r="W314" i="173"/>
  <c r="X314" i="173"/>
  <c r="Z314" i="173"/>
  <c r="AB314" i="173"/>
  <c r="I317" i="173"/>
  <c r="P317" i="173"/>
  <c r="Q317" i="173"/>
  <c r="R317" i="173"/>
  <c r="U317" i="173"/>
  <c r="V317" i="173"/>
  <c r="W317" i="173"/>
  <c r="X317" i="173"/>
  <c r="Z317" i="173"/>
  <c r="J332" i="173"/>
  <c r="J333" i="173"/>
  <c r="H345" i="173"/>
  <c r="I339" i="173"/>
  <c r="I340" i="173"/>
  <c r="I341" i="173"/>
  <c r="F343" i="173"/>
  <c r="F344" i="173"/>
  <c r="F347" i="173"/>
  <c r="J347" i="173"/>
  <c r="F348" i="173"/>
  <c r="J348" i="173"/>
  <c r="P349" i="173"/>
  <c r="Q349" i="173"/>
  <c r="R349" i="173"/>
  <c r="U349" i="173"/>
  <c r="V349" i="173"/>
  <c r="W349" i="173"/>
  <c r="X349" i="173"/>
  <c r="Z349" i="173"/>
  <c r="J358" i="173"/>
  <c r="H355" i="173"/>
  <c r="J355" i="173"/>
  <c r="J357" i="173"/>
  <c r="P359" i="173"/>
  <c r="Q359" i="173"/>
  <c r="R359" i="173"/>
  <c r="U359" i="173"/>
  <c r="V359" i="173"/>
  <c r="W359" i="173"/>
  <c r="X359" i="173"/>
  <c r="Z359" i="173"/>
  <c r="AB359" i="173"/>
  <c r="I362" i="173"/>
  <c r="I363" i="173"/>
  <c r="I364" i="173"/>
  <c r="V373" i="173"/>
  <c r="H369" i="173"/>
  <c r="J369" i="173"/>
  <c r="F367" i="173"/>
  <c r="F368" i="173"/>
  <c r="F371" i="173"/>
  <c r="J371" i="173"/>
  <c r="I373" i="173" s="1"/>
  <c r="O373" i="173" s="1"/>
  <c r="F372" i="173"/>
  <c r="J372" i="173"/>
  <c r="P373" i="173"/>
  <c r="Q373" i="173"/>
  <c r="R373" i="173"/>
  <c r="U373" i="173"/>
  <c r="W373" i="173"/>
  <c r="X373" i="173"/>
  <c r="Z373" i="173"/>
  <c r="AB373" i="173"/>
  <c r="I376" i="173"/>
  <c r="AB376" i="173" s="1"/>
  <c r="P376" i="173"/>
  <c r="Q376" i="173"/>
  <c r="R376" i="173"/>
  <c r="U376" i="173"/>
  <c r="V376" i="173"/>
  <c r="W376" i="173"/>
  <c r="X376" i="173"/>
  <c r="Z376" i="173"/>
  <c r="J385" i="173"/>
  <c r="H383" i="173"/>
  <c r="J386" i="173"/>
  <c r="I387" i="173"/>
  <c r="O387" i="173" s="1"/>
  <c r="P387" i="173"/>
  <c r="U387" i="173"/>
  <c r="V387" i="173"/>
  <c r="W387" i="173"/>
  <c r="X387" i="173"/>
  <c r="Z387" i="173"/>
  <c r="AB387" i="173"/>
  <c r="J398" i="173"/>
  <c r="I390" i="173"/>
  <c r="I391" i="173"/>
  <c r="I392" i="173"/>
  <c r="F394" i="173"/>
  <c r="F395" i="173"/>
  <c r="F398" i="173"/>
  <c r="F399" i="173"/>
  <c r="J399" i="173"/>
  <c r="P400" i="173"/>
  <c r="U400" i="173"/>
  <c r="V400" i="173"/>
  <c r="W400" i="173"/>
  <c r="X400" i="173"/>
  <c r="Z400" i="173"/>
  <c r="AB400" i="173"/>
  <c r="J412" i="173"/>
  <c r="H410" i="173"/>
  <c r="I403" i="173"/>
  <c r="I404" i="173"/>
  <c r="I405" i="173"/>
  <c r="F408" i="173"/>
  <c r="F409" i="173"/>
  <c r="F412" i="173"/>
  <c r="F413" i="173"/>
  <c r="J413" i="173"/>
  <c r="P414" i="173"/>
  <c r="Q414" i="173"/>
  <c r="J411" i="173" s="1"/>
  <c r="U414" i="173"/>
  <c r="V414" i="173"/>
  <c r="W414" i="173"/>
  <c r="X414" i="173"/>
  <c r="Z414" i="173"/>
  <c r="AB414" i="173"/>
  <c r="P417" i="173"/>
  <c r="Q417" i="173"/>
  <c r="R417" i="173"/>
  <c r="U417" i="173"/>
  <c r="V417" i="173"/>
  <c r="W417" i="173"/>
  <c r="X417" i="173"/>
  <c r="Z417" i="173"/>
  <c r="I420" i="173"/>
  <c r="I421" i="173"/>
  <c r="I422" i="173"/>
  <c r="V433" i="173"/>
  <c r="H429" i="173"/>
  <c r="AB433" i="173"/>
  <c r="F427" i="173"/>
  <c r="F428" i="173"/>
  <c r="J429" i="173"/>
  <c r="F431" i="173"/>
  <c r="J431" i="173"/>
  <c r="I433" i="173" s="1"/>
  <c r="O433" i="173" s="1"/>
  <c r="F432" i="173"/>
  <c r="J432" i="173"/>
  <c r="P433" i="173"/>
  <c r="Q433" i="173"/>
  <c r="J430" i="173" s="1"/>
  <c r="R433" i="173"/>
  <c r="U433" i="173"/>
  <c r="W433" i="173"/>
  <c r="X433" i="173"/>
  <c r="Z433" i="173"/>
  <c r="P436" i="173"/>
  <c r="Q436" i="173"/>
  <c r="R436" i="173"/>
  <c r="U436" i="173"/>
  <c r="V436" i="173"/>
  <c r="W436" i="173"/>
  <c r="X436" i="173"/>
  <c r="Z436" i="173"/>
  <c r="P439" i="173"/>
  <c r="Q439" i="173"/>
  <c r="R439" i="173"/>
  <c r="U439" i="173"/>
  <c r="V439" i="173"/>
  <c r="W439" i="173"/>
  <c r="X439" i="173"/>
  <c r="Z439" i="173"/>
  <c r="P442" i="173"/>
  <c r="Q442" i="173"/>
  <c r="R442" i="173"/>
  <c r="U442" i="173"/>
  <c r="V442" i="173"/>
  <c r="W442" i="173"/>
  <c r="X442" i="173"/>
  <c r="Z442" i="173"/>
  <c r="J456" i="173"/>
  <c r="I447" i="173"/>
  <c r="I448" i="173"/>
  <c r="J453" i="173"/>
  <c r="I449" i="173"/>
  <c r="AB457" i="173"/>
  <c r="F451" i="173"/>
  <c r="F452" i="173"/>
  <c r="H453" i="173"/>
  <c r="F455" i="173"/>
  <c r="J455" i="173"/>
  <c r="F456" i="173"/>
  <c r="P457" i="173"/>
  <c r="Q457" i="173"/>
  <c r="J454" i="173" s="1"/>
  <c r="R457" i="173"/>
  <c r="U457" i="173"/>
  <c r="V457" i="173"/>
  <c r="W457" i="173"/>
  <c r="Z457" i="173"/>
  <c r="J469" i="173"/>
  <c r="I461" i="173"/>
  <c r="H467" i="173"/>
  <c r="I462" i="173"/>
  <c r="X471" i="173"/>
  <c r="I463" i="173"/>
  <c r="F465" i="173"/>
  <c r="F466" i="173"/>
  <c r="F469" i="173"/>
  <c r="F470" i="173"/>
  <c r="J470" i="173"/>
  <c r="P471" i="173"/>
  <c r="U471" i="173"/>
  <c r="V471" i="173"/>
  <c r="W471" i="173"/>
  <c r="Z471" i="173"/>
  <c r="AB471" i="173"/>
  <c r="J483" i="173"/>
  <c r="H481" i="173"/>
  <c r="I475" i="173"/>
  <c r="I476" i="173"/>
  <c r="I477" i="173"/>
  <c r="F479" i="173"/>
  <c r="F480" i="173"/>
  <c r="F483" i="173"/>
  <c r="F484" i="173"/>
  <c r="J484" i="173"/>
  <c r="P485" i="173"/>
  <c r="U485" i="173"/>
  <c r="V485" i="173"/>
  <c r="W485" i="173"/>
  <c r="X485" i="173"/>
  <c r="Z485" i="173"/>
  <c r="AB485" i="173"/>
  <c r="I488" i="173"/>
  <c r="P488" i="173"/>
  <c r="Q488" i="173"/>
  <c r="R488" i="173"/>
  <c r="U488" i="173"/>
  <c r="V488" i="173"/>
  <c r="W488" i="173"/>
  <c r="X488" i="173"/>
  <c r="Z488" i="173"/>
  <c r="I492" i="173"/>
  <c r="I493" i="173"/>
  <c r="I494" i="173"/>
  <c r="V504" i="173"/>
  <c r="H500" i="173"/>
  <c r="F498" i="173"/>
  <c r="F499" i="173"/>
  <c r="F502" i="173"/>
  <c r="J502" i="173"/>
  <c r="F503" i="173"/>
  <c r="J503" i="173"/>
  <c r="P504" i="173"/>
  <c r="Q504" i="173"/>
  <c r="R504" i="173"/>
  <c r="U504" i="173"/>
  <c r="W504" i="173"/>
  <c r="X504" i="173"/>
  <c r="Z504" i="173"/>
  <c r="I507" i="173"/>
  <c r="P507" i="173"/>
  <c r="Q507" i="173"/>
  <c r="R507" i="173"/>
  <c r="U507" i="173"/>
  <c r="V507" i="173"/>
  <c r="W507" i="173"/>
  <c r="X507" i="173"/>
  <c r="Z507" i="173"/>
  <c r="H513" i="173"/>
  <c r="J515" i="173"/>
  <c r="J516" i="173"/>
  <c r="P517" i="173"/>
  <c r="U517" i="173"/>
  <c r="V517" i="173"/>
  <c r="W517" i="173"/>
  <c r="X517" i="173"/>
  <c r="Z517" i="173"/>
  <c r="AB517" i="173"/>
  <c r="J530" i="173"/>
  <c r="I521" i="173"/>
  <c r="R532" i="173"/>
  <c r="I522" i="173"/>
  <c r="I523" i="173"/>
  <c r="V532" i="173"/>
  <c r="H528" i="173"/>
  <c r="F526" i="173"/>
  <c r="F527" i="173"/>
  <c r="J528" i="173"/>
  <c r="F530" i="173"/>
  <c r="F531" i="173"/>
  <c r="J531" i="173"/>
  <c r="P532" i="173"/>
  <c r="Q532" i="173"/>
  <c r="U532" i="173"/>
  <c r="W532" i="173"/>
  <c r="X532" i="173"/>
  <c r="Z532" i="173"/>
  <c r="P535" i="173"/>
  <c r="Q535" i="173"/>
  <c r="R535" i="173"/>
  <c r="U535" i="173"/>
  <c r="V535" i="173"/>
  <c r="W535" i="173"/>
  <c r="X535" i="173"/>
  <c r="Z535" i="173"/>
  <c r="J544" i="173"/>
  <c r="J545" i="173"/>
  <c r="I546" i="173" s="1"/>
  <c r="O546" i="173" s="1"/>
  <c r="J542" i="173"/>
  <c r="H542" i="173"/>
  <c r="P546" i="173"/>
  <c r="Q546" i="173"/>
  <c r="J543" i="173" s="1"/>
  <c r="U546" i="173"/>
  <c r="V546" i="173"/>
  <c r="W546" i="173"/>
  <c r="X546" i="173"/>
  <c r="Z546" i="173"/>
  <c r="J557" i="173"/>
  <c r="J558" i="173"/>
  <c r="I549" i="173"/>
  <c r="I550" i="173"/>
  <c r="I551" i="173"/>
  <c r="F553" i="173"/>
  <c r="F554" i="173"/>
  <c r="H555" i="173"/>
  <c r="F557" i="173"/>
  <c r="F558" i="173"/>
  <c r="P559" i="173"/>
  <c r="Q559" i="173"/>
  <c r="R559" i="173"/>
  <c r="U559" i="173"/>
  <c r="V559" i="173"/>
  <c r="W559" i="173"/>
  <c r="Z559" i="173"/>
  <c r="AB559" i="173"/>
  <c r="J572" i="173"/>
  <c r="J573" i="173"/>
  <c r="I563" i="173"/>
  <c r="H570" i="173"/>
  <c r="I564" i="173"/>
  <c r="I565" i="173"/>
  <c r="AB574" i="173"/>
  <c r="F568" i="173"/>
  <c r="F569" i="173"/>
  <c r="F572" i="173"/>
  <c r="F573" i="173"/>
  <c r="P574" i="173"/>
  <c r="R574" i="173"/>
  <c r="U574" i="173"/>
  <c r="V574" i="173"/>
  <c r="W574" i="173"/>
  <c r="X574" i="173"/>
  <c r="Z574" i="173"/>
  <c r="P577" i="173"/>
  <c r="Q577" i="173"/>
  <c r="R577" i="173"/>
  <c r="U577" i="173"/>
  <c r="V577" i="173"/>
  <c r="W577" i="173"/>
  <c r="X577" i="173"/>
  <c r="Z577" i="173"/>
  <c r="I581" i="173"/>
  <c r="I582" i="173"/>
  <c r="I583" i="173"/>
  <c r="V594" i="173"/>
  <c r="F588" i="173"/>
  <c r="F589" i="173"/>
  <c r="H590" i="173"/>
  <c r="F592" i="173"/>
  <c r="J592" i="173"/>
  <c r="F593" i="173"/>
  <c r="J593" i="173"/>
  <c r="P594" i="173"/>
  <c r="Q594" i="173"/>
  <c r="R594" i="173"/>
  <c r="U594" i="173"/>
  <c r="W594" i="173"/>
  <c r="X594" i="173"/>
  <c r="Z594" i="173"/>
  <c r="P597" i="173"/>
  <c r="Q597" i="173"/>
  <c r="R597" i="173"/>
  <c r="U597" i="173"/>
  <c r="V597" i="173"/>
  <c r="W597" i="173"/>
  <c r="X597" i="173"/>
  <c r="Z597" i="173"/>
  <c r="P600" i="173"/>
  <c r="Q600" i="173"/>
  <c r="R600" i="173"/>
  <c r="U600" i="173"/>
  <c r="V600" i="173"/>
  <c r="W600" i="173"/>
  <c r="X600" i="173"/>
  <c r="Z600" i="173"/>
  <c r="P603" i="173"/>
  <c r="Q603" i="173"/>
  <c r="R603" i="173"/>
  <c r="U603" i="173"/>
  <c r="V603" i="173"/>
  <c r="W603" i="173"/>
  <c r="X603" i="173"/>
  <c r="Z603" i="173"/>
  <c r="I608" i="173"/>
  <c r="I609" i="173"/>
  <c r="I610" i="173"/>
  <c r="F612" i="173"/>
  <c r="F613" i="173"/>
  <c r="H614" i="173"/>
  <c r="F616" i="173"/>
  <c r="J616" i="173"/>
  <c r="I618" i="173" s="1"/>
  <c r="O618" i="173" s="1"/>
  <c r="F617" i="173"/>
  <c r="J617" i="173"/>
  <c r="P618" i="173"/>
  <c r="Q618" i="173"/>
  <c r="J615" i="173" s="1"/>
  <c r="R618" i="173"/>
  <c r="U618" i="173"/>
  <c r="V618" i="173"/>
  <c r="W618" i="173"/>
  <c r="Z618" i="173"/>
  <c r="AB618" i="173"/>
  <c r="I621" i="173"/>
  <c r="AB621" i="173" s="1"/>
  <c r="P621" i="173"/>
  <c r="Q621" i="173"/>
  <c r="R621" i="173"/>
  <c r="U621" i="173"/>
  <c r="V621" i="173"/>
  <c r="W621" i="173"/>
  <c r="X621" i="173"/>
  <c r="Z621" i="173"/>
  <c r="J635" i="173"/>
  <c r="I637" i="173" s="1"/>
  <c r="O637" i="173" s="1"/>
  <c r="H633" i="173"/>
  <c r="I625" i="173"/>
  <c r="I626" i="173"/>
  <c r="I627" i="173"/>
  <c r="F631" i="173"/>
  <c r="F632" i="173"/>
  <c r="F635" i="173"/>
  <c r="F636" i="173"/>
  <c r="J636" i="173"/>
  <c r="P637" i="173"/>
  <c r="U637" i="173"/>
  <c r="V637" i="173"/>
  <c r="W637" i="173"/>
  <c r="X637" i="173"/>
  <c r="Z637" i="173"/>
  <c r="AB637" i="173"/>
  <c r="I640" i="173"/>
  <c r="AB640" i="173" s="1"/>
  <c r="P640" i="173"/>
  <c r="Q640" i="173"/>
  <c r="R640" i="173"/>
  <c r="U640" i="173"/>
  <c r="V640" i="173"/>
  <c r="W640" i="173"/>
  <c r="X640" i="173"/>
  <c r="Z640" i="173"/>
  <c r="J648" i="173"/>
  <c r="Q650" i="173"/>
  <c r="J647" i="173" s="1"/>
  <c r="H646" i="173"/>
  <c r="J649" i="173"/>
  <c r="P650" i="173"/>
  <c r="U650" i="173"/>
  <c r="V650" i="173"/>
  <c r="W650" i="173"/>
  <c r="X650" i="173"/>
  <c r="Z650" i="173"/>
  <c r="J663" i="173"/>
  <c r="J664" i="173"/>
  <c r="I654" i="173"/>
  <c r="H661" i="173"/>
  <c r="I655" i="173"/>
  <c r="I656" i="173"/>
  <c r="F659" i="173"/>
  <c r="F660" i="173"/>
  <c r="F663" i="173"/>
  <c r="F664" i="173"/>
  <c r="P665" i="173"/>
  <c r="R665" i="173"/>
  <c r="U665" i="173"/>
  <c r="V665" i="173"/>
  <c r="W665" i="173"/>
  <c r="X665" i="173"/>
  <c r="Z665" i="173"/>
  <c r="AB665" i="173"/>
  <c r="I668" i="173"/>
  <c r="AB668" i="173" s="1"/>
  <c r="P668" i="173"/>
  <c r="Q668" i="173"/>
  <c r="R668" i="173"/>
  <c r="U668" i="173"/>
  <c r="V668" i="173"/>
  <c r="W668" i="173"/>
  <c r="X668" i="173"/>
  <c r="Z668" i="173"/>
  <c r="J683" i="173"/>
  <c r="I685" i="173" s="1"/>
  <c r="O685" i="173" s="1"/>
  <c r="I672" i="173"/>
  <c r="J681" i="173"/>
  <c r="I673" i="173"/>
  <c r="I674" i="173"/>
  <c r="V685" i="173"/>
  <c r="F679" i="173"/>
  <c r="F680" i="173"/>
  <c r="H681" i="173"/>
  <c r="F683" i="173"/>
  <c r="F684" i="173"/>
  <c r="J684" i="173"/>
  <c r="P685" i="173"/>
  <c r="R685" i="173"/>
  <c r="U685" i="173"/>
  <c r="W685" i="173"/>
  <c r="X685" i="173"/>
  <c r="Z685" i="173"/>
  <c r="AB685" i="173"/>
  <c r="I688" i="173"/>
  <c r="O688" i="173"/>
  <c r="P688" i="173"/>
  <c r="Q688" i="173"/>
  <c r="R688" i="173"/>
  <c r="U688" i="173"/>
  <c r="V688" i="173"/>
  <c r="W688" i="173"/>
  <c r="X688" i="173"/>
  <c r="Z688" i="173"/>
  <c r="AB688" i="173"/>
  <c r="I692" i="173"/>
  <c r="AB692" i="173" s="1"/>
  <c r="P692" i="173"/>
  <c r="Q692" i="173"/>
  <c r="R692" i="173"/>
  <c r="U692" i="173"/>
  <c r="V692" i="173"/>
  <c r="W692" i="173"/>
  <c r="X692" i="173"/>
  <c r="Z692" i="173"/>
  <c r="I695" i="173"/>
  <c r="AB695" i="173" s="1"/>
  <c r="P695" i="173"/>
  <c r="Q695" i="173"/>
  <c r="R695" i="173"/>
  <c r="U695" i="173"/>
  <c r="V695" i="173"/>
  <c r="W695" i="173"/>
  <c r="X695" i="173"/>
  <c r="Z695" i="173"/>
  <c r="I698" i="173"/>
  <c r="AB698" i="173" s="1"/>
  <c r="P698" i="173"/>
  <c r="Q698" i="173"/>
  <c r="R698" i="173"/>
  <c r="U698" i="173"/>
  <c r="V698" i="173"/>
  <c r="W698" i="173"/>
  <c r="X698" i="173"/>
  <c r="Z698" i="173"/>
  <c r="P701" i="173"/>
  <c r="Q701" i="173"/>
  <c r="R701" i="173"/>
  <c r="U701" i="173"/>
  <c r="V701" i="173"/>
  <c r="W701" i="173"/>
  <c r="X701" i="173"/>
  <c r="Z701" i="173"/>
  <c r="J709" i="173"/>
  <c r="I711" i="173" s="1"/>
  <c r="O711" i="173" s="1"/>
  <c r="J710" i="173"/>
  <c r="H707" i="173"/>
  <c r="J707" i="173"/>
  <c r="P711" i="173"/>
  <c r="Q711" i="173"/>
  <c r="J708" i="173" s="1"/>
  <c r="R711" i="173"/>
  <c r="U711" i="173"/>
  <c r="V711" i="173"/>
  <c r="W711" i="173"/>
  <c r="X711" i="173"/>
  <c r="Z711" i="173"/>
  <c r="AB711" i="173"/>
  <c r="J724" i="173"/>
  <c r="H721" i="173"/>
  <c r="I714" i="173"/>
  <c r="I715" i="173"/>
  <c r="I716" i="173"/>
  <c r="F719" i="173"/>
  <c r="F720" i="173"/>
  <c r="F723" i="173"/>
  <c r="J723" i="173"/>
  <c r="F724" i="173"/>
  <c r="P725" i="173"/>
  <c r="Q725" i="173"/>
  <c r="R725" i="173"/>
  <c r="U725" i="173"/>
  <c r="V725" i="173"/>
  <c r="W725" i="173"/>
  <c r="X725" i="173"/>
  <c r="Z725" i="173"/>
  <c r="AB725" i="173"/>
  <c r="I728" i="173"/>
  <c r="P728" i="173"/>
  <c r="Q728" i="173"/>
  <c r="R728" i="173"/>
  <c r="U728" i="173"/>
  <c r="V728" i="173"/>
  <c r="W728" i="173"/>
  <c r="X728" i="173"/>
  <c r="Z728" i="173"/>
  <c r="J738" i="173"/>
  <c r="H735" i="173"/>
  <c r="J737" i="173"/>
  <c r="P739" i="173"/>
  <c r="U739" i="173"/>
  <c r="V739" i="173"/>
  <c r="W739" i="173"/>
  <c r="X739" i="173"/>
  <c r="Z739" i="173"/>
  <c r="AB739" i="173"/>
  <c r="H748" i="173"/>
  <c r="I742" i="173"/>
  <c r="I743" i="173"/>
  <c r="I744" i="173"/>
  <c r="F746" i="173"/>
  <c r="F747" i="173"/>
  <c r="F750" i="173"/>
  <c r="J750" i="173"/>
  <c r="F751" i="173"/>
  <c r="J751" i="173"/>
  <c r="P752" i="173"/>
  <c r="Q752" i="173"/>
  <c r="R752" i="173"/>
  <c r="U752" i="173"/>
  <c r="V752" i="173"/>
  <c r="W752" i="173"/>
  <c r="X752" i="173"/>
  <c r="Z752" i="173"/>
  <c r="I756" i="173"/>
  <c r="I757" i="173"/>
  <c r="I758" i="173"/>
  <c r="V767" i="173"/>
  <c r="AB767" i="173"/>
  <c r="F761" i="173"/>
  <c r="F762" i="173"/>
  <c r="H763" i="173"/>
  <c r="J763" i="173"/>
  <c r="F765" i="173"/>
  <c r="J765" i="173"/>
  <c r="F766" i="173"/>
  <c r="J766" i="173"/>
  <c r="I767" i="173"/>
  <c r="O767" i="173" s="1"/>
  <c r="P767" i="173"/>
  <c r="Q767" i="173"/>
  <c r="R767" i="173"/>
  <c r="U767" i="173"/>
  <c r="W767" i="173"/>
  <c r="X767" i="173"/>
  <c r="Z767" i="173"/>
  <c r="P770" i="173"/>
  <c r="Q770" i="173"/>
  <c r="R770" i="173"/>
  <c r="U770" i="173"/>
  <c r="V770" i="173"/>
  <c r="W770" i="173"/>
  <c r="X770" i="173"/>
  <c r="Z770" i="173"/>
  <c r="J785" i="173"/>
  <c r="J786" i="173"/>
  <c r="I774" i="173"/>
  <c r="H783" i="173"/>
  <c r="I775" i="173"/>
  <c r="I776" i="173"/>
  <c r="F781" i="173"/>
  <c r="F782" i="173"/>
  <c r="F785" i="173"/>
  <c r="F786" i="173"/>
  <c r="P787" i="173"/>
  <c r="U787" i="173"/>
  <c r="V787" i="173"/>
  <c r="W787" i="173"/>
  <c r="X787" i="173"/>
  <c r="Z787" i="173"/>
  <c r="AB787" i="173"/>
  <c r="I790" i="173"/>
  <c r="O790" i="173" s="1"/>
  <c r="P790" i="173"/>
  <c r="Q790" i="173"/>
  <c r="R790" i="173"/>
  <c r="U790" i="173"/>
  <c r="V790" i="173"/>
  <c r="W790" i="173"/>
  <c r="X790" i="173"/>
  <c r="Z790" i="173"/>
  <c r="AB790" i="173"/>
  <c r="I793" i="173"/>
  <c r="O793" i="173" s="1"/>
  <c r="P793" i="173"/>
  <c r="Q793" i="173"/>
  <c r="R793" i="173"/>
  <c r="U793" i="173"/>
  <c r="V793" i="173"/>
  <c r="W793" i="173"/>
  <c r="X793" i="173"/>
  <c r="Z793" i="173"/>
  <c r="AB793" i="173"/>
  <c r="I796" i="173"/>
  <c r="AB796" i="173" s="1"/>
  <c r="P796" i="173"/>
  <c r="Q796" i="173"/>
  <c r="R796" i="173"/>
  <c r="U796" i="173"/>
  <c r="V796" i="173"/>
  <c r="W796" i="173"/>
  <c r="X796" i="173"/>
  <c r="Z796" i="173"/>
  <c r="J804" i="173"/>
  <c r="I806" i="173" s="1"/>
  <c r="O806" i="173" s="1"/>
  <c r="J805" i="173"/>
  <c r="P806" i="173"/>
  <c r="U806" i="173"/>
  <c r="V806" i="173"/>
  <c r="W806" i="173"/>
  <c r="X806" i="173"/>
  <c r="Z806" i="173"/>
  <c r="AB806" i="173"/>
  <c r="I809" i="173"/>
  <c r="H816" i="173"/>
  <c r="I810" i="173"/>
  <c r="I811" i="173"/>
  <c r="F814" i="173"/>
  <c r="F815" i="173"/>
  <c r="F818" i="173"/>
  <c r="J818" i="173"/>
  <c r="F819" i="173"/>
  <c r="J819" i="173"/>
  <c r="P820" i="173"/>
  <c r="R820" i="173"/>
  <c r="U820" i="173"/>
  <c r="V820" i="173"/>
  <c r="W820" i="173"/>
  <c r="X820" i="173"/>
  <c r="Z820" i="173"/>
  <c r="AB820" i="173"/>
  <c r="I823" i="173"/>
  <c r="AB823" i="173" s="1"/>
  <c r="P823" i="173"/>
  <c r="Q823" i="173"/>
  <c r="R823" i="173"/>
  <c r="U823" i="173"/>
  <c r="V823" i="173"/>
  <c r="W823" i="173"/>
  <c r="X823" i="173"/>
  <c r="Z823" i="173"/>
  <c r="H832" i="173"/>
  <c r="I826" i="173"/>
  <c r="I827" i="173"/>
  <c r="I828" i="173"/>
  <c r="F830" i="173"/>
  <c r="F831" i="173"/>
  <c r="F834" i="173"/>
  <c r="J834" i="173"/>
  <c r="F835" i="173"/>
  <c r="J835" i="173"/>
  <c r="P836" i="173"/>
  <c r="Q836" i="173"/>
  <c r="R836" i="173"/>
  <c r="U836" i="173"/>
  <c r="V836" i="173"/>
  <c r="W836" i="173"/>
  <c r="X836" i="173"/>
  <c r="Z836" i="173"/>
  <c r="I840" i="173"/>
  <c r="I841" i="173"/>
  <c r="I842" i="173"/>
  <c r="V850" i="173"/>
  <c r="H846" i="173"/>
  <c r="AB850" i="173"/>
  <c r="F844" i="173"/>
  <c r="F845" i="173"/>
  <c r="J846" i="173"/>
  <c r="F848" i="173"/>
  <c r="J848" i="173"/>
  <c r="F849" i="173"/>
  <c r="J849" i="173"/>
  <c r="P850" i="173"/>
  <c r="Q850" i="173"/>
  <c r="J847" i="173" s="1"/>
  <c r="R850" i="173"/>
  <c r="U850" i="173"/>
  <c r="W850" i="173"/>
  <c r="X850" i="173"/>
  <c r="Z850" i="173"/>
  <c r="J859" i="173"/>
  <c r="H856" i="173"/>
  <c r="J856" i="173"/>
  <c r="J858" i="173"/>
  <c r="P860" i="173"/>
  <c r="Q860" i="173"/>
  <c r="J857" i="173" s="1"/>
  <c r="R860" i="173"/>
  <c r="U860" i="173"/>
  <c r="V860" i="173"/>
  <c r="W860" i="173"/>
  <c r="X860" i="173"/>
  <c r="Z860" i="173"/>
  <c r="AB860" i="173"/>
  <c r="H870" i="173"/>
  <c r="I863" i="173"/>
  <c r="I864" i="173"/>
  <c r="I865" i="173"/>
  <c r="V874" i="173"/>
  <c r="F868" i="173"/>
  <c r="F869" i="173"/>
  <c r="F872" i="173"/>
  <c r="J872" i="173"/>
  <c r="F873" i="173"/>
  <c r="J873" i="173"/>
  <c r="P874" i="173"/>
  <c r="Q874" i="173"/>
  <c r="J871" i="173" s="1"/>
  <c r="R874" i="173"/>
  <c r="U874" i="173"/>
  <c r="W874" i="173"/>
  <c r="X874" i="173"/>
  <c r="Z874" i="173"/>
  <c r="AB874" i="173"/>
  <c r="I877" i="173"/>
  <c r="P877" i="173"/>
  <c r="Q877" i="173"/>
  <c r="R877" i="173"/>
  <c r="U877" i="173"/>
  <c r="V877" i="173"/>
  <c r="W877" i="173"/>
  <c r="X877" i="173"/>
  <c r="Z877" i="173"/>
  <c r="H884" i="173"/>
  <c r="J886" i="173"/>
  <c r="J887" i="173"/>
  <c r="P888" i="173"/>
  <c r="Q888" i="173"/>
  <c r="J885" i="173" s="1"/>
  <c r="U888" i="173"/>
  <c r="V888" i="173"/>
  <c r="W888" i="173"/>
  <c r="X888" i="173"/>
  <c r="Z888" i="173"/>
  <c r="AB888" i="173"/>
  <c r="H897" i="173"/>
  <c r="I891" i="173"/>
  <c r="I892" i="173"/>
  <c r="I893" i="173"/>
  <c r="F895" i="173"/>
  <c r="F896" i="173"/>
  <c r="J897" i="173"/>
  <c r="F899" i="173"/>
  <c r="J899" i="173"/>
  <c r="F900" i="173"/>
  <c r="J900" i="173"/>
  <c r="P901" i="173"/>
  <c r="U901" i="173"/>
  <c r="V901" i="173"/>
  <c r="W901" i="173"/>
  <c r="X901" i="173"/>
  <c r="Z901" i="173"/>
  <c r="AB901" i="173"/>
  <c r="J914" i="173"/>
  <c r="H911" i="173"/>
  <c r="I904" i="173"/>
  <c r="I905" i="173"/>
  <c r="X915" i="173"/>
  <c r="I906" i="173"/>
  <c r="F909" i="173"/>
  <c r="F910" i="173"/>
  <c r="F913" i="173"/>
  <c r="J913" i="173"/>
  <c r="F914" i="173"/>
  <c r="P915" i="173"/>
  <c r="U915" i="173"/>
  <c r="V915" i="173"/>
  <c r="W915" i="173"/>
  <c r="Z915" i="173"/>
  <c r="P918" i="173"/>
  <c r="Q918" i="173"/>
  <c r="R918" i="173"/>
  <c r="U918" i="173"/>
  <c r="V918" i="173"/>
  <c r="W918" i="173"/>
  <c r="X918" i="173"/>
  <c r="Z918" i="173"/>
  <c r="J931" i="173"/>
  <c r="J932" i="173"/>
  <c r="H929" i="173"/>
  <c r="I922" i="173"/>
  <c r="I923" i="173"/>
  <c r="I924" i="173"/>
  <c r="F927" i="173"/>
  <c r="F928" i="173"/>
  <c r="F931" i="173"/>
  <c r="F932" i="173"/>
  <c r="P933" i="173"/>
  <c r="Q933" i="173"/>
  <c r="J930" i="173" s="1"/>
  <c r="R933" i="173"/>
  <c r="U933" i="173"/>
  <c r="V933" i="173"/>
  <c r="W933" i="173"/>
  <c r="Z933" i="173"/>
  <c r="AB933" i="173"/>
  <c r="I936" i="173"/>
  <c r="P936" i="173"/>
  <c r="Q936" i="173"/>
  <c r="R936" i="173"/>
  <c r="U936" i="173"/>
  <c r="V936" i="173"/>
  <c r="W936" i="173"/>
  <c r="X936" i="173"/>
  <c r="Z936" i="173"/>
  <c r="I939" i="173"/>
  <c r="O939" i="173" s="1"/>
  <c r="P939" i="173"/>
  <c r="Q939" i="173"/>
  <c r="R939" i="173"/>
  <c r="U939" i="173"/>
  <c r="V939" i="173"/>
  <c r="W939" i="173"/>
  <c r="X939" i="173"/>
  <c r="Z939" i="173"/>
  <c r="AB939" i="173"/>
  <c r="J951" i="173"/>
  <c r="H949" i="173"/>
  <c r="I942" i="173"/>
  <c r="J949" i="173"/>
  <c r="I943" i="173"/>
  <c r="I944" i="173"/>
  <c r="V953" i="173"/>
  <c r="F947" i="173"/>
  <c r="F948" i="173"/>
  <c r="F951" i="173"/>
  <c r="F952" i="173"/>
  <c r="J952" i="173"/>
  <c r="P953" i="173"/>
  <c r="R953" i="173"/>
  <c r="U953" i="173"/>
  <c r="W953" i="173"/>
  <c r="X953" i="173"/>
  <c r="Z953" i="173"/>
  <c r="AB953" i="173"/>
  <c r="I956" i="173"/>
  <c r="AB956" i="173" s="1"/>
  <c r="P956" i="173"/>
  <c r="Q956" i="173"/>
  <c r="R956" i="173"/>
  <c r="U956" i="173"/>
  <c r="V956" i="173"/>
  <c r="W956" i="173"/>
  <c r="X956" i="173"/>
  <c r="Z956" i="173"/>
  <c r="J968" i="173"/>
  <c r="I970" i="173" s="1"/>
  <c r="O970" i="173" s="1"/>
  <c r="I959" i="173"/>
  <c r="J966" i="173"/>
  <c r="H966" i="173"/>
  <c r="I960" i="173"/>
  <c r="I961" i="173"/>
  <c r="V970" i="173"/>
  <c r="F964" i="173"/>
  <c r="F965" i="173"/>
  <c r="F968" i="173"/>
  <c r="F969" i="173"/>
  <c r="J969" i="173"/>
  <c r="P970" i="173"/>
  <c r="R970" i="173"/>
  <c r="U970" i="173"/>
  <c r="W970" i="173"/>
  <c r="X970" i="173"/>
  <c r="Z970" i="173"/>
  <c r="I973" i="173"/>
  <c r="P973" i="173"/>
  <c r="Q973" i="173"/>
  <c r="R973" i="173"/>
  <c r="U973" i="173"/>
  <c r="V973" i="173"/>
  <c r="W973" i="173"/>
  <c r="X973" i="173"/>
  <c r="Z973" i="173"/>
  <c r="J986" i="173"/>
  <c r="J987" i="173"/>
  <c r="I976" i="173"/>
  <c r="R988" i="173"/>
  <c r="I977" i="173"/>
  <c r="J984" i="173"/>
  <c r="I978" i="173"/>
  <c r="AB988" i="173"/>
  <c r="F982" i="173"/>
  <c r="F983" i="173"/>
  <c r="H984" i="173"/>
  <c r="F986" i="173"/>
  <c r="F987" i="173"/>
  <c r="P988" i="173"/>
  <c r="Q988" i="173"/>
  <c r="J985" i="173" s="1"/>
  <c r="U988" i="173"/>
  <c r="V988" i="173"/>
  <c r="W988" i="173"/>
  <c r="X988" i="173"/>
  <c r="Z988" i="173"/>
  <c r="P991" i="173"/>
  <c r="Q991" i="173"/>
  <c r="R991" i="173"/>
  <c r="U991" i="173"/>
  <c r="V991" i="173"/>
  <c r="W991" i="173"/>
  <c r="X991" i="173"/>
  <c r="Z991" i="173"/>
  <c r="P994" i="173"/>
  <c r="Q994" i="173"/>
  <c r="R994" i="173"/>
  <c r="U994" i="173"/>
  <c r="V994" i="173"/>
  <c r="W994" i="173"/>
  <c r="X994" i="173"/>
  <c r="Z994" i="173"/>
  <c r="H1004" i="173"/>
  <c r="I997" i="173"/>
  <c r="I998" i="173"/>
  <c r="I999" i="173"/>
  <c r="V1008" i="173"/>
  <c r="F1002" i="173"/>
  <c r="F1003" i="173"/>
  <c r="F1006" i="173"/>
  <c r="J1006" i="173"/>
  <c r="F1007" i="173"/>
  <c r="J1007" i="173"/>
  <c r="P1008" i="173"/>
  <c r="R1008" i="173"/>
  <c r="U1008" i="173"/>
  <c r="W1008" i="173"/>
  <c r="X1008" i="173"/>
  <c r="Z1008" i="173"/>
  <c r="AB1008" i="173"/>
  <c r="I1011" i="173"/>
  <c r="O1011" i="173" s="1"/>
  <c r="P1011" i="173"/>
  <c r="Q1011" i="173"/>
  <c r="R1011" i="173"/>
  <c r="U1011" i="173"/>
  <c r="V1011" i="173"/>
  <c r="W1011" i="173"/>
  <c r="X1011" i="173"/>
  <c r="Z1011" i="173"/>
  <c r="AB1011" i="173"/>
  <c r="J1026" i="173"/>
  <c r="J1027" i="173"/>
  <c r="H1040" i="173"/>
  <c r="I1033" i="173"/>
  <c r="I1034" i="173"/>
  <c r="I1035" i="173"/>
  <c r="V1044" i="173"/>
  <c r="F1038" i="173"/>
  <c r="F1039" i="173"/>
  <c r="J1040" i="173"/>
  <c r="F1042" i="173"/>
  <c r="J1042" i="173"/>
  <c r="F1043" i="173"/>
  <c r="J1043" i="173"/>
  <c r="I1044" i="173" s="1"/>
  <c r="O1044" i="173" s="1"/>
  <c r="P1044" i="173"/>
  <c r="Q1044" i="173"/>
  <c r="R1044" i="173"/>
  <c r="U1044" i="173"/>
  <c r="W1044" i="173"/>
  <c r="X1044" i="173"/>
  <c r="Z1044" i="173"/>
  <c r="AB1044" i="173"/>
  <c r="P1047" i="173"/>
  <c r="Q1047" i="173"/>
  <c r="R1047" i="173"/>
  <c r="U1047" i="173"/>
  <c r="V1047" i="173"/>
  <c r="W1047" i="173"/>
  <c r="X1047" i="173"/>
  <c r="Z1047" i="173"/>
  <c r="H1056" i="173"/>
  <c r="I1050" i="173"/>
  <c r="I1051" i="173"/>
  <c r="I1052" i="173"/>
  <c r="F1053" i="173"/>
  <c r="F1054" i="173"/>
  <c r="F1055" i="173"/>
  <c r="F1058" i="173"/>
  <c r="J1058" i="173"/>
  <c r="F1059" i="173"/>
  <c r="J1059" i="173"/>
  <c r="P1060" i="173"/>
  <c r="U1060" i="173"/>
  <c r="V1060" i="173"/>
  <c r="W1060" i="173"/>
  <c r="X1060" i="173"/>
  <c r="Z1060" i="173"/>
  <c r="AB1060" i="173"/>
  <c r="I1063" i="173"/>
  <c r="AB1063" i="173" s="1"/>
  <c r="P1063" i="173"/>
  <c r="Q1063" i="173"/>
  <c r="R1063" i="173"/>
  <c r="U1063" i="173"/>
  <c r="V1063" i="173"/>
  <c r="W1063" i="173"/>
  <c r="X1063" i="173"/>
  <c r="Z1063" i="173"/>
  <c r="J1078" i="173"/>
  <c r="H1075" i="173"/>
  <c r="I1066" i="173"/>
  <c r="I1067" i="173"/>
  <c r="I1068" i="173"/>
  <c r="AB1079" i="173"/>
  <c r="F1073" i="173"/>
  <c r="F1074" i="173"/>
  <c r="F1077" i="173"/>
  <c r="J1077" i="173"/>
  <c r="F1078" i="173"/>
  <c r="P1079" i="173"/>
  <c r="U1079" i="173"/>
  <c r="V1079" i="173"/>
  <c r="W1079" i="173"/>
  <c r="X1079" i="173"/>
  <c r="Z1079" i="173"/>
  <c r="P1082" i="173"/>
  <c r="Q1082" i="173"/>
  <c r="R1082" i="173"/>
  <c r="U1082" i="173"/>
  <c r="V1082" i="173"/>
  <c r="W1082" i="173"/>
  <c r="X1082" i="173"/>
  <c r="Z1082" i="173"/>
  <c r="I1085" i="173"/>
  <c r="O1085" i="173" s="1"/>
  <c r="P1085" i="173"/>
  <c r="Q1085" i="173"/>
  <c r="R1085" i="173"/>
  <c r="U1085" i="173"/>
  <c r="V1085" i="173"/>
  <c r="W1085" i="173"/>
  <c r="X1085" i="173"/>
  <c r="Z1085" i="173"/>
  <c r="H1096" i="173"/>
  <c r="I1089" i="173"/>
  <c r="I1090" i="173"/>
  <c r="I1091" i="173"/>
  <c r="V1100" i="173"/>
  <c r="F1094" i="173"/>
  <c r="F1095" i="173"/>
  <c r="J1096" i="173"/>
  <c r="F1098" i="173"/>
  <c r="J1098" i="173"/>
  <c r="F1099" i="173"/>
  <c r="J1099" i="173"/>
  <c r="I1100" i="173"/>
  <c r="O1100" i="173" s="1"/>
  <c r="P1100" i="173"/>
  <c r="Q1100" i="173"/>
  <c r="R1100" i="173"/>
  <c r="U1100" i="173"/>
  <c r="W1100" i="173"/>
  <c r="X1100" i="173"/>
  <c r="Z1100" i="173"/>
  <c r="AB1100" i="173"/>
  <c r="P1103" i="173"/>
  <c r="Q1103" i="173"/>
  <c r="R1103" i="173"/>
  <c r="U1103" i="173"/>
  <c r="V1103" i="173"/>
  <c r="W1103" i="173"/>
  <c r="X1103" i="173"/>
  <c r="Z1103" i="173"/>
  <c r="I1106" i="173"/>
  <c r="I1107" i="173"/>
  <c r="I1108" i="173"/>
  <c r="F1109" i="173"/>
  <c r="F1110" i="173"/>
  <c r="F1111" i="173"/>
  <c r="H1112" i="173"/>
  <c r="F1114" i="173"/>
  <c r="J1114" i="173"/>
  <c r="I1116" i="173" s="1"/>
  <c r="O1116" i="173" s="1"/>
  <c r="F1115" i="173"/>
  <c r="J1115" i="173"/>
  <c r="P1116" i="173"/>
  <c r="U1116" i="173"/>
  <c r="V1116" i="173"/>
  <c r="W1116" i="173"/>
  <c r="X1116" i="173"/>
  <c r="Z1116" i="173"/>
  <c r="AB1116" i="173"/>
  <c r="I1119" i="173"/>
  <c r="AB1119" i="173" s="1"/>
  <c r="P1119" i="173"/>
  <c r="Q1119" i="173"/>
  <c r="R1119" i="173"/>
  <c r="U1119" i="173"/>
  <c r="V1119" i="173"/>
  <c r="W1119" i="173"/>
  <c r="X1119" i="173"/>
  <c r="Z1119" i="173"/>
  <c r="H1131" i="173"/>
  <c r="I1122" i="173"/>
  <c r="I1123" i="173"/>
  <c r="I1124" i="173"/>
  <c r="AB1135" i="173"/>
  <c r="F1129" i="173"/>
  <c r="F1130" i="173"/>
  <c r="F1133" i="173"/>
  <c r="J1133" i="173"/>
  <c r="F1134" i="173"/>
  <c r="J1134" i="173"/>
  <c r="P1135" i="173"/>
  <c r="U1135" i="173"/>
  <c r="V1135" i="173"/>
  <c r="W1135" i="173"/>
  <c r="X1135" i="173"/>
  <c r="Z1135" i="173"/>
  <c r="P1138" i="173"/>
  <c r="Q1138" i="173"/>
  <c r="R1138" i="173"/>
  <c r="U1138" i="173"/>
  <c r="V1138" i="173"/>
  <c r="W1138" i="173"/>
  <c r="X1138" i="173"/>
  <c r="Z1138" i="173"/>
  <c r="I1142" i="173"/>
  <c r="P1142" i="173"/>
  <c r="Q1142" i="173"/>
  <c r="R1142" i="173"/>
  <c r="U1142" i="173"/>
  <c r="V1142" i="173"/>
  <c r="W1142" i="173"/>
  <c r="X1142" i="173"/>
  <c r="Z1142" i="173"/>
  <c r="H1152" i="173"/>
  <c r="I1145" i="173"/>
  <c r="Q1156" i="173"/>
  <c r="I1146" i="173"/>
  <c r="I1147" i="173"/>
  <c r="F1150" i="173"/>
  <c r="F1151" i="173"/>
  <c r="J1152" i="173"/>
  <c r="F1154" i="173"/>
  <c r="J1154" i="173"/>
  <c r="F1155" i="173"/>
  <c r="J1155" i="173"/>
  <c r="P1156" i="173"/>
  <c r="U1156" i="173"/>
  <c r="V1156" i="173"/>
  <c r="W1156" i="173"/>
  <c r="X1156" i="173"/>
  <c r="Z1156" i="173"/>
  <c r="AB1156" i="173"/>
  <c r="P1159" i="173"/>
  <c r="Q1159" i="173"/>
  <c r="R1159" i="173"/>
  <c r="U1159" i="173"/>
  <c r="V1159" i="173"/>
  <c r="W1159" i="173"/>
  <c r="X1159" i="173"/>
  <c r="Z1159" i="173"/>
  <c r="J1172" i="173"/>
  <c r="J1173" i="173"/>
  <c r="H1170" i="173"/>
  <c r="I1163" i="173"/>
  <c r="I1164" i="173"/>
  <c r="I1165" i="173"/>
  <c r="V1174" i="173"/>
  <c r="F1168" i="173"/>
  <c r="F1169" i="173"/>
  <c r="F1172" i="173"/>
  <c r="F1173" i="173"/>
  <c r="P1174" i="173"/>
  <c r="Q1174" i="173"/>
  <c r="R1174" i="173"/>
  <c r="U1174" i="173"/>
  <c r="W1174" i="173"/>
  <c r="X1174" i="173"/>
  <c r="Z1174" i="173"/>
  <c r="AB1174" i="173"/>
  <c r="I1177" i="173"/>
  <c r="AB1177" i="173" s="1"/>
  <c r="P1177" i="173"/>
  <c r="Q1177" i="173"/>
  <c r="R1177" i="173"/>
  <c r="U1177" i="173"/>
  <c r="V1177" i="173"/>
  <c r="W1177" i="173"/>
  <c r="X1177" i="173"/>
  <c r="Z1177" i="173"/>
  <c r="H1186" i="173"/>
  <c r="I1180" i="173"/>
  <c r="J1186" i="173"/>
  <c r="I1181" i="173"/>
  <c r="I1182" i="173"/>
  <c r="F1183" i="173"/>
  <c r="F1184" i="173"/>
  <c r="F1185" i="173"/>
  <c r="F1188" i="173"/>
  <c r="J1188" i="173"/>
  <c r="I1190" i="173" s="1"/>
  <c r="O1190" i="173" s="1"/>
  <c r="F1189" i="173"/>
  <c r="J1189" i="173"/>
  <c r="P1190" i="173"/>
  <c r="R1190" i="173"/>
  <c r="U1190" i="173"/>
  <c r="V1190" i="173"/>
  <c r="W1190" i="173"/>
  <c r="X1190" i="173"/>
  <c r="Z1190" i="173"/>
  <c r="AB1190" i="173"/>
  <c r="I1193" i="173"/>
  <c r="AB1193" i="173" s="1"/>
  <c r="P1193" i="173"/>
  <c r="Q1193" i="173"/>
  <c r="R1193" i="173"/>
  <c r="U1193" i="173"/>
  <c r="V1193" i="173"/>
  <c r="W1193" i="173"/>
  <c r="X1193" i="173"/>
  <c r="Z1193" i="173"/>
  <c r="J1207" i="173"/>
  <c r="I1196" i="173"/>
  <c r="I1197" i="173"/>
  <c r="I1198" i="173"/>
  <c r="V1209" i="173"/>
  <c r="AB1209" i="173"/>
  <c r="F1203" i="173"/>
  <c r="F1204" i="173"/>
  <c r="H1205" i="173"/>
  <c r="J1205" i="173"/>
  <c r="F1207" i="173"/>
  <c r="F1208" i="173"/>
  <c r="J1208" i="173"/>
  <c r="P1209" i="173"/>
  <c r="Q1209" i="173"/>
  <c r="R1209" i="173"/>
  <c r="U1209" i="173"/>
  <c r="W1209" i="173"/>
  <c r="X1209" i="173"/>
  <c r="Z1209" i="173"/>
  <c r="P1212" i="173"/>
  <c r="Q1212" i="173"/>
  <c r="R1212" i="173"/>
  <c r="U1212" i="173"/>
  <c r="V1212" i="173"/>
  <c r="W1212" i="173"/>
  <c r="X1212" i="173"/>
  <c r="Z1212" i="173"/>
  <c r="P1216" i="173"/>
  <c r="Q1216" i="173"/>
  <c r="R1216" i="173"/>
  <c r="U1216" i="173"/>
  <c r="V1216" i="173"/>
  <c r="W1216" i="173"/>
  <c r="X1216" i="173"/>
  <c r="Z1216" i="173"/>
  <c r="J1228" i="173"/>
  <c r="J1229" i="173"/>
  <c r="H1226" i="173"/>
  <c r="I1219" i="173"/>
  <c r="I1220" i="173"/>
  <c r="I1221" i="173"/>
  <c r="V1230" i="173"/>
  <c r="F1224" i="173"/>
  <c r="F1225" i="173"/>
  <c r="F1228" i="173"/>
  <c r="F1229" i="173"/>
  <c r="P1230" i="173"/>
  <c r="Q1230" i="173"/>
  <c r="R1230" i="173"/>
  <c r="U1230" i="173"/>
  <c r="W1230" i="173"/>
  <c r="Z1230" i="173"/>
  <c r="AB1230" i="173"/>
  <c r="I1233" i="173"/>
  <c r="AB1233" i="173" s="1"/>
  <c r="P1233" i="173"/>
  <c r="Q1233" i="173"/>
  <c r="R1233" i="173"/>
  <c r="U1233" i="173"/>
  <c r="V1233" i="173"/>
  <c r="W1233" i="173"/>
  <c r="X1233" i="173"/>
  <c r="Z1233" i="173"/>
  <c r="J1245" i="173"/>
  <c r="H1243" i="173"/>
  <c r="I1236" i="173"/>
  <c r="I1247" i="173"/>
  <c r="O1247" i="173" s="1"/>
  <c r="I1237" i="173"/>
  <c r="I1238" i="173"/>
  <c r="F1241" i="173"/>
  <c r="F1242" i="173"/>
  <c r="J1244" i="173"/>
  <c r="F1245" i="173"/>
  <c r="F1246" i="173"/>
  <c r="J1246" i="173"/>
  <c r="P1247" i="173"/>
  <c r="Q1247" i="173"/>
  <c r="R1247" i="173"/>
  <c r="U1247" i="173"/>
  <c r="V1247" i="173"/>
  <c r="W1247" i="173"/>
  <c r="X1247" i="173"/>
  <c r="Z1247" i="173"/>
  <c r="AB1247" i="173"/>
  <c r="I1250" i="173"/>
  <c r="AB1250" i="173" s="1"/>
  <c r="P1250" i="173"/>
  <c r="Q1250" i="173"/>
  <c r="R1250" i="173"/>
  <c r="U1250" i="173"/>
  <c r="V1250" i="173"/>
  <c r="W1250" i="173"/>
  <c r="X1250" i="173"/>
  <c r="Z1250" i="173"/>
  <c r="I1254" i="173"/>
  <c r="I1255" i="173"/>
  <c r="I1256" i="173"/>
  <c r="V1265" i="173"/>
  <c r="H1261" i="173"/>
  <c r="F1259" i="173"/>
  <c r="F1260" i="173"/>
  <c r="F1263" i="173"/>
  <c r="J1263" i="173"/>
  <c r="I1265" i="173" s="1"/>
  <c r="O1265" i="173" s="1"/>
  <c r="F1264" i="173"/>
  <c r="J1264" i="173"/>
  <c r="P1265" i="173"/>
  <c r="R1265" i="173"/>
  <c r="U1265" i="173"/>
  <c r="W1265" i="173"/>
  <c r="X1265" i="173"/>
  <c r="Z1265" i="173"/>
  <c r="AB1265" i="173"/>
  <c r="I1268" i="173"/>
  <c r="AB1268" i="173" s="1"/>
  <c r="P1268" i="173"/>
  <c r="Q1268" i="173"/>
  <c r="R1268" i="173"/>
  <c r="U1268" i="173"/>
  <c r="V1268" i="173"/>
  <c r="W1268" i="173"/>
  <c r="X1268" i="173"/>
  <c r="Z1268" i="173"/>
  <c r="I1271" i="173"/>
  <c r="I1272" i="173"/>
  <c r="I1273" i="173"/>
  <c r="V1281" i="173"/>
  <c r="F1274" i="173"/>
  <c r="F1275" i="173"/>
  <c r="F1276" i="173"/>
  <c r="H1277" i="173"/>
  <c r="J1277" i="173"/>
  <c r="F1279" i="173"/>
  <c r="J1279" i="173"/>
  <c r="F1280" i="173"/>
  <c r="J1280" i="173"/>
  <c r="I1281" i="173"/>
  <c r="O1281" i="173" s="1"/>
  <c r="P1281" i="173"/>
  <c r="Q1281" i="173"/>
  <c r="R1281" i="173"/>
  <c r="U1281" i="173"/>
  <c r="W1281" i="173"/>
  <c r="X1281" i="173"/>
  <c r="Z1281" i="173"/>
  <c r="AB1281" i="173"/>
  <c r="P1284" i="173"/>
  <c r="Q1284" i="173"/>
  <c r="R1284" i="173"/>
  <c r="U1284" i="173"/>
  <c r="V1284" i="173"/>
  <c r="W1284" i="173"/>
  <c r="X1284" i="173"/>
  <c r="Z1284" i="173"/>
  <c r="H1296" i="173"/>
  <c r="I1287" i="173"/>
  <c r="I1288" i="173"/>
  <c r="I1289" i="173"/>
  <c r="F1294" i="173"/>
  <c r="F1295" i="173"/>
  <c r="J1296" i="173"/>
  <c r="F1298" i="173"/>
  <c r="J1298" i="173"/>
  <c r="I1300" i="173" s="1"/>
  <c r="O1300" i="173" s="1"/>
  <c r="F1299" i="173"/>
  <c r="J1299" i="173"/>
  <c r="P1300" i="173"/>
  <c r="Q1300" i="173"/>
  <c r="J1297" i="173" s="1"/>
  <c r="R1300" i="173"/>
  <c r="U1300" i="173"/>
  <c r="V1300" i="173"/>
  <c r="W1300" i="173"/>
  <c r="X1300" i="173"/>
  <c r="Z1300" i="173"/>
  <c r="AB1300" i="173"/>
  <c r="P1303" i="173"/>
  <c r="Q1303" i="173"/>
  <c r="R1303" i="173"/>
  <c r="U1303" i="173"/>
  <c r="V1303" i="173"/>
  <c r="W1303" i="173"/>
  <c r="X1303" i="173"/>
  <c r="Z1303" i="173"/>
  <c r="I1307" i="173"/>
  <c r="O1307" i="173" s="1"/>
  <c r="P1307" i="173"/>
  <c r="Q1307" i="173"/>
  <c r="R1307" i="173"/>
  <c r="U1307" i="173"/>
  <c r="V1307" i="173"/>
  <c r="W1307" i="173"/>
  <c r="X1307" i="173"/>
  <c r="Z1307" i="173"/>
  <c r="AB1307" i="173"/>
  <c r="I1310" i="173"/>
  <c r="J1317" i="173"/>
  <c r="I1311" i="173"/>
  <c r="I1312" i="173"/>
  <c r="H1317" i="173"/>
  <c r="F1315" i="173"/>
  <c r="F1316" i="173"/>
  <c r="F1319" i="173"/>
  <c r="J1319" i="173"/>
  <c r="F1320" i="173"/>
  <c r="J1320" i="173"/>
  <c r="I1321" i="173"/>
  <c r="O1321" i="173" s="1"/>
  <c r="P1321" i="173"/>
  <c r="R1321" i="173"/>
  <c r="U1321" i="173"/>
  <c r="V1321" i="173"/>
  <c r="W1321" i="173"/>
  <c r="X1321" i="173"/>
  <c r="Z1321" i="173"/>
  <c r="AB1321" i="173"/>
  <c r="J1336" i="173"/>
  <c r="J1337" i="173"/>
  <c r="I1342" i="173"/>
  <c r="I1343" i="173"/>
  <c r="I1344" i="173"/>
  <c r="F1347" i="173"/>
  <c r="F1348" i="173"/>
  <c r="H1349" i="173"/>
  <c r="J1349" i="173"/>
  <c r="F1352" i="173"/>
  <c r="J1352" i="173"/>
  <c r="F1353" i="173"/>
  <c r="J1353" i="173"/>
  <c r="P1354" i="173"/>
  <c r="U1354" i="173"/>
  <c r="V1354" i="173"/>
  <c r="W1354" i="173"/>
  <c r="X1354" i="173"/>
  <c r="Z1354" i="173"/>
  <c r="AB1354" i="173"/>
  <c r="I1357" i="173"/>
  <c r="P1357" i="173"/>
  <c r="Q1357" i="173"/>
  <c r="R1357" i="173"/>
  <c r="U1357" i="173"/>
  <c r="V1357" i="173"/>
  <c r="W1357" i="173"/>
  <c r="X1357" i="173"/>
  <c r="Z1357" i="173"/>
  <c r="I1360" i="173"/>
  <c r="I1361" i="173"/>
  <c r="I1362" i="173"/>
  <c r="F1365" i="173"/>
  <c r="F1366" i="173"/>
  <c r="H1367" i="173"/>
  <c r="AB1368" i="173"/>
  <c r="F1370" i="173"/>
  <c r="J1370" i="173"/>
  <c r="F1371" i="173"/>
  <c r="P1372" i="173"/>
  <c r="Q1372" i="173"/>
  <c r="J1369" i="173" s="1"/>
  <c r="R1372" i="173"/>
  <c r="U1372" i="173"/>
  <c r="V1372" i="173"/>
  <c r="W1372" i="173"/>
  <c r="Z1372" i="173"/>
  <c r="I1375" i="173"/>
  <c r="P1375" i="173"/>
  <c r="Q1375" i="173"/>
  <c r="R1375" i="173"/>
  <c r="U1375" i="173"/>
  <c r="V1375" i="173"/>
  <c r="W1375" i="173"/>
  <c r="X1375" i="173"/>
  <c r="Z1375" i="173"/>
  <c r="H1385" i="173"/>
  <c r="I1378" i="173"/>
  <c r="I1379" i="173"/>
  <c r="I1380" i="173"/>
  <c r="F1383" i="173"/>
  <c r="F1384" i="173"/>
  <c r="J1385" i="173"/>
  <c r="F1387" i="173"/>
  <c r="J1387" i="173"/>
  <c r="I1389" i="173" s="1"/>
  <c r="O1389" i="173" s="1"/>
  <c r="F1388" i="173"/>
  <c r="J1388" i="173"/>
  <c r="P1389" i="173"/>
  <c r="Q1389" i="173"/>
  <c r="J1386" i="173" s="1"/>
  <c r="R1389" i="173"/>
  <c r="U1389" i="173"/>
  <c r="V1389" i="173"/>
  <c r="W1389" i="173"/>
  <c r="X1389" i="173"/>
  <c r="Z1389" i="173"/>
  <c r="AB1389" i="173"/>
  <c r="I1392" i="173"/>
  <c r="O1392" i="173"/>
  <c r="P1392" i="173"/>
  <c r="Q1392" i="173"/>
  <c r="R1392" i="173"/>
  <c r="U1392" i="173"/>
  <c r="V1392" i="173"/>
  <c r="W1392" i="173"/>
  <c r="X1392" i="173"/>
  <c r="Z1392" i="173"/>
  <c r="I1395" i="173"/>
  <c r="I1396" i="173"/>
  <c r="I1397" i="173"/>
  <c r="F1398" i="173"/>
  <c r="F1399" i="173"/>
  <c r="F1400" i="173"/>
  <c r="H1401" i="173"/>
  <c r="J1401" i="173"/>
  <c r="F1403" i="173"/>
  <c r="J1403" i="173"/>
  <c r="F1404" i="173"/>
  <c r="J1404" i="173"/>
  <c r="P1405" i="173"/>
  <c r="Q1405" i="173"/>
  <c r="J1402" i="173" s="1"/>
  <c r="R1405" i="173"/>
  <c r="U1405" i="173"/>
  <c r="V1405" i="173"/>
  <c r="W1405" i="173"/>
  <c r="X1405" i="173"/>
  <c r="Z1405" i="173"/>
  <c r="AB1405" i="173"/>
  <c r="I1408" i="173"/>
  <c r="AB1408" i="173" s="1"/>
  <c r="P1408" i="173"/>
  <c r="Q1408" i="173"/>
  <c r="R1408" i="173"/>
  <c r="U1408" i="173"/>
  <c r="V1408" i="173"/>
  <c r="W1408" i="173"/>
  <c r="X1408" i="173"/>
  <c r="Z1408" i="173"/>
  <c r="J1420" i="173"/>
  <c r="H1418" i="173"/>
  <c r="I1411" i="173"/>
  <c r="I1412" i="173"/>
  <c r="I1413" i="173"/>
  <c r="F1416" i="173"/>
  <c r="F1417" i="173"/>
  <c r="J1418" i="173"/>
  <c r="F1420" i="173"/>
  <c r="F1421" i="173"/>
  <c r="J1421" i="173"/>
  <c r="P1422" i="173"/>
  <c r="Q1422" i="173"/>
  <c r="J1419" i="173" s="1"/>
  <c r="R1422" i="173"/>
  <c r="U1422" i="173"/>
  <c r="V1422" i="173"/>
  <c r="W1422" i="173"/>
  <c r="X1422" i="173"/>
  <c r="Z1422" i="173"/>
  <c r="AB1422" i="173"/>
  <c r="I1425" i="173"/>
  <c r="I1426" i="173"/>
  <c r="I1427" i="173"/>
  <c r="H1432" i="173"/>
  <c r="F1430" i="173"/>
  <c r="F1431" i="173"/>
  <c r="J1432" i="173"/>
  <c r="F1434" i="173"/>
  <c r="J1434" i="173"/>
  <c r="F1435" i="173"/>
  <c r="J1435" i="173"/>
  <c r="I1436" i="173"/>
  <c r="O1436" i="173" s="1"/>
  <c r="P1436" i="173"/>
  <c r="Q1436" i="173"/>
  <c r="R1436" i="173"/>
  <c r="U1436" i="173"/>
  <c r="V1436" i="173"/>
  <c r="W1436" i="173"/>
  <c r="X1436" i="173"/>
  <c r="Z1436" i="173"/>
  <c r="AB1436" i="173"/>
  <c r="P1439" i="173"/>
  <c r="Q1439" i="173"/>
  <c r="R1439" i="173"/>
  <c r="U1439" i="173"/>
  <c r="V1439" i="173"/>
  <c r="W1439" i="173"/>
  <c r="X1439" i="173"/>
  <c r="Z1439" i="173"/>
  <c r="I1442" i="173"/>
  <c r="I1443" i="173"/>
  <c r="I1444" i="173"/>
  <c r="V1453" i="173"/>
  <c r="F1447" i="173"/>
  <c r="F1448" i="173"/>
  <c r="H1449" i="173"/>
  <c r="J1449" i="173"/>
  <c r="F1451" i="173"/>
  <c r="J1451" i="173"/>
  <c r="F1452" i="173"/>
  <c r="J1452" i="173"/>
  <c r="P1453" i="173"/>
  <c r="Q1453" i="173"/>
  <c r="J1450" i="173" s="1"/>
  <c r="R1453" i="173"/>
  <c r="U1453" i="173"/>
  <c r="W1453" i="173"/>
  <c r="X1453" i="173"/>
  <c r="Z1453" i="173"/>
  <c r="AB1453" i="173"/>
  <c r="I1456" i="173"/>
  <c r="P1456" i="173"/>
  <c r="Q1456" i="173"/>
  <c r="R1456" i="173"/>
  <c r="U1456" i="173"/>
  <c r="V1456" i="173"/>
  <c r="W1456" i="173"/>
  <c r="X1456" i="173"/>
  <c r="Z1456" i="173"/>
  <c r="I1459" i="173"/>
  <c r="O1459" i="173" s="1"/>
  <c r="P1459" i="173"/>
  <c r="Q1459" i="173"/>
  <c r="R1459" i="173"/>
  <c r="U1459" i="173"/>
  <c r="V1459" i="173"/>
  <c r="W1459" i="173"/>
  <c r="X1459" i="173"/>
  <c r="Z1459" i="173"/>
  <c r="I1462" i="173"/>
  <c r="J1468" i="173"/>
  <c r="I1463" i="173"/>
  <c r="I1464" i="173"/>
  <c r="H1468" i="173"/>
  <c r="F1466" i="173"/>
  <c r="F1467" i="173"/>
  <c r="F1470" i="173"/>
  <c r="J1470" i="173"/>
  <c r="F1471" i="173"/>
  <c r="J1471" i="173"/>
  <c r="I1472" i="173"/>
  <c r="O1472" i="173" s="1"/>
  <c r="P1472" i="173"/>
  <c r="Q1472" i="173"/>
  <c r="R1472" i="173"/>
  <c r="U1472" i="173"/>
  <c r="V1472" i="173"/>
  <c r="W1472" i="173"/>
  <c r="X1472" i="173"/>
  <c r="Z1472" i="173"/>
  <c r="AB1472" i="173"/>
  <c r="J1483" i="173"/>
  <c r="I1475" i="173"/>
  <c r="H1481" i="173"/>
  <c r="I1476" i="173"/>
  <c r="I1477" i="173"/>
  <c r="V1485" i="173"/>
  <c r="I1478" i="173"/>
  <c r="J1481" i="173"/>
  <c r="F1479" i="173"/>
  <c r="F1480" i="173"/>
  <c r="F1483" i="173"/>
  <c r="F1484" i="173"/>
  <c r="J1484" i="173"/>
  <c r="P1485" i="173"/>
  <c r="Q1485" i="173"/>
  <c r="J1482" i="173" s="1"/>
  <c r="R1485" i="173"/>
  <c r="U1485" i="173"/>
  <c r="W1485" i="173"/>
  <c r="X1485" i="173"/>
  <c r="Z1485" i="173"/>
  <c r="AB1485" i="173"/>
  <c r="J1498" i="173"/>
  <c r="H1495" i="173"/>
  <c r="J1495" i="173"/>
  <c r="J1497" i="173"/>
  <c r="P1499" i="173"/>
  <c r="R1499" i="173"/>
  <c r="U1499" i="173"/>
  <c r="V1499" i="173"/>
  <c r="W1499" i="173"/>
  <c r="X1499" i="173"/>
  <c r="Z1499" i="173"/>
  <c r="AB1499" i="173"/>
  <c r="I1502" i="173"/>
  <c r="P1502" i="173"/>
  <c r="Q1502" i="173"/>
  <c r="R1502" i="173"/>
  <c r="U1502" i="173"/>
  <c r="V1502" i="173"/>
  <c r="W1502" i="173"/>
  <c r="X1502" i="173"/>
  <c r="Z1502" i="173"/>
  <c r="J1513" i="173"/>
  <c r="I1515" i="173" s="1"/>
  <c r="O1515" i="173" s="1"/>
  <c r="I1505" i="173"/>
  <c r="J1511" i="173"/>
  <c r="H1511" i="173"/>
  <c r="I1506" i="173"/>
  <c r="I1507" i="173"/>
  <c r="V1515" i="173"/>
  <c r="F1509" i="173"/>
  <c r="F1510" i="173"/>
  <c r="F1513" i="173"/>
  <c r="F1514" i="173"/>
  <c r="J1514" i="173"/>
  <c r="P1515" i="173"/>
  <c r="Q1515" i="173"/>
  <c r="J1512" i="173" s="1"/>
  <c r="R1515" i="173"/>
  <c r="U1515" i="173"/>
  <c r="W1515" i="173"/>
  <c r="X1515" i="173"/>
  <c r="Z1515" i="173"/>
  <c r="AB1515" i="173"/>
  <c r="J1525" i="173"/>
  <c r="H1525" i="173"/>
  <c r="F1527" i="173"/>
  <c r="J1527" i="173"/>
  <c r="F1528" i="173"/>
  <c r="J1528" i="173"/>
  <c r="P1529" i="173"/>
  <c r="Q1529" i="173"/>
  <c r="R1529" i="173"/>
  <c r="U1529" i="173"/>
  <c r="V1529" i="173"/>
  <c r="W1529" i="173"/>
  <c r="Z1529" i="173"/>
  <c r="AB1529" i="173"/>
  <c r="I1532" i="173"/>
  <c r="P1532" i="173"/>
  <c r="Q1532" i="173"/>
  <c r="R1532" i="173"/>
  <c r="U1532" i="173"/>
  <c r="V1532" i="173"/>
  <c r="W1532" i="173"/>
  <c r="X1532" i="173"/>
  <c r="Z1532" i="173"/>
  <c r="I1536" i="173"/>
  <c r="I1537" i="173"/>
  <c r="I1538" i="173"/>
  <c r="F1541" i="173"/>
  <c r="F1542" i="173"/>
  <c r="H1543" i="173"/>
  <c r="F1545" i="173"/>
  <c r="J1545" i="173"/>
  <c r="F1546" i="173"/>
  <c r="J1546" i="173"/>
  <c r="P1547" i="173"/>
  <c r="U1547" i="173"/>
  <c r="V1547" i="173"/>
  <c r="W1547" i="173"/>
  <c r="X1547" i="173"/>
  <c r="Z1547" i="173"/>
  <c r="AB1547" i="173"/>
  <c r="I1550" i="173"/>
  <c r="P1550" i="173"/>
  <c r="Q1550" i="173"/>
  <c r="R1550" i="173"/>
  <c r="U1550" i="173"/>
  <c r="V1550" i="173"/>
  <c r="W1550" i="173"/>
  <c r="X1550" i="173"/>
  <c r="Z1550" i="173"/>
  <c r="I1553" i="173"/>
  <c r="I1554" i="173"/>
  <c r="I1555" i="173"/>
  <c r="V1566" i="173"/>
  <c r="H1561" i="173"/>
  <c r="F1559" i="173"/>
  <c r="F1560" i="173"/>
  <c r="AB1562" i="173"/>
  <c r="F1564" i="173"/>
  <c r="J1564" i="173"/>
  <c r="F1565" i="173"/>
  <c r="J1565" i="173"/>
  <c r="P1566" i="173"/>
  <c r="R1566" i="173"/>
  <c r="U1566" i="173"/>
  <c r="W1566" i="173"/>
  <c r="X1566" i="173"/>
  <c r="Z1566" i="173"/>
  <c r="AB1566" i="173"/>
  <c r="I1569" i="173"/>
  <c r="P1569" i="173"/>
  <c r="Q1569" i="173"/>
  <c r="R1569" i="173"/>
  <c r="U1569" i="173"/>
  <c r="V1569" i="173"/>
  <c r="W1569" i="173"/>
  <c r="X1569" i="173"/>
  <c r="Z1569" i="173"/>
  <c r="I1572" i="173"/>
  <c r="AB1572" i="173" s="1"/>
  <c r="P1572" i="173"/>
  <c r="Q1572" i="173"/>
  <c r="R1572" i="173"/>
  <c r="U1572" i="173"/>
  <c r="V1572" i="173"/>
  <c r="W1572" i="173"/>
  <c r="X1572" i="173"/>
  <c r="Z1572" i="173"/>
  <c r="J1583" i="173"/>
  <c r="H1581" i="173"/>
  <c r="I1575" i="173"/>
  <c r="I1576" i="173"/>
  <c r="I1577" i="173"/>
  <c r="F1579" i="173"/>
  <c r="F1580" i="173"/>
  <c r="J1581" i="173"/>
  <c r="F1583" i="173"/>
  <c r="F1584" i="173"/>
  <c r="J1584" i="173"/>
  <c r="P1585" i="173"/>
  <c r="Q1585" i="173"/>
  <c r="J1582" i="173" s="1"/>
  <c r="R1585" i="173"/>
  <c r="U1585" i="173"/>
  <c r="V1585" i="173"/>
  <c r="W1585" i="173"/>
  <c r="X1585" i="173"/>
  <c r="Z1585" i="173"/>
  <c r="AB1585" i="173"/>
  <c r="J1596" i="173"/>
  <c r="I1588" i="173"/>
  <c r="R1598" i="173"/>
  <c r="H1594" i="173"/>
  <c r="I1589" i="173"/>
  <c r="I1590" i="173"/>
  <c r="V1598" i="173"/>
  <c r="I1591" i="173"/>
  <c r="F1592" i="173"/>
  <c r="F1593" i="173"/>
  <c r="F1596" i="173"/>
  <c r="F1597" i="173"/>
  <c r="J1597" i="173"/>
  <c r="P1598" i="173"/>
  <c r="Q1598" i="173"/>
  <c r="J1595" i="173" s="1"/>
  <c r="U1598" i="173"/>
  <c r="W1598" i="173"/>
  <c r="X1598" i="173"/>
  <c r="Z1598" i="173"/>
  <c r="AB1598" i="173"/>
  <c r="J1613" i="173"/>
  <c r="J1614" i="173"/>
  <c r="H1624" i="173"/>
  <c r="V1629" i="173"/>
  <c r="J1624" i="173"/>
  <c r="AB1625" i="173"/>
  <c r="J1627" i="173"/>
  <c r="J1628" i="173"/>
  <c r="I1629" i="173"/>
  <c r="O1629" i="173" s="1"/>
  <c r="P1629" i="173"/>
  <c r="Q1629" i="173"/>
  <c r="R1629" i="173"/>
  <c r="U1629" i="173"/>
  <c r="W1629" i="173"/>
  <c r="X1629" i="173"/>
  <c r="Z1629" i="173"/>
  <c r="AB1629" i="173"/>
  <c r="H1637" i="173"/>
  <c r="V1642" i="173"/>
  <c r="J1637" i="173"/>
  <c r="AB1638" i="173"/>
  <c r="J1640" i="173"/>
  <c r="I1642" i="173" s="1"/>
  <c r="O1642" i="173" s="1"/>
  <c r="J1641" i="173"/>
  <c r="P1642" i="173"/>
  <c r="Q1642" i="173"/>
  <c r="R1642" i="173"/>
  <c r="U1642" i="173"/>
  <c r="W1642" i="173"/>
  <c r="X1642" i="173"/>
  <c r="Z1642" i="173"/>
  <c r="AB1642" i="173"/>
  <c r="J1653" i="173"/>
  <c r="H1650" i="173"/>
  <c r="I1645" i="173"/>
  <c r="I1646" i="173"/>
  <c r="F1649" i="173"/>
  <c r="F1652" i="173"/>
  <c r="J1652" i="173"/>
  <c r="F1653" i="173"/>
  <c r="P1654" i="173"/>
  <c r="Q1654" i="173"/>
  <c r="R1654" i="173"/>
  <c r="U1654" i="173"/>
  <c r="V1654" i="173"/>
  <c r="W1654" i="173"/>
  <c r="Z1654" i="173"/>
  <c r="AB1654" i="173"/>
  <c r="P1657" i="173"/>
  <c r="Q1657" i="173"/>
  <c r="R1657" i="173"/>
  <c r="U1657" i="173"/>
  <c r="V1657" i="173"/>
  <c r="W1657" i="173"/>
  <c r="X1657" i="173"/>
  <c r="Z1657" i="173"/>
  <c r="I1660" i="173"/>
  <c r="I1661" i="173"/>
  <c r="I1662" i="173"/>
  <c r="F1665" i="173"/>
  <c r="F1666" i="173"/>
  <c r="H1667" i="173"/>
  <c r="J1667" i="173"/>
  <c r="F1669" i="173"/>
  <c r="J1669" i="173"/>
  <c r="F1670" i="173"/>
  <c r="J1670" i="173"/>
  <c r="I1671" i="173" s="1"/>
  <c r="O1671" i="173" s="1"/>
  <c r="P1671" i="173"/>
  <c r="Q1671" i="173"/>
  <c r="J1668" i="173" s="1"/>
  <c r="R1671" i="173"/>
  <c r="U1671" i="173"/>
  <c r="V1671" i="173"/>
  <c r="W1671" i="173"/>
  <c r="X1671" i="173"/>
  <c r="Z1671" i="173"/>
  <c r="AB1671" i="173"/>
  <c r="I1674" i="173"/>
  <c r="P1674" i="173"/>
  <c r="Q1674" i="173"/>
  <c r="R1674" i="173"/>
  <c r="U1674" i="173"/>
  <c r="V1674" i="173"/>
  <c r="W1674" i="173"/>
  <c r="X1674" i="173"/>
  <c r="Z1674" i="173"/>
  <c r="AB1674" i="173"/>
  <c r="I1677" i="173"/>
  <c r="I1678" i="173"/>
  <c r="I1679" i="173"/>
  <c r="F1684" i="173"/>
  <c r="F1685" i="173"/>
  <c r="H1686" i="173"/>
  <c r="J1686" i="173"/>
  <c r="F1688" i="173"/>
  <c r="J1688" i="173"/>
  <c r="F1689" i="173"/>
  <c r="J1689" i="173"/>
  <c r="I1690" i="173" s="1"/>
  <c r="O1690" i="173" s="1"/>
  <c r="P1690" i="173"/>
  <c r="Q1690" i="173"/>
  <c r="R1690" i="173"/>
  <c r="U1690" i="173"/>
  <c r="V1690" i="173"/>
  <c r="W1690" i="173"/>
  <c r="X1690" i="173"/>
  <c r="Z1690" i="173"/>
  <c r="AB1690" i="173"/>
  <c r="I1693" i="173"/>
  <c r="P1693" i="173"/>
  <c r="Q1693" i="173"/>
  <c r="R1693" i="173"/>
  <c r="U1693" i="173"/>
  <c r="V1693" i="173"/>
  <c r="W1693" i="173"/>
  <c r="X1693" i="173"/>
  <c r="Z1693" i="173"/>
  <c r="P1696" i="173"/>
  <c r="Q1696" i="173"/>
  <c r="R1696" i="173"/>
  <c r="U1696" i="173"/>
  <c r="V1696" i="173"/>
  <c r="W1696" i="173"/>
  <c r="X1696" i="173"/>
  <c r="Z1696" i="173"/>
  <c r="I1699" i="173"/>
  <c r="I1700" i="173"/>
  <c r="I1701" i="173"/>
  <c r="F1703" i="173"/>
  <c r="F1704" i="173"/>
  <c r="H1705" i="173"/>
  <c r="J1705" i="173"/>
  <c r="F1707" i="173"/>
  <c r="J1707" i="173"/>
  <c r="F1708" i="173"/>
  <c r="J1708" i="173"/>
  <c r="P1709" i="173"/>
  <c r="Q1709" i="173"/>
  <c r="J1706" i="173" s="1"/>
  <c r="R1709" i="173"/>
  <c r="U1709" i="173"/>
  <c r="V1709" i="173"/>
  <c r="W1709" i="173"/>
  <c r="X1709" i="173"/>
  <c r="Z1709" i="173"/>
  <c r="AB1709" i="173"/>
  <c r="J1723" i="173"/>
  <c r="I1712" i="173"/>
  <c r="I1713" i="173"/>
  <c r="I1714" i="173"/>
  <c r="F1718" i="173"/>
  <c r="F1719" i="173"/>
  <c r="H1720" i="173"/>
  <c r="F1722" i="173"/>
  <c r="J1722" i="173"/>
  <c r="F1723" i="173"/>
  <c r="P1724" i="173"/>
  <c r="Q1724" i="173"/>
  <c r="R1724" i="173"/>
  <c r="U1724" i="173"/>
  <c r="V1724" i="173"/>
  <c r="J1721" i="173" s="1"/>
  <c r="W1724" i="173"/>
  <c r="Z1724" i="173"/>
  <c r="I1727" i="173"/>
  <c r="AB1727" i="173" s="1"/>
  <c r="O1727" i="173"/>
  <c r="P1727" i="173"/>
  <c r="Q1727" i="173"/>
  <c r="R1727" i="173"/>
  <c r="U1727" i="173"/>
  <c r="V1727" i="173"/>
  <c r="W1727" i="173"/>
  <c r="X1727" i="173"/>
  <c r="Z1727" i="173"/>
  <c r="P1730" i="173"/>
  <c r="Q1730" i="173"/>
  <c r="R1730" i="173"/>
  <c r="U1730" i="173"/>
  <c r="V1730" i="173"/>
  <c r="W1730" i="173"/>
  <c r="X1730" i="173"/>
  <c r="Z1730" i="173"/>
  <c r="J1741" i="173"/>
  <c r="J1742" i="173"/>
  <c r="I1733" i="173"/>
  <c r="I1734" i="173"/>
  <c r="J1739" i="173"/>
  <c r="I1735" i="173"/>
  <c r="AB1743" i="173"/>
  <c r="F1737" i="173"/>
  <c r="F1738" i="173"/>
  <c r="H1739" i="173"/>
  <c r="F1741" i="173"/>
  <c r="F1742" i="173"/>
  <c r="P1743" i="173"/>
  <c r="Q1743" i="173"/>
  <c r="J1740" i="173" s="1"/>
  <c r="R1743" i="173"/>
  <c r="U1743" i="173"/>
  <c r="V1743" i="173"/>
  <c r="W1743" i="173"/>
  <c r="Z1743" i="173"/>
  <c r="J1753" i="173"/>
  <c r="H1750" i="173"/>
  <c r="J1750" i="173"/>
  <c r="X1755" i="173"/>
  <c r="AB1751" i="173"/>
  <c r="F1753" i="173"/>
  <c r="F1754" i="173"/>
  <c r="J1754" i="173"/>
  <c r="P1755" i="173"/>
  <c r="Q1755" i="173"/>
  <c r="J1752" i="173" s="1"/>
  <c r="R1755" i="173"/>
  <c r="U1755" i="173"/>
  <c r="V1755" i="173"/>
  <c r="W1755" i="173"/>
  <c r="Z1755" i="173"/>
  <c r="AB1755" i="173"/>
  <c r="J1767" i="173"/>
  <c r="J1768" i="173"/>
  <c r="V1769" i="173"/>
  <c r="H1765" i="173"/>
  <c r="AB1769" i="173"/>
  <c r="J1765" i="173"/>
  <c r="P1769" i="173"/>
  <c r="Q1769" i="173"/>
  <c r="R1769" i="173"/>
  <c r="U1769" i="173"/>
  <c r="W1769" i="173"/>
  <c r="X1769" i="173"/>
  <c r="Z1769" i="173"/>
  <c r="I1772" i="173"/>
  <c r="AB1772" i="173" s="1"/>
  <c r="O1772" i="173"/>
  <c r="P1772" i="173"/>
  <c r="Q1772" i="173"/>
  <c r="R1772" i="173"/>
  <c r="U1772" i="173"/>
  <c r="V1772" i="173"/>
  <c r="W1772" i="173"/>
  <c r="X1772" i="173"/>
  <c r="Z1772" i="173"/>
  <c r="J1785" i="173"/>
  <c r="I1775" i="173"/>
  <c r="I1776" i="173"/>
  <c r="I1777" i="173"/>
  <c r="V1787" i="173"/>
  <c r="AB1787" i="173"/>
  <c r="F1781" i="173"/>
  <c r="F1782" i="173"/>
  <c r="H1783" i="173"/>
  <c r="J1783" i="173"/>
  <c r="F1785" i="173"/>
  <c r="F1786" i="173"/>
  <c r="J1786" i="173"/>
  <c r="P1787" i="173"/>
  <c r="Q1787" i="173"/>
  <c r="R1787" i="173"/>
  <c r="U1787" i="173"/>
  <c r="W1787" i="173"/>
  <c r="X1787" i="173"/>
  <c r="Z1787" i="173"/>
  <c r="J1802" i="173"/>
  <c r="J1803" i="173"/>
  <c r="J1818" i="173"/>
  <c r="J1819" i="173"/>
  <c r="J1832" i="173"/>
  <c r="J1828" i="173"/>
  <c r="H1828" i="173"/>
  <c r="J1831" i="173"/>
  <c r="P1833" i="173"/>
  <c r="Q1833" i="173"/>
  <c r="J1830" i="173" s="1"/>
  <c r="U1833" i="173"/>
  <c r="V1833" i="173"/>
  <c r="W1833" i="173"/>
  <c r="X1833" i="173"/>
  <c r="Z1833" i="173"/>
  <c r="AB1833" i="173"/>
  <c r="H1839" i="173"/>
  <c r="J1839" i="173"/>
  <c r="AB1840" i="173"/>
  <c r="J1842" i="173"/>
  <c r="I1844" i="173" s="1"/>
  <c r="O1844" i="173" s="1"/>
  <c r="J1843" i="173"/>
  <c r="P1844" i="173"/>
  <c r="Q1844" i="173"/>
  <c r="J1841" i="173" s="1"/>
  <c r="R1844" i="173"/>
  <c r="U1844" i="173"/>
  <c r="V1844" i="173"/>
  <c r="W1844" i="173"/>
  <c r="X1844" i="173"/>
  <c r="Z1844" i="173"/>
  <c r="AB1844" i="173"/>
  <c r="J1856" i="173"/>
  <c r="I1847" i="173"/>
  <c r="H1853" i="173"/>
  <c r="I1848" i="173"/>
  <c r="X1857" i="173"/>
  <c r="I1849" i="173"/>
  <c r="F1850" i="173"/>
  <c r="F1851" i="173"/>
  <c r="F1852" i="173"/>
  <c r="F1855" i="173"/>
  <c r="J1855" i="173"/>
  <c r="F1856" i="173"/>
  <c r="P1857" i="173"/>
  <c r="U1857" i="173"/>
  <c r="V1857" i="173"/>
  <c r="W1857" i="173"/>
  <c r="Z1857" i="173"/>
  <c r="AB1857" i="173"/>
  <c r="J1870" i="173"/>
  <c r="H1867" i="173"/>
  <c r="I1860" i="173"/>
  <c r="I1861" i="173"/>
  <c r="I1862" i="173"/>
  <c r="F1863" i="173"/>
  <c r="F1864" i="173"/>
  <c r="F1865" i="173"/>
  <c r="F1866" i="173"/>
  <c r="F1869" i="173"/>
  <c r="J1869" i="173"/>
  <c r="F1870" i="173"/>
  <c r="P1871" i="173"/>
  <c r="Q1871" i="173"/>
  <c r="J1868" i="173" s="1"/>
  <c r="R1871" i="173"/>
  <c r="U1871" i="173"/>
  <c r="V1871" i="173"/>
  <c r="W1871" i="173"/>
  <c r="X1871" i="173"/>
  <c r="Z1871" i="173"/>
  <c r="AB1871" i="173"/>
  <c r="I1875" i="173"/>
  <c r="I1876" i="173"/>
  <c r="X1885" i="173"/>
  <c r="I1877" i="173"/>
  <c r="V1885" i="173"/>
  <c r="F1878" i="173"/>
  <c r="F1879" i="173"/>
  <c r="F1880" i="173"/>
  <c r="H1881" i="173"/>
  <c r="J1881" i="173"/>
  <c r="F1883" i="173"/>
  <c r="J1883" i="173"/>
  <c r="F1884" i="173"/>
  <c r="J1884" i="173"/>
  <c r="P1885" i="173"/>
  <c r="Q1885" i="173"/>
  <c r="R1885" i="173"/>
  <c r="U1885" i="173"/>
  <c r="W1885" i="173"/>
  <c r="Z1885" i="173"/>
  <c r="AB1885" i="173"/>
  <c r="J1898" i="173"/>
  <c r="H1895" i="173"/>
  <c r="I1889" i="173"/>
  <c r="I1890" i="173"/>
  <c r="I1891" i="173"/>
  <c r="F1892" i="173"/>
  <c r="F1893" i="173"/>
  <c r="F1894" i="173"/>
  <c r="F1897" i="173"/>
  <c r="J1897" i="173"/>
  <c r="F1898" i="173"/>
  <c r="P1899" i="173"/>
  <c r="Q1899" i="173"/>
  <c r="J1896" i="173" s="1"/>
  <c r="R1899" i="173"/>
  <c r="U1899" i="173"/>
  <c r="V1899" i="173"/>
  <c r="W1899" i="173"/>
  <c r="X1899" i="173"/>
  <c r="Z1899" i="173"/>
  <c r="AB1899" i="173"/>
  <c r="J1913" i="173"/>
  <c r="H1910" i="173"/>
  <c r="I1903" i="173"/>
  <c r="I1904" i="173"/>
  <c r="I1905" i="173"/>
  <c r="F1906" i="173"/>
  <c r="F1907" i="173"/>
  <c r="F1908" i="173"/>
  <c r="F1909" i="173"/>
  <c r="F1912" i="173"/>
  <c r="J1912" i="173"/>
  <c r="F1913" i="173"/>
  <c r="P1914" i="173"/>
  <c r="Q1914" i="173"/>
  <c r="R1914" i="173"/>
  <c r="U1914" i="173"/>
  <c r="V1914" i="173"/>
  <c r="W1914" i="173"/>
  <c r="X1914" i="173"/>
  <c r="Z1914" i="173"/>
  <c r="AB1914" i="173"/>
  <c r="I1918" i="173"/>
  <c r="I1919" i="173"/>
  <c r="X1928" i="173"/>
  <c r="I1920" i="173"/>
  <c r="F1921" i="173"/>
  <c r="F1922" i="173"/>
  <c r="F1923" i="173"/>
  <c r="H1924" i="173"/>
  <c r="J1924" i="173"/>
  <c r="F1926" i="173"/>
  <c r="J1926" i="173"/>
  <c r="F1927" i="173"/>
  <c r="J1927" i="173"/>
  <c r="P1928" i="173"/>
  <c r="Q1928" i="173"/>
  <c r="J1925" i="173" s="1"/>
  <c r="R1928" i="173"/>
  <c r="U1928" i="173"/>
  <c r="V1928" i="173"/>
  <c r="W1928" i="173"/>
  <c r="Z1928" i="173"/>
  <c r="AB1928" i="173"/>
  <c r="J1937" i="173"/>
  <c r="J1938" i="173"/>
  <c r="H1934" i="173"/>
  <c r="J1934" i="173"/>
  <c r="P1939" i="173"/>
  <c r="U1939" i="173"/>
  <c r="V1939" i="173"/>
  <c r="W1939" i="173"/>
  <c r="X1939" i="173"/>
  <c r="Z1939" i="173"/>
  <c r="AB1939" i="173"/>
  <c r="J1950" i="173"/>
  <c r="H1947" i="173"/>
  <c r="J1947" i="173"/>
  <c r="AB1948" i="173"/>
  <c r="J1951" i="173"/>
  <c r="P1952" i="173"/>
  <c r="Q1952" i="173"/>
  <c r="R1952" i="173"/>
  <c r="U1952" i="173"/>
  <c r="V1952" i="173"/>
  <c r="W1952" i="173"/>
  <c r="X1952" i="173"/>
  <c r="Z1952" i="173"/>
  <c r="AB1952" i="173"/>
  <c r="J1963" i="173"/>
  <c r="H1960" i="173"/>
  <c r="J1960" i="173"/>
  <c r="AB1961" i="173"/>
  <c r="J1964" i="173"/>
  <c r="P1965" i="173"/>
  <c r="Q1965" i="173"/>
  <c r="R1965" i="173"/>
  <c r="U1965" i="173"/>
  <c r="V1965" i="173"/>
  <c r="J1962" i="173" s="1"/>
  <c r="W1965" i="173"/>
  <c r="X1965" i="173"/>
  <c r="Z1965" i="173"/>
  <c r="AB1965" i="173"/>
  <c r="J1973" i="173"/>
  <c r="H1970" i="173"/>
  <c r="J1970" i="173"/>
  <c r="AB1971" i="173"/>
  <c r="J1974" i="173"/>
  <c r="P1975" i="173"/>
  <c r="Q1975" i="173"/>
  <c r="J1972" i="173" s="1"/>
  <c r="R1975" i="173"/>
  <c r="U1975" i="173"/>
  <c r="V1975" i="173"/>
  <c r="W1975" i="173"/>
  <c r="X1975" i="173"/>
  <c r="Z1975" i="173"/>
  <c r="AB1975" i="173"/>
  <c r="J1986" i="173"/>
  <c r="I1988" i="173" s="1"/>
  <c r="O1988" i="173" s="1"/>
  <c r="H1983" i="173"/>
  <c r="AB1984" i="173"/>
  <c r="J1987" i="173"/>
  <c r="P1988" i="173"/>
  <c r="Q1988" i="173"/>
  <c r="J1985" i="173" s="1"/>
  <c r="R1988" i="173"/>
  <c r="U1988" i="173"/>
  <c r="V1988" i="173"/>
  <c r="W1988" i="173"/>
  <c r="Z1988" i="173"/>
  <c r="AB1988" i="173"/>
  <c r="J1996" i="173"/>
  <c r="H1994" i="173"/>
  <c r="J1994" i="173"/>
  <c r="F1996" i="173"/>
  <c r="F1997" i="173"/>
  <c r="J1997" i="173"/>
  <c r="P1998" i="173"/>
  <c r="Q1998" i="173"/>
  <c r="J1995" i="173" s="1"/>
  <c r="U1998" i="173"/>
  <c r="V1998" i="173"/>
  <c r="W1998" i="173"/>
  <c r="Z1998" i="173"/>
  <c r="AB1998" i="173"/>
  <c r="H2006" i="173"/>
  <c r="J2008" i="173"/>
  <c r="J2009" i="173"/>
  <c r="P2010" i="173"/>
  <c r="U2010" i="173"/>
  <c r="V2010" i="173"/>
  <c r="W2010" i="173"/>
  <c r="X2010" i="173"/>
  <c r="Z2010" i="173"/>
  <c r="AB2010" i="173"/>
  <c r="H2018" i="173"/>
  <c r="J2018" i="173"/>
  <c r="AB2019" i="173"/>
  <c r="J2022" i="173"/>
  <c r="J2021" i="173"/>
  <c r="P2023" i="173"/>
  <c r="Q2023" i="173"/>
  <c r="J2020" i="173" s="1"/>
  <c r="R2023" i="173"/>
  <c r="U2023" i="173"/>
  <c r="V2023" i="173"/>
  <c r="W2023" i="173"/>
  <c r="X2023" i="173"/>
  <c r="Z2023" i="173"/>
  <c r="AB2023" i="173"/>
  <c r="H2032" i="173"/>
  <c r="J2032" i="173"/>
  <c r="J2034" i="173"/>
  <c r="J2035" i="173"/>
  <c r="I2036" i="173"/>
  <c r="O2036" i="173"/>
  <c r="P2036" i="173"/>
  <c r="Q2036" i="173"/>
  <c r="R2036" i="173"/>
  <c r="U2036" i="173"/>
  <c r="V2036" i="173"/>
  <c r="W2036" i="173"/>
  <c r="X2036" i="173"/>
  <c r="Z2036" i="173"/>
  <c r="AB2036" i="173"/>
  <c r="J2049" i="173"/>
  <c r="I2040" i="173"/>
  <c r="H2046" i="173"/>
  <c r="I2041" i="173"/>
  <c r="I2042" i="173"/>
  <c r="F2043" i="173"/>
  <c r="F2044" i="173"/>
  <c r="F2045" i="173"/>
  <c r="F2048" i="173"/>
  <c r="J2048" i="173"/>
  <c r="F2049" i="173"/>
  <c r="P2050" i="173"/>
  <c r="Q2050" i="173"/>
  <c r="J2047" i="173" s="1"/>
  <c r="R2050" i="173"/>
  <c r="U2050" i="173"/>
  <c r="V2050" i="173"/>
  <c r="W2050" i="173"/>
  <c r="X2050" i="173"/>
  <c r="Z2050" i="173"/>
  <c r="AB2050" i="173"/>
  <c r="I2054" i="173"/>
  <c r="I2055" i="173"/>
  <c r="I2056" i="173"/>
  <c r="F2057" i="173"/>
  <c r="F2058" i="173"/>
  <c r="H2059" i="173"/>
  <c r="F2061" i="173"/>
  <c r="J2061" i="173"/>
  <c r="F2062" i="173"/>
  <c r="J2062" i="173"/>
  <c r="P2063" i="173"/>
  <c r="Q2063" i="173"/>
  <c r="J2060" i="173" s="1"/>
  <c r="R2063" i="173"/>
  <c r="U2063" i="173"/>
  <c r="V2063" i="173"/>
  <c r="W2063" i="173"/>
  <c r="X2063" i="173"/>
  <c r="Z2063" i="173"/>
  <c r="AB2063" i="173"/>
  <c r="V2075" i="173"/>
  <c r="H2071" i="173"/>
  <c r="J2071" i="173"/>
  <c r="J2073" i="173"/>
  <c r="J2074" i="173"/>
  <c r="I2075" i="173" s="1"/>
  <c r="O2075" i="173" s="1"/>
  <c r="P2075" i="173"/>
  <c r="Q2075" i="173"/>
  <c r="R2075" i="173"/>
  <c r="U2075" i="173"/>
  <c r="W2075" i="173"/>
  <c r="X2075" i="173"/>
  <c r="Z2075" i="173"/>
  <c r="AB2075" i="173"/>
  <c r="J2086" i="173"/>
  <c r="I2078" i="173"/>
  <c r="I2079" i="173"/>
  <c r="X2087" i="173"/>
  <c r="I2080" i="173"/>
  <c r="F2081" i="173"/>
  <c r="F2082" i="173"/>
  <c r="H2083" i="173"/>
  <c r="F2085" i="173"/>
  <c r="J2085" i="173"/>
  <c r="F2086" i="173"/>
  <c r="P2087" i="173"/>
  <c r="Q2087" i="173"/>
  <c r="R2087" i="173"/>
  <c r="U2087" i="173"/>
  <c r="V2087" i="173"/>
  <c r="W2087" i="173"/>
  <c r="Z2087" i="173"/>
  <c r="AB2087" i="173"/>
  <c r="H2092" i="173"/>
  <c r="J2092" i="173"/>
  <c r="AB2093" i="173"/>
  <c r="J2095" i="173"/>
  <c r="J2096" i="173"/>
  <c r="P2097" i="173"/>
  <c r="Q2097" i="173"/>
  <c r="R2097" i="173"/>
  <c r="U2097" i="173"/>
  <c r="V2097" i="173"/>
  <c r="W2097" i="173"/>
  <c r="X2097" i="173"/>
  <c r="Z2097" i="173"/>
  <c r="AB2097" i="173"/>
  <c r="I2100" i="173"/>
  <c r="I2101" i="173"/>
  <c r="I2102" i="173"/>
  <c r="F2103" i="173"/>
  <c r="F2104" i="173"/>
  <c r="F2105" i="173"/>
  <c r="H2106" i="173"/>
  <c r="F2108" i="173"/>
  <c r="J2108" i="173"/>
  <c r="F2109" i="173"/>
  <c r="J2109" i="173"/>
  <c r="P2110" i="173"/>
  <c r="U2110" i="173"/>
  <c r="V2110" i="173"/>
  <c r="W2110" i="173"/>
  <c r="X2110" i="173"/>
  <c r="Z2110" i="173"/>
  <c r="AB2110" i="173"/>
  <c r="H2117" i="173"/>
  <c r="J2117" i="173"/>
  <c r="AB2118" i="173"/>
  <c r="J2120" i="173"/>
  <c r="J2121" i="173"/>
  <c r="P2122" i="173"/>
  <c r="Q2122" i="173"/>
  <c r="J2119" i="173" s="1"/>
  <c r="R2122" i="173"/>
  <c r="U2122" i="173"/>
  <c r="V2122" i="173"/>
  <c r="W2122" i="173"/>
  <c r="X2122" i="173"/>
  <c r="Z2122" i="173"/>
  <c r="AB2122" i="173"/>
  <c r="H2127" i="173"/>
  <c r="J2127" i="173"/>
  <c r="AB2128" i="173"/>
  <c r="J2130" i="173"/>
  <c r="J2131" i="173"/>
  <c r="P2132" i="173"/>
  <c r="Q2132" i="173"/>
  <c r="J2129" i="173" s="1"/>
  <c r="R2132" i="173"/>
  <c r="U2132" i="173"/>
  <c r="V2132" i="173"/>
  <c r="W2132" i="173"/>
  <c r="X2132" i="173"/>
  <c r="Z2132" i="173"/>
  <c r="AB2132" i="173"/>
  <c r="J2141" i="173"/>
  <c r="H2137" i="173"/>
  <c r="J2137" i="173"/>
  <c r="AB2138" i="173"/>
  <c r="J2140" i="173"/>
  <c r="P2142" i="173"/>
  <c r="Q2142" i="173"/>
  <c r="R2142" i="173"/>
  <c r="U2142" i="173"/>
  <c r="V2142" i="173"/>
  <c r="W2142" i="173"/>
  <c r="X2142" i="173"/>
  <c r="Z2142" i="173"/>
  <c r="AB2142" i="173"/>
  <c r="I2146" i="173"/>
  <c r="I2147" i="173"/>
  <c r="I2148" i="173"/>
  <c r="F2149" i="173"/>
  <c r="F2150" i="173"/>
  <c r="F2151" i="173"/>
  <c r="H2152" i="173"/>
  <c r="J2152" i="173"/>
  <c r="F2154" i="173"/>
  <c r="J2154" i="173"/>
  <c r="F2155" i="173"/>
  <c r="J2155" i="173"/>
  <c r="I2156" i="173"/>
  <c r="O2156" i="173" s="1"/>
  <c r="P2156" i="173"/>
  <c r="Q2156" i="173"/>
  <c r="R2156" i="173"/>
  <c r="U2156" i="173"/>
  <c r="V2156" i="173"/>
  <c r="W2156" i="173"/>
  <c r="X2156" i="173"/>
  <c r="Z2156" i="173"/>
  <c r="AB2156" i="173"/>
  <c r="J2166" i="173"/>
  <c r="H2162" i="173"/>
  <c r="J2162" i="173"/>
  <c r="J2165" i="173"/>
  <c r="P2167" i="173"/>
  <c r="Q2167" i="173"/>
  <c r="R2167" i="173"/>
  <c r="U2167" i="173"/>
  <c r="V2167" i="173"/>
  <c r="W2167" i="173"/>
  <c r="X2167" i="173"/>
  <c r="Z2167" i="173"/>
  <c r="AB2167" i="173"/>
  <c r="I2170" i="173"/>
  <c r="R2180" i="173"/>
  <c r="I2171" i="173"/>
  <c r="X2180" i="173"/>
  <c r="I2172" i="173"/>
  <c r="F2173" i="173"/>
  <c r="F2174" i="173"/>
  <c r="F2175" i="173"/>
  <c r="H2176" i="173"/>
  <c r="J2176" i="173"/>
  <c r="F2178" i="173"/>
  <c r="J2178" i="173"/>
  <c r="F2179" i="173"/>
  <c r="J2179" i="173"/>
  <c r="P2180" i="173"/>
  <c r="Q2180" i="173"/>
  <c r="J2177" i="173" s="1"/>
  <c r="U2180" i="173"/>
  <c r="V2180" i="173"/>
  <c r="W2180" i="173"/>
  <c r="Z2180" i="173"/>
  <c r="AB2180" i="173"/>
  <c r="J2193" i="173"/>
  <c r="H2189" i="173"/>
  <c r="V2194" i="173"/>
  <c r="J2189" i="173"/>
  <c r="AB2190" i="173"/>
  <c r="F2192" i="173"/>
  <c r="J2192" i="173"/>
  <c r="F2193" i="173"/>
  <c r="P2194" i="173"/>
  <c r="Q2194" i="173"/>
  <c r="R2194" i="173"/>
  <c r="U2194" i="173"/>
  <c r="W2194" i="173"/>
  <c r="X2194" i="173"/>
  <c r="Z2194" i="173"/>
  <c r="AB2194" i="173"/>
  <c r="I2197" i="173"/>
  <c r="H2203" i="173"/>
  <c r="I2198" i="173"/>
  <c r="I2199" i="173"/>
  <c r="F2200" i="173"/>
  <c r="F2201" i="173"/>
  <c r="F2202" i="173"/>
  <c r="J2203" i="173"/>
  <c r="F2205" i="173"/>
  <c r="J2205" i="173"/>
  <c r="F2206" i="173"/>
  <c r="J2206" i="173"/>
  <c r="P2207" i="173"/>
  <c r="Q2207" i="173"/>
  <c r="R2207" i="173"/>
  <c r="U2207" i="173"/>
  <c r="V2207" i="173"/>
  <c r="W2207" i="173"/>
  <c r="X2207" i="173"/>
  <c r="Z2207" i="173"/>
  <c r="AB2207" i="173"/>
  <c r="H2213" i="173"/>
  <c r="R2217" i="173"/>
  <c r="J2213" i="173"/>
  <c r="F2215" i="173"/>
  <c r="J2215" i="173"/>
  <c r="F2216" i="173"/>
  <c r="J2216" i="173"/>
  <c r="P2217" i="173"/>
  <c r="Q2217" i="173"/>
  <c r="U2217" i="173"/>
  <c r="V2217" i="173"/>
  <c r="W2217" i="173"/>
  <c r="X2217" i="173"/>
  <c r="Z2217" i="173"/>
  <c r="AB2217" i="173"/>
  <c r="J2226" i="173"/>
  <c r="X2227" i="173"/>
  <c r="H2223" i="173"/>
  <c r="F2225" i="173"/>
  <c r="J2225" i="173"/>
  <c r="F2226" i="173"/>
  <c r="P2227" i="173"/>
  <c r="Q2227" i="173"/>
  <c r="J2224" i="173" s="1"/>
  <c r="R2227" i="173"/>
  <c r="U2227" i="173"/>
  <c r="V2227" i="173"/>
  <c r="W2227" i="173"/>
  <c r="Z2227" i="173"/>
  <c r="AB2227" i="173"/>
  <c r="H2233" i="173"/>
  <c r="J2233" i="173"/>
  <c r="AB2234" i="173"/>
  <c r="F2236" i="173"/>
  <c r="J2236" i="173"/>
  <c r="I2238" i="173" s="1"/>
  <c r="O2238" i="173" s="1"/>
  <c r="F2237" i="173"/>
  <c r="J2237" i="173"/>
  <c r="P2238" i="173"/>
  <c r="Q2238" i="173"/>
  <c r="J2235" i="173" s="1"/>
  <c r="R2238" i="173"/>
  <c r="U2238" i="173"/>
  <c r="V2238" i="173"/>
  <c r="W2238" i="173"/>
  <c r="X2238" i="173"/>
  <c r="Z2238" i="173"/>
  <c r="AB2238" i="173"/>
  <c r="H2243" i="173"/>
  <c r="J2243" i="173"/>
  <c r="AB2244" i="173"/>
  <c r="J2246" i="173"/>
  <c r="J2247" i="173"/>
  <c r="I2248" i="173" s="1"/>
  <c r="O2248" i="173" s="1"/>
  <c r="P2248" i="173"/>
  <c r="Q2248" i="173"/>
  <c r="J2245" i="173" s="1"/>
  <c r="R2248" i="173"/>
  <c r="U2248" i="173"/>
  <c r="V2248" i="173"/>
  <c r="W2248" i="173"/>
  <c r="X2248" i="173"/>
  <c r="Z2248" i="173"/>
  <c r="AB2248" i="173"/>
  <c r="J2258" i="173"/>
  <c r="J2254" i="173"/>
  <c r="H2254" i="173"/>
  <c r="J2257" i="173"/>
  <c r="P2259" i="173"/>
  <c r="Q2259" i="173"/>
  <c r="U2259" i="173"/>
  <c r="V2259" i="173"/>
  <c r="W2259" i="173"/>
  <c r="X2259" i="173"/>
  <c r="Z2259" i="173"/>
  <c r="AB2259" i="173"/>
  <c r="I2262" i="173"/>
  <c r="O2262" i="173" s="1"/>
  <c r="P2262" i="173"/>
  <c r="R2262" i="173"/>
  <c r="V2262" i="173"/>
  <c r="W2262" i="173"/>
  <c r="Y2262" i="173"/>
  <c r="AA2262" i="173"/>
  <c r="AB2262" i="173"/>
  <c r="AI2262" i="173"/>
  <c r="AJ2262" i="173"/>
  <c r="I2265" i="173"/>
  <c r="O2265" i="173" s="1"/>
  <c r="P2265" i="173"/>
  <c r="R2265" i="173"/>
  <c r="V2265" i="173"/>
  <c r="W2265" i="173"/>
  <c r="Y2265" i="173"/>
  <c r="AA2265" i="173"/>
  <c r="AB2265" i="173"/>
  <c r="AI2265" i="173"/>
  <c r="AJ2265" i="173"/>
  <c r="I2268" i="173"/>
  <c r="O2268" i="173" s="1"/>
  <c r="P2268" i="173"/>
  <c r="R2268" i="173"/>
  <c r="V2268" i="173"/>
  <c r="W2268" i="173"/>
  <c r="Y2268" i="173"/>
  <c r="AA2268" i="173"/>
  <c r="AB2268" i="173"/>
  <c r="AI2268" i="173"/>
  <c r="AJ2268" i="173"/>
  <c r="J2283" i="173"/>
  <c r="J2284" i="173"/>
  <c r="J2289" i="173"/>
  <c r="L2289" i="173" s="1"/>
  <c r="J2292" i="173"/>
  <c r="L2292" i="173" s="1"/>
  <c r="J2293" i="173"/>
  <c r="L2293" i="173" s="1"/>
  <c r="L2296" i="173"/>
  <c r="L2297" i="173"/>
  <c r="J327" i="176" l="1"/>
  <c r="I193" i="176"/>
  <c r="O193" i="176" s="1"/>
  <c r="AB261" i="176"/>
  <c r="J155" i="176"/>
  <c r="AB92" i="176"/>
  <c r="J77" i="176"/>
  <c r="J417" i="176"/>
  <c r="AB211" i="176"/>
  <c r="I177" i="176"/>
  <c r="O177" i="176" s="1"/>
  <c r="O89" i="176"/>
  <c r="J1216" i="175"/>
  <c r="AB601" i="175"/>
  <c r="J511" i="175"/>
  <c r="J2337" i="175"/>
  <c r="AB2254" i="175"/>
  <c r="J2134" i="175"/>
  <c r="AB1835" i="175"/>
  <c r="J1435" i="175"/>
  <c r="O1366" i="175"/>
  <c r="J1024" i="175"/>
  <c r="AB787" i="175"/>
  <c r="J733" i="175"/>
  <c r="J678" i="175"/>
  <c r="I313" i="175"/>
  <c r="O313" i="175" s="1"/>
  <c r="J110" i="175"/>
  <c r="J1918" i="175"/>
  <c r="I958" i="175"/>
  <c r="O958" i="175" s="1"/>
  <c r="I571" i="175"/>
  <c r="O571" i="175" s="1"/>
  <c r="J72" i="175"/>
  <c r="J2313" i="175"/>
  <c r="AB2121" i="175"/>
  <c r="J2096" i="175"/>
  <c r="AB2010" i="175"/>
  <c r="J1882" i="175"/>
  <c r="J1400" i="175"/>
  <c r="J917" i="175"/>
  <c r="J778" i="175"/>
  <c r="AB701" i="175"/>
  <c r="J657" i="175"/>
  <c r="J547" i="175"/>
  <c r="J418" i="175"/>
  <c r="J284" i="175"/>
  <c r="AB142" i="175"/>
  <c r="J2399" i="175"/>
  <c r="I2340" i="175"/>
  <c r="O2340" i="175" s="1"/>
  <c r="AB2219" i="175"/>
  <c r="AB333" i="175"/>
  <c r="J2412" i="175"/>
  <c r="AB836" i="175"/>
  <c r="AB574" i="175"/>
  <c r="L2513" i="175"/>
  <c r="J2386" i="175"/>
  <c r="O1652" i="175"/>
  <c r="O1465" i="175"/>
  <c r="AB1222" i="175"/>
  <c r="I270" i="175"/>
  <c r="O270" i="175" s="1"/>
  <c r="I2268" i="175"/>
  <c r="O2268" i="175" s="1"/>
  <c r="J1288" i="175"/>
  <c r="J695" i="175"/>
  <c r="J1076" i="175"/>
  <c r="I718" i="175"/>
  <c r="O718" i="175" s="1"/>
  <c r="J1588" i="175"/>
  <c r="J900" i="175"/>
  <c r="AB886" i="175"/>
  <c r="AB811" i="175"/>
  <c r="L84" i="174"/>
  <c r="J62" i="174"/>
  <c r="L2290" i="173"/>
  <c r="J2214" i="173"/>
  <c r="J1882" i="173"/>
  <c r="I1405" i="173"/>
  <c r="O1405" i="173" s="1"/>
  <c r="J370" i="173"/>
  <c r="J85" i="173"/>
  <c r="J1469" i="173"/>
  <c r="O1063" i="173"/>
  <c r="J556" i="173"/>
  <c r="J159" i="173"/>
  <c r="J2139" i="173"/>
  <c r="J2094" i="173"/>
  <c r="J1766" i="173"/>
  <c r="J1651" i="173"/>
  <c r="O621" i="173"/>
  <c r="J2256" i="173"/>
  <c r="J2164" i="173"/>
  <c r="J2084" i="173"/>
  <c r="J2033" i="173"/>
  <c r="J2204" i="173"/>
  <c r="J2153" i="173"/>
  <c r="I2097" i="173"/>
  <c r="O2097" i="173" s="1"/>
  <c r="O1268" i="173"/>
  <c r="O1119" i="173"/>
  <c r="O796" i="173"/>
  <c r="AB1085" i="173"/>
  <c r="I1453" i="173"/>
  <c r="O1453" i="173" s="1"/>
  <c r="J1153" i="173"/>
  <c r="J356" i="173"/>
  <c r="J2290" i="173"/>
  <c r="J1949" i="173"/>
  <c r="J1526" i="173"/>
  <c r="J1433" i="173"/>
  <c r="J722" i="173"/>
  <c r="I2194" i="173"/>
  <c r="O2194" i="173" s="1"/>
  <c r="J1911" i="173"/>
  <c r="J1626" i="173"/>
  <c r="O1572" i="173"/>
  <c r="J1227" i="173"/>
  <c r="J51" i="173"/>
  <c r="G29" i="177"/>
  <c r="H29" i="177" s="1"/>
  <c r="F24" i="177"/>
  <c r="F29" i="177" s="1"/>
  <c r="F33" i="177" s="1"/>
  <c r="D24" i="177"/>
  <c r="D29" i="177" s="1"/>
  <c r="F24" i="178"/>
  <c r="F29" i="178" s="1"/>
  <c r="F33" i="178" s="1"/>
  <c r="D24" i="178"/>
  <c r="D29" i="178" s="1"/>
  <c r="F35" i="178"/>
  <c r="F36" i="178" s="1"/>
  <c r="H24" i="178"/>
  <c r="E35" i="178"/>
  <c r="E36" i="178"/>
  <c r="J29" i="178"/>
  <c r="D33" i="178"/>
  <c r="D33" i="177"/>
  <c r="F35" i="177"/>
  <c r="F36" i="177" s="1"/>
  <c r="E35" i="177"/>
  <c r="E36" i="177" s="1"/>
  <c r="H32" i="177"/>
  <c r="G32" i="177"/>
  <c r="H18" i="56"/>
  <c r="O350" i="176"/>
  <c r="AB350" i="176"/>
  <c r="J221" i="176"/>
  <c r="O164" i="176"/>
  <c r="AB164" i="176"/>
  <c r="O289" i="176"/>
  <c r="AB289" i="176"/>
  <c r="AB270" i="176"/>
  <c r="O270" i="176"/>
  <c r="O196" i="176"/>
  <c r="AB196" i="176"/>
  <c r="D28" i="176"/>
  <c r="J416" i="176"/>
  <c r="L416" i="176" s="1"/>
  <c r="J361" i="176"/>
  <c r="J190" i="176"/>
  <c r="I408" i="176"/>
  <c r="O408" i="176" s="1"/>
  <c r="O95" i="176"/>
  <c r="AB95" i="176"/>
  <c r="AB51" i="176"/>
  <c r="O51" i="176"/>
  <c r="AB313" i="176"/>
  <c r="O313" i="176"/>
  <c r="I112" i="176"/>
  <c r="O112" i="176" s="1"/>
  <c r="O258" i="176"/>
  <c r="AB258" i="176"/>
  <c r="AB83" i="176"/>
  <c r="O83" i="176"/>
  <c r="I64" i="176"/>
  <c r="O64" i="176" s="1"/>
  <c r="AB376" i="176"/>
  <c r="O376" i="176"/>
  <c r="AB239" i="176"/>
  <c r="O239" i="176"/>
  <c r="D26" i="176"/>
  <c r="O316" i="176"/>
  <c r="AB316" i="176"/>
  <c r="AB227" i="176"/>
  <c r="O227" i="176"/>
  <c r="AB307" i="176"/>
  <c r="O307" i="176"/>
  <c r="I158" i="176"/>
  <c r="O158" i="176" s="1"/>
  <c r="AB370" i="176"/>
  <c r="O370" i="176"/>
  <c r="I347" i="176"/>
  <c r="O347" i="176" s="1"/>
  <c r="AB301" i="176"/>
  <c r="O301" i="176"/>
  <c r="J252" i="176"/>
  <c r="AB208" i="176"/>
  <c r="O208" i="176"/>
  <c r="AB101" i="176"/>
  <c r="O101" i="176"/>
  <c r="I139" i="176"/>
  <c r="O139" i="176" s="1"/>
  <c r="I125" i="176"/>
  <c r="O125" i="176" s="1"/>
  <c r="I115" i="176"/>
  <c r="AB112" i="176"/>
  <c r="Q48" i="176"/>
  <c r="I392" i="176"/>
  <c r="O392" i="176" s="1"/>
  <c r="AB98" i="176"/>
  <c r="J76" i="176"/>
  <c r="AB67" i="176"/>
  <c r="I395" i="176"/>
  <c r="O367" i="176"/>
  <c r="I364" i="176"/>
  <c r="O364" i="176" s="1"/>
  <c r="O333" i="176"/>
  <c r="I330" i="176"/>
  <c r="O330" i="176" s="1"/>
  <c r="O298" i="176"/>
  <c r="I295" i="176"/>
  <c r="O267" i="176"/>
  <c r="I264" i="176"/>
  <c r="O236" i="176"/>
  <c r="I233" i="176"/>
  <c r="O205" i="176"/>
  <c r="I202" i="176"/>
  <c r="I145" i="176"/>
  <c r="X64" i="176"/>
  <c r="I48" i="176"/>
  <c r="O48" i="176" s="1"/>
  <c r="O304" i="176"/>
  <c r="O273" i="176"/>
  <c r="O242" i="176"/>
  <c r="O180" i="176"/>
  <c r="X392" i="176"/>
  <c r="I80" i="176"/>
  <c r="O80" i="176" s="1"/>
  <c r="R48" i="176"/>
  <c r="O379" i="176"/>
  <c r="X330" i="176"/>
  <c r="O310" i="176"/>
  <c r="R112" i="176"/>
  <c r="O86" i="176"/>
  <c r="I411" i="176"/>
  <c r="I2442" i="175"/>
  <c r="O2442" i="175" s="1"/>
  <c r="I2428" i="175"/>
  <c r="O2428" i="175" s="1"/>
  <c r="AB2195" i="175"/>
  <c r="O2195" i="175"/>
  <c r="J2451" i="175"/>
  <c r="AB2060" i="175"/>
  <c r="O2060" i="175"/>
  <c r="AB1826" i="175"/>
  <c r="O1826" i="175"/>
  <c r="O1804" i="175"/>
  <c r="AB1804" i="175"/>
  <c r="J1646" i="175"/>
  <c r="AB1560" i="175"/>
  <c r="O1560" i="175"/>
  <c r="AB2248" i="175"/>
  <c r="O2248" i="175"/>
  <c r="I2491" i="175"/>
  <c r="O2491" i="175" s="1"/>
  <c r="J2475" i="175"/>
  <c r="I2455" i="175"/>
  <c r="O2455" i="175" s="1"/>
  <c r="O1780" i="175"/>
  <c r="AB1780" i="175"/>
  <c r="I1627" i="175"/>
  <c r="O1627" i="175" s="1"/>
  <c r="O2222" i="175"/>
  <c r="AB2222" i="175"/>
  <c r="AB1677" i="175"/>
  <c r="O1677" i="175"/>
  <c r="I1649" i="175"/>
  <c r="O1649" i="175" s="1"/>
  <c r="AB1372" i="175"/>
  <c r="O1372" i="175"/>
  <c r="J2438" i="175"/>
  <c r="AB2274" i="175"/>
  <c r="O2274" i="175"/>
  <c r="I2216" i="175"/>
  <c r="O2216" i="175" s="1"/>
  <c r="AB2198" i="175"/>
  <c r="O2198" i="175"/>
  <c r="AB1953" i="175"/>
  <c r="O1953" i="175"/>
  <c r="J2513" i="175"/>
  <c r="AB2063" i="175"/>
  <c r="O2063" i="175"/>
  <c r="I1438" i="175"/>
  <c r="O1438" i="175" s="1"/>
  <c r="O2083" i="175"/>
  <c r="AB2083" i="175"/>
  <c r="AB1972" i="175"/>
  <c r="O1972" i="175"/>
  <c r="O1719" i="175"/>
  <c r="AB1719" i="175"/>
  <c r="I1774" i="175"/>
  <c r="O1774" i="175" s="1"/>
  <c r="I1752" i="175"/>
  <c r="O1752" i="175" s="1"/>
  <c r="O1699" i="175"/>
  <c r="AB1699" i="175"/>
  <c r="O1444" i="175"/>
  <c r="AB1444" i="175"/>
  <c r="I1885" i="175"/>
  <c r="O1885" i="175" s="1"/>
  <c r="J1671" i="175"/>
  <c r="O1655" i="175"/>
  <c r="AB1655" i="175"/>
  <c r="R2177" i="175"/>
  <c r="I1988" i="175"/>
  <c r="O1988" i="175" s="1"/>
  <c r="Q1947" i="175"/>
  <c r="J1944" i="175" s="1"/>
  <c r="I1902" i="175"/>
  <c r="O1902" i="175" s="1"/>
  <c r="AB1716" i="175"/>
  <c r="I1702" i="175"/>
  <c r="I1594" i="175"/>
  <c r="AB1591" i="175"/>
  <c r="I1577" i="175"/>
  <c r="J1547" i="175"/>
  <c r="I1501" i="175"/>
  <c r="J1474" i="175"/>
  <c r="I1406" i="175"/>
  <c r="I1389" i="175"/>
  <c r="AB1313" i="175"/>
  <c r="O1313" i="175"/>
  <c r="AB906" i="175"/>
  <c r="O906" i="175"/>
  <c r="J230" i="175"/>
  <c r="I2057" i="175"/>
  <c r="O2057" i="175" s="1"/>
  <c r="I2007" i="175"/>
  <c r="O2007" i="175" s="1"/>
  <c r="I1991" i="175"/>
  <c r="J1943" i="175"/>
  <c r="X1867" i="175"/>
  <c r="Q1823" i="175"/>
  <c r="J1820" i="175" s="1"/>
  <c r="X1798" i="175"/>
  <c r="X1774" i="175"/>
  <c r="I1734" i="175"/>
  <c r="O1734" i="175" s="1"/>
  <c r="X1649" i="175"/>
  <c r="I1609" i="175"/>
  <c r="O1609" i="175" s="1"/>
  <c r="AB1574" i="175"/>
  <c r="I1504" i="175"/>
  <c r="I1459" i="175"/>
  <c r="O1459" i="175" s="1"/>
  <c r="O1424" i="175"/>
  <c r="I1421" i="175"/>
  <c r="O1421" i="175" s="1"/>
  <c r="AB1386" i="175"/>
  <c r="AB926" i="175"/>
  <c r="O926" i="175"/>
  <c r="I453" i="175"/>
  <c r="O453" i="175" s="1"/>
  <c r="I378" i="175"/>
  <c r="O378" i="175" s="1"/>
  <c r="R2164" i="175"/>
  <c r="J2033" i="175"/>
  <c r="I1969" i="175"/>
  <c r="O1969" i="175" s="1"/>
  <c r="J1819" i="175"/>
  <c r="X1716" i="175"/>
  <c r="J1670" i="175"/>
  <c r="X1591" i="175"/>
  <c r="I1551" i="175"/>
  <c r="O1551" i="175" s="1"/>
  <c r="X1403" i="175"/>
  <c r="O1341" i="175"/>
  <c r="AB1341" i="175"/>
  <c r="AB1135" i="175"/>
  <c r="O1135" i="175"/>
  <c r="AB626" i="175"/>
  <c r="O626" i="175"/>
  <c r="I233" i="175"/>
  <c r="O233" i="175" s="1"/>
  <c r="Q2164" i="175"/>
  <c r="J2161" i="175" s="1"/>
  <c r="AB2020" i="175"/>
  <c r="I1947" i="175"/>
  <c r="O1947" i="175" s="1"/>
  <c r="J1917" i="175"/>
  <c r="Q1849" i="175"/>
  <c r="J1846" i="175" s="1"/>
  <c r="O1755" i="175"/>
  <c r="O1630" i="175"/>
  <c r="O1557" i="175"/>
  <c r="Q1523" i="175"/>
  <c r="J1520" i="175" s="1"/>
  <c r="X1498" i="175"/>
  <c r="Q1479" i="175"/>
  <c r="J1476" i="175" s="1"/>
  <c r="AB1186" i="175"/>
  <c r="O1186" i="175"/>
  <c r="O663" i="175"/>
  <c r="AB663" i="175"/>
  <c r="J310" i="175"/>
  <c r="R2376" i="175"/>
  <c r="J2372" i="175"/>
  <c r="J2160" i="175"/>
  <c r="I1363" i="175"/>
  <c r="O1363" i="175" s="1"/>
  <c r="I1257" i="175"/>
  <c r="O1257" i="175" s="1"/>
  <c r="AB1129" i="175"/>
  <c r="O1129" i="175"/>
  <c r="AB961" i="175"/>
  <c r="O961" i="175"/>
  <c r="AB255" i="175"/>
  <c r="O255" i="175"/>
  <c r="O217" i="175"/>
  <c r="AB217" i="175"/>
  <c r="Q2376" i="175"/>
  <c r="J2095" i="175"/>
  <c r="X2057" i="175"/>
  <c r="Q2038" i="175"/>
  <c r="J2035" i="175" s="1"/>
  <c r="X2007" i="175"/>
  <c r="O1924" i="175"/>
  <c r="R1867" i="175"/>
  <c r="O1829" i="175"/>
  <c r="X1734" i="175"/>
  <c r="X1609" i="175"/>
  <c r="X1459" i="175"/>
  <c r="X1421" i="175"/>
  <c r="O1239" i="175"/>
  <c r="AB1239" i="175"/>
  <c r="AB1152" i="175"/>
  <c r="O1152" i="175"/>
  <c r="O1107" i="175"/>
  <c r="AB1107" i="175"/>
  <c r="AB861" i="175"/>
  <c r="O861" i="175"/>
  <c r="AB179" i="175"/>
  <c r="O179" i="175"/>
  <c r="I2164" i="175"/>
  <c r="O2164" i="175" s="1"/>
  <c r="AB1316" i="175"/>
  <c r="O1316" i="175"/>
  <c r="I1013" i="175"/>
  <c r="O1013" i="175" s="1"/>
  <c r="AB883" i="175"/>
  <c r="O883" i="175"/>
  <c r="AB553" i="175"/>
  <c r="O553" i="175"/>
  <c r="O61" i="175"/>
  <c r="AB61" i="175"/>
  <c r="I58" i="175"/>
  <c r="O58" i="175" s="1"/>
  <c r="I48" i="175"/>
  <c r="O48" i="175" s="1"/>
  <c r="O2201" i="175"/>
  <c r="I1927" i="175"/>
  <c r="J1863" i="175"/>
  <c r="O1852" i="175"/>
  <c r="I1832" i="175"/>
  <c r="Q1696" i="175"/>
  <c r="J1693" i="175" s="1"/>
  <c r="R1574" i="175"/>
  <c r="I1526" i="175"/>
  <c r="R1386" i="175"/>
  <c r="O808" i="175"/>
  <c r="AB808" i="175"/>
  <c r="O646" i="175"/>
  <c r="AB646" i="175"/>
  <c r="I157" i="175"/>
  <c r="O157" i="175" s="1"/>
  <c r="I2376" i="175"/>
  <c r="O2376" i="175" s="1"/>
  <c r="J2360" i="175"/>
  <c r="I2245" i="175"/>
  <c r="I2038" i="175"/>
  <c r="O2038" i="175" s="1"/>
  <c r="J1712" i="175"/>
  <c r="J1692" i="175"/>
  <c r="J1587" i="175"/>
  <c r="Q1574" i="175"/>
  <c r="J1571" i="175" s="1"/>
  <c r="O1532" i="175"/>
  <c r="J1399" i="175"/>
  <c r="Q1386" i="175"/>
  <c r="J1383" i="175" s="1"/>
  <c r="AB1344" i="175"/>
  <c r="O1344" i="175"/>
  <c r="AB704" i="175"/>
  <c r="O704" i="175"/>
  <c r="AB623" i="175"/>
  <c r="O623" i="175"/>
  <c r="O500" i="175"/>
  <c r="AB500" i="175"/>
  <c r="I348" i="175"/>
  <c r="O348" i="175" s="1"/>
  <c r="I1933" i="175"/>
  <c r="I1888" i="175"/>
  <c r="I1798" i="175"/>
  <c r="O1798" i="175" s="1"/>
  <c r="O1338" i="175"/>
  <c r="AB1338" i="175"/>
  <c r="AB1132" i="175"/>
  <c r="O1132" i="175"/>
  <c r="AB964" i="175"/>
  <c r="O964" i="175"/>
  <c r="I1716" i="175"/>
  <c r="O1716" i="175" s="1"/>
  <c r="I1696" i="175"/>
  <c r="O1696" i="175" s="1"/>
  <c r="I1591" i="175"/>
  <c r="O1591" i="175" s="1"/>
  <c r="I1403" i="175"/>
  <c r="O1403" i="175" s="1"/>
  <c r="AB1051" i="175"/>
  <c r="O1051" i="175"/>
  <c r="AB833" i="175"/>
  <c r="O833" i="175"/>
  <c r="AB465" i="175"/>
  <c r="O465" i="175"/>
  <c r="AB139" i="175"/>
  <c r="O139" i="175"/>
  <c r="AB858" i="175"/>
  <c r="O858" i="175"/>
  <c r="O784" i="175"/>
  <c r="AB784" i="175"/>
  <c r="I760" i="175"/>
  <c r="O760" i="175" s="1"/>
  <c r="O721" i="175"/>
  <c r="AB721" i="175"/>
  <c r="AB517" i="175"/>
  <c r="O517" i="175"/>
  <c r="AB330" i="175"/>
  <c r="O330" i="175"/>
  <c r="J211" i="175"/>
  <c r="J1253" i="175"/>
  <c r="O1242" i="175"/>
  <c r="AB1215" i="175"/>
  <c r="Q1201" i="175"/>
  <c r="J1198" i="175" s="1"/>
  <c r="I1183" i="175"/>
  <c r="O1183" i="175" s="1"/>
  <c r="I1166" i="175"/>
  <c r="O1166" i="175" s="1"/>
  <c r="AB1060" i="175"/>
  <c r="I459" i="175"/>
  <c r="I300" i="175"/>
  <c r="O300" i="175" s="1"/>
  <c r="R252" i="175"/>
  <c r="AB214" i="175"/>
  <c r="R176" i="175"/>
  <c r="R136" i="175"/>
  <c r="J132" i="175"/>
  <c r="R126" i="175"/>
  <c r="J1306" i="175"/>
  <c r="O462" i="175"/>
  <c r="AB421" i="175"/>
  <c r="I410" i="175"/>
  <c r="O410" i="175" s="1"/>
  <c r="R398" i="175"/>
  <c r="J394" i="175"/>
  <c r="D26" i="175"/>
  <c r="I287" i="175"/>
  <c r="O287" i="175" s="1"/>
  <c r="Q252" i="175"/>
  <c r="J249" i="175" s="1"/>
  <c r="I195" i="175"/>
  <c r="O195" i="175" s="1"/>
  <c r="Q176" i="175"/>
  <c r="J173" i="175" s="1"/>
  <c r="Q136" i="175"/>
  <c r="J133" i="175" s="1"/>
  <c r="Q126" i="175"/>
  <c r="I95" i="175"/>
  <c r="O95" i="175" s="1"/>
  <c r="AB1009" i="175"/>
  <c r="Q398" i="175"/>
  <c r="J395" i="175" s="1"/>
  <c r="J323" i="175"/>
  <c r="X313" i="175"/>
  <c r="AB300" i="175"/>
  <c r="R270" i="175"/>
  <c r="J248" i="175"/>
  <c r="J172" i="175"/>
  <c r="J122" i="175"/>
  <c r="O1082" i="175"/>
  <c r="R387" i="175"/>
  <c r="J383" i="175"/>
  <c r="R378" i="175"/>
  <c r="J374" i="175"/>
  <c r="R348" i="175"/>
  <c r="Q270" i="175"/>
  <c r="J267" i="175" s="1"/>
  <c r="R157" i="175"/>
  <c r="J71" i="175"/>
  <c r="I1263" i="175"/>
  <c r="Q387" i="175"/>
  <c r="J384" i="175" s="1"/>
  <c r="Q378" i="175"/>
  <c r="Q348" i="175"/>
  <c r="J345" i="175" s="1"/>
  <c r="I327" i="175"/>
  <c r="O327" i="175" s="1"/>
  <c r="I252" i="175"/>
  <c r="O252" i="175" s="1"/>
  <c r="I176" i="175"/>
  <c r="O176" i="175" s="1"/>
  <c r="Q157" i="175"/>
  <c r="J154" i="175" s="1"/>
  <c r="I126" i="175"/>
  <c r="O126" i="175" s="1"/>
  <c r="J45" i="175"/>
  <c r="AB1273" i="175"/>
  <c r="I1045" i="175"/>
  <c r="O1045" i="175" s="1"/>
  <c r="AB1023" i="175"/>
  <c r="I923" i="175"/>
  <c r="Q453" i="175"/>
  <c r="J229" i="175"/>
  <c r="R58" i="175"/>
  <c r="R48" i="175"/>
  <c r="O273" i="175"/>
  <c r="J1232" i="175"/>
  <c r="O160" i="175"/>
  <c r="O116" i="175"/>
  <c r="I113" i="175"/>
  <c r="O113" i="175" s="1"/>
  <c r="J210" i="175"/>
  <c r="I1236" i="175"/>
  <c r="O1236" i="175" s="1"/>
  <c r="I944" i="175"/>
  <c r="I535" i="175"/>
  <c r="I497" i="175"/>
  <c r="O497" i="175" s="1"/>
  <c r="R410" i="175"/>
  <c r="I1335" i="175"/>
  <c r="O1335" i="175" s="1"/>
  <c r="I1291" i="175"/>
  <c r="O1291" i="175" s="1"/>
  <c r="J25" i="174"/>
  <c r="I78" i="174"/>
  <c r="O78" i="174" s="1"/>
  <c r="J61" i="174"/>
  <c r="J45" i="174"/>
  <c r="D26" i="174"/>
  <c r="J81" i="174"/>
  <c r="C23" i="174"/>
  <c r="I65" i="174"/>
  <c r="O65" i="174" s="1"/>
  <c r="D23" i="174" s="1"/>
  <c r="O52" i="174"/>
  <c r="J84" i="174"/>
  <c r="R78" i="174"/>
  <c r="I1899" i="173"/>
  <c r="O1899" i="173" s="1"/>
  <c r="I1871" i="173"/>
  <c r="O1871" i="173" s="1"/>
  <c r="I2259" i="173"/>
  <c r="O2259" i="173" s="1"/>
  <c r="J1795" i="173"/>
  <c r="I1975" i="173"/>
  <c r="O1975" i="173" s="1"/>
  <c r="I1914" i="173"/>
  <c r="O1914" i="173" s="1"/>
  <c r="J1784" i="173"/>
  <c r="J2191" i="173"/>
  <c r="I1998" i="173"/>
  <c r="O1998" i="173" s="1"/>
  <c r="I1965" i="173"/>
  <c r="O1965" i="173" s="1"/>
  <c r="I2132" i="173"/>
  <c r="O2132" i="173" s="1"/>
  <c r="I1769" i="173"/>
  <c r="O1769" i="173" s="1"/>
  <c r="J2072" i="173"/>
  <c r="I1952" i="173"/>
  <c r="O1952" i="173" s="1"/>
  <c r="I1303" i="173"/>
  <c r="I1657" i="173"/>
  <c r="AB1142" i="173"/>
  <c r="O1142" i="173"/>
  <c r="I1743" i="173"/>
  <c r="O1743" i="173" s="1"/>
  <c r="R2110" i="173"/>
  <c r="R1939" i="173"/>
  <c r="AB1935" i="173"/>
  <c r="I1928" i="173"/>
  <c r="O1928" i="173" s="1"/>
  <c r="I1885" i="173"/>
  <c r="O1885" i="173" s="1"/>
  <c r="I1730" i="173"/>
  <c r="I1696" i="173"/>
  <c r="J1639" i="173"/>
  <c r="AB1372" i="173"/>
  <c r="J1171" i="173"/>
  <c r="I1174" i="173"/>
  <c r="O1174" i="173" s="1"/>
  <c r="J1170" i="173"/>
  <c r="O973" i="173"/>
  <c r="AB973" i="173"/>
  <c r="R2259" i="173"/>
  <c r="AB2255" i="173"/>
  <c r="I2180" i="173"/>
  <c r="O2180" i="173" s="1"/>
  <c r="Q2110" i="173"/>
  <c r="J2107" i="173" s="1"/>
  <c r="J2083" i="173"/>
  <c r="R2010" i="173"/>
  <c r="J2006" i="173"/>
  <c r="X1998" i="173"/>
  <c r="Q1939" i="173"/>
  <c r="J1936" i="173" s="1"/>
  <c r="R1857" i="173"/>
  <c r="R1833" i="173"/>
  <c r="AB1829" i="173"/>
  <c r="I1755" i="173"/>
  <c r="O1755" i="173" s="1"/>
  <c r="J1561" i="173"/>
  <c r="I1566" i="173"/>
  <c r="O1566" i="173" s="1"/>
  <c r="Q1566" i="173"/>
  <c r="J1563" i="173" s="1"/>
  <c r="J1278" i="173"/>
  <c r="J1226" i="173"/>
  <c r="I1135" i="173"/>
  <c r="O1135" i="173" s="1"/>
  <c r="J1131" i="173"/>
  <c r="Q1135" i="173"/>
  <c r="J1132" i="173" s="1"/>
  <c r="R1135" i="173"/>
  <c r="I1724" i="173"/>
  <c r="O1724" i="173" s="1"/>
  <c r="J1720" i="173"/>
  <c r="AB1459" i="173"/>
  <c r="J2223" i="173"/>
  <c r="AB2163" i="173"/>
  <c r="J2106" i="173"/>
  <c r="Q2010" i="173"/>
  <c r="J2007" i="173" s="1"/>
  <c r="X1988" i="173"/>
  <c r="J1983" i="173"/>
  <c r="Q1857" i="173"/>
  <c r="I1709" i="173"/>
  <c r="O1709" i="173" s="1"/>
  <c r="I1585" i="173"/>
  <c r="O1585" i="173" s="1"/>
  <c r="AB1375" i="173"/>
  <c r="O1375" i="173"/>
  <c r="I933" i="173"/>
  <c r="O933" i="173" s="1"/>
  <c r="J929" i="173"/>
  <c r="AB650" i="173"/>
  <c r="I650" i="173"/>
  <c r="O650" i="173" s="1"/>
  <c r="AB293" i="173"/>
  <c r="O293" i="173"/>
  <c r="I2087" i="173"/>
  <c r="O2087" i="173" s="1"/>
  <c r="J1853" i="173"/>
  <c r="X1743" i="173"/>
  <c r="O1674" i="173"/>
  <c r="X1654" i="173"/>
  <c r="I1654" i="173"/>
  <c r="O1654" i="173" s="1"/>
  <c r="AB1532" i="173"/>
  <c r="O1532" i="173"/>
  <c r="I1499" i="173"/>
  <c r="O1499" i="173" s="1"/>
  <c r="Q1499" i="173"/>
  <c r="J1496" i="173" s="1"/>
  <c r="I1422" i="173"/>
  <c r="O1422" i="173" s="1"/>
  <c r="I1216" i="173"/>
  <c r="J1206" i="173"/>
  <c r="I1230" i="173"/>
  <c r="O1230" i="173" s="1"/>
  <c r="J2288" i="173"/>
  <c r="L2288" i="173" s="1"/>
  <c r="I2227" i="173"/>
  <c r="O2227" i="173" s="1"/>
  <c r="I2110" i="173"/>
  <c r="O2110" i="173" s="1"/>
  <c r="J2059" i="173"/>
  <c r="J2046" i="173"/>
  <c r="I1939" i="173"/>
  <c r="O1939" i="173" s="1"/>
  <c r="J1910" i="173"/>
  <c r="J1895" i="173"/>
  <c r="J1867" i="173"/>
  <c r="I1787" i="173"/>
  <c r="O1787" i="173" s="1"/>
  <c r="J1650" i="173"/>
  <c r="O1550" i="173"/>
  <c r="AB1550" i="173"/>
  <c r="J1371" i="173"/>
  <c r="I1372" i="173" s="1"/>
  <c r="O1372" i="173" s="1"/>
  <c r="J1097" i="173"/>
  <c r="J591" i="173"/>
  <c r="J245" i="173"/>
  <c r="Q249" i="173"/>
  <c r="R249" i="173"/>
  <c r="I249" i="173"/>
  <c r="O249" i="173" s="1"/>
  <c r="I2217" i="173"/>
  <c r="O2217" i="173" s="1"/>
  <c r="I2023" i="173"/>
  <c r="O2023" i="173" s="1"/>
  <c r="I2010" i="173"/>
  <c r="O2010" i="173" s="1"/>
  <c r="R1998" i="173"/>
  <c r="I1857" i="173"/>
  <c r="O1857" i="173" s="1"/>
  <c r="I1833" i="173"/>
  <c r="O1833" i="173" s="1"/>
  <c r="AB1724" i="173"/>
  <c r="J1687" i="173"/>
  <c r="I1547" i="173"/>
  <c r="O1547" i="173" s="1"/>
  <c r="J1543" i="173"/>
  <c r="Q1547" i="173"/>
  <c r="J1544" i="173" s="1"/>
  <c r="R1547" i="173"/>
  <c r="J1367" i="173"/>
  <c r="I994" i="173"/>
  <c r="I953" i="173"/>
  <c r="O953" i="173" s="1"/>
  <c r="I2207" i="173"/>
  <c r="O2207" i="173" s="1"/>
  <c r="I2167" i="173"/>
  <c r="O2167" i="173" s="1"/>
  <c r="I2063" i="173"/>
  <c r="O2063" i="173" s="1"/>
  <c r="I2050" i="173"/>
  <c r="O2050" i="173" s="1"/>
  <c r="AB1693" i="173"/>
  <c r="O1693" i="173"/>
  <c r="AB1569" i="173"/>
  <c r="O1569" i="173"/>
  <c r="X1230" i="173"/>
  <c r="I1159" i="173"/>
  <c r="I1103" i="173"/>
  <c r="I1079" i="173"/>
  <c r="O1079" i="173" s="1"/>
  <c r="J1075" i="173"/>
  <c r="Q1079" i="173"/>
  <c r="J1076" i="173" s="1"/>
  <c r="R1079" i="173"/>
  <c r="AB936" i="173"/>
  <c r="O936" i="173"/>
  <c r="AB1357" i="173"/>
  <c r="O1357" i="173"/>
  <c r="I2142" i="173"/>
  <c r="O2142" i="173" s="1"/>
  <c r="I2122" i="173"/>
  <c r="O2122" i="173" s="1"/>
  <c r="AB1392" i="173"/>
  <c r="J1041" i="173"/>
  <c r="I918" i="173"/>
  <c r="AB752" i="173"/>
  <c r="I752" i="173"/>
  <c r="O752" i="173" s="1"/>
  <c r="J748" i="173"/>
  <c r="AB1502" i="173"/>
  <c r="O1502" i="173"/>
  <c r="I1047" i="173"/>
  <c r="J1791" i="173"/>
  <c r="J1789" i="173" s="1"/>
  <c r="X1529" i="173"/>
  <c r="I1529" i="173"/>
  <c r="O1529" i="173" s="1"/>
  <c r="I1485" i="173"/>
  <c r="O1485" i="173" s="1"/>
  <c r="O877" i="173"/>
  <c r="AB877" i="173"/>
  <c r="I359" i="173"/>
  <c r="O359" i="173" s="1"/>
  <c r="X1724" i="173"/>
  <c r="AB1456" i="173"/>
  <c r="O1456" i="173"/>
  <c r="X933" i="173"/>
  <c r="I559" i="173"/>
  <c r="O559" i="173" s="1"/>
  <c r="J1594" i="173"/>
  <c r="J1243" i="173"/>
  <c r="I1209" i="173"/>
  <c r="O1209" i="173" s="1"/>
  <c r="Q1190" i="173"/>
  <c r="J1187" i="173" s="1"/>
  <c r="I988" i="173"/>
  <c r="O988" i="173" s="1"/>
  <c r="AB970" i="173"/>
  <c r="Q953" i="173"/>
  <c r="J950" i="173" s="1"/>
  <c r="AB836" i="173"/>
  <c r="I836" i="173"/>
  <c r="O836" i="173" s="1"/>
  <c r="O728" i="173"/>
  <c r="I594" i="173"/>
  <c r="O594" i="173" s="1"/>
  <c r="J555" i="173"/>
  <c r="X559" i="173"/>
  <c r="I471" i="173"/>
  <c r="O471" i="173" s="1"/>
  <c r="AB349" i="173"/>
  <c r="I349" i="173"/>
  <c r="O349" i="173" s="1"/>
  <c r="J345" i="173"/>
  <c r="X267" i="173"/>
  <c r="I267" i="173"/>
  <c r="O267" i="173" s="1"/>
  <c r="J187" i="173"/>
  <c r="O74" i="173"/>
  <c r="D27" i="173"/>
  <c r="R1354" i="173"/>
  <c r="I1212" i="173"/>
  <c r="I1156" i="173"/>
  <c r="O1156" i="173" s="1"/>
  <c r="I991" i="173"/>
  <c r="I770" i="173"/>
  <c r="J633" i="173"/>
  <c r="Q637" i="173"/>
  <c r="J634" i="173" s="1"/>
  <c r="R637" i="173"/>
  <c r="I597" i="173"/>
  <c r="AB317" i="173"/>
  <c r="O317" i="173"/>
  <c r="I299" i="173"/>
  <c r="I287" i="173"/>
  <c r="O287" i="173" s="1"/>
  <c r="X287" i="173"/>
  <c r="X162" i="173"/>
  <c r="I57" i="173"/>
  <c r="I1598" i="173"/>
  <c r="O1598" i="173" s="1"/>
  <c r="Q1354" i="173"/>
  <c r="O1250" i="173"/>
  <c r="I888" i="173"/>
  <c r="O888" i="173" s="1"/>
  <c r="J884" i="173"/>
  <c r="R888" i="173"/>
  <c r="I820" i="173"/>
  <c r="O820" i="173" s="1"/>
  <c r="J816" i="173"/>
  <c r="Q820" i="173"/>
  <c r="J817" i="173" s="1"/>
  <c r="I603" i="173"/>
  <c r="I439" i="173"/>
  <c r="I305" i="173"/>
  <c r="I128" i="173"/>
  <c r="O128" i="173" s="1"/>
  <c r="J124" i="173"/>
  <c r="Q128" i="173"/>
  <c r="J125" i="173" s="1"/>
  <c r="R128" i="173"/>
  <c r="I105" i="173"/>
  <c r="O105" i="173" s="1"/>
  <c r="AB1350" i="173"/>
  <c r="O1193" i="173"/>
  <c r="O956" i="173"/>
  <c r="I915" i="173"/>
  <c r="O915" i="173" s="1"/>
  <c r="O692" i="173"/>
  <c r="X457" i="173"/>
  <c r="H187" i="173"/>
  <c r="J157" i="173"/>
  <c r="I162" i="173"/>
  <c r="O162" i="173" s="1"/>
  <c r="I414" i="173"/>
  <c r="O414" i="173" s="1"/>
  <c r="J410" i="173"/>
  <c r="I1354" i="173"/>
  <c r="O1354" i="173" s="1"/>
  <c r="Q1321" i="173"/>
  <c r="J1318" i="173" s="1"/>
  <c r="I1284" i="173"/>
  <c r="Q1265" i="173"/>
  <c r="J1262" i="173" s="1"/>
  <c r="R1116" i="173"/>
  <c r="R1060" i="173"/>
  <c r="Q1008" i="173"/>
  <c r="J1005" i="173" s="1"/>
  <c r="I787" i="173"/>
  <c r="O787" i="173" s="1"/>
  <c r="J783" i="173"/>
  <c r="Q787" i="173"/>
  <c r="J784" i="173" s="1"/>
  <c r="R787" i="173"/>
  <c r="O695" i="173"/>
  <c r="AB546" i="173"/>
  <c r="J529" i="173"/>
  <c r="AB532" i="173"/>
  <c r="J501" i="173"/>
  <c r="I485" i="173"/>
  <c r="O485" i="173" s="1"/>
  <c r="J481" i="173"/>
  <c r="Q485" i="173"/>
  <c r="J482" i="173" s="1"/>
  <c r="R485" i="173"/>
  <c r="O376" i="173"/>
  <c r="I255" i="173"/>
  <c r="O252" i="173"/>
  <c r="J1261" i="173"/>
  <c r="Q1116" i="173"/>
  <c r="J1113" i="173" s="1"/>
  <c r="Q1060" i="173"/>
  <c r="J1057" i="173" s="1"/>
  <c r="J1004" i="173"/>
  <c r="R915" i="173"/>
  <c r="J911" i="173"/>
  <c r="J764" i="173"/>
  <c r="I457" i="173"/>
  <c r="O457" i="173" s="1"/>
  <c r="I400" i="173"/>
  <c r="O400" i="173" s="1"/>
  <c r="J396" i="173"/>
  <c r="Q400" i="173"/>
  <c r="J397" i="173" s="1"/>
  <c r="R400" i="173"/>
  <c r="I270" i="173"/>
  <c r="O1408" i="173"/>
  <c r="O1233" i="173"/>
  <c r="O1177" i="173"/>
  <c r="I1138" i="173"/>
  <c r="J1112" i="173"/>
  <c r="I1082" i="173"/>
  <c r="J1056" i="173"/>
  <c r="Q970" i="173"/>
  <c r="J967" i="173" s="1"/>
  <c r="Q915" i="173"/>
  <c r="J912" i="173" s="1"/>
  <c r="AB915" i="173"/>
  <c r="Q806" i="173"/>
  <c r="J803" i="173" s="1"/>
  <c r="J802" i="173"/>
  <c r="R806" i="173"/>
  <c r="J749" i="173"/>
  <c r="AB728" i="173"/>
  <c r="I665" i="173"/>
  <c r="O665" i="173" s="1"/>
  <c r="J661" i="173"/>
  <c r="Q665" i="173"/>
  <c r="J662" i="173" s="1"/>
  <c r="J614" i="173"/>
  <c r="X618" i="173"/>
  <c r="I600" i="173"/>
  <c r="I574" i="173"/>
  <c r="O574" i="173" s="1"/>
  <c r="J570" i="173"/>
  <c r="Q574" i="173"/>
  <c r="J571" i="173" s="1"/>
  <c r="AB504" i="173"/>
  <c r="I504" i="173"/>
  <c r="O504" i="173" s="1"/>
  <c r="J500" i="173"/>
  <c r="AB488" i="173"/>
  <c r="O488" i="173"/>
  <c r="I302" i="173"/>
  <c r="I225" i="173"/>
  <c r="O225" i="173" s="1"/>
  <c r="J221" i="173"/>
  <c r="J175" i="173"/>
  <c r="AB180" i="173"/>
  <c r="I180" i="173"/>
  <c r="O180" i="173" s="1"/>
  <c r="H101" i="173"/>
  <c r="AB74" i="173"/>
  <c r="X1372" i="173"/>
  <c r="I1008" i="173"/>
  <c r="O1008" i="173" s="1"/>
  <c r="I901" i="173"/>
  <c r="O901" i="173" s="1"/>
  <c r="Q901" i="173"/>
  <c r="J898" i="173" s="1"/>
  <c r="R901" i="173"/>
  <c r="I874" i="173"/>
  <c r="O874" i="173" s="1"/>
  <c r="J870" i="173"/>
  <c r="J833" i="173"/>
  <c r="J832" i="173"/>
  <c r="H802" i="173"/>
  <c r="I739" i="173"/>
  <c r="O739" i="173" s="1"/>
  <c r="Q739" i="173"/>
  <c r="J736" i="173" s="1"/>
  <c r="J735" i="173"/>
  <c r="R739" i="173"/>
  <c r="O698" i="173"/>
  <c r="O640" i="173"/>
  <c r="I532" i="173"/>
  <c r="O532" i="173" s="1"/>
  <c r="H396" i="173"/>
  <c r="J346" i="173"/>
  <c r="AB176" i="173"/>
  <c r="O108" i="173"/>
  <c r="I88" i="173"/>
  <c r="O88" i="173" s="1"/>
  <c r="J84" i="173"/>
  <c r="I71" i="173"/>
  <c r="O71" i="173" s="1"/>
  <c r="J67" i="173"/>
  <c r="I1439" i="173"/>
  <c r="R1156" i="173"/>
  <c r="I1060" i="173"/>
  <c r="O1060" i="173" s="1"/>
  <c r="I701" i="173"/>
  <c r="AB594" i="173"/>
  <c r="AB507" i="173"/>
  <c r="O507" i="173"/>
  <c r="I442" i="173"/>
  <c r="I436" i="173"/>
  <c r="Q387" i="173"/>
  <c r="J383" i="173"/>
  <c r="R387" i="173"/>
  <c r="J190" i="173"/>
  <c r="AB54" i="173"/>
  <c r="I54" i="173"/>
  <c r="O54" i="173" s="1"/>
  <c r="I725" i="173"/>
  <c r="O725" i="173" s="1"/>
  <c r="J721" i="173"/>
  <c r="J590" i="173"/>
  <c r="I535" i="173"/>
  <c r="J467" i="173"/>
  <c r="Q471" i="173"/>
  <c r="J468" i="173" s="1"/>
  <c r="R471" i="173"/>
  <c r="R414" i="173"/>
  <c r="O228" i="173"/>
  <c r="AB192" i="173"/>
  <c r="I860" i="173"/>
  <c r="O860" i="173" s="1"/>
  <c r="I850" i="173"/>
  <c r="O850" i="173" s="1"/>
  <c r="R517" i="173"/>
  <c r="J513" i="173"/>
  <c r="O823" i="173"/>
  <c r="O668" i="173"/>
  <c r="Q517" i="173"/>
  <c r="J514" i="173" s="1"/>
  <c r="I417" i="173"/>
  <c r="O311" i="173"/>
  <c r="I308" i="173"/>
  <c r="I165" i="173"/>
  <c r="I91" i="173"/>
  <c r="I577" i="173"/>
  <c r="Q685" i="173"/>
  <c r="J682" i="173" s="1"/>
  <c r="R650" i="173"/>
  <c r="J646" i="173"/>
  <c r="I517" i="173"/>
  <c r="O517" i="173" s="1"/>
  <c r="X192" i="173"/>
  <c r="Q105" i="173"/>
  <c r="J200" i="173" s="1"/>
  <c r="R546" i="173"/>
  <c r="I131" i="173"/>
  <c r="E18" i="2"/>
  <c r="F18" i="2"/>
  <c r="D18" i="2"/>
  <c r="H16" i="2"/>
  <c r="H17" i="2"/>
  <c r="G33" i="177" l="1"/>
  <c r="G35" i="177" s="1"/>
  <c r="G36" i="177" s="1"/>
  <c r="D35" i="178"/>
  <c r="D36" i="178"/>
  <c r="H29" i="178"/>
  <c r="G31" i="178"/>
  <c r="F39" i="177"/>
  <c r="F40" i="177" s="1"/>
  <c r="E39" i="177"/>
  <c r="E40" i="177" s="1"/>
  <c r="D35" i="177"/>
  <c r="D27" i="176"/>
  <c r="C23" i="176"/>
  <c r="J414" i="176"/>
  <c r="AB202" i="176"/>
  <c r="O202" i="176"/>
  <c r="J45" i="176"/>
  <c r="J25" i="176"/>
  <c r="AB233" i="176"/>
  <c r="O233" i="176"/>
  <c r="AB145" i="176"/>
  <c r="O145" i="176"/>
  <c r="AB395" i="176"/>
  <c r="O395" i="176"/>
  <c r="AB264" i="176"/>
  <c r="O264" i="176"/>
  <c r="O115" i="176"/>
  <c r="AB115" i="176"/>
  <c r="AB295" i="176"/>
  <c r="O295" i="176"/>
  <c r="AB411" i="176"/>
  <c r="O411" i="176"/>
  <c r="AB1832" i="175"/>
  <c r="O1832" i="175"/>
  <c r="J359" i="175"/>
  <c r="J123" i="175"/>
  <c r="J355" i="175"/>
  <c r="J353" i="175" s="1"/>
  <c r="AB1991" i="175"/>
  <c r="O1991" i="175"/>
  <c r="O1389" i="175"/>
  <c r="AB1389" i="175"/>
  <c r="O1594" i="175"/>
  <c r="AB1594" i="175"/>
  <c r="AB535" i="175"/>
  <c r="O535" i="175"/>
  <c r="O1406" i="175"/>
  <c r="AB1406" i="175"/>
  <c r="J429" i="175"/>
  <c r="J425" i="175"/>
  <c r="J423" i="175" s="1"/>
  <c r="J375" i="175"/>
  <c r="D28" i="175"/>
  <c r="J2512" i="175"/>
  <c r="L2512" i="175" s="1"/>
  <c r="AB1888" i="175"/>
  <c r="O1888" i="175"/>
  <c r="AB1927" i="175"/>
  <c r="O1927" i="175"/>
  <c r="J2373" i="175"/>
  <c r="J2495" i="175"/>
  <c r="J2493" i="175" s="1"/>
  <c r="J2499" i="175"/>
  <c r="J25" i="175"/>
  <c r="J450" i="175"/>
  <c r="J2278" i="175"/>
  <c r="J2276" i="175" s="1"/>
  <c r="J2282" i="175"/>
  <c r="AB1933" i="175"/>
  <c r="O1933" i="175"/>
  <c r="O1702" i="175"/>
  <c r="AB1702" i="175"/>
  <c r="D27" i="175"/>
  <c r="J2510" i="175"/>
  <c r="AB2245" i="175"/>
  <c r="O2245" i="175"/>
  <c r="AB1526" i="175"/>
  <c r="O1526" i="175"/>
  <c r="O1501" i="175"/>
  <c r="AB1501" i="175"/>
  <c r="AB1263" i="175"/>
  <c r="O1263" i="175"/>
  <c r="C23" i="175"/>
  <c r="O459" i="175"/>
  <c r="D23" i="175" s="1"/>
  <c r="AB459" i="175"/>
  <c r="AB944" i="175"/>
  <c r="O944" i="175"/>
  <c r="AB923" i="175"/>
  <c r="O923" i="175"/>
  <c r="AB1504" i="175"/>
  <c r="O1504" i="175"/>
  <c r="O1577" i="175"/>
  <c r="AB1577" i="175"/>
  <c r="J88" i="174"/>
  <c r="L81" i="174"/>
  <c r="L88" i="174" s="1"/>
  <c r="AB439" i="173"/>
  <c r="O439" i="173"/>
  <c r="AB1696" i="173"/>
  <c r="O1696" i="173"/>
  <c r="J2276" i="173"/>
  <c r="J1854" i="173"/>
  <c r="J2272" i="173"/>
  <c r="J2270" i="173" s="1"/>
  <c r="AB1730" i="173"/>
  <c r="O1730" i="173"/>
  <c r="J384" i="173"/>
  <c r="J1019" i="173"/>
  <c r="J1015" i="173"/>
  <c r="J1013" i="173" s="1"/>
  <c r="AB1284" i="173"/>
  <c r="O1284" i="173"/>
  <c r="AB603" i="173"/>
  <c r="O603" i="173"/>
  <c r="AB1103" i="173"/>
  <c r="O1103" i="173"/>
  <c r="J246" i="173"/>
  <c r="J325" i="173"/>
  <c r="J321" i="173"/>
  <c r="J319" i="173" s="1"/>
  <c r="J1602" i="173"/>
  <c r="J1600" i="173" s="1"/>
  <c r="J1351" i="173"/>
  <c r="J1606" i="173"/>
  <c r="AB255" i="173"/>
  <c r="O255" i="173"/>
  <c r="AB918" i="173"/>
  <c r="O918" i="173"/>
  <c r="AB1159" i="173"/>
  <c r="O1159" i="173"/>
  <c r="O1657" i="173"/>
  <c r="AB1657" i="173"/>
  <c r="J1325" i="173"/>
  <c r="J1323" i="173" s="1"/>
  <c r="AB701" i="173"/>
  <c r="O701" i="173"/>
  <c r="AB1138" i="173"/>
  <c r="O1138" i="173"/>
  <c r="J1329" i="173"/>
  <c r="AB1303" i="173"/>
  <c r="O1303" i="173"/>
  <c r="AB417" i="173"/>
  <c r="O417" i="173"/>
  <c r="AB770" i="173"/>
  <c r="O770" i="173"/>
  <c r="AB442" i="173"/>
  <c r="O442" i="173"/>
  <c r="J2287" i="173"/>
  <c r="AB991" i="173"/>
  <c r="O991" i="173"/>
  <c r="AB1047" i="173"/>
  <c r="O1047" i="173"/>
  <c r="AB1216" i="173"/>
  <c r="O1216" i="173"/>
  <c r="AB308" i="173"/>
  <c r="O308" i="173"/>
  <c r="AB1212" i="173"/>
  <c r="O1212" i="173"/>
  <c r="AB1082" i="173"/>
  <c r="O1082" i="173"/>
  <c r="I192" i="173"/>
  <c r="O192" i="173" s="1"/>
  <c r="AB535" i="173"/>
  <c r="O535" i="173"/>
  <c r="AB994" i="173"/>
  <c r="O994" i="173"/>
  <c r="AB600" i="173"/>
  <c r="O600" i="173"/>
  <c r="AB436" i="173"/>
  <c r="O436" i="173"/>
  <c r="AB57" i="173"/>
  <c r="O57" i="173"/>
  <c r="AB299" i="173"/>
  <c r="O299" i="173"/>
  <c r="O1439" i="173"/>
  <c r="AB1439" i="173"/>
  <c r="AB577" i="173"/>
  <c r="O577" i="173"/>
  <c r="O131" i="173"/>
  <c r="AB131" i="173"/>
  <c r="AB91" i="173"/>
  <c r="O91" i="173"/>
  <c r="J25" i="173"/>
  <c r="AB165" i="173"/>
  <c r="O165" i="173"/>
  <c r="AB302" i="173"/>
  <c r="O302" i="173"/>
  <c r="AB270" i="173"/>
  <c r="O270" i="173"/>
  <c r="J102" i="173"/>
  <c r="J1807" i="173"/>
  <c r="J1805" i="173" s="1"/>
  <c r="J1811" i="173"/>
  <c r="J196" i="173"/>
  <c r="J194" i="173" s="1"/>
  <c r="AB305" i="173"/>
  <c r="O305" i="173"/>
  <c r="AB597" i="173"/>
  <c r="O597" i="173"/>
  <c r="H33" i="177" l="1"/>
  <c r="H36" i="177" s="1"/>
  <c r="H39" i="177" s="1"/>
  <c r="H40" i="177" s="1"/>
  <c r="D4" i="177" s="1"/>
  <c r="D23" i="176"/>
  <c r="D23" i="173"/>
  <c r="H31" i="178"/>
  <c r="H32" i="178" s="1"/>
  <c r="H33" i="178" s="1"/>
  <c r="G32" i="178"/>
  <c r="G33" i="178" s="1"/>
  <c r="D36" i="177"/>
  <c r="G39" i="177"/>
  <c r="G40" i="177" s="1"/>
  <c r="L414" i="176"/>
  <c r="L421" i="176" s="1"/>
  <c r="J421" i="176"/>
  <c r="J2517" i="175"/>
  <c r="L2510" i="175"/>
  <c r="L2517" i="175" s="1"/>
  <c r="L2287" i="173"/>
  <c r="L2294" i="173" s="1"/>
  <c r="J2294" i="173"/>
  <c r="H35" i="178" l="1"/>
  <c r="H36" i="178" s="1"/>
  <c r="D4" i="178" s="1"/>
  <c r="G35" i="178"/>
  <c r="G36" i="178" s="1"/>
  <c r="J36" i="178" s="1"/>
  <c r="J33" i="178"/>
  <c r="D39" i="177"/>
  <c r="D40" i="177"/>
  <c r="H14" i="2"/>
  <c r="H15" i="2"/>
  <c r="H18" i="2" l="1"/>
  <c r="D6" i="2" s="1"/>
</calcChain>
</file>

<file path=xl/sharedStrings.xml><?xml version="1.0" encoding="utf-8"?>
<sst xmlns="http://schemas.openxmlformats.org/spreadsheetml/2006/main" count="9545" uniqueCount="1555">
  <si>
    <t xml:space="preserve">Заказчик </t>
  </si>
  <si>
    <t>(наименование стройки)</t>
  </si>
  <si>
    <t>строительных работ</t>
  </si>
  <si>
    <t>монтажных работ</t>
  </si>
  <si>
    <t>Глава 2. Основные объекты строительства</t>
  </si>
  <si>
    <t>Глава 7. Благоустройство и озеленение территории</t>
  </si>
  <si>
    <t>Глава 9. Прочие работы и затраты</t>
  </si>
  <si>
    <t>тыс. руб.</t>
  </si>
  <si>
    <t>Итого по главе 4</t>
  </si>
  <si>
    <t>Сметная стоимость т.руб.</t>
  </si>
  <si>
    <t>оборудования</t>
  </si>
  <si>
    <t>Сметная стоимость</t>
  </si>
  <si>
    <t>№ п/п</t>
  </si>
  <si>
    <t>тыс.руб.</t>
  </si>
  <si>
    <t>всего</t>
  </si>
  <si>
    <t>Обоснование</t>
  </si>
  <si>
    <t>Наименование локальных сметных расчетов (смет), затрат</t>
  </si>
  <si>
    <t>Строительных (ремонтно-строительных, ремонтно-реставрационных) работ</t>
  </si>
  <si>
    <t>монтажных  работ</t>
  </si>
  <si>
    <t>прочих  затрат</t>
  </si>
  <si>
    <t>Расчетный измеритель
объекта капитального строительства</t>
  </si>
  <si>
    <t>Показатель единичной стоимости
на расчетный измеритель
объекта капитального строительства</t>
  </si>
  <si>
    <t>№02-01-01</t>
  </si>
  <si>
    <t>№02-01-02</t>
  </si>
  <si>
    <t>Состав сметной документации:</t>
  </si>
  <si>
    <t>Сводный сметный расчет в ценах 2001г.</t>
  </si>
  <si>
    <t>Локальный сметный расчет 02-01-01</t>
  </si>
  <si>
    <t>Локальный сметный расчет 02-01-02</t>
  </si>
  <si>
    <t>Локальный сметный расчет 02-01-03</t>
  </si>
  <si>
    <t>Локальный сметный расчет 02-01-04</t>
  </si>
  <si>
    <t>Локальный сметный расчет 02-01-05</t>
  </si>
  <si>
    <t>Локальный сметный расчет 02-01-06</t>
  </si>
  <si>
    <t>в том числе:</t>
  </si>
  <si>
    <t>ОТ</t>
  </si>
  <si>
    <t>ЭМ</t>
  </si>
  <si>
    <t>М</t>
  </si>
  <si>
    <t>Объектный сметный расчет 02-01 в ценах 2001г.</t>
  </si>
  <si>
    <t>Итого по объектной смете</t>
  </si>
  <si>
    <t>Наименование программного продукта: Программа для ЭВМ «Программа: «SmetaRu» версия 11»</t>
  </si>
  <si>
    <t>(наименование объекта капитального строительства)</t>
  </si>
  <si>
    <t/>
  </si>
  <si>
    <t>(наименование конструктивного решения)</t>
  </si>
  <si>
    <t>Составлен</t>
  </si>
  <si>
    <t>Базисно-индексный</t>
  </si>
  <si>
    <t>метод</t>
  </si>
  <si>
    <t>Основание</t>
  </si>
  <si>
    <t>(проектная и (или) иная техническая документация)</t>
  </si>
  <si>
    <t>Средства на оплату труда</t>
  </si>
  <si>
    <t>рабочих</t>
  </si>
  <si>
    <t xml:space="preserve"> </t>
  </si>
  <si>
    <t xml:space="preserve">Нормативные затраты труда рабочих </t>
  </si>
  <si>
    <t>чел.-ч.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</si>
  <si>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</si>
  <si>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</si>
  <si>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</si>
  <si>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>Расчетный измеритель</t>
  </si>
  <si>
    <t xml:space="preserve">прочих затрат       </t>
  </si>
  <si>
    <t>конструктивного решения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</si>
  <si>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</si>
  <si>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</si>
  <si>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</si>
  <si>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</si>
  <si>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</si>
  <si>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</si>
  <si>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</si>
  <si>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</si>
  <si>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r>
      <t>всего с учетом коэффицие</t>
    </r>
    <r>
      <rPr>
        <sz val="10"/>
        <color indexed="8"/>
        <rFont val="Arial"/>
        <family val="2"/>
        <charset val="204"/>
      </rPr>
      <t>нтов</t>
    </r>
  </si>
  <si>
    <t>в т.ч. ОТм</t>
  </si>
  <si>
    <t>ЗТ</t>
  </si>
  <si>
    <t>чел-ч</t>
  </si>
  <si>
    <t>ЗТм</t>
  </si>
  <si>
    <t>Итого по расценке</t>
  </si>
  <si>
    <t>ФОТ</t>
  </si>
  <si>
    <t>%</t>
  </si>
  <si>
    <t>Всего по позиции</t>
  </si>
  <si>
    <t>в том числе</t>
  </si>
  <si>
    <t xml:space="preserve">   оплата труда</t>
  </si>
  <si>
    <t xml:space="preserve">   эксплуатация машин и механизмов</t>
  </si>
  <si>
    <t xml:space="preserve">   материальные ресурсы</t>
  </si>
  <si>
    <t xml:space="preserve">   перевозка</t>
  </si>
  <si>
    <t xml:space="preserve">   пусконаладочные работы</t>
  </si>
  <si>
    <t xml:space="preserve">   прочие затраты</t>
  </si>
  <si>
    <t xml:space="preserve">   материальные ресурсы, отсутствующие в СНБ (в текущем уровне цен)</t>
  </si>
  <si>
    <t xml:space="preserve">   оборудование, отсутствующие в СНБ (в текущем уровне цен)</t>
  </si>
  <si>
    <t xml:space="preserve">Составил   </t>
  </si>
  <si>
    <t>[должность,подпись(инициалы,фамилия)]</t>
  </si>
  <si>
    <t xml:space="preserve">Проверил   </t>
  </si>
  <si>
    <t>Итого ФОТ (в базисном уровне цен) (справочно)</t>
  </si>
  <si>
    <t>Итого накладные расходы (в базисном уровне цен)</t>
  </si>
  <si>
    <t>Итого сметная прибыль (в базисном уровне цен)</t>
  </si>
  <si>
    <t>Итого оборудование (в базисном уровне цен)</t>
  </si>
  <si>
    <t>Итого прочие затраты (в базисном уровне цен)</t>
  </si>
  <si>
    <t>НР Конструкции из кирпича и блоков</t>
  </si>
  <si>
    <t>СП Конструкции из кирпича и блоков</t>
  </si>
  <si>
    <t>НР Строительные металлические конструкции</t>
  </si>
  <si>
    <t>СП Строительные металлические конструкции</t>
  </si>
  <si>
    <t>НР Защита строительных конструкций и оборудования от коррозии</t>
  </si>
  <si>
    <t>СП Защита строительных конструкций и оборудования от коррозии</t>
  </si>
  <si>
    <t>НР Деревянные конструкции</t>
  </si>
  <si>
    <t>СП Деревянные конструкции</t>
  </si>
  <si>
    <t>НР Полы</t>
  </si>
  <si>
    <t>СП Полы</t>
  </si>
  <si>
    <t>ВСЕГО по смете (в базисном и текущем уровнях цен)</t>
  </si>
  <si>
    <t>ОБЪЕКТНЫЙ СМЕТНЫЙ РАСЧЕТ №02-01</t>
  </si>
  <si>
    <t>100 м2</t>
  </si>
  <si>
    <t>м3</t>
  </si>
  <si>
    <t>100 м3</t>
  </si>
  <si>
    <t>Смеси бетонные тяжелого бетона (БСТ), класс В15 (М200)</t>
  </si>
  <si>
    <t>т</t>
  </si>
  <si>
    <t>КОМПЛ</t>
  </si>
  <si>
    <t>ШТ</t>
  </si>
  <si>
    <t>м2</t>
  </si>
  <si>
    <t>100 ШТ</t>
  </si>
  <si>
    <t>кг</t>
  </si>
  <si>
    <t>1 Т ГРУЗА</t>
  </si>
  <si>
    <t>Smeta.RU  (495) 974-1589</t>
  </si>
  <si>
    <t>04.1.02.05</t>
  </si>
  <si>
    <t>Смеси бетонные тяжелого бетона</t>
  </si>
  <si>
    <t>01.7.04.07</t>
  </si>
  <si>
    <t>Скобяные изделия</t>
  </si>
  <si>
    <t>08.1.02.25</t>
  </si>
  <si>
    <t>Стальной гнутый профиль (профилированный настил)</t>
  </si>
  <si>
    <t>07.2.07.13</t>
  </si>
  <si>
    <t>07.2.07.12</t>
  </si>
  <si>
    <t>Конструкции стальные</t>
  </si>
  <si>
    <t>м</t>
  </si>
  <si>
    <t>100 м</t>
  </si>
  <si>
    <t>18.1.09.06</t>
  </si>
  <si>
    <t>Арматура муфтовая</t>
  </si>
  <si>
    <t>23.1.02.07</t>
  </si>
  <si>
    <t>Крепления</t>
  </si>
  <si>
    <t>СП Кровли</t>
  </si>
  <si>
    <t>НР Кровли</t>
  </si>
  <si>
    <t>СП Прочие ремонтно-строительные работы</t>
  </si>
  <si>
    <t>НР Прочие ремонтно-строительные работы</t>
  </si>
  <si>
    <t>999-9900</t>
  </si>
  <si>
    <t>Объем: 0,2=20/100</t>
  </si>
  <si>
    <t>Строительный мусор</t>
  </si>
  <si>
    <t>Заземлитель горизонтальный из стали: полосовой сечением 160 мм2</t>
  </si>
  <si>
    <t>10 ШТ</t>
  </si>
  <si>
    <t>1000 м</t>
  </si>
  <si>
    <t>№02-01-03</t>
  </si>
  <si>
    <t>№02-01-04</t>
  </si>
  <si>
    <t>Составлен(а) в базисном (текущем) уровне цен ________________ 2000 г.</t>
  </si>
  <si>
    <t>Сводный сметный расчет в ценах на 2 квартал 2022 года</t>
  </si>
  <si>
    <t>Объектный сметный расчет 02--01 в ценах на 2 квартал 2022 года</t>
  </si>
  <si>
    <t>Локальный сметный расчет 02-01-07</t>
  </si>
  <si>
    <t>Локальный сметный расчет 07-01-01</t>
  </si>
  <si>
    <t>01.7.17.09</t>
  </si>
  <si>
    <t>18.1.02.01</t>
  </si>
  <si>
    <t>Арматура трубопроводная фланцевая</t>
  </si>
  <si>
    <t>23.8.03.11</t>
  </si>
  <si>
    <t>Фланцы стальные</t>
  </si>
  <si>
    <t>Коробка ответвительная на стене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</si>
  <si>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</si>
  <si>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Объем: 0,01=1/100</t>
  </si>
  <si>
    <t>Составлен(а) в базисном (текущем) уровне цен 3 кв 2022 г.</t>
  </si>
  <si>
    <t>ВСЕГО прочие затраты по смете (в базисном уровне цен с пересчетом в текущий уровень)</t>
  </si>
  <si>
    <t>ВСЕГО оборудование по смете (в базисном уровне цен с пересчетом в текущий уровень)</t>
  </si>
  <si>
    <t>ВСЕГО перевозка по смете (в базисном уровне цен с пересчетом в текущий уровень)</t>
  </si>
  <si>
    <t>ВСЕГО СМР (без учета перевозки) по смете (в базисном уровне цен с пересчетом в текущий уровень)</t>
  </si>
  <si>
    <t>ВСЕГО по смете</t>
  </si>
  <si>
    <t xml:space="preserve">   оборудование, отсутствующие в СНБ (в базисном уровне цен)</t>
  </si>
  <si>
    <t xml:space="preserve">   материальные ресурсы, отсутствующие в СНБ (в базисном уровне цен)</t>
  </si>
  <si>
    <t>Итого по разделу 2 (в базисном уровне цен)</t>
  </si>
  <si>
    <t>Итого прямые затраты по разделу 2 (в базисном уровне цен)</t>
  </si>
  <si>
    <t>СП Крыши, кровля</t>
  </si>
  <si>
    <t>МДС 81-25.2001 прил.3 письмо АП-5536/06 прил.2 п.8</t>
  </si>
  <si>
    <t>НР Крыши, кровля</t>
  </si>
  <si>
    <t>МДС 81-33.2004 прил.5 п.8</t>
  </si>
  <si>
    <t>231.1</t>
  </si>
  <si>
    <t>МДС 81-25.2001 прил.3 письмо АП-5536/06 прил.2 п.19</t>
  </si>
  <si>
    <t>МДС 81-33.2004 прил.5 п.19</t>
  </si>
  <si>
    <t>230.1</t>
  </si>
  <si>
    <t>СП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</si>
  <si>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МДС 81-25.2001 прил.3 письмо АП-5536/06 прил.1 п.49</t>
  </si>
  <si>
    <t>НР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</si>
  <si>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МДС 81-33.2004 прил.4 п.49</t>
  </si>
  <si>
    <t>229.1</t>
  </si>
  <si>
    <r>
      <t>Разборка бетонных оснований под полы: на гравии</t>
    </r>
    <r>
      <rPr>
        <i/>
        <sz val="10"/>
        <rFont val="Arial"/>
        <family val="2"/>
        <charset val="204"/>
      </rPr>
      <t xml:space="preserve">
Поправки к: 
НР *0,9;   
СП *0,85</t>
    </r>
  </si>
  <si>
    <r>
      <t>Разборка покрытий кровель: из рулонных материалов</t>
    </r>
    <r>
      <rPr>
        <i/>
        <sz val="10"/>
        <rFont val="Arial"/>
        <family val="2"/>
        <charset val="204"/>
      </rPr>
      <t xml:space="preserve">
Поправки к: 
НР *0,9;   
СП *0,85</t>
    </r>
  </si>
  <si>
    <r>
      <t>Разборка: кирпичных стен</t>
    </r>
    <r>
      <rPr>
        <i/>
        <sz val="10"/>
        <rFont val="Arial"/>
        <family val="2"/>
        <charset val="204"/>
      </rPr>
      <t xml:space="preserve">
Поправки к: 
НР *0,9;   
СП *0,85</t>
    </r>
  </si>
  <si>
    <t>МДС 81-25.2001 прил.3 письмо АП-5536/06 прил.1 п.9</t>
  </si>
  <si>
    <t>МДС 81-33.2004 прил.4 п.9</t>
  </si>
  <si>
    <r>
      <t>Монтаж защитных ограждений оборудования</t>
    </r>
    <r>
      <rPr>
        <i/>
        <sz val="10"/>
        <rFont val="Arial"/>
        <family val="2"/>
        <charset val="204"/>
      </rPr>
      <t xml:space="preserve">
Поправки к: 
М )*0;   
ЭМ )*0,7;   
ОТм )*0,7;   
ОТ )*0,7;   
ЗТ )*0,7;   
ЗТм )*0,7;   
НР *0,9;   
СП *0,85</t>
    </r>
  </si>
  <si>
    <t>225.1</t>
  </si>
  <si>
    <r>
      <t>Разборка деревянных перегородок: чистых щитовых дощатых</t>
    </r>
    <r>
      <rPr>
        <i/>
        <sz val="10"/>
        <rFont val="Arial"/>
        <family val="2"/>
        <charset val="204"/>
      </rPr>
      <t xml:space="preserve">
Поправки к: 
НР *0,9;   
СП *0,85</t>
    </r>
  </si>
  <si>
    <r>
      <t>Монтаж стационарных конструкций сцены: направляющие с каркасами ограждений</t>
    </r>
    <r>
      <rPr>
        <i/>
        <sz val="10"/>
        <rFont val="Arial"/>
        <family val="2"/>
        <charset val="204"/>
      </rPr>
      <t xml:space="preserve">
Поправки к: 
М )*0;   
ЭМ )*0,7;   
ОТм )*0,7;   
ОТ )*0,7;   
ЗТ )*0,7;   
ЗТм )*0,7;   
НР *0,9;   
СП *0,85</t>
    </r>
  </si>
  <si>
    <t>СП Стекольные, обойные, облицовочные работы</t>
  </si>
  <si>
    <t>МДС 81-25.2001 прил.3 письмо АП-5536/06 прил.2 п.13</t>
  </si>
  <si>
    <t>НР Стекольные, обойные, облицовочные работы</t>
  </si>
  <si>
    <t>МДС 81-33.2004 прил.5 п.13</t>
  </si>
  <si>
    <t>223.1</t>
  </si>
  <si>
    <t>МДС 81-25.2001 прил.3 письмо АП-5536/06 прил.1 п.10</t>
  </si>
  <si>
    <t>МДС 81-33.2004 прил.4 п.10</t>
  </si>
  <si>
    <r>
      <t>Установка столов, шкафов под мойки, холодильных шкафов и др.</t>
    </r>
    <r>
      <rPr>
        <i/>
        <sz val="10"/>
        <rFont val="Arial"/>
        <family val="2"/>
        <charset val="204"/>
      </rPr>
      <t xml:space="preserve">
Поправки к: 
М )*0;   
ЭМ )*0,8;   
ОТм )*0,8;   
ОТ )*0,8;   
ЗТ )*0,8;   
ЗТм )*0,8;   
НР *0,9;   
СП *0,85</t>
    </r>
  </si>
  <si>
    <t>МДС 81-25.2001 прил.3 письмо АП-5536/06 прил.2 п.7</t>
  </si>
  <si>
    <t>МДС 81-33.2004 прил.5 п.7</t>
  </si>
  <si>
    <t>221.1</t>
  </si>
  <si>
    <t>220.1</t>
  </si>
  <si>
    <t>СП Лестницы, крыльца</t>
  </si>
  <si>
    <t>МДС 81-25.2001 прил.3 письмо АП-5536/06 прил.2 п.9</t>
  </si>
  <si>
    <t>НР Лестницы, крыльца</t>
  </si>
  <si>
    <t>МДС 81-33.2004 прил.5 п.9</t>
  </si>
  <si>
    <t>219.1</t>
  </si>
  <si>
    <r>
      <t>Монтаж лестниц прямолинейных и криволинейных, пожарных с ограждением</t>
    </r>
    <r>
      <rPr>
        <i/>
        <sz val="10"/>
        <rFont val="Arial"/>
        <family val="2"/>
        <charset val="204"/>
      </rPr>
      <t xml:space="preserve">
Поправки к: 
М )*0;   
ЭМ )*0,7;   
ОТм )*0,7;   
ОТ )*0,7;   
ЗТ )*0,7;   
ЗТм )*0,7;   
НР *0,9;   
СП *0,85</t>
    </r>
  </si>
  <si>
    <t>217.1</t>
  </si>
  <si>
    <t>СП Отделочные работы</t>
  </si>
  <si>
    <t>МДС 81-25.2001 прил.3 письмо АП-5536/06 прил.1 п.15</t>
  </si>
  <si>
    <t>НР Отделочные работы</t>
  </si>
  <si>
    <t>МДС 81-33.2004 прил.4 п.15</t>
  </si>
  <si>
    <r>
      <t>Устройство металлического каркаса из направляющих профилей под облицовку различными материалами: потолков</t>
    </r>
    <r>
      <rPr>
        <i/>
        <sz val="10"/>
        <rFont val="Arial"/>
        <family val="2"/>
        <charset val="204"/>
      </rPr>
      <t xml:space="preserve">
Поправки к: 
М )*0;   
ЭМ )*0,7;   
ОТм )*0,7;   
ОТ )*0,7;   
ЗТ )*0,7;   
ЗТм )*0,7;   
НР *0,9;   
СП *0,85</t>
    </r>
  </si>
  <si>
    <r>
      <t>Устройство металлического каркаса из направляющих профилей под облицовку различными материалами: стен</t>
    </r>
    <r>
      <rPr>
        <i/>
        <sz val="10"/>
        <rFont val="Arial"/>
        <family val="2"/>
        <charset val="204"/>
      </rPr>
      <t xml:space="preserve">
Поправки к: 
М )*0;   
ЭМ )*0,7;   
ОТм )*0,7;   
ОТ )*0,7;   
ЗТ )*0,7;   
ЗТм )*0,7;   
НР *0,9;   
СП *0,85</t>
    </r>
  </si>
  <si>
    <t>СП Теплоизоляционные работы</t>
  </si>
  <si>
    <t>МДС 81-25.2001 прил.3 письмо АП-5536/06 прил.1 п.20</t>
  </si>
  <si>
    <t>НР Теплоизоляционные работы</t>
  </si>
  <si>
    <t>МДС 81-33.2004 прил.4 п.20</t>
  </si>
  <si>
    <r>
      <t>Изоляция изделиями из волокнистых и зернистых материалов с креплением на клее и дюбелями холодных поверхностей: внутренних стен и перегородок</t>
    </r>
    <r>
      <rPr>
        <i/>
        <sz val="10"/>
        <rFont val="Arial"/>
        <family val="2"/>
        <charset val="204"/>
      </rPr>
      <t xml:space="preserve">
Поправки к: 
М )*0;   
ЭМ )*0,8;   
ОТм )*0,8;   
ОТ )*0,8;   
ЗТ )*0,8;   
ЗТм )*0,8;   
НР *0,9;   
СП *0,85</t>
    </r>
  </si>
  <si>
    <t>211.1</t>
  </si>
  <si>
    <t>208.1</t>
  </si>
  <si>
    <t>207.1</t>
  </si>
  <si>
    <t>206.1</t>
  </si>
  <si>
    <t>205.1</t>
  </si>
  <si>
    <t>СП Проемы</t>
  </si>
  <si>
    <t>МДС 81-25.2001 прил.3 письмо АП-5536/06 прил.2 п.6</t>
  </si>
  <si>
    <t>НР Проемы</t>
  </si>
  <si>
    <t>МДС 81-33.2004 прил.5 п.6</t>
  </si>
  <si>
    <t>204.1</t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</si>
  <si>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  </r>
    <r>
      <rPr>
        <i/>
        <sz val="10"/>
        <rFont val="Arial"/>
        <family val="2"/>
        <charset val="204"/>
      </rPr>
      <t xml:space="preserve">
Поправки к: 
М )*0;   
ЭМ )*0,8;   
ОТм )*0,8;   
ОТ )*0,8;   
ЗТ )*0,8;   
ЗТм )*0,8;   
НР *0,9;   
СП *0,85</t>
    </r>
  </si>
  <si>
    <r>
      <t>Установка в жилых и общественных зданиях оконных блоков из алюминиевых профилей поворотных (откидных, поворотно-откидных) с площадью проема до 2 м2 одностворчатых</t>
    </r>
    <r>
      <rPr>
        <i/>
        <sz val="10"/>
        <rFont val="Arial"/>
        <family val="2"/>
        <charset val="204"/>
      </rPr>
      <t xml:space="preserve">
Поправки к: 
М )*0;   
ЭМ )*0,7;   
ОТм )*0,7;   
ОТ )*0,7;   
ЗТ )*0,7;   
ЗТм )*0,7;   
НР *0,9;   
СП *0,85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</si>
  <si>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  </r>
    <r>
      <rPr>
        <i/>
        <sz val="10"/>
        <rFont val="Arial"/>
        <family val="2"/>
        <charset val="204"/>
      </rPr>
      <t xml:space="preserve">
Поправки к: 
М )*0;   
ЭМ )*0,8;   
ОТм )*0,8;   
ОТ )*0,8;   
ЗТ )*0,8;   
ЗТм )*0,8;   
НР *0,9;   
СП *0,85</t>
    </r>
  </si>
  <si>
    <r>
      <t>Установка металлических дверных блоков в готовые проемы</t>
    </r>
    <r>
      <rPr>
        <i/>
        <sz val="10"/>
        <rFont val="Arial"/>
        <family val="2"/>
        <charset val="204"/>
      </rPr>
      <t xml:space="preserve">
Поправки к: 
М )*0;   
ЭМ )*0,7;   
ОТм )*0,7;   
ОТ )*0,7;   
ЗТ )*0,7;   
ЗТм )*0,7;   
НР *0,9;   
СП *0,85</t>
    </r>
  </si>
  <si>
    <r>
      <t>Установка блоков из ПВХ в наружных и внутренних дверных проемах: в каменных стенах площадью проема более 3 м2</t>
    </r>
    <r>
      <rPr>
        <i/>
        <sz val="10"/>
        <rFont val="Arial"/>
        <family val="2"/>
        <charset val="204"/>
      </rPr>
      <t xml:space="preserve">
Поправки к: 
М )*0;   
ЭМ )*0,8;   
ОТм )*0,8;   
ОТ )*0,8;   
ЗТ )*0,8;   
ЗТм )*0,8;   
НР *0,9;   
СП *0,85</t>
    </r>
  </si>
  <si>
    <t>197.1</t>
  </si>
  <si>
    <t>196.1</t>
  </si>
  <si>
    <t>Раздел 2. Демонтажные работы</t>
  </si>
  <si>
    <t>Итого по разделу 1 (в базисном уровне цен)</t>
  </si>
  <si>
    <t>Итого прямые затраты по разделу 1 (в базисном уровне цен)</t>
  </si>
  <si>
    <t>Итого по подразделу (в базисном уровне цен)</t>
  </si>
  <si>
    <t>Итого прямые затраты по подразделу (в базисном уровне цен)</t>
  </si>
  <si>
    <r>
      <t>Установка цельных гранитных ступеней толщиной 150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</si>
  <si>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192.1</t>
  </si>
  <si>
    <r>
      <t>Разборка каменных и железобетонных ступеней: на сплошном основании</t>
    </r>
    <r>
      <rPr>
        <i/>
        <sz val="10"/>
        <rFont val="Arial"/>
        <family val="2"/>
        <charset val="204"/>
      </rPr>
      <t xml:space="preserve">
Поправки к: 
НР *0,9;   
СП *0,85</t>
    </r>
  </si>
  <si>
    <t>МДС 81-25.2001 прил.3 письмо АП-5536/06 прил.1 п.8</t>
  </si>
  <si>
    <t>МДС 81-33.2004 прил.4 п.8</t>
  </si>
  <si>
    <r>
      <t>Установка и разборка наружных инвентарных лесов высотой до 16 м: трубчатых для прочих отделочных работ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</si>
  <si>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Окраска фасадов акриловыми составами: с лесов вручную с подготовкой поверхности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</si>
  <si>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Улучшенная штукатурка фасадов цементно-известковым раствором по камню: стен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</si>
  <si>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МДС 81-25.2001 прил.3 письмо АП-5536/06 прил.1 п.11</t>
  </si>
  <si>
    <t>МДС 81-33.2004 прил.4 п.11</t>
  </si>
  <si>
    <r>
      <t>Устройство покрытий из плит керамогранитных размером 40х40 см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</si>
  <si>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Наружная облицовка по бетонной поверхности керамическими отдельными плитками: на цементном растворе стен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</si>
  <si>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подстилающих слоев: бетонных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</si>
  <si>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179.1</t>
  </si>
  <si>
    <t>178.1</t>
  </si>
  <si>
    <t>Подраздел: Наружняя отделка</t>
  </si>
  <si>
    <t>МДС 81-25.2001 прил.3 письмо АП-5536/06 прил.1 п.13</t>
  </si>
  <si>
    <t>МДС 81-33.2004 прил.4 п.13</t>
  </si>
  <si>
    <r>
      <t>Окраска металлических огрунтованных поверхностей: эмалью ПФ-115</t>
    </r>
    <r>
      <rPr>
        <i/>
        <sz val="10"/>
        <rFont val="Arial"/>
        <family val="2"/>
        <charset val="204"/>
      </rPr>
      <t xml:space="preserve">
Поправки к: 
М *2;   
ЭМ )*1,25*2;   
ОТм )*1,25*2;   
ОТ )*1,15*2;   
ЗТ )*1,15*2;   
ЗТм )*1,25*2;   
НР *0,9;   
СП *0,85</t>
    </r>
  </si>
  <si>
    <r>
      <t>Огрунтовка металлических поверхностей за один раз: грунтовкой ГФ-021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</si>
  <si>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МДС 81-25.2001 прил.3 письмо АП-5536/06 прил.1 п.12</t>
  </si>
  <si>
    <t>МДС 81-33.2004 прил.4 п.12</t>
  </si>
  <si>
    <t>173.1</t>
  </si>
  <si>
    <r>
      <t>Монтаж кровли из профилированного листа для объектов непроизводственного назначения: простой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</si>
  <si>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Монтаж связей и распорок из одиночных и парных уголков, гнутосварных профилей для пролетов: до 24 м при высоте здания до 25 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</si>
  <si>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Заделка отверстий, гнезд и борозд: в перекрытиях железобетонных площадью до 0,1 м2</t>
    </r>
    <r>
      <rPr>
        <i/>
        <sz val="10"/>
        <rFont val="Arial"/>
        <family val="2"/>
        <charset val="204"/>
      </rPr>
      <t xml:space="preserve">
Поправки к: 
НР *0,9;   
СП *0,85</t>
    </r>
  </si>
  <si>
    <t>СП Стены</t>
  </si>
  <si>
    <t>МДС 81-25.2001 прил.3 письмо АП-5536/06 прил.2 п.3</t>
  </si>
  <si>
    <t>НР Стены</t>
  </si>
  <si>
    <t>МДС 81-33.2004 прил.5 п.3</t>
  </si>
  <si>
    <r>
      <t>Ограждение кровель перилами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</si>
  <si>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Утепление покрытий плитами: на каждый последующий слой добавлять к расценке 12-01-013-03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</si>
  <si>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Утепление покрытий плитами: из минеральной ваты или перлита на битумной мастике в один слой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</si>
  <si>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выравнивающих стяжек: на каждый 1 мм изменения толщины добавлять или исключать к расценке 12-01-017-01</t>
    </r>
    <r>
      <rPr>
        <i/>
        <sz val="10"/>
        <rFont val="Arial"/>
        <family val="2"/>
        <charset val="204"/>
      </rPr>
      <t xml:space="preserve">
Поправки к: 
М *35;   
ЭМ *35*1,25;   
ОТм *35*1,25;   
ОТ *35*1,15;   
ЗТ *35*1,15;   
ЗТм *35*1,25;   
НР *0,9;   
СП *0,85</t>
    </r>
  </si>
  <si>
    <r>
      <t>Устройство выравнивающих стяжек: цементно-песчаных толщиной 15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</si>
  <si>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152.1</t>
  </si>
  <si>
    <r>
      <t>Устройство примыканий из ПВХ мембран к стенам и парапетам: высотой до 600 мм без фартука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</si>
  <si>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150.1</t>
  </si>
  <si>
    <r>
      <t>Устройство плоских однослойных кровель из ПВХ мембран (со сваркой полотен) с укладкой разделительного слоя по утеплителю, несущее основание из: бетона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</si>
  <si>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Подраздел: Кровля</t>
  </si>
  <si>
    <r>
      <t>Установка столов, шкафов под мойки, холодильных шкафов и др.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</si>
  <si>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стяжек на каждые 5 мм изменения толщины стяжки добавлять или исключать к расценке 11- 01-011-01</t>
    </r>
    <r>
      <rPr>
        <i/>
        <sz val="10"/>
        <rFont val="Arial"/>
        <family val="2"/>
        <charset val="204"/>
      </rPr>
      <t xml:space="preserve">
Поправки к: 
М *2;   
ЭМ )*1,25*2;   
ОТм )*1,25*2;   
ОТ )*1,15*2;   
ЗТ )*1,15*2;   
ЗТм )*1,25*2;   
НР *0,9;   
СП *0,85</t>
    </r>
  </si>
  <si>
    <r>
      <t>Устройство стяжек цементных толщиной 20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</si>
  <si>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плинтусов поливинилхлоридных: на винтах самонарезающих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</si>
  <si>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покрытий: из ковров насухо с проклеиванием на стыках клеем "Бустилат"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</si>
  <si>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покрытий: из щитов паркетных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</si>
  <si>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Подраздел: Полы</t>
  </si>
  <si>
    <r>
      <t>Монтаж перегородок: из алюминиевых сплавов сборно-разборных с остеклением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</si>
  <si>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перегородок из гипсокартонных листов (ГКЛ) с одинарным металлическим каркасом и однослойной обшивкой с обеих сторон: глухих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</si>
  <si>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Облицовка стен по одинарному металлическому каркасу из направляющих и стоечных профилей гипсокартонными листами в один слой: с дверным проемом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</si>
  <si>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Изоляция изделиями из волокнистых и зернистых материалов с креплением на клее и дюбелями холодных поверхностей: внутренних стен и перегородок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</si>
  <si>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Облицовка стен по одинарному металлическому каркасу из направляющих и стоечных профилей гипсокартонными листами в два слоя: с дверным проемом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</si>
  <si>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Окраска поливинилацетатными водоэмульсионными составами высококачественная: по штукатурке стен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</si>
  <si>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Штукатурка поверхностей внутри здания цементно-известковым или цементным раствором по камню и бетону: высококачественная стен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</si>
  <si>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СП Малярные работы</t>
  </si>
  <si>
    <t>МДС 81-25.2001 прил.3 письмо АП-5536/06 прил.2 п.12</t>
  </si>
  <si>
    <t>НР Малярные работы</t>
  </si>
  <si>
    <t>МДС 81-33.2004 прил.5 п.12</t>
  </si>
  <si>
    <r>
      <t>Окраска поливинилацетатными водоэмульсионными составами высококачественная: по штукатурке потолков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</si>
  <si>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потолков плитно-ячеистых по каркасу из оцинкованного профиля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</si>
  <si>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и разборка внутренних трубчатых инвентарных лесов: при высоте помещений до 6 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</si>
  <si>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Покрытие масляными и спиртовыми лаками по окрашиваемой или огрунтованной поверхности: стен за 2 раза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</si>
  <si>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</si>
  <si>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Покрытие масляными и спиртовыми лаками по окрашиваемой или огрунтованной поверхности: потолков за 2 раза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</si>
  <si>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натяжных потолков из поливинилхлоридной пленки (ПВХ) гарпунным способом в помещениях площадью: от 10 до 50 м2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</si>
  <si>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подвесных потолков из гипсокартонных листов (ГКЛ): одноуровневых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</si>
  <si>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подвесного решетчатого (растрового) потолка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</si>
  <si>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Устройство подвесных звукопоглощающих потолков в полускрытой подвесной системе: с относом до 15 см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</si>
  <si>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Подраздел: Потолки и стены</t>
  </si>
  <si>
    <r>
      <t>Установка блоков в наружных и внутренних дверных проемах: в перегородках и деревянных нерубленых стенах, площадь проема до 3 м2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</si>
  <si>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дверного доводчика к металлическим дверям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</si>
  <si>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металлических дверных блоков в готовые проемы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</si>
  <si>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блоков из ПВХ в наружных и внутренних дверных проемах: в каменных стенах площадью проема более 3 м2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</si>
  <si>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Подраздел: Двери</t>
  </si>
  <si>
    <t>СП Штукатурные работы</t>
  </si>
  <si>
    <t>МДС 81-25.2001 прил.3 письмо АП-5536/06 прил.2 п.11</t>
  </si>
  <si>
    <t>НР Штукатурные работы</t>
  </si>
  <si>
    <t>МДС 81-33.2004 прил.5 п.11</t>
  </si>
  <si>
    <t>17.1</t>
  </si>
  <si>
    <t>16.1</t>
  </si>
  <si>
    <t>14.2</t>
  </si>
  <si>
    <r>
      <t>Установка уголков ПВХ на клее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</si>
  <si>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Облицовка оконных и дверных откосов декоративным бумажно-слоистым пластиком или листами из синтетических материалов на клее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</si>
  <si>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подоконных досок из ПВХ: в каменных стенах толщиной свыше 0,51 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</si>
  <si>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</si>
  <si>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</si>
  <si>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</si>
  <si>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Подраздел: Окна</t>
  </si>
  <si>
    <t>Раздел 1. Монтажные работы</t>
  </si>
  <si>
    <t>Составлен(а) в ценах по состоянию на 01.01.2000 г. (1.01.2000)</t>
  </si>
  <si>
    <t xml:space="preserve">Наименование редакции сметных нормативов: ГОСУДАРСТВЕННЫЕ СМЕТНЫЕ НОРМАТИВЫ (ГЭСН, ФЕР) 2020, утвержденные приказами Минстроя России от 26 декабря 2019 г. № 871/пр., № 872/пр., № 873/пр., № 874/пр., № 875/пр., № 876/пр. с изменениями, утвержденными приказами Минстроя России от 30 марта 2020 г. № 171/пр., № 172/пр., от 01 июня 2020 г. № 294/пр., № 295/пр., от 30 июня 2020 г. № 352/пр., № 353/пр., от 20 октября 2020 г. № 635/пр., № 636/пр. </t>
  </si>
  <si>
    <t>ОЗП</t>
  </si>
  <si>
    <t>ЭММ, в т.ч. ЗПМ</t>
  </si>
  <si>
    <t>Стоимость материальных ресурсов</t>
  </si>
  <si>
    <t>НР</t>
  </si>
  <si>
    <t>СП</t>
  </si>
  <si>
    <t>Перевозка грузов</t>
  </si>
  <si>
    <t>Погрузочно-разгрузочные работы</t>
  </si>
  <si>
    <t>Итого</t>
  </si>
  <si>
    <t>196</t>
  </si>
  <si>
    <t>56-9-1</t>
  </si>
  <si>
    <t>Демонтаж дверных коробок: в каменных стенах с отбивкой штукатурки в откосах</t>
  </si>
  <si>
    <t>Объем: 0,66=66/100</t>
  </si>
  <si>
    <t>197</t>
  </si>
  <si>
    <t>56-10-1</t>
  </si>
  <si>
    <t>Снятие дверных полотен</t>
  </si>
  <si>
    <t>Объем: 1,56372=156,372/100</t>
  </si>
  <si>
    <t>198</t>
  </si>
  <si>
    <t>10-01-047-02</t>
  </si>
  <si>
    <t>Поправка: МР 519/пр Табл.2, п.2</t>
  </si>
  <si>
    <t>199</t>
  </si>
  <si>
    <t>09-04-012-01</t>
  </si>
  <si>
    <t>Поправка: МР 519/пр Табл.2, п.4</t>
  </si>
  <si>
    <t>200</t>
  </si>
  <si>
    <t>10-01-034-08</t>
  </si>
  <si>
    <t>Объем: 0,3465=34,65/100</t>
  </si>
  <si>
    <t>201</t>
  </si>
  <si>
    <t>Объем: 0,0714=7,14/100</t>
  </si>
  <si>
    <t>202</t>
  </si>
  <si>
    <t>09-04-015-02</t>
  </si>
  <si>
    <t>Объем: 0,3591=35,91/100</t>
  </si>
  <si>
    <t>203</t>
  </si>
  <si>
    <t>10-01-034-03</t>
  </si>
  <si>
    <t>Объем: 0,3192=31,92/100</t>
  </si>
  <si>
    <t>204</t>
  </si>
  <si>
    <t>56-3-1</t>
  </si>
  <si>
    <t>Снятие подоконных досок: бетонных и мозаичных</t>
  </si>
  <si>
    <t>205</t>
  </si>
  <si>
    <t>57-2-1</t>
  </si>
  <si>
    <t>Разборка покрытий полов: из линолеума и релина</t>
  </si>
  <si>
    <t>206</t>
  </si>
  <si>
    <t>207</t>
  </si>
  <si>
    <t>57-3-1</t>
  </si>
  <si>
    <t>Разборка плинтусов: деревянных и из пластмассовых материалов</t>
  </si>
  <si>
    <t>208</t>
  </si>
  <si>
    <t>57-2-8</t>
  </si>
  <si>
    <t>Разборка покрытий полов: из керамогранитных плит</t>
  </si>
  <si>
    <t>209</t>
  </si>
  <si>
    <t>46-04-001-04</t>
  </si>
  <si>
    <t>210</t>
  </si>
  <si>
    <t>63-10-1</t>
  </si>
  <si>
    <t>Разборка облицовки из гипсокартонных листов: стен и перегородок</t>
  </si>
  <si>
    <t>211</t>
  </si>
  <si>
    <t>63-7-5</t>
  </si>
  <si>
    <t>Разборка облицовки стен: из керамических глазурованных плиток</t>
  </si>
  <si>
    <t>212</t>
  </si>
  <si>
    <t>Объем: 6,54=654/100</t>
  </si>
  <si>
    <t>213</t>
  </si>
  <si>
    <t>26-01-036-02</t>
  </si>
  <si>
    <t>Объем: 10,44=1044/100</t>
  </si>
  <si>
    <t>214</t>
  </si>
  <si>
    <t>15-02-041-03</t>
  </si>
  <si>
    <t>215</t>
  </si>
  <si>
    <t>63-10-2</t>
  </si>
  <si>
    <t>Разборка облицовки из гипсокартонных листов: потолков</t>
  </si>
  <si>
    <t>216</t>
  </si>
  <si>
    <t>15-02-041-01</t>
  </si>
  <si>
    <t>217</t>
  </si>
  <si>
    <t>63-15-1</t>
  </si>
  <si>
    <t>Разборка элементов облицовки потолков с разборкой каркаса: плит растровых</t>
  </si>
  <si>
    <t>999-9899</t>
  </si>
  <si>
    <t>Строительный мусор и масса возвратных материалов</t>
  </si>
  <si>
    <t>218</t>
  </si>
  <si>
    <t>09-03-029-01</t>
  </si>
  <si>
    <t>219</t>
  </si>
  <si>
    <t>59-1-1</t>
  </si>
  <si>
    <t>Разборка деревянных: лестниц с маршами и площадками</t>
  </si>
  <si>
    <t>100 м2 горизонтальной проекции</t>
  </si>
  <si>
    <t>220</t>
  </si>
  <si>
    <t>57-1-3</t>
  </si>
  <si>
    <t>Разборка оснований покрытия полов: простильных полов</t>
  </si>
  <si>
    <t>221</t>
  </si>
  <si>
    <t>57-1-2</t>
  </si>
  <si>
    <t>Разборка оснований покрытия полов: лаг из досок и брусков</t>
  </si>
  <si>
    <t>222</t>
  </si>
  <si>
    <t>10-01-059-01</t>
  </si>
  <si>
    <t>Объем: 5,26=526/100</t>
  </si>
  <si>
    <t>223</t>
  </si>
  <si>
    <t>Объем: 6,83=683/100</t>
  </si>
  <si>
    <t>224</t>
  </si>
  <si>
    <t>09-06-006-03</t>
  </si>
  <si>
    <t>225</t>
  </si>
  <si>
    <t>46-04-006-03</t>
  </si>
  <si>
    <t>226</t>
  </si>
  <si>
    <t>09-03-040-01</t>
  </si>
  <si>
    <t>227</t>
  </si>
  <si>
    <t>228</t>
  </si>
  <si>
    <t>46-04-008-01</t>
  </si>
  <si>
    <t>229</t>
  </si>
  <si>
    <t>46-04-009-01</t>
  </si>
  <si>
    <t>230</t>
  </si>
  <si>
    <t>69-9-1</t>
  </si>
  <si>
    <t>Очистка помещений от строительного мусора</t>
  </si>
  <si>
    <t>100 т</t>
  </si>
  <si>
    <t>231</t>
  </si>
  <si>
    <t>58-4-1</t>
  </si>
  <si>
    <t>Разборка парапетных решеток</t>
  </si>
  <si>
    <t>232</t>
  </si>
  <si>
    <t>т01-01-01-041</t>
  </si>
  <si>
    <t>Погрузочные работы при автомобильных перевозках мусора строительного с погрузкой вручную</t>
  </si>
  <si>
    <t>233</t>
  </si>
  <si>
    <t>т03-21-01-009</t>
  </si>
  <si>
    <t>Перевозка грузов I класса автомобилями-самосвалами грузоподъемностью 10 т работающих вне карьера на расстояние: до 9 км</t>
  </si>
  <si>
    <t>234</t>
  </si>
  <si>
    <t>т03-21-01-022</t>
  </si>
  <si>
    <t>Перевозка грузов I класса автомобилями-самосвалами грузоподъемностью 10 т работающих вне карьера на расстояние: до 22 км</t>
  </si>
  <si>
    <t>178</t>
  </si>
  <si>
    <t>179</t>
  </si>
  <si>
    <t>57-2-3</t>
  </si>
  <si>
    <t>Разборка покрытий полов: из керамических плиток</t>
  </si>
  <si>
    <t>180</t>
  </si>
  <si>
    <t>11-01-002-09</t>
  </si>
  <si>
    <t>Поправка: М-ка 421/пр 04.08.20 п.58 п.п. б)</t>
  </si>
  <si>
    <t>181</t>
  </si>
  <si>
    <t>04.1.02.05-0006</t>
  </si>
  <si>
    <t>182</t>
  </si>
  <si>
    <t>15-01-016-02</t>
  </si>
  <si>
    <t>183</t>
  </si>
  <si>
    <t>06.2.03.02-0029</t>
  </si>
  <si>
    <t>Плитка керамическая фасадная цветная однотонная, толщина 9 мм</t>
  </si>
  <si>
    <t>184</t>
  </si>
  <si>
    <t>11-01-047-01</t>
  </si>
  <si>
    <t>185</t>
  </si>
  <si>
    <t>14.1.06.02-0001</t>
  </si>
  <si>
    <t>Клей для облицовочных работ водостойкий (сухая смесь)</t>
  </si>
  <si>
    <t>186</t>
  </si>
  <si>
    <t>14.3.01.02-0102</t>
  </si>
  <si>
    <t>Грунтовка: водно-дисперсионная "БИРСС Бетон-контакт"</t>
  </si>
  <si>
    <t>187</t>
  </si>
  <si>
    <t>15-02-001-01</t>
  </si>
  <si>
    <t>188</t>
  </si>
  <si>
    <t>15-04-019-05</t>
  </si>
  <si>
    <t>189</t>
  </si>
  <si>
    <t>14.4.02.05-1004</t>
  </si>
  <si>
    <t>Краска фасадная на силиконовой основе</t>
  </si>
  <si>
    <t>л</t>
  </si>
  <si>
    <t>190</t>
  </si>
  <si>
    <t>14.3.01.02-0101</t>
  </si>
  <si>
    <t>Грунтовка акриловая ВД-АК-133</t>
  </si>
  <si>
    <t>191</t>
  </si>
  <si>
    <t>08-07-001-02</t>
  </si>
  <si>
    <t>Ремонт ступеней</t>
  </si>
  <si>
    <t>192</t>
  </si>
  <si>
    <t>46-04-014-02</t>
  </si>
  <si>
    <t>100 М СТУПЕНЕЙ</t>
  </si>
  <si>
    <t>193</t>
  </si>
  <si>
    <t>59-5-2</t>
  </si>
  <si>
    <t>Ремонт ступеней: бетонных</t>
  </si>
  <si>
    <t>194</t>
  </si>
  <si>
    <t>195</t>
  </si>
  <si>
    <t>15-01-039-01</t>
  </si>
  <si>
    <t>150</t>
  </si>
  <si>
    <t>12-01-028-02</t>
  </si>
  <si>
    <t>01.7.03.04-0001-3</t>
  </si>
  <si>
    <t>Затраты на электроэнергию, потребляемую ручным инструментом ( 1 % от ОЗП)</t>
  </si>
  <si>
    <t>РУБ</t>
  </si>
  <si>
    <t>151</t>
  </si>
  <si>
    <t>01.7.12.05-0054</t>
  </si>
  <si>
    <t>Нетканый геотекстиль: Дорнит 250 г/м2</t>
  </si>
  <si>
    <t>152</t>
  </si>
  <si>
    <t>12-01-029-02</t>
  </si>
  <si>
    <t>153</t>
  </si>
  <si>
    <t>154</t>
  </si>
  <si>
    <t>12-01-017-01</t>
  </si>
  <si>
    <t>155</t>
  </si>
  <si>
    <t>04.3.01.09-0016</t>
  </si>
  <si>
    <t>Раствор готовый кладочный, цементный, М200</t>
  </si>
  <si>
    <t>156</t>
  </si>
  <si>
    <t>12-01-017-02</t>
  </si>
  <si>
    <t>157</t>
  </si>
  <si>
    <t>158</t>
  </si>
  <si>
    <t>12-01-013-03</t>
  </si>
  <si>
    <t>159</t>
  </si>
  <si>
    <t>12-01-013-04</t>
  </si>
  <si>
    <t>160</t>
  </si>
  <si>
    <t>12.2.05.05-0035</t>
  </si>
  <si>
    <t>Плиты минераловатные на синтетическом связующем Техно (ТУ 5762-043-17925162-2006), марки: ТЕХНОРУФ В50</t>
  </si>
  <si>
    <t>161</t>
  </si>
  <si>
    <t>12-01-012-01</t>
  </si>
  <si>
    <t>162</t>
  </si>
  <si>
    <t>07.2.07.13-0071</t>
  </si>
  <si>
    <t>Конструкции стальные перил</t>
  </si>
  <si>
    <t>163</t>
  </si>
  <si>
    <t>01.7.15.01-0022</t>
  </si>
  <si>
    <t>Анкер высоких нагрузок Hilti HSL-3-G: М16/25</t>
  </si>
  <si>
    <t>164</t>
  </si>
  <si>
    <t>13-03-002-04</t>
  </si>
  <si>
    <t>165</t>
  </si>
  <si>
    <t>13-03-004-26</t>
  </si>
  <si>
    <t>166</t>
  </si>
  <si>
    <t>53-20-1</t>
  </si>
  <si>
    <t>Кладка отдельных участков из кирпича: наружных простых стен</t>
  </si>
  <si>
    <t>167</t>
  </si>
  <si>
    <t>06.1.01.05-0035</t>
  </si>
  <si>
    <t>Кирпич керамический одинарный, марка 100, размер 250x120x65 мм</t>
  </si>
  <si>
    <t>1000 ШТ</t>
  </si>
  <si>
    <t>168</t>
  </si>
  <si>
    <t>169</t>
  </si>
  <si>
    <t>46-03-017-01</t>
  </si>
  <si>
    <t>170</t>
  </si>
  <si>
    <t>04.1.02.05-0044</t>
  </si>
  <si>
    <t>Смеси бетонные тяжелого бетона (БСТ), крупность заполнителя 20 мм, класс В20 (М250)</t>
  </si>
  <si>
    <t>Козырек Кк-1,Кк-2</t>
  </si>
  <si>
    <t>171</t>
  </si>
  <si>
    <t>09-03-014-01</t>
  </si>
  <si>
    <t>172</t>
  </si>
  <si>
    <t>07.2.07.12-0006</t>
  </si>
  <si>
    <t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</si>
  <si>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>173</t>
  </si>
  <si>
    <t>12-01-033-01</t>
  </si>
  <si>
    <t>174</t>
  </si>
  <si>
    <t>08.3.09.04-0015</t>
  </si>
  <si>
    <t>Профнастил оцинкованный с покрытием: полиэстер С21-1000-0,5</t>
  </si>
  <si>
    <t>175</t>
  </si>
  <si>
    <t>08.1.02.03-0103</t>
  </si>
  <si>
    <t>Уголок из оцинкованной стали с покрытием: Полиэстер внутренний размером 85х85 мм</t>
  </si>
  <si>
    <t>176</t>
  </si>
  <si>
    <t>177</t>
  </si>
  <si>
    <t>Объем: 0,0518=35*1,48/1000</t>
  </si>
  <si>
    <t>149</t>
  </si>
  <si>
    <t>Подвал</t>
  </si>
  <si>
    <t>115</t>
  </si>
  <si>
    <t>11-01-011-01</t>
  </si>
  <si>
    <t>116</t>
  </si>
  <si>
    <t>04.3.01.09-0015</t>
  </si>
  <si>
    <t>Раствор готовый кладочный, цементный, М150</t>
  </si>
  <si>
    <t>117</t>
  </si>
  <si>
    <t>11-01-011-02</t>
  </si>
  <si>
    <t>118</t>
  </si>
  <si>
    <t>119</t>
  </si>
  <si>
    <t>120</t>
  </si>
  <si>
    <t>121</t>
  </si>
  <si>
    <t>1 этаж</t>
  </si>
  <si>
    <t>122</t>
  </si>
  <si>
    <t>123</t>
  </si>
  <si>
    <t>124</t>
  </si>
  <si>
    <t>125</t>
  </si>
  <si>
    <t>126</t>
  </si>
  <si>
    <t>127</t>
  </si>
  <si>
    <t>128</t>
  </si>
  <si>
    <t>Объем: 0,101955=35*2,913/1000</t>
  </si>
  <si>
    <t>129</t>
  </si>
  <si>
    <t>11-01-035-01</t>
  </si>
  <si>
    <t>130</t>
  </si>
  <si>
    <t>11.1.01.04-0009</t>
  </si>
  <si>
    <t>Доски террасные "Вельвет" лиственница, толщина 27 мм, ширина 140, 165, 190 мм, длина 2-4 м, класс "А"</t>
  </si>
  <si>
    <t>2 этаж</t>
  </si>
  <si>
    <t>131</t>
  </si>
  <si>
    <t>132</t>
  </si>
  <si>
    <t>133</t>
  </si>
  <si>
    <t>134</t>
  </si>
  <si>
    <t>135</t>
  </si>
  <si>
    <t>136</t>
  </si>
  <si>
    <t>137</t>
  </si>
  <si>
    <t>Объем: 0,01862=35*0,532/1000</t>
  </si>
  <si>
    <t>138</t>
  </si>
  <si>
    <t>11-01-037-03</t>
  </si>
  <si>
    <t>139</t>
  </si>
  <si>
    <t>01.6.03.03-0002</t>
  </si>
  <si>
    <t>Ковровые покрытия (ковролин) однотонное и с рисунком на джутовой основе</t>
  </si>
  <si>
    <t>140</t>
  </si>
  <si>
    <t>11-01-040-03</t>
  </si>
  <si>
    <t>141</t>
  </si>
  <si>
    <t>11.3.03.06-0002</t>
  </si>
  <si>
    <t>Плинтус для полов из ПВХ, размер 22x49 мм с кабель-каналом</t>
  </si>
  <si>
    <t>3  этаж</t>
  </si>
  <si>
    <t>142</t>
  </si>
  <si>
    <t>143</t>
  </si>
  <si>
    <t>144</t>
  </si>
  <si>
    <t>145</t>
  </si>
  <si>
    <t>146</t>
  </si>
  <si>
    <t>147</t>
  </si>
  <si>
    <t>148</t>
  </si>
  <si>
    <t>3 этаж.Потолок</t>
  </si>
  <si>
    <t>38</t>
  </si>
  <si>
    <t>15-01-047-15</t>
  </si>
  <si>
    <t>39</t>
  </si>
  <si>
    <t>62-39-2</t>
  </si>
  <si>
    <t>Промывка поверхности, окрашенной масляными красками: потолков</t>
  </si>
  <si>
    <t>40</t>
  </si>
  <si>
    <t>15-04-005-08</t>
  </si>
  <si>
    <t>41</t>
  </si>
  <si>
    <t>14.3.02.01-0222</t>
  </si>
  <si>
    <t>Краска водоэмульсионная для внутренних работ ВАК-14 универсальная латексная полиакрилатная</t>
  </si>
  <si>
    <t>Стены</t>
  </si>
  <si>
    <t>42</t>
  </si>
  <si>
    <t>62-39-1</t>
  </si>
  <si>
    <t>Промывка поверхности, окрашенной масляными красками: стен и фасадов</t>
  </si>
  <si>
    <t>43</t>
  </si>
  <si>
    <t>15-02-016-05</t>
  </si>
  <si>
    <t>44</t>
  </si>
  <si>
    <t>15-04-005-07</t>
  </si>
  <si>
    <t>45</t>
  </si>
  <si>
    <t>46</t>
  </si>
  <si>
    <t>15-01-019-05</t>
  </si>
  <si>
    <t>47</t>
  </si>
  <si>
    <t>04.3.02.09-0102</t>
  </si>
  <si>
    <t>Смеси сухие водостойкие для затирки межплиточных швов шириной 1-6 мм (различная цветовая гамма)</t>
  </si>
  <si>
    <t>48</t>
  </si>
  <si>
    <t>06.2.01.02-0012</t>
  </si>
  <si>
    <t>Плитка керамическая глазурованная для внутренней облицовки стен гладкая, цветная однотонная без завала</t>
  </si>
  <si>
    <t>49</t>
  </si>
  <si>
    <t>2 этаж.Потолок</t>
  </si>
  <si>
    <t>50</t>
  </si>
  <si>
    <t>Объем: 2,22=222/100</t>
  </si>
  <si>
    <t>51</t>
  </si>
  <si>
    <t>15-01-053-02</t>
  </si>
  <si>
    <t>Объем: 5,6=560/100</t>
  </si>
  <si>
    <t>52</t>
  </si>
  <si>
    <t>15-01-055-01</t>
  </si>
  <si>
    <t>Объем: 0,4=40/100</t>
  </si>
  <si>
    <t>53</t>
  </si>
  <si>
    <t>09.2.02.02-0001</t>
  </si>
  <si>
    <t>Потолки панельные подвесные из алюминиевых профилей с защитно-декоративным покрытием, без перфорации, окрашенные порошковой эмалью, цвет белый</t>
  </si>
  <si>
    <t>54</t>
  </si>
  <si>
    <t>10-05-011-02</t>
  </si>
  <si>
    <t>Объем: 0,5=50/100</t>
  </si>
  <si>
    <t>55</t>
  </si>
  <si>
    <t>01.6.01.02-0006</t>
  </si>
  <si>
    <t>Листы гипсокартонные ГКЛ, толщина 12,5 мм</t>
  </si>
  <si>
    <t>56</t>
  </si>
  <si>
    <t>57</t>
  </si>
  <si>
    <t>Объем: 1,28=128/100</t>
  </si>
  <si>
    <t>58</t>
  </si>
  <si>
    <t>59</t>
  </si>
  <si>
    <t>60</t>
  </si>
  <si>
    <t>61</t>
  </si>
  <si>
    <t>Объем: 21,85=2185/100</t>
  </si>
  <si>
    <t>62</t>
  </si>
  <si>
    <t>63</t>
  </si>
  <si>
    <t>Объем: 0,27=27/100</t>
  </si>
  <si>
    <t>64</t>
  </si>
  <si>
    <t>65</t>
  </si>
  <si>
    <t>66</t>
  </si>
  <si>
    <t>1 этаж.Потолок</t>
  </si>
  <si>
    <t>67</t>
  </si>
  <si>
    <t>Объем: 0,6=60/100</t>
  </si>
  <si>
    <t>68</t>
  </si>
  <si>
    <t>69</t>
  </si>
  <si>
    <t>Объем: 4,45=445/100</t>
  </si>
  <si>
    <t>70</t>
  </si>
  <si>
    <t>71</t>
  </si>
  <si>
    <t>72</t>
  </si>
  <si>
    <t>Объем: 6,65=665/100</t>
  </si>
  <si>
    <t>73</t>
  </si>
  <si>
    <t>74</t>
  </si>
  <si>
    <t>15-01-051-02</t>
  </si>
  <si>
    <t>Объем: 0,16=16/100</t>
  </si>
  <si>
    <t>75</t>
  </si>
  <si>
    <t>01.6.04.05-0001</t>
  </si>
  <si>
    <t>Багет (фиксирующий профиль) стеновой невидимый для натяжного потолка</t>
  </si>
  <si>
    <t>76</t>
  </si>
  <si>
    <t>01.6.04.05-0011</t>
  </si>
  <si>
    <t>Вставка L и T-образная декоративная стеновая для натяжного потолка</t>
  </si>
  <si>
    <t>10 м</t>
  </si>
  <si>
    <t>Объем: 1,42=14,2/10</t>
  </si>
  <si>
    <t>77</t>
  </si>
  <si>
    <t>01.6.04.05-0021</t>
  </si>
  <si>
    <t>Полотно натяжного потолка Standart лаковое белое с бортиком из ПВХ (гарпун)</t>
  </si>
  <si>
    <t>78</t>
  </si>
  <si>
    <t>01.7.15.07-0024</t>
  </si>
  <si>
    <t>Дюбели распорные полиэтиленовые, размер 8x40 мм</t>
  </si>
  <si>
    <t>79</t>
  </si>
  <si>
    <t>01.7.15.14-0185</t>
  </si>
  <si>
    <t>Шурупы с потайной головкой черные 8,0x100 мм</t>
  </si>
  <si>
    <t>80</t>
  </si>
  <si>
    <t>62-42-1</t>
  </si>
  <si>
    <t>Протравка цементной штукатурки нейтрализующим раствором</t>
  </si>
  <si>
    <t>81</t>
  </si>
  <si>
    <t>15-04-038-09</t>
  </si>
  <si>
    <t>82</t>
  </si>
  <si>
    <t>14.4.03.01-0004</t>
  </si>
  <si>
    <t>Лак алкидный, паркетный</t>
  </si>
  <si>
    <t>83</t>
  </si>
  <si>
    <t>84</t>
  </si>
  <si>
    <t>85</t>
  </si>
  <si>
    <t>Объем: 13,3=1330/100</t>
  </si>
  <si>
    <t>86</t>
  </si>
  <si>
    <t>87</t>
  </si>
  <si>
    <t>Объем: 1,69=169/100</t>
  </si>
  <si>
    <t>88</t>
  </si>
  <si>
    <t>89</t>
  </si>
  <si>
    <t>90</t>
  </si>
  <si>
    <t>91</t>
  </si>
  <si>
    <t>92</t>
  </si>
  <si>
    <t>15-04-038-08</t>
  </si>
  <si>
    <t>93</t>
  </si>
  <si>
    <t>94</t>
  </si>
  <si>
    <t>08-07-002-01</t>
  </si>
  <si>
    <t>Подвал.Потолок</t>
  </si>
  <si>
    <t>95</t>
  </si>
  <si>
    <t>96</t>
  </si>
  <si>
    <t>97</t>
  </si>
  <si>
    <t>98</t>
  </si>
  <si>
    <t>99</t>
  </si>
  <si>
    <t>100</t>
  </si>
  <si>
    <t>101</t>
  </si>
  <si>
    <t>102</t>
  </si>
  <si>
    <t>Перегородки и облицовка стен</t>
  </si>
  <si>
    <t>103</t>
  </si>
  <si>
    <t>10-05-010-02</t>
  </si>
  <si>
    <t>104</t>
  </si>
  <si>
    <t>105</t>
  </si>
  <si>
    <t>01.6.01.04-0013</t>
  </si>
  <si>
    <t>Панели отделочные гипсокартонные с лицевой поверхностью из поливинилхлоридной пленки декоративного типа ПДО или ПДСО толщиной 16 мм</t>
  </si>
  <si>
    <t>106</t>
  </si>
  <si>
    <t>107</t>
  </si>
  <si>
    <t>12.2.05.02-0001</t>
  </si>
  <si>
    <t>Плиты из минеральной ваты гидрофобизированные негорючие на основе каменных пород, плотность 90 кг/м3</t>
  </si>
  <si>
    <t>108</t>
  </si>
  <si>
    <t>10-05-009-02</t>
  </si>
  <si>
    <t>109</t>
  </si>
  <si>
    <t>110</t>
  </si>
  <si>
    <t>10-05-001-01</t>
  </si>
  <si>
    <t>111</t>
  </si>
  <si>
    <t>112</t>
  </si>
  <si>
    <t>113</t>
  </si>
  <si>
    <t>09-03-046-01</t>
  </si>
  <si>
    <t>114</t>
  </si>
  <si>
    <t>09.3.04.03-0001</t>
  </si>
  <si>
    <t>Перегородки на алюминиевом каркасе комбинированные (стекло прозрачное 5 мм и ГКЛ с виниловым покрытием)</t>
  </si>
  <si>
    <t>Двери</t>
  </si>
  <si>
    <t>18</t>
  </si>
  <si>
    <t>19</t>
  </si>
  <si>
    <t>11.3.01.01-0032</t>
  </si>
  <si>
    <t>Блоки дверные входные пластиковые: с простой коробкой, двупольная с простой фурнитурой, с двухкамерным стеклопакетом (32 мм), площадь от 3-3,5 м2</t>
  </si>
  <si>
    <t>20</t>
  </si>
  <si>
    <t>09.1.01.01-0002</t>
  </si>
  <si>
    <t>Витражи для общественных, производственных и жилых зданий спаренные из алюминиевого комбинированного профиля одинарной конструкции с двухкамерным стеклопакетом, неоткрываемые</t>
  </si>
  <si>
    <t>21</t>
  </si>
  <si>
    <t>09.1.01.01-0003</t>
  </si>
  <si>
    <t>Витражи для общественных, производственных и жилых зданий спаренные из алюминиевого комбинированного профиля одинарной конструкции с заполнением сэндвич-панелями, неоткрываемые</t>
  </si>
  <si>
    <t>22</t>
  </si>
  <si>
    <t>23</t>
  </si>
  <si>
    <t>07.1.01.03-0021</t>
  </si>
  <si>
    <t>Двери стальные утепленные двупольные 2ДСУ 2.02.1</t>
  </si>
  <si>
    <t>24</t>
  </si>
  <si>
    <t>07.1.01.03-0001</t>
  </si>
  <si>
    <t>Блок дверной стальной внутренний однопольный ДСВ, площадь 2,1 м2</t>
  </si>
  <si>
    <t>25</t>
  </si>
  <si>
    <t>09-04-012-02</t>
  </si>
  <si>
    <t>26</t>
  </si>
  <si>
    <t>01.7.04.01-0011</t>
  </si>
  <si>
    <t>Закрыватель дверной гидравлический рычажный в алюминиевом корпусе</t>
  </si>
  <si>
    <t>27</t>
  </si>
  <si>
    <t>10-01-039-03</t>
  </si>
  <si>
    <t>Объем: 1,40622=140,622/100</t>
  </si>
  <si>
    <t>28</t>
  </si>
  <si>
    <t>11.2.02.01-0022</t>
  </si>
  <si>
    <t>Блоки дверные внутренние: двупольные глухие шлифованные, из массива сосны, тонированные</t>
  </si>
  <si>
    <t>29</t>
  </si>
  <si>
    <t>11.2.02.01-0001</t>
  </si>
  <si>
    <t>Блок дверной, одностворчатый, 3-х филёнчатый, глухой сосновый, лакированный, модель FF OKSAMANTY 3P, размер дверного полотна: 690x2090 мм</t>
  </si>
  <si>
    <t>30</t>
  </si>
  <si>
    <t>11.2.02.01-0002</t>
  </si>
  <si>
    <t>Блок дверной, одностворчатый, 3-х филёнчатый, глухой сосновый, лакированный, модель FF OKSAMANTY 3P, размер дверного полотна: 790x2090 мм</t>
  </si>
  <si>
    <t>31</t>
  </si>
  <si>
    <t>11.2.02.01-0003</t>
  </si>
  <si>
    <t>Блок дверной, одностворчатый, 3-х филёнчатый, глухой сосновый, лакированный, модель FF OKSAMANTY 3P, размер дверного полотна: 890x2090 мм</t>
  </si>
  <si>
    <t>32</t>
  </si>
  <si>
    <t>11.2.02.01-0004</t>
  </si>
  <si>
    <t>Блок дверной, одностворчатый, 3-х филёнчатый, глухой сосновый, лакированный, модель FF OKSAMANTY 3P, размер дверного полотна: 990x2090 мм</t>
  </si>
  <si>
    <t>33</t>
  </si>
  <si>
    <t>34</t>
  </si>
  <si>
    <t>11.1.01.10-0004</t>
  </si>
  <si>
    <t>Наличники из древесины тип Н-1, размер 13x74 мм</t>
  </si>
  <si>
    <t>35</t>
  </si>
  <si>
    <t>01.7.04.07-0022</t>
  </si>
  <si>
    <t>Комплект скобяных изделий для отдельных полотен однопольных входных дверей при заполнении отдельными элементами в помещение</t>
  </si>
  <si>
    <t>36</t>
  </si>
  <si>
    <t>01.7.04.07-0021</t>
  </si>
  <si>
    <t>Комплект скобяных изделий для отдельных полотен двупольных входных дверей при заполнении отдельными элементами</t>
  </si>
  <si>
    <t>37</t>
  </si>
  <si>
    <t>01.7.04.04-0012</t>
  </si>
  <si>
    <t>Замок врезной оцинкованный с цилиндровым механизмом из латуни</t>
  </si>
  <si>
    <t>Окна</t>
  </si>
  <si>
    <t>1</t>
  </si>
  <si>
    <t>10-01-034-06</t>
  </si>
  <si>
    <t>2</t>
  </si>
  <si>
    <t>11.3.02.01-0019</t>
  </si>
  <si>
    <t>Блок оконный из ПВХ профиля двустворчатый, с глухой и поворотно-откидной створкой, двухкамерным стеклопакетом (32 мм), площадью до 3,5 м2</t>
  </si>
  <si>
    <t>3</t>
  </si>
  <si>
    <t>4</t>
  </si>
  <si>
    <t>11.3.02.02-0014</t>
  </si>
  <si>
    <t>Блок оконный из ПВХ-профилей, одностворчатый, с поворотно-откидной створкой, двухкамерным стеклопакетом (32 мм), площадью до 2 м2</t>
  </si>
  <si>
    <t>5</t>
  </si>
  <si>
    <t>6</t>
  </si>
  <si>
    <t>11.3.02.04-0039</t>
  </si>
  <si>
    <t>Блок оконный из ПВХ-профилей, трехстворчатый, с поворотной и поворотно-откидной створкой, двухкамерным стеклопакетом (32 мм), площадью более 3,5 м2</t>
  </si>
  <si>
    <t>7</t>
  </si>
  <si>
    <t>10-01-035-03</t>
  </si>
  <si>
    <t>8</t>
  </si>
  <si>
    <t>11.3.03.01-0011</t>
  </si>
  <si>
    <t>Доски подоконные из ПВХ, ширина 600 мм</t>
  </si>
  <si>
    <t>9</t>
  </si>
  <si>
    <t>11.3.03.14-1000</t>
  </si>
  <si>
    <t>Заглушки торцевые двусторонние к подоконной доске из ПВХ, белый, мрамор, размеры 40x480 мм</t>
  </si>
  <si>
    <t>10</t>
  </si>
  <si>
    <t>15-01-050-04</t>
  </si>
  <si>
    <t>Объем: 1,0506=105,06/100</t>
  </si>
  <si>
    <t>11</t>
  </si>
  <si>
    <t>11.3.03.05-0011</t>
  </si>
  <si>
    <t>Сэндвич-панели для откосов наружные слои листы из поливинилхлорида, внутреннее наполнение вспененный пенополистирол белые, ширина 1,5 м, длина 3,0 м, толщина 10 мм</t>
  </si>
  <si>
    <t>12</t>
  </si>
  <si>
    <t>10-01-036-01</t>
  </si>
  <si>
    <t>Объем: 1,751=175,1/100</t>
  </si>
  <si>
    <t>13</t>
  </si>
  <si>
    <t>11.3.03.13-0047</t>
  </si>
  <si>
    <t>Уголок из ПВХ, размер 40x40 мм</t>
  </si>
  <si>
    <t>Объем: 17,51=175,1/10</t>
  </si>
  <si>
    <t>14</t>
  </si>
  <si>
    <t>58-20-1</t>
  </si>
  <si>
    <t>Смена обделок из листовой стали (поясков, сандриков, отливов, карнизов) шириной: до 0,4 м</t>
  </si>
  <si>
    <t>15</t>
  </si>
  <si>
    <t>08.1.02.03-0021</t>
  </si>
  <si>
    <t>Водоотлив оконный из оцинкованной стали с полимерным покрытием, ширина планки 250 мм</t>
  </si>
  <si>
    <t>16</t>
  </si>
  <si>
    <t>61-7-1</t>
  </si>
  <si>
    <t>Ремонт штукатурки откосов внутри здания по камню и бетону цементно-известковым раствором: прямолинейных</t>
  </si>
  <si>
    <t>Объем: 0,6327=63,27/100</t>
  </si>
  <si>
    <t>17</t>
  </si>
  <si>
    <t>61-20-1</t>
  </si>
  <si>
    <t>Ремонт штукатурки наружных прямолинейных откосов по камню и бетону цементно-известковым раствором: с земли и лесов</t>
  </si>
  <si>
    <t>Капитальный ремонт объекта недвижимого имущества "Нежилое помещение"</t>
  </si>
  <si>
    <t xml:space="preserve">ЛОКАЛЬНАЯ СМЕТА № 02-01-01 </t>
  </si>
  <si>
    <t>Архитектурно-строительные решения</t>
  </si>
  <si>
    <t>07.2.06.06</t>
  </si>
  <si>
    <t>Профили стальные оцинкованные в комплекте с направляющими и стоечными</t>
  </si>
  <si>
    <t>11.2.07.12</t>
  </si>
  <si>
    <t>Изделия штучные</t>
  </si>
  <si>
    <t>07.2.05.01</t>
  </si>
  <si>
    <t>Лестницы маршевые, ширина 6 мм</t>
  </si>
  <si>
    <t>12.2.01.09</t>
  </si>
  <si>
    <t>Изделия теплоизоляционные</t>
  </si>
  <si>
    <t>11.3.02.03</t>
  </si>
  <si>
    <t>Блоки оконные пластиковые</t>
  </si>
  <si>
    <t>Сверла победитовые</t>
  </si>
  <si>
    <t>09.4.03.05</t>
  </si>
  <si>
    <t>Блок оконный из алюминиевых комбинированных профилей</t>
  </si>
  <si>
    <t>07.1.01.03</t>
  </si>
  <si>
    <t>Блоки дверные металлические</t>
  </si>
  <si>
    <t>11.3.01.02</t>
  </si>
  <si>
    <t>Блоки дверные входные из поливинилхлоридных профилей</t>
  </si>
  <si>
    <t>Детали крепления</t>
  </si>
  <si>
    <t>13.2.04.04</t>
  </si>
  <si>
    <t>Ступени</t>
  </si>
  <si>
    <t>14.3.02.01</t>
  </si>
  <si>
    <t>Краска акриловая</t>
  </si>
  <si>
    <t>14.4.01.02</t>
  </si>
  <si>
    <t>Грунтовка</t>
  </si>
  <si>
    <t>11.2.04.05</t>
  </si>
  <si>
    <t>Рейки деревянные</t>
  </si>
  <si>
    <t>14.1.06.02</t>
  </si>
  <si>
    <t>Клей для облицовочных работ (сухая смесь)</t>
  </si>
  <si>
    <t>14.4.01.21</t>
  </si>
  <si>
    <t>06.2.03.02</t>
  </si>
  <si>
    <t>Плитки керамические фасадные неглазурованные</t>
  </si>
  <si>
    <t>08.1.02.07</t>
  </si>
  <si>
    <t>Дополнительные элементы кровли из профлиста: коньки, разжелобки и проч.</t>
  </si>
  <si>
    <t>08.3.09.01</t>
  </si>
  <si>
    <t>06.1.01.05</t>
  </si>
  <si>
    <t>Кирпич</t>
  </si>
  <si>
    <t>12.2.05.05</t>
  </si>
  <si>
    <t>Плиты теплоизоляционные</t>
  </si>
  <si>
    <t>04.3.01.09</t>
  </si>
  <si>
    <t>Раствор готовый кладочный тяжелый цементный</t>
  </si>
  <si>
    <t>01.7.12.05</t>
  </si>
  <si>
    <t>Геотекстиль нетканый</t>
  </si>
  <si>
    <t>11.3.03.06</t>
  </si>
  <si>
    <t>Плинтуса для полов пластиковые</t>
  </si>
  <si>
    <t>01.6.03.03</t>
  </si>
  <si>
    <t>Ковровые покрытия</t>
  </si>
  <si>
    <t>11.2.10.02</t>
  </si>
  <si>
    <t>Щиты паркетные</t>
  </si>
  <si>
    <t>09.3.04.03</t>
  </si>
  <si>
    <t>Алюминиевые конструкции</t>
  </si>
  <si>
    <t>01.6.01.02</t>
  </si>
  <si>
    <t>Листы гипсокартонные</t>
  </si>
  <si>
    <t>12.2.03.15</t>
  </si>
  <si>
    <t>Материалы теплоизоляционные из минеральных волокон</t>
  </si>
  <si>
    <t>Краска водоэмульсионная</t>
  </si>
  <si>
    <t>14.4.03.17</t>
  </si>
  <si>
    <t>Лак</t>
  </si>
  <si>
    <t>04.3.02.09</t>
  </si>
  <si>
    <t>Смесь сухая для заделки швов</t>
  </si>
  <si>
    <t>06.2.05.04</t>
  </si>
  <si>
    <t>Плитки рядовые</t>
  </si>
  <si>
    <t>01.6.04.05</t>
  </si>
  <si>
    <t>Багет (фиксирующий профиль) стеновой для натяжного потолка</t>
  </si>
  <si>
    <t>Вставка декоративная, стеновая для натяжного потолка</t>
  </si>
  <si>
    <t>Полотно натяжного потолка с бортиком из ПВХ (гарпун)</t>
  </si>
  <si>
    <t>01.7.15.07</t>
  </si>
  <si>
    <t>Дюбели распорные полиэтиленовые</t>
  </si>
  <si>
    <t>07.2.06.04</t>
  </si>
  <si>
    <t>Тяга подвесов</t>
  </si>
  <si>
    <t>09.2.02.01</t>
  </si>
  <si>
    <t>Элементы потолков панельных</t>
  </si>
  <si>
    <t>11.1.01.10</t>
  </si>
  <si>
    <t>Наличники</t>
  </si>
  <si>
    <t>11.2.02.01</t>
  </si>
  <si>
    <t>Блоки дверные</t>
  </si>
  <si>
    <t>01.7.04.01</t>
  </si>
  <si>
    <t>Доводчики дверные</t>
  </si>
  <si>
    <t>08.3.05.05</t>
  </si>
  <si>
    <t>Сталь листовая оцинкованная</t>
  </si>
  <si>
    <t>11.3.03.13</t>
  </si>
  <si>
    <t>Уголок ПВХ</t>
  </si>
  <si>
    <t>П.М</t>
  </si>
  <si>
    <t>11.2.11.01</t>
  </si>
  <si>
    <t>Листы облицовочные декоративные</t>
  </si>
  <si>
    <t>14.1.05.04</t>
  </si>
  <si>
    <t>Клей</t>
  </si>
  <si>
    <t>14.4.01.04</t>
  </si>
  <si>
    <t>11.3.03.01</t>
  </si>
  <si>
    <t>Доски подоконные ПВХ</t>
  </si>
  <si>
    <r>
      <t>Монтаж лестниц прямолинейных и криволинейных, пожарных с ограждением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</si>
  <si>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07.2.05.01-0032</t>
  </si>
  <si>
    <t>Ограждения лестничных проемов, лестничные марши, пожарные лестницы</t>
  </si>
  <si>
    <t xml:space="preserve">ЛОКАЛЬНАЯ СМЕТА № 02-01-02 </t>
  </si>
  <si>
    <t>Конструкции металлические</t>
  </si>
  <si>
    <t>Итого по разделу (в базисном уровне цен)</t>
  </si>
  <si>
    <t>Итого прямые затраты по разделу (в базисном уровне цен)</t>
  </si>
  <si>
    <t xml:space="preserve">СП Внутренние санитарно-технические работы демонтаж и разборка </t>
  </si>
  <si>
    <t>МДС 81-25.2001 прил.3 письмо АП-5536/06 прил.2 п.15.1</t>
  </si>
  <si>
    <t xml:space="preserve">НР Внутренние санитарно-технические работы демонтаж и разборка </t>
  </si>
  <si>
    <t>МДС 81-33.2004 прил.5 п.15.1</t>
  </si>
  <si>
    <t>СП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</si>
  <si>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>МДС 81-25.2001 прил.3 письмо АП-5536/06 прил.1 п.16</t>
  </si>
  <si>
    <t>НР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</si>
  <si>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>МДС 81-33.2004 прил.4 п.16</t>
  </si>
  <si>
    <r>
      <t>Установка решеток жалюзийных площадью в свету: до 1,5 м2</t>
    </r>
    <r>
      <rPr>
        <i/>
        <sz val="10"/>
        <rFont val="Arial"/>
        <family val="2"/>
        <charset val="204"/>
      </rPr>
      <t xml:space="preserve">
Поправки к: 
М )*0;   
ЭМ )*0,4;   
ОТм )*0,4;   
ОТ )*0,4;   
ЗТ )*0,4;   
ЗТм )*0,4;   
НР *0,9;   
СП *0,85</t>
    </r>
  </si>
  <si>
    <r>
      <t>Установка пластин глушителей шума вентиляционных установок пластинчатых типа: ПП 3-3, ВП 3-3, размер пластин 400х1000х1000 мм</t>
    </r>
    <r>
      <rPr>
        <i/>
        <sz val="10"/>
        <rFont val="Arial"/>
        <family val="2"/>
        <charset val="204"/>
      </rPr>
      <t xml:space="preserve">
Поправки к: 
М )*0;   
ЭМ )*0,4;   
ОТм )*0,4;   
ОТ )*0,4;   
ЗТ )*0,4;   
ЗТм )*0,4;   
НР *0,9;   
СП *0,85</t>
    </r>
  </si>
  <si>
    <r>
      <t>Установка клапанов воздушных утепленных КВУ с электрическим или пневматическим приводом периметром: до 3200 мм</t>
    </r>
    <r>
      <rPr>
        <i/>
        <sz val="10"/>
        <rFont val="Arial"/>
        <family val="2"/>
        <charset val="204"/>
      </rPr>
      <t xml:space="preserve">
Поправки к: 
М )*0;   
ЭМ )*0,4;   
ОТм )*0,4;   
ОТ )*0,4;   
ЗТ )*0,4;   
ЗТм )*0,4;   
НР *0,9;   
СП *0,85</t>
    </r>
  </si>
  <si>
    <r>
      <t>Установка клапанов воздушных утепленных КВУ с электрическим или пневматическим приводом периметром: до 6800 мм</t>
    </r>
    <r>
      <rPr>
        <i/>
        <sz val="10"/>
        <rFont val="Arial"/>
        <family val="2"/>
        <charset val="204"/>
      </rPr>
      <t xml:space="preserve">
Поправки к: 
М )*0;   
ЭМ )*0,4;   
ОТм )*0,4;   
ОТ )*0,4;   
ЗТ )*0,4;   
ЗТм )*0,4;   
НР *0,9;   
СП *0,85</t>
    </r>
  </si>
  <si>
    <r>
      <t>Установка клапанов воздушных утепленных КВУ с электрическим или пневматическим приводом периметром: до 5600 мм</t>
    </r>
    <r>
      <rPr>
        <i/>
        <sz val="10"/>
        <rFont val="Arial"/>
        <family val="2"/>
        <charset val="204"/>
      </rPr>
      <t xml:space="preserve">
Поправки к: 
М )*0;   
ЭМ )*0,4;   
ОТм )*0,4;   
ОТ )*0,4;   
ЗТ )*0,4;   
ЗТм )*0,4;   
НР *0,9;   
СП *0,85</t>
    </r>
  </si>
  <si>
    <r>
      <t>Установка фильтров ячейковых</t>
    </r>
    <r>
      <rPr>
        <i/>
        <sz val="10"/>
        <rFont val="Arial"/>
        <family val="2"/>
        <charset val="204"/>
      </rPr>
      <t xml:space="preserve">
Поправки к: 
М )*0;   
ЭМ )*0,4;   
ОТм )*0,4;   
ОТ )*0,4;   
ЗТ )*0,4;   
ЗТм )*0,4;   
НР *0,9;   
СП *0,85</t>
    </r>
  </si>
  <si>
    <t>Раздел: Вентиляция. Демонтажные работы</t>
  </si>
  <si>
    <r>
      <t>Монтаж опорных конструкций: для крепления трубопроводов внутри зданий и сооружений массой до 0,1 т</t>
    </r>
    <r>
      <rPr>
        <i/>
        <sz val="10"/>
        <rFont val="Arial"/>
        <family val="2"/>
        <charset val="204"/>
      </rPr>
      <t xml:space="preserve">
Поправки к: 
НР *0,9;   
СП *0,85</t>
    </r>
  </si>
  <si>
    <r>
      <t>Изоляция трубопроводов цилиндрами и полуцилиндрами из минеральной ваты на синтетическом связующем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</si>
  <si>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вентилей, задвижек, затворов, клапанов обратных, кранов проходных на трубопроводах из стальных труб диаметром: до 50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</si>
  <si>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вентилей, задвижек, затворов, клапанов обратных, кранов проходных на трубопроводах из стальных труб диаметром: до 25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</si>
  <si>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Окраска металлических огрунтованных поверхностей: краской БТ-177 серебристой</t>
    </r>
    <r>
      <rPr>
        <i/>
        <sz val="10"/>
        <rFont val="Arial"/>
        <family val="2"/>
        <charset val="204"/>
      </rPr>
      <t xml:space="preserve">
Поправки к: 
М *2;   
ЭМ *2)*1,25;   
ОТм *2)*1,25;   
ОТ *2)*1,15;   
ЗТ *2)*1,15;   
ЗТм *2)*1,25;   
НР *0,9;   
СП *0,85</t>
    </r>
  </si>
  <si>
    <r>
      <t>Гидравлическое испытание трубопроводов систем отопления, водопровода и горячего водоснабжения диаметром: до 50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</si>
  <si>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трубопроводов отопления из стальных водогазопроводных неоцинкованных труб диаметром: 50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</si>
  <si>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трубопроводов отопления из стальных водогазопроводных неоцинкованных труб диаметром: 40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</si>
  <si>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трубопроводов отопления из стальных водогазопроводных неоцинкованных труб диаметром: 32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</si>
  <si>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трубопроводов отопления из стальных водогазопроводных неоцинкованных труб диаметром: 25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</si>
  <si>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воздуховодов из листовой, оцинкованной стали и алюминия класса Н (нормальные) толщиной: 0,5 мм, периметром до 1000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</si>
  <si>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241.1</t>
  </si>
  <si>
    <r>
      <t>Установка решеток жалюзийных стальных: щелевых регулирующих (Р), номер 150, размер 150х150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</si>
  <si>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240.1</t>
  </si>
  <si>
    <r>
      <t>Установка решеток жалюзийных стальных: щелевых регулирующих (Р), номер 200, размер 200х200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</si>
  <si>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зонтов над шахтами из листовой стали прямоугольного сечения периметром: 2000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</si>
  <si>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236.1</t>
  </si>
  <si>
    <r>
      <t>Установка решеток жалюзийных площадью в свету: до 0,5 м2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</si>
  <si>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234.1</t>
  </si>
  <si>
    <r>
      <t>Изоляция плоских и криволинейных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</si>
  <si>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решеток жалюзийных стальных: регулирующих (РР), номер 5, размер 200х600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</si>
  <si>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пластин глушителей шума вентиляционных установок пластинчатых типа: ПП 1-1, ВП 1-1, размер пластин 100х500х750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</si>
  <si>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ОБОРУДОВАНИЕ:_x000D_
Кондиционер YAMAL-Mini-LX-002-У3-ID1210002  Цена   66550 /1,2 /4,52</t>
  </si>
  <si>
    <r>
      <t>Установка агрегатов вентиляторных производительностью: до 10 тыс.м3/час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</si>
  <si>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воздуховодов из листовой, оцинкованной стали и алюминия класса Н (нормальные) толщиной: 0,5 мм, диаметром до 200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</si>
  <si>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воздуховодов из листовой, оцинкованной стали и алюминия класса Н (нормальные) толщиной: 0,7 мм, периметром от 1100 до 1600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</si>
  <si>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воздухораспределителей, предназначенных для подачи воздуха: в рабочую зону, массой до 20 кг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</si>
  <si>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воздуховодов из листовой, оцинкованной стали и алюминия класса Н (нормальные) толщиной: 0,5 мм, периметром до 600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</si>
  <si>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Огнезащитное покрытие воздуховодов комплексной огнезащитой на основе плит теплоизоляционных с пределом огнестойкости: 2,0 часа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</si>
  <si>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174.1</t>
  </si>
  <si>
    <t>ОБОРУДОВАНИЕ:_x000D_
Клапаны противопожарные прямоугольные с электроприводом, предел огнестойкости EI 60 размером 100x150 мм</t>
  </si>
  <si>
    <t>ОБОРУДОВАНИЕ:_x000D_
Клапаны противопожарные квадратные с электроприводом, предел огнестойкости EI 60 размером 200x200 мм</t>
  </si>
  <si>
    <r>
      <t>Установка заслонок воздушных и клапанов воздушных КВР с электрическим или пневматическим приводом: периметром до 1000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</si>
  <si>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149.1</t>
  </si>
  <si>
    <t>148.1</t>
  </si>
  <si>
    <t>ОБОРУДОВАНИЕ:_x000D_
Клапаны противопожарные квадратные с электроприводом, предел огнестойкости EI 60 размером 150x150 мм</t>
  </si>
  <si>
    <t>140.1</t>
  </si>
  <si>
    <t>ОБОРУДОВАНИЕ:_x000D_
Завеса тепловая "BALLU" ВНС-9SR</t>
  </si>
  <si>
    <r>
      <t>Установка агрегатов воздушно-отопительных массой: до 0,25 т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</si>
  <si>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116.1</t>
  </si>
  <si>
    <t>115.1</t>
  </si>
  <si>
    <t>114.1</t>
  </si>
  <si>
    <r>
      <t>Установка решеток жалюзийных стальных: регулирующих (РР), номер 4, размер 200х400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</si>
  <si>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ОБОРУДОВАНИЕ:_x000D_
Клапаны противопожарные прямоугольные с электроприводом, предел огнестойкости EI 60 размером 250x200 мм</t>
  </si>
  <si>
    <r>
      <t>Установка пластин глушителей шума вентиляционных установок пластинчатых типа: ПП 1-2, ВП 1-2, размер пластин 100х500х1000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</si>
  <si>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ОБОРУДОВАНИЕ:_x000D_
Узел регулирующий YAMAL-Comfort G-6,3-R-0   Цена   50538,24  /1,2  /4,52</t>
  </si>
  <si>
    <t>ОБОРУДОВАНИЕ:_x000D_
Кондиционер YAMAL-Mini-LX-004-У3-ID1414242  Цена   251537,5 /1,2 /4,52</t>
  </si>
  <si>
    <r>
      <t>Установка камер приточных типовых: без секции орошения производительностью до 10 тыс.м3/час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</si>
  <si>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воздуховодов из листовой, оцинкованной стали и алюминия класса Н (нормальные) толщиной: 0,6 мм, диаметром до 250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</si>
  <si>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воздуховодов из листовой, оцинкованной стали и алюминия класса Н (нормальные) толщиной: 0,7 мм, периметром до 2400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</si>
  <si>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83.1</t>
  </si>
  <si>
    <t>ОБОРУДОВАНИЕ:_x000D_
Клапаны противопожарные прямоугольные с электроприводом, предел огнестойкости EI 60 размером 400x300 мм</t>
  </si>
  <si>
    <t>ОБОРУДОВАНИЕ:_x000D_
Клапаны противопожарные прямоугольные с электроприводом, предел огнестойкости EI 60 размером 500x300 мм</t>
  </si>
  <si>
    <r>
      <t>Установка заслонок воздушных и клапанов воздушных КВР с электрическим или пневматическим приводом: периметром до 1600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</si>
  <si>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55.1</t>
  </si>
  <si>
    <r>
      <t>Установка заслонок воздушных и клапанов воздушных КВР с электрическим или пневматическим приводом: периметром до 2400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</si>
  <si>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47.1</t>
  </si>
  <si>
    <r>
      <t>Установка решеток жалюзийных площадью в свету: до 1,5 м2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</si>
  <si>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ОБОРУДОВАНИЕ:_x000D_
Узел регулирующий YAMAL-Comfort G-4-R-0   Цена   49060,58  /1,2  /4,52</t>
  </si>
  <si>
    <t>ОБОРУДОВАНИЕ:_x000D_
Преобразователь частоты Danfoss FC-051 с панелью  упр. IP20 2,2кВт   Цена   20340 /1,2  /4,52</t>
  </si>
  <si>
    <t>ОБОРУДОВАНИЕ:_x000D_
Комплект автоматики ID AV2004638   Цена   103180 /1,2 /4,52</t>
  </si>
  <si>
    <t>ОБОРУДОВАНИЕ:_x000D_
Кондиционер YAMAL-BT-05.0-Z-00-00-У3   Цена   191434,11 /1,2 /4,52</t>
  </si>
  <si>
    <t>Раздел: Вентиляция. Монтажные работы</t>
  </si>
  <si>
    <t>СП Монтаж оборудования</t>
  </si>
  <si>
    <t>МДС 81-25.2001 прил.3 письмо АП-5536/06 прил.1 п.43</t>
  </si>
  <si>
    <t>НР Монтаж оборудования</t>
  </si>
  <si>
    <t>МДС 81-33.2004 прил.4 п.43</t>
  </si>
  <si>
    <r>
      <t>Приборы, устанавливаемые на металлоконструкциях, щитах и пультах, масса: до 5 кг</t>
    </r>
    <r>
      <rPr>
        <i/>
        <sz val="10"/>
        <rFont val="Arial"/>
        <family val="2"/>
        <charset val="204"/>
      </rPr>
      <t xml:space="preserve">
Поправки к: 
М )*0;   
ЭМ )*0,3;   
ОТм )*0,3;   
ОТ )*0,3;   
ЗТ )*0,3;   
ЗТм )*0,3</t>
    </r>
  </si>
  <si>
    <r>
      <t>Ротаметр, счетчик, преобразователь, устанавливаемые на фланцевых соединениях, диаметр условного прохода: до 20 мм</t>
    </r>
    <r>
      <rPr>
        <i/>
        <sz val="10"/>
        <rFont val="Arial"/>
        <family val="2"/>
        <charset val="204"/>
      </rPr>
      <t xml:space="preserve">
Поправки к: 
М )*0;   
ЭМ )*0,3;   
ОТм )*0,3;   
ОТ )*0,3;   
ЗТ )*0,3;   
ЗТм )*0,3</t>
    </r>
  </si>
  <si>
    <t>Раздел 2. Отопление. Демонтажные работы</t>
  </si>
  <si>
    <r>
      <t>Установка воздухоотводчиков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</si>
  <si>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Изоляция изделиями из вспененного каучука, вспененного полиэтилена трубопроводов наружным диметром: до 160 мм трубками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</si>
  <si>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Окраска металлических огрунтованных поверхностей: эмалью ПФ-115</t>
    </r>
    <r>
      <rPr>
        <i/>
        <sz val="10"/>
        <rFont val="Arial"/>
        <family val="2"/>
        <charset val="204"/>
      </rPr>
      <t xml:space="preserve">
Поправки к: 
М *2;   
ЭМ *2)*1,25;   
ОТм *2)*1,25;   
ОТ *2)*1,15;   
ЗТ *2)*1,15;   
ЗТм *2)*1,25;   
НР *0,9;   
СП *0,85</t>
    </r>
  </si>
  <si>
    <r>
      <t>Прокладка трубопроводов отопления и водоснабжения из стальных электросварных труб диаметром: 100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</si>
  <si>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трубопроводов отопления из стальных водогазопроводных неоцинкованных труб диаметром: 20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</si>
  <si>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Прокладка трубопроводов отопления из стальных водогазопроводных неоцинкованных труб диаметром: 15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</si>
  <si>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кранов воздушных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</si>
  <si>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радиаторов: стальных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</si>
  <si>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r>
      <t>Установка фланцевых соединений на стальных трубопроводах диаметром: 50 мм</t>
    </r>
    <r>
      <rPr>
        <i/>
        <sz val="10"/>
        <rFont val="Arial"/>
        <family val="2"/>
        <charset val="204"/>
      </rPr>
      <t xml:space="preserve">
Поправки к: 
ЭМ )*1,25;   
ОТм )*1,25;   
ОТ )*1,15;   
ЗТ )*1,15;   
ЗТм )*1,25;   
НР *0,9;   
СП *0,85</t>
    </r>
  </si>
  <si>
    <t>ОБОРУДОВАНИЕ:_x000D_
Теплосчетчик ультразвуковой, марка: СТ-10 диаметр 20 мм (в комплекте: вычислитель ВТЭ, водосчетчик ультразвуковой ULTRAHEAT 2WR7 -1 шт., термопреобразователи сопротивления Pt-500 - 2 шт., гильзы - 2 шт.)</t>
  </si>
  <si>
    <t>Раздел 1. Отопление. Монтажные работы</t>
  </si>
  <si>
    <t>273</t>
  </si>
  <si>
    <t>65-32-1</t>
  </si>
  <si>
    <t>Демонтаж центробежных вентиляторов весом: до 0,05 т</t>
  </si>
  <si>
    <t>274</t>
  </si>
  <si>
    <t>65-32-2</t>
  </si>
  <si>
    <t>Демонтаж центробежных вентиляторов весом: до 0,12 т</t>
  </si>
  <si>
    <t>275</t>
  </si>
  <si>
    <t>65-32-3</t>
  </si>
  <si>
    <t>Демонтаж центробежных вентиляторов весом: до 0,4 т</t>
  </si>
  <si>
    <t>276</t>
  </si>
  <si>
    <t>65-32-4</t>
  </si>
  <si>
    <t>Демонтаж центробежных вентиляторов весом: до 0,6 т</t>
  </si>
  <si>
    <t>277</t>
  </si>
  <si>
    <t>65-32-5</t>
  </si>
  <si>
    <t>Демонтаж центробежных вентиляторов весом: до 1,0 т</t>
  </si>
  <si>
    <t>278</t>
  </si>
  <si>
    <t>65-19-7</t>
  </si>
  <si>
    <t>Демонтаж: калориферов массой до 250 кг</t>
  </si>
  <si>
    <t>279</t>
  </si>
  <si>
    <t>65-19-6</t>
  </si>
  <si>
    <t>Демонтаж: калориферов массой до 125 кг</t>
  </si>
  <si>
    <t>280</t>
  </si>
  <si>
    <t>20-05-001-01</t>
  </si>
  <si>
    <t>Поправка: МР 519/пр Табл.2, п.3</t>
  </si>
  <si>
    <t>281</t>
  </si>
  <si>
    <t>20-02-007-02</t>
  </si>
  <si>
    <t>282</t>
  </si>
  <si>
    <t>20-02-007-03</t>
  </si>
  <si>
    <t>283</t>
  </si>
  <si>
    <t>20-02-007-01</t>
  </si>
  <si>
    <t>284</t>
  </si>
  <si>
    <t>20-02-016-09</t>
  </si>
  <si>
    <t>285</t>
  </si>
  <si>
    <t>20-02-002-03</t>
  </si>
  <si>
    <t>286</t>
  </si>
  <si>
    <t>65-30-7</t>
  </si>
  <si>
    <t>Разборка воздуховодов из листовой стали толщиной: 1-2 мм диаметром/периметром до 320 мм /1000 мм</t>
  </si>
  <si>
    <t>287</t>
  </si>
  <si>
    <t>65-30-8</t>
  </si>
  <si>
    <t>Разборка воздуховодов из листовой стали толщиной: 1-2 мм диаметром/периметром до 495 мм /1550 мм</t>
  </si>
  <si>
    <t>288</t>
  </si>
  <si>
    <t>65-30-10</t>
  </si>
  <si>
    <t>Разборка воздуховодов из листовой стали толщиной: 1-2 мм диаметром/периметром до 885 мм /2780 мм</t>
  </si>
  <si>
    <t>Вентсистема П1</t>
  </si>
  <si>
    <t>20-06-002-01</t>
  </si>
  <si>
    <t>ТЦ_64.4.01.01_77_7719241760_20.01.2021-02</t>
  </si>
  <si>
    <t>шт.</t>
  </si>
  <si>
    <t>ТЦ_64.4.02.05_77_7719241760_20.01.2021-02</t>
  </si>
  <si>
    <t>ТЦ_64.4.02.04_77_7719241760_20.01.2021-02</t>
  </si>
  <si>
    <t>19.2.03.03-0118</t>
  </si>
  <si>
    <t>Решетки вентиляционные наружные РН, из оцинкованной стали, размер 1000х800 мм</t>
  </si>
  <si>
    <t>20-02-006-08</t>
  </si>
  <si>
    <t>69.2.02.05-0169</t>
  </si>
  <si>
    <t>20-02-006-06</t>
  </si>
  <si>
    <t>69.2.02.05-0173</t>
  </si>
  <si>
    <t>20-02-001-01</t>
  </si>
  <si>
    <t>19.1.02.09-0001</t>
  </si>
  <si>
    <t>Воздухораспределители потолочные двухструйные универсальные модернизированные с диффузором, экраном и регулятором</t>
  </si>
  <si>
    <t>20-02-002-01</t>
  </si>
  <si>
    <t>19.2.03.02-0193</t>
  </si>
  <si>
    <t>Решетки жалюзийные регулируемые из алюминиевого профиля с порошковым покрытием, РВ-1, размер 250x500 мм</t>
  </si>
  <si>
    <t>20-01-001-11</t>
  </si>
  <si>
    <t>19.1.01.03-0079</t>
  </si>
  <si>
    <t>Воздуховоды из оцинкованной стали толщиной: 0,7 мм, периметром от 1700 до 4000 мм</t>
  </si>
  <si>
    <t>19.1.01.09-0012</t>
  </si>
  <si>
    <t>Изделия фасонные для воздуховодов из оцинкованной стали с шиной и уголками, толщина 0,7 мм, периметр 2100 мм (со стороной от 800 мм)</t>
  </si>
  <si>
    <t>19.1.01.09-0010</t>
  </si>
  <si>
    <t>Изделия фасонные для воздуховодов из оцинкованной стали с шиной и уголками, толщина 0,7 мм, периметр 2000 мм (со стороной до 600 мм)</t>
  </si>
  <si>
    <t>20-01-001-10</t>
  </si>
  <si>
    <t>19.1.01.03-0078</t>
  </si>
  <si>
    <t>Воздуховоды из оцинкованной стали толщиной: 0,7 мм, периметром от 1100 до 1600 мм</t>
  </si>
  <si>
    <t>20-01-001-03</t>
  </si>
  <si>
    <t>19.1.01.03-0077</t>
  </si>
  <si>
    <t>Воздуховоды из оцинкованной стали толщиной: 0,7 мм, периметром до 1000 мм</t>
  </si>
  <si>
    <t>19.1.01.09-0029</t>
  </si>
  <si>
    <t>Изделия фасонные для воздуховодов из оцинкованной стали с шиной и уголками, толщина 0,55 мм, периметр 1000 мм</t>
  </si>
  <si>
    <t>19.1.01.11-0001</t>
  </si>
  <si>
    <t>Крепления для воздуховодов оцинкованные (подвески СТД, подвески регулируемые СТД, тяги, хомуты, кронштейны, траверсы, ленты, шпильки, профили)</t>
  </si>
  <si>
    <t>26-02-007-01</t>
  </si>
  <si>
    <t>14.2.02.06-0003</t>
  </si>
  <si>
    <t>Материал базальтовый огнезащитный рулонный, марка: "МБОР-10Ф"</t>
  </si>
  <si>
    <t>Вентсистема П2</t>
  </si>
  <si>
    <t>20-02-016-02</t>
  </si>
  <si>
    <t>19.4.02.05-0008</t>
  </si>
  <si>
    <t>Шумоглушители для прямоугольных воздуховодов марки: LDR 80-50 SYSTEMAIR</t>
  </si>
  <si>
    <t>20-02-006-07</t>
  </si>
  <si>
    <t>69.2.02.05-0174</t>
  </si>
  <si>
    <t>69.2.02.05-0096</t>
  </si>
  <si>
    <t>19.1.05.04-0010</t>
  </si>
  <si>
    <t>Диффузоры потолочные пластиковые универсальные, диаметр 250 мм</t>
  </si>
  <si>
    <t>19.1.05.04-0009</t>
  </si>
  <si>
    <t>Диффузоры потолочные пластиковые универсальные, диаметр 200 мм</t>
  </si>
  <si>
    <t>19.1.05.04-0006</t>
  </si>
  <si>
    <t>Диффузоры потолочные пластиковые универсальные, диаметр 100 мм</t>
  </si>
  <si>
    <t>19.2.03.02-0229</t>
  </si>
  <si>
    <t>Решетки жалюзийные регулируемые из алюминиевого профиля с порошковым покрытием, РВ-1, размер 500x500 мм</t>
  </si>
  <si>
    <t>19.1.01.09-0009</t>
  </si>
  <si>
    <t>Изделия фасонные для воздуховодов из оцинкованной стали с шиной и уголками, толщина 0,7 мм, периметр 1800 мм</t>
  </si>
  <si>
    <t>19.1.01.09-0006</t>
  </si>
  <si>
    <t>Изделия фасонные для воздуховодов из оцинкованной стали с шиной и уголками, толщина 0,7 мм, периметр 1500 мм</t>
  </si>
  <si>
    <t>19.1.01.09-0027</t>
  </si>
  <si>
    <t>Изделия фасонные для воздуховодов из оцинкованной стали с шиной и уголками, толщина 0,55 мм, периметр 800 мм</t>
  </si>
  <si>
    <t>20-01-001-04</t>
  </si>
  <si>
    <t>19.1.01.03-0073</t>
  </si>
  <si>
    <t>Воздуховоды из оцинкованной стали, толщина 0,6 мм, диаметр до 250 мм</t>
  </si>
  <si>
    <t>19.1.01.09-0024</t>
  </si>
  <si>
    <t>Изделия фасонные для воздуховодов из оцинкованной стали с шиной и уголками, толщина 0,55 мм, периметр 500 мм</t>
  </si>
  <si>
    <t>20-01-001-01</t>
  </si>
  <si>
    <t>19.1.01.01-0002</t>
  </si>
  <si>
    <t>Воздуховоды алюминиевые гибкие гофрированные, класс Н, тип ВАГГ, диаметр 200 мм</t>
  </si>
  <si>
    <t>19.1.01.01-0001</t>
  </si>
  <si>
    <t>Воздуховоды алюминиевые гибкие гофрированные, класс Н, тип ВАГГ, диаметр 100 мм</t>
  </si>
  <si>
    <t>Вентсистема П3</t>
  </si>
  <si>
    <t>19.1.05.04-0008</t>
  </si>
  <si>
    <t>Диффузоры потолочные пластиковые универсальные, диаметр 160 мм</t>
  </si>
  <si>
    <t>20-02-003-08</t>
  </si>
  <si>
    <t>20-02-003-11</t>
  </si>
  <si>
    <t>20-02-003-10</t>
  </si>
  <si>
    <t>19.1.01.09-0030</t>
  </si>
  <si>
    <t>Изделия фасонные для воздуховодов из оцинкованной стали с шиной и уголками, толщина 0,55 мм, периметр 1100 мм</t>
  </si>
  <si>
    <t>19.1.01.09-0031</t>
  </si>
  <si>
    <t>Изделия фасонные для воздуховодов из оцинкованной стали с шиной и уголками, толщина 0,55 мм, периметр 1200 мм</t>
  </si>
  <si>
    <t>19.1.01.09-0013</t>
  </si>
  <si>
    <t>Изделия фасонные для воздуховодов из оцинкованной стали с шиной и уголками, толщина 0,7 мм, периметр 2200 мм (со стороной до 600 мм)</t>
  </si>
  <si>
    <t>20-01-001-02</t>
  </si>
  <si>
    <t>19.1.01.03-0072</t>
  </si>
  <si>
    <t>Воздуховоды из оцинкованной стали толщиной: 0,5 мм, периметром до 600 мм</t>
  </si>
  <si>
    <t>19.1.01.01-0017</t>
  </si>
  <si>
    <t>Воздуховоды полужесткие гофрированные из алюминия, толщина 0,12-0,15 мм, диаметр 150 мм</t>
  </si>
  <si>
    <t>Тепловые завесы Т3-1,Т3-2</t>
  </si>
  <si>
    <t>20-04-001-01</t>
  </si>
  <si>
    <t>64.5.01.03-0012</t>
  </si>
  <si>
    <t>Вентсистема В1</t>
  </si>
  <si>
    <t>20-06-015-01</t>
  </si>
  <si>
    <t>20-02-016-01</t>
  </si>
  <si>
    <t>19.4.02.05-0002</t>
  </si>
  <si>
    <t>Шумоглушители для прямоугольных воздуховодов марки: LDR 40-20 SYSTEMAIR</t>
  </si>
  <si>
    <t>19.2.03.05-0020</t>
  </si>
  <si>
    <t>Решетки вентиляционные, с горизонтальными или вертикальными жалюзями, металлические, размер 625х425 мм</t>
  </si>
  <si>
    <t>69.2.02.05-0095</t>
  </si>
  <si>
    <t>69.2.02.05-0171</t>
  </si>
  <si>
    <t>19.1.01.09-0026</t>
  </si>
  <si>
    <t>Изделия фасонные для воздуховодов из оцинкованной стали с шиной и уголками, толщина 0,55 мм, периметр 700 мм</t>
  </si>
  <si>
    <t>19.1.01.09-0025</t>
  </si>
  <si>
    <t>Изделия фасонные для воздуховодов из оцинкованной стали с шиной и уголками, толщина 0,55 мм, периметр 600 мм</t>
  </si>
  <si>
    <t>Вентсистема В2</t>
  </si>
  <si>
    <t>Вентсистема В3</t>
  </si>
  <si>
    <t>Вентсистема В4</t>
  </si>
  <si>
    <t>19.1.01.03-0071</t>
  </si>
  <si>
    <t>Воздуховоды из оцинкованной стали, толщина 0,5 мм, диаметр до 200 мм</t>
  </si>
  <si>
    <t>Вентсистема В5</t>
  </si>
  <si>
    <t>19.2.03.01-0107</t>
  </si>
  <si>
    <t>Решетки приточные РП, алюминиевые, размер 300х200 мм</t>
  </si>
  <si>
    <t>20-02-003-09</t>
  </si>
  <si>
    <t>26-01-011-01</t>
  </si>
  <si>
    <t>12.2.04.04-0001</t>
  </si>
  <si>
    <t>Маты минераловатные прошивные без обкладок, 100, толщина 50 мм</t>
  </si>
  <si>
    <t>Вентсистема ВЕ1</t>
  </si>
  <si>
    <t>235</t>
  </si>
  <si>
    <t>19.2.03.05-0030</t>
  </si>
  <si>
    <t>Решетки вентиляционные, с горизонтальными или вертикальными жалюзями, металлические, размер 1025х425 мм</t>
  </si>
  <si>
    <t>Вентсистема ВЕ2</t>
  </si>
  <si>
    <t>236</t>
  </si>
  <si>
    <t>237</t>
  </si>
  <si>
    <t>19.2.03.01-0157</t>
  </si>
  <si>
    <t>Решетки приточные РП, алюминиевые, размер 500х500 мм</t>
  </si>
  <si>
    <t>Вентсистема ВЕ3</t>
  </si>
  <si>
    <t>238</t>
  </si>
  <si>
    <t>20-02-010-04</t>
  </si>
  <si>
    <t>239</t>
  </si>
  <si>
    <t>19.2.02.02-0029</t>
  </si>
  <si>
    <t>Зонты вентиляционных систем из оцинкованной стали, прямоугольного сечения, размер 500х500 мм</t>
  </si>
  <si>
    <t>240</t>
  </si>
  <si>
    <t>241</t>
  </si>
  <si>
    <t>242</t>
  </si>
  <si>
    <t>243</t>
  </si>
  <si>
    <t>244</t>
  </si>
  <si>
    <t>Теплоснабжение калориферов</t>
  </si>
  <si>
    <t>245</t>
  </si>
  <si>
    <t>16-02-001-03</t>
  </si>
  <si>
    <t>246</t>
  </si>
  <si>
    <t>18.5.13.01-0003</t>
  </si>
  <si>
    <t>Узлы укрупненные монтажные (трубопроводы) из стальных водогазопроводных неоцинкованных труб с гильзами для систем отопления диаметром 25 мм</t>
  </si>
  <si>
    <t>247</t>
  </si>
  <si>
    <t>16-02-001-04</t>
  </si>
  <si>
    <t>248</t>
  </si>
  <si>
    <t>18.5.13.01-0004</t>
  </si>
  <si>
    <t>Узлы укрупненные монтажные (трубопроводы) из стальных водогазопроводных неоцинкованных труб с гильзами для систем отопления диаметром 32 мм</t>
  </si>
  <si>
    <t>249</t>
  </si>
  <si>
    <t>16-02-001-05</t>
  </si>
  <si>
    <t>250</t>
  </si>
  <si>
    <t>18.5.13.01-0005</t>
  </si>
  <si>
    <t>Узлы трубопроводов укрупненные монтажные из стальных водогазопроводных неоцинкованных труб с гильзами для систем отопления, диаметр условного прохода 40 мм</t>
  </si>
  <si>
    <t>251</t>
  </si>
  <si>
    <t>16-02-001-06</t>
  </si>
  <si>
    <t>252</t>
  </si>
  <si>
    <t>18.5.13.01-0006</t>
  </si>
  <si>
    <t>Узлы укрупненные монтажные (трубопроводы) из стальных водогазопроводных неоцинкованных труб с гильзами для систем отопления диаметром 50 мм</t>
  </si>
  <si>
    <t>253</t>
  </si>
  <si>
    <t>16-07-005-01</t>
  </si>
  <si>
    <t>254</t>
  </si>
  <si>
    <t>255</t>
  </si>
  <si>
    <t>13-03-004-23</t>
  </si>
  <si>
    <t>256</t>
  </si>
  <si>
    <t>16-05-001-01</t>
  </si>
  <si>
    <t>257</t>
  </si>
  <si>
    <t>18.1.09.11-1002</t>
  </si>
  <si>
    <t>Кран шаровой проходной стальной номинальное давление 4,0 МПа (40 кгс/см2) номинальный диаметр 20 мм, присоединение к трубопроводу фланцевое</t>
  </si>
  <si>
    <t>258</t>
  </si>
  <si>
    <t>23.8.03.11-0002</t>
  </si>
  <si>
    <t>Фланцы приварные встык, марка стали 20, номинальное давление 1,6 МПа, номинальный диаметр 20 мм</t>
  </si>
  <si>
    <t>259</t>
  </si>
  <si>
    <t>18.1.09.06-0021</t>
  </si>
  <si>
    <t>Кран шаровой 11Б27п1, номинальное давление 1,0 МПа (10 кгс/см2), номинальный диаметр 15 мм, присоединение к трубопроводу муфтовое</t>
  </si>
  <si>
    <t>260</t>
  </si>
  <si>
    <t>16-05-001-02</t>
  </si>
  <si>
    <t>261</t>
  </si>
  <si>
    <t>18.1.09.11-1006</t>
  </si>
  <si>
    <t>Кран шаровой проходной стальной номинальное давление 4,0 МПа (40 кгс/см2) номинальный диаметр 32 мм, присоединение к трубопроводу фланцевое</t>
  </si>
  <si>
    <t>262</t>
  </si>
  <si>
    <t>18.1.09.11-1010</t>
  </si>
  <si>
    <t>Кран шаровой проходной стальной номинальное давление 4,0 МПа (40 кгс/см2) номинальный диаметр 50 мм, присоединение к трубопроводу фланцевое</t>
  </si>
  <si>
    <t>263</t>
  </si>
  <si>
    <t>23.8.03.11-0004</t>
  </si>
  <si>
    <t>Фланцы приварные встык, марка стали 20, номинальное давление 1,6 МПа, номинальный диаметр 32 мм</t>
  </si>
  <si>
    <t>264</t>
  </si>
  <si>
    <t>23.8.03.11-0006</t>
  </si>
  <si>
    <t>Фланцы приварные встык, марка стали 20, номинальное давление 1,6 МПа, номинальный диаметр 50 мм</t>
  </si>
  <si>
    <t>265</t>
  </si>
  <si>
    <t>26-01-003-01</t>
  </si>
  <si>
    <t>266</t>
  </si>
  <si>
    <t>12.2.08.01-0059</t>
  </si>
  <si>
    <t>Цилиндры теплоизоляционные минераловатные М-100, на синтетическом связующем, кашированные алюминиевой фольгой, диаметр 57 мм, толщина 40 мм</t>
  </si>
  <si>
    <t>267</t>
  </si>
  <si>
    <t>12.2.08.01-0028</t>
  </si>
  <si>
    <t>Цилиндры теплоизоляционные минераловатные М-100, на синтетическом связующем, кашированные алюминиевой фольгой, диаметр 42 мм, толщина 30 мм</t>
  </si>
  <si>
    <t>268</t>
  </si>
  <si>
    <t>12.2.08.01-0025</t>
  </si>
  <si>
    <t>Цилиндры теплоизоляционные минераловатные М-100, на синтетическом связующем, кашированные алюминиевой фольгой, диаметр 32 мм, толщина 30 мм</t>
  </si>
  <si>
    <t>269</t>
  </si>
  <si>
    <t>12.2.08.01-0023</t>
  </si>
  <si>
    <t>Цилиндры теплоизоляционные минераловатные М-100, на синтетическом связующем, кашированные алюминиевой фольгой, диаметр 25 мм, толщина 30 мм</t>
  </si>
  <si>
    <t>270</t>
  </si>
  <si>
    <t>09-03-039-01</t>
  </si>
  <si>
    <t>271</t>
  </si>
  <si>
    <t>23.1.03.02-0022</t>
  </si>
  <si>
    <t>Опоры подвижные бескорпусные для стальных трубопроводов Ду от 15 до 400 мм без изоляции типа: ОПБ-2, диаметром условного прохода 25 мм</t>
  </si>
  <si>
    <t>272</t>
  </si>
  <si>
    <t>23.1.03.02-0025</t>
  </si>
  <si>
    <t>Опоры подвижные бескорпусные для стальных трубопроводов Ду от 15 до 400 мм без изоляции типа: ОПБ-2, диаметром условного прохода 50 мм</t>
  </si>
  <si>
    <t>м11-02-022-02</t>
  </si>
  <si>
    <t>Поправка: МР 519/пр Табл.3, п.4</t>
  </si>
  <si>
    <t>м11-03-001-01</t>
  </si>
  <si>
    <t>65-14-4</t>
  </si>
  <si>
    <t>Разборка трубопроводов из водогазопроводных труб в зданиях и сооружениях: на сварке диаметром до 100 мм</t>
  </si>
  <si>
    <t>65-19-5</t>
  </si>
  <si>
    <t>Демонтаж: конвекторов</t>
  </si>
  <si>
    <t>100 экм</t>
  </si>
  <si>
    <t>65-14-3</t>
  </si>
  <si>
    <t>Разборка трубопроводов из водогазопроводных труб в зданиях и сооружениях: на сварке диаметром до 50 мм</t>
  </si>
  <si>
    <t>Тепловой узел</t>
  </si>
  <si>
    <t>Ротаметр, счетчик, преобразователь, устанавливаемые на фланцевых соединениях, диаметр условного прохода: до 20 мм</t>
  </si>
  <si>
    <t>Приборы, устанавливаемые на металлоконструкциях, щитах и пультах, масса: до 5 кг</t>
  </si>
  <si>
    <t>63.4.04.04-0002</t>
  </si>
  <si>
    <t>16-02-007-01</t>
  </si>
  <si>
    <t>соединение</t>
  </si>
  <si>
    <t>Объем: 0,0024=0,24/100</t>
  </si>
  <si>
    <t>Отопление</t>
  </si>
  <si>
    <t>18-03-001-02</t>
  </si>
  <si>
    <t>100 квт</t>
  </si>
  <si>
    <t>18.5.10.05-0012</t>
  </si>
  <si>
    <t>Радиаторы биметаллические, марка: «Rifar-B 500», количество секций 1, мощность 204 Вт</t>
  </si>
  <si>
    <t>18-07-001-05</t>
  </si>
  <si>
    <t>м11-02-001-01</t>
  </si>
  <si>
    <t>Прибор, устанавливаемый на резьбовых соединениях, масса: до 1,5 кг</t>
  </si>
  <si>
    <t>18.1.06.04-0006</t>
  </si>
  <si>
    <t>Клапан "Danfoss", марка: RLV-20 угловой</t>
  </si>
  <si>
    <t>18.1.06.07-0002</t>
  </si>
  <si>
    <t>Клапан термозапорный КТЗ 001-20, номинальное давление 0,6 МПа (6 кгс/см2), присоединение к трубопроводу муфтовое, номинальный диаметр 20 мм</t>
  </si>
  <si>
    <t>18-06-003-10</t>
  </si>
  <si>
    <t>19.1.02.01-1002</t>
  </si>
  <si>
    <t>Воздухоотводчик, давление 1,6 МПа (16 кгс/см2), диаметр 15 мм, присоединение 1/2"</t>
  </si>
  <si>
    <t>16-02-001-01</t>
  </si>
  <si>
    <t>18.5.13.01-0001</t>
  </si>
  <si>
    <t>Узлы укрупненные монтажные (трубопроводы) из стальных водогазопроводных неоцинкованных труб с гильзами для систем отопления диаметром 15 мм</t>
  </si>
  <si>
    <t>16-02-001-02</t>
  </si>
  <si>
    <t>18.5.13.01-0002</t>
  </si>
  <si>
    <t>Узлы укрупненные монтажные (трубопроводы) из стальных водогазопроводных неоцинкованных труб с гильзами для систем отопления диаметром 20 мм</t>
  </si>
  <si>
    <t>16-02-005-05</t>
  </si>
  <si>
    <t>23.7.01.04-0005</t>
  </si>
  <si>
    <t>Трубопроводы из стальных электросварных труб с гильзами для отопления и водоснабжения, наружный диаметр 108 мм, толщина стенки 4 мм</t>
  </si>
  <si>
    <t>23.1.02.07-0002</t>
  </si>
  <si>
    <t>Крепления для трубопроводов (кронштейны, планки, хомуты)</t>
  </si>
  <si>
    <t>26-01-017-01</t>
  </si>
  <si>
    <t>12.2.07.05-0079</t>
  </si>
  <si>
    <t>Трубки теплоизоляционные из пенополиэтилена, диаметр 89 мм, толщина 13 мм</t>
  </si>
  <si>
    <t xml:space="preserve">ЛОКАЛЬНАЯ СМЕТА № 02-01-03 </t>
  </si>
  <si>
    <t>Отопление и вентиляция</t>
  </si>
  <si>
    <t>19.2.03.09</t>
  </si>
  <si>
    <t>Решетки жалюзийные</t>
  </si>
  <si>
    <t>19.1.01.11</t>
  </si>
  <si>
    <t>19.4.01.01</t>
  </si>
  <si>
    <t>Пластины шумопоглащающие</t>
  </si>
  <si>
    <t>19.3.01.06</t>
  </si>
  <si>
    <t>Клапаны воздушные утепленные КВУ</t>
  </si>
  <si>
    <t>19.3.03.05</t>
  </si>
  <si>
    <t>Фильтры воздушные ячейковые</t>
  </si>
  <si>
    <t>07.2.07.11</t>
  </si>
  <si>
    <t>12.2.08.03</t>
  </si>
  <si>
    <t>Цилиндры и полуцилиндры теплоизоляционные из минваты на синтетическом связующем</t>
  </si>
  <si>
    <t>18.5.13.01</t>
  </si>
  <si>
    <t>Трубопроводы с гильзами</t>
  </si>
  <si>
    <t>08.1.02.17</t>
  </si>
  <si>
    <t>Сетки в рамках</t>
  </si>
  <si>
    <t>19.1.01.02</t>
  </si>
  <si>
    <t>Воздуховоды металлические</t>
  </si>
  <si>
    <t>Заглушки питометражных лючков</t>
  </si>
  <si>
    <t>19.3.01.01</t>
  </si>
  <si>
    <t>Дроссель-клапаны в патрубке</t>
  </si>
  <si>
    <t>19.3.02.07</t>
  </si>
  <si>
    <t>Шиберы</t>
  </si>
  <si>
    <t>19.2.02.01</t>
  </si>
  <si>
    <t>Зонты стальные вентиляционных систем</t>
  </si>
  <si>
    <t>12.2.04.05</t>
  </si>
  <si>
    <t>19.1.02.09</t>
  </si>
  <si>
    <t>Воздухораспределители</t>
  </si>
  <si>
    <t>14.2.02.11</t>
  </si>
  <si>
    <t>Состав огнезащитный</t>
  </si>
  <si>
    <t>19.3.01.02</t>
  </si>
  <si>
    <t>Заслонки унифицированные или клапаны</t>
  </si>
  <si>
    <t>19.1.02.01</t>
  </si>
  <si>
    <t>Воздухоотводчики</t>
  </si>
  <si>
    <t>12.2.07.04</t>
  </si>
  <si>
    <t>Трубки из вспененного каучука, полиэтилена</t>
  </si>
  <si>
    <t>23.7.01.04</t>
  </si>
  <si>
    <t>18.5.10.06</t>
  </si>
  <si>
    <t>Радиаторы стальные</t>
  </si>
  <si>
    <t>квт</t>
  </si>
  <si>
    <t>СП Электромонтажные работы на других объектах</t>
  </si>
  <si>
    <t>МДС 81-25.2001 прил.3 письмо АП-5536/06 прил.1 п.45.2</t>
  </si>
  <si>
    <t>НР Электромонтажные работы на других объектах</t>
  </si>
  <si>
    <t>МДС 81-33.2004 прил.4 п.45.2</t>
  </si>
  <si>
    <t>ОБОРУДОВАНИЕ:_x000D_
Пост управления кнопочный, тип ПКЕ-222-1 У2</t>
  </si>
  <si>
    <t>м08-03-572-04</t>
  </si>
  <si>
    <t>Блок управления шкафного исполнения или распределительный пункт (шкаф), устанавливаемый: на стене, высота и ширина до 1200х1000 мм</t>
  </si>
  <si>
    <t>ТЦ_62.1.02.10_21_213001001_01.02.2021_02</t>
  </si>
  <si>
    <t>Вводно-распределительное устройство ВРУ-1М-11-10, Цена 114000 /1,2/8,08</t>
  </si>
  <si>
    <t>КОМП.</t>
  </si>
  <si>
    <t>м08-03-573-04</t>
  </si>
  <si>
    <t>Шкаф (пульт) управления навесной, высота, ширина и глубина: до 600х600х350 мм</t>
  </si>
  <si>
    <t>ТЦ_62.1.02.10_78_7801460387_27.01.2021_02</t>
  </si>
  <si>
    <t>Щит питания противопожарных устройств АВР,400В, Цена 36305,28/1,2/8,08</t>
  </si>
  <si>
    <t>ТЦ_62.1.02.13_78_7804526950_17.03.2021_02</t>
  </si>
  <si>
    <t>Щит металлический навесной  распределения э/э, 18 мод., 440х265х120, (ЩС-1), Цена 6937,5/1,2/8,08</t>
  </si>
  <si>
    <t>Щит металлический навесной  распределения э/э, 9 мод.,265х310х120, (ЩС-2), Цена 3582,26/1,2/8,08</t>
  </si>
  <si>
    <t>Щит металлический навесной  распределения э/э, 9 мод.,265х310х120, (ЩС-3), Цена 2765,28/1,2/8,08</t>
  </si>
  <si>
    <t>Щит металлический навесной  распределения э/э, 12 мод.,265х310х120, (ЩС-4), Цена 3749,57 /1,2 /8,08</t>
  </si>
  <si>
    <t>Щит металлический навесной  распределения э/э, 12 мод.,265х310х120, (ЩС-5), Цена 4095,01 /1,2 /8,08</t>
  </si>
  <si>
    <t>ТЦ_62.1.02.11_47_4705073446_01.02.2021_02</t>
  </si>
  <si>
    <t>ШУПН-2/1-16/х-Л1,  Шкаф упраления 2мя  пожарными насосами до 16А и 1й задвижкой 1А, Цена   94600/1,2 /8,08</t>
  </si>
  <si>
    <t>ТЦ_62.1.02.13_78_7804526950_15.02.2021_02</t>
  </si>
  <si>
    <t>Распределительное устройство (ЩМП-4-0 36)  в составе  ВРУ, Цена 10904,01 /1,2 /8,08</t>
  </si>
  <si>
    <t>м08-03-532-04</t>
  </si>
  <si>
    <t>Пост управления кнопочный общего назначения, устанавливаемый на конструкции: на стене или колонне, количество элементов поста до 3</t>
  </si>
  <si>
    <t>62.2.01.04-0028</t>
  </si>
  <si>
    <t>м10-08-019-01</t>
  </si>
  <si>
    <t>20.5.02.06-0002</t>
  </si>
  <si>
    <t>Коробка разветвительная для открытой проводки KP 2604 "HEGEL" размером 100х100х50 мм</t>
  </si>
  <si>
    <t>Кабельные изделия и монтажные материалы</t>
  </si>
  <si>
    <t>м08-02-409-09</t>
  </si>
  <si>
    <t>24.3.01.02-0021</t>
  </si>
  <si>
    <t>Трубы из самозатухающего ПВХ гибкие гофрированные, легкие, с зондом, номинальный внутренний диаметр 16 мм</t>
  </si>
  <si>
    <t>23.8.03.02-0001</t>
  </si>
  <si>
    <t>Клипса для крепежа гофротрубы, номинальный диаметр 16 мм</t>
  </si>
  <si>
    <t>м08-02-412-02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</si>
  <si>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</si>
  <si>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21.1.06.10-0422</t>
  </si>
  <si>
    <t>Кабель силовой с медными жилами ВВГнг-HF 3х1,5-1000</t>
  </si>
  <si>
    <t>21.1.06.10-0421</t>
  </si>
  <si>
    <t>Кабель силовой с медными жилами ВВГнг-HF 2х1,5-1000</t>
  </si>
  <si>
    <t>м08-02-401-01</t>
  </si>
  <si>
    <t>Кабель трех-пятижильный сечением жилы до 16 мм2 с креплением накладными скобами, полосками с установкой ответвительных коробок</t>
  </si>
  <si>
    <t>21.1.06.10-0431</t>
  </si>
  <si>
    <t>Кабель силовой с медными жилами ВВГнг-HF 5х95-1000</t>
  </si>
  <si>
    <t>21.1.06.10-0428</t>
  </si>
  <si>
    <t>Кабель силовой с медными жилами ВВГнг-HF 5х10-1000</t>
  </si>
  <si>
    <t>21.1.06.10-0169</t>
  </si>
  <si>
    <t>Кабель силовой с медными жилами ВВГнг(A)-FRLS 3х2,5ок-1000</t>
  </si>
  <si>
    <t>21.1.06.10-0426</t>
  </si>
  <si>
    <t>Кабель силовой с медными жилами ВВГнг-HF 5х2,5-1000</t>
  </si>
  <si>
    <t>21.1.06.10-0423</t>
  </si>
  <si>
    <t>Кабель силовой с медными жилами ВВГнг-HF 3х4-1000</t>
  </si>
  <si>
    <t>м08-02-398-01</t>
  </si>
  <si>
    <t>Провод в лотках, сечением: до 6 мм2</t>
  </si>
  <si>
    <t>21.1.06.04-0101</t>
  </si>
  <si>
    <t>Кабель монтажный МКЭШ 2х0,75-500</t>
  </si>
  <si>
    <t>м08-02-398-02</t>
  </si>
  <si>
    <t>Провод в лотках, сечением: до 35 мм2</t>
  </si>
  <si>
    <t>21.1.06.10-0427</t>
  </si>
  <si>
    <t>Кабель силовой с медными жилами ВВГнг-HF 5х6-1000</t>
  </si>
  <si>
    <t>м08-02-395-01</t>
  </si>
  <si>
    <t>Лоток металлический штампованный по установленным конструкциям, ширина лотка: до 200 мм</t>
  </si>
  <si>
    <t>20.2.07.04-0013</t>
  </si>
  <si>
    <t>Лоток неперфорированный "BAKS" KBJ200h80/3, шириной 200 мм, высотой 80 мм, длиной 3 м</t>
  </si>
  <si>
    <t>20.2.07.04-0011</t>
  </si>
  <si>
    <t>Лоток неперфорированный "BAKS" KBJ100h50/3, шириной 100 мм, высотой 50 мм, длиной 3 м</t>
  </si>
  <si>
    <t>20.2.03.06-0063</t>
  </si>
  <si>
    <t>Крышка с заземлением на лоток основанием 150 мм, длина 3000 мм</t>
  </si>
  <si>
    <t>20.2.03.06-0061</t>
  </si>
  <si>
    <t>Крышка с заземлением на лоток основанием 50 мм, длина 3000 мм</t>
  </si>
  <si>
    <t>20.2.07.09-0031</t>
  </si>
  <si>
    <t>Угол горизонтальный 90°, сейсмостойкий ЛУ-200, горячеоцинкованный</t>
  </si>
  <si>
    <t>20.2.03.06-0082</t>
  </si>
  <si>
    <t>Крышка углового лотка КЛУ 200-90 ХЛ1</t>
  </si>
  <si>
    <t>20.2.07.08-0002</t>
  </si>
  <si>
    <t>Разветвитель Т-образный глубокий сейсмостойкий ЛГОм-200 (ЛО-3-400), горячеоцинкованный</t>
  </si>
  <si>
    <t>20.2.03.06-0044</t>
  </si>
  <si>
    <t>Крышка отвода Т-образного для лотка PNK 400</t>
  </si>
  <si>
    <t>м08-02-152-07</t>
  </si>
  <si>
    <t>Полка кабельная, устанавливаемая на стойках, масса: до 0,4 кг</t>
  </si>
  <si>
    <t>Объем: 0,65=65/100</t>
  </si>
  <si>
    <t>20.2.03.03-0039</t>
  </si>
  <si>
    <t>Консоль кабельная усиленная сейсмостойкая горячеоцинкованная КУ-150</t>
  </si>
  <si>
    <t>м08-02-152-08</t>
  </si>
  <si>
    <t>Полка кабельная, устанавливаемая на стойках, масса: до 0,7 кг</t>
  </si>
  <si>
    <t>Объем: 0,1=10/100</t>
  </si>
  <si>
    <t>20.2.03.03-0041</t>
  </si>
  <si>
    <t>Консоль кабельная усиленная сейсмостойкая горячеоцинкованная КУ-300</t>
  </si>
  <si>
    <t>м08-02-152-09</t>
  </si>
  <si>
    <t>Полка кабельная, устанавливаемая на стойках, масса: до 0,9 кг</t>
  </si>
  <si>
    <t>Объем: 0,15=15/100</t>
  </si>
  <si>
    <t>01.7.15.01-0001</t>
  </si>
  <si>
    <t>Анкер-шпилька М12х115/20</t>
  </si>
  <si>
    <t>20.2.08.03-0011</t>
  </si>
  <si>
    <t>Комплект крепежный № 1 для соединения элементов проволочного лотка (винт М6x20, шайба, шайба четырехлепестковая, гайка М6)</t>
  </si>
  <si>
    <t>100 KОМПЛ</t>
  </si>
  <si>
    <t>20.2.10.03-0014</t>
  </si>
  <si>
    <t>Наконечники кабельные медные ТМ-70</t>
  </si>
  <si>
    <t>20.2.10.03-0009</t>
  </si>
  <si>
    <t>Наконечники кабельные медные ТМ-10</t>
  </si>
  <si>
    <t>м08-02-471-01</t>
  </si>
  <si>
    <t>Заземлитель вертикальный из угловой стали размером: 50х50х5 мм</t>
  </si>
  <si>
    <t>08.3.08.02-0083</t>
  </si>
  <si>
    <t>Сталь угловая равнополочная, марка стали: Ст3сп, размером 45х45 мм</t>
  </si>
  <si>
    <t>м08-02-472-02</t>
  </si>
  <si>
    <t>08.3.07.01-0047</t>
  </si>
  <si>
    <t>Сталь полосовая: 45х5 мм, марка Ст3сп</t>
  </si>
  <si>
    <t xml:space="preserve">ЛОКАЛЬНАЯ СМЕТА № 02-01-06 </t>
  </si>
  <si>
    <t>Силовое электрооборудование</t>
  </si>
  <si>
    <t>И.А. Галялтдинова</t>
  </si>
  <si>
    <t>Составил ________________</t>
  </si>
  <si>
    <t xml:space="preserve">Всего по сводному расчету в ценах 1 кв. 2021года </t>
  </si>
  <si>
    <t xml:space="preserve">НДС 20 % </t>
  </si>
  <si>
    <t>ФЗ от 03.08.2018 №303-ФЗ</t>
  </si>
  <si>
    <t xml:space="preserve">                                         Налоги и обязательные платежи</t>
  </si>
  <si>
    <t>Итого по сводному сметному расчету в текущих ценах 1 кв. 2021г</t>
  </si>
  <si>
    <t>Резерв средств на непредвиденные работы и затраты 2%</t>
  </si>
  <si>
    <t>М-ка № 421/пр,п.179</t>
  </si>
  <si>
    <t>Непредвиденные работы и затраты.</t>
  </si>
  <si>
    <t>Итого по главам 1-10</t>
  </si>
  <si>
    <t>Итого по главе 10</t>
  </si>
  <si>
    <t>Строительный контроль 2,14%</t>
  </si>
  <si>
    <t>Пост. N 468  21 июня 2010 г</t>
  </si>
  <si>
    <t>Глава 10. Содержание службы заказчика-застройщика</t>
  </si>
  <si>
    <t>Итого по главам 1-9</t>
  </si>
  <si>
    <t>Итого по главе 9</t>
  </si>
  <si>
    <t>Утилизация мусора  (792,63+994,25)*325,993т</t>
  </si>
  <si>
    <t>Постановление Государственной службы Чувашской Республики от 10.01.2018 №1-1/в с изменениями и дополнениями приложение 2, Ррешение Чебоксарского городского собрания депутатов от 28.12.2016 №607</t>
  </si>
  <si>
    <t>ПНР</t>
  </si>
  <si>
    <t>ЛС 09-01-01</t>
  </si>
  <si>
    <t>Итого по главам 1-7</t>
  </si>
  <si>
    <t>Итого по главе 7</t>
  </si>
  <si>
    <t>Благоустройство</t>
  </si>
  <si>
    <t>ЛС 07-01-01</t>
  </si>
  <si>
    <t>Наружное электроосвещение</t>
  </si>
  <si>
    <t>ЛС 04-01-01</t>
  </si>
  <si>
    <t>Глава 4.  Объекты энергетического хозяйства</t>
  </si>
  <si>
    <t>Итого по главе 2</t>
  </si>
  <si>
    <t>Объектный сметный расчет</t>
  </si>
  <si>
    <t>ОС-02-01</t>
  </si>
  <si>
    <t>прочих затрат</t>
  </si>
  <si>
    <t xml:space="preserve">оборудования, мебели и инвентаря  </t>
  </si>
  <si>
    <t>Общая сметная стоимость тыс.руб.</t>
  </si>
  <si>
    <t>Сметная стоимость , тыс.руб.</t>
  </si>
  <si>
    <t>Наименование глав объектов работ и затрат</t>
  </si>
  <si>
    <t>Номер смет и расчетов</t>
  </si>
  <si>
    <t>№№</t>
  </si>
  <si>
    <t>Составлен(а) в ценах  1кв.2021 г.</t>
  </si>
  <si>
    <t xml:space="preserve">СВОДНЫЙ СМЕТНЫЙ РАСЧЕТ СТОИМОСТИ </t>
  </si>
  <si>
    <t>«    »________________20__г.</t>
  </si>
  <si>
    <t xml:space="preserve">В том числе возвратных сумм </t>
  </si>
  <si>
    <t xml:space="preserve">Сводный сметный расчет в сумме           </t>
  </si>
  <si>
    <t>"Утвержден" «    »________________20__г.</t>
  </si>
  <si>
    <t>АУ  "Экспериментальный театр" Минкультуры Чувашии,Чувашская республика,г.Новочебоксарск,ул.Винокурова,д,42</t>
  </si>
  <si>
    <t xml:space="preserve">Итого по сводному сметному расчету </t>
  </si>
  <si>
    <t>Утилизация мусора  (792,63+994,25)*325,993т/11,95</t>
  </si>
  <si>
    <t>Составлен(а) в ценах  2000г.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</si>
</sst>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_₽"/>
    <numFmt numFmtId="165" formatCode="#,##0.00;[Red]\-\ #,##0.00"/>
    <numFmt numFmtId="166" formatCode="0.000"/>
    <numFmt numFmtId="167" formatCode="#,##0.00#####;[Red]\-\ #,##0.00#####"/>
    <numFmt numFmtId="168" formatCode="#,##0;[Red]\-\ #,##0"/>
    <numFmt numFmtId="169" formatCode="#,##0.00000"/>
  </numFmts>
  <fonts count="42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Narrow"/>
      <family val="2"/>
      <charset val="204"/>
    </font>
    <font>
      <i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u/>
      <sz val="10"/>
      <color theme="10"/>
      <name val="Arial Cyr"/>
      <family val="2"/>
      <charset val="204"/>
    </font>
    <font>
      <sz val="9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name val="Arial"/>
      <family val="2"/>
      <charset val="204"/>
    </font>
    <font>
      <sz val="11"/>
      <color rgb="FF821E82"/>
      <name val="Arial"/>
      <family val="2"/>
      <charset val="204"/>
    </font>
    <font>
      <i/>
      <sz val="11"/>
      <color rgb="FF821E82"/>
      <name val="Arial"/>
      <family val="2"/>
      <charset val="204"/>
    </font>
    <font>
      <sz val="10"/>
      <color rgb="FF821E82"/>
      <name val="Arial"/>
      <family val="2"/>
      <charset val="204"/>
    </font>
    <font>
      <b/>
      <sz val="11"/>
      <color rgb="FF821E8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Arial Cyr"/>
      <family val="2"/>
      <charset val="204"/>
    </font>
    <font>
      <b/>
      <i/>
      <u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14" fillId="0" borderId="0" applyNumberFormat="0" applyFill="0" applyBorder="0" applyAlignment="0" applyProtection="0"/>
    <xf numFmtId="0" fontId="30" fillId="0" borderId="0"/>
    <xf numFmtId="0" fontId="31" fillId="0" borderId="0"/>
    <xf numFmtId="0" fontId="1" fillId="0" borderId="0"/>
  </cellStyleXfs>
  <cellXfs count="228">
    <xf numFmtId="0" fontId="0" fillId="0" borderId="0" xfId="0"/>
    <xf numFmtId="0" fontId="5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2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vertical="center" wrapText="1"/>
    </xf>
    <xf numFmtId="164" fontId="13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wrapText="1"/>
    </xf>
    <xf numFmtId="0" fontId="14" fillId="0" borderId="0" xfId="3" quotePrefix="1"/>
    <xf numFmtId="0" fontId="0" fillId="0" borderId="0" xfId="0" quotePrefix="1"/>
    <xf numFmtId="0" fontId="13" fillId="0" borderId="1" xfId="0" applyFont="1" applyBorder="1" applyAlignment="1">
      <alignment horizontal="center" vertical="center" wrapText="1"/>
    </xf>
    <xf numFmtId="0" fontId="31" fillId="0" borderId="0" xfId="5"/>
    <xf numFmtId="0" fontId="18" fillId="0" borderId="0" xfId="5" applyFont="1"/>
    <xf numFmtId="0" fontId="18" fillId="0" borderId="4" xfId="5" applyFont="1" applyBorder="1"/>
    <xf numFmtId="165" fontId="18" fillId="0" borderId="0" xfId="5" applyNumberFormat="1" applyFont="1" applyAlignment="1">
      <alignment horizontal="right" vertical="center"/>
    </xf>
    <xf numFmtId="0" fontId="2" fillId="0" borderId="0" xfId="5" applyFont="1" applyAlignment="1">
      <alignment horizontal="left" vertical="center" wrapText="1"/>
    </xf>
    <xf numFmtId="0" fontId="18" fillId="0" borderId="0" xfId="5" applyFont="1" applyAlignment="1">
      <alignment vertical="center"/>
    </xf>
    <xf numFmtId="165" fontId="20" fillId="0" borderId="0" xfId="5" applyNumberFormat="1" applyFont="1" applyAlignment="1">
      <alignment horizontal="right" vertical="center"/>
    </xf>
    <xf numFmtId="0" fontId="20" fillId="0" borderId="0" xfId="5" applyFont="1" applyAlignment="1">
      <alignment horizontal="right" vertical="center"/>
    </xf>
    <xf numFmtId="0" fontId="22" fillId="0" borderId="0" xfId="5" applyFont="1" applyAlignment="1">
      <alignment horizontal="left" vertical="center" wrapText="1"/>
    </xf>
    <xf numFmtId="0" fontId="20" fillId="0" borderId="0" xfId="5" applyFont="1" applyAlignment="1">
      <alignment vertical="center"/>
    </xf>
    <xf numFmtId="165" fontId="31" fillId="0" borderId="0" xfId="5" applyNumberFormat="1"/>
    <xf numFmtId="0" fontId="31" fillId="0" borderId="4" xfId="5" applyBorder="1"/>
    <xf numFmtId="165" fontId="18" fillId="0" borderId="0" xfId="5" applyNumberFormat="1" applyFont="1" applyAlignment="1">
      <alignment horizontal="right"/>
    </xf>
    <xf numFmtId="0" fontId="18" fillId="0" borderId="0" xfId="5" applyFont="1" applyAlignment="1">
      <alignment horizontal="right" wrapText="1"/>
    </xf>
    <xf numFmtId="0" fontId="18" fillId="0" borderId="0" xfId="5" applyFont="1" applyAlignment="1">
      <alignment horizontal="right"/>
    </xf>
    <xf numFmtId="0" fontId="25" fillId="0" borderId="0" xfId="5" applyFont="1" applyAlignment="1">
      <alignment horizontal="right" wrapText="1"/>
    </xf>
    <xf numFmtId="0" fontId="18" fillId="0" borderId="0" xfId="5" applyFont="1" applyAlignment="1">
      <alignment horizontal="left" vertical="top" wrapText="1"/>
    </xf>
    <xf numFmtId="165" fontId="18" fillId="0" borderId="4" xfId="5" applyNumberFormat="1" applyFont="1" applyBorder="1" applyAlignment="1">
      <alignment horizontal="right"/>
    </xf>
    <xf numFmtId="0" fontId="18" fillId="0" borderId="4" xfId="5" applyFont="1" applyBorder="1" applyAlignment="1">
      <alignment horizontal="right" wrapText="1"/>
    </xf>
    <xf numFmtId="0" fontId="18" fillId="0" borderId="4" xfId="5" applyFont="1" applyBorder="1" applyAlignment="1">
      <alignment horizontal="right"/>
    </xf>
    <xf numFmtId="0" fontId="25" fillId="0" borderId="4" xfId="5" applyFont="1" applyBorder="1" applyAlignment="1">
      <alignment horizontal="right" wrapText="1"/>
    </xf>
    <xf numFmtId="0" fontId="18" fillId="0" borderId="4" xfId="5" applyFont="1" applyBorder="1" applyAlignment="1">
      <alignment horizontal="left" vertical="top" wrapText="1"/>
    </xf>
    <xf numFmtId="0" fontId="18" fillId="0" borderId="0" xfId="5" applyFont="1" applyAlignment="1">
      <alignment horizontal="right" vertical="top" wrapText="1"/>
    </xf>
    <xf numFmtId="165" fontId="25" fillId="0" borderId="0" xfId="5" applyNumberFormat="1" applyFont="1" applyAlignment="1">
      <alignment horizontal="right"/>
    </xf>
    <xf numFmtId="0" fontId="2" fillId="0" borderId="0" xfId="5" applyFont="1" applyAlignment="1">
      <alignment vertical="top" wrapText="1"/>
    </xf>
    <xf numFmtId="0" fontId="2" fillId="0" borderId="4" xfId="5" applyFont="1" applyBorder="1" applyAlignment="1">
      <alignment vertical="top" wrapText="1"/>
    </xf>
    <xf numFmtId="0" fontId="18" fillId="0" borderId="1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2" fillId="0" borderId="5" xfId="5" applyFont="1" applyBorder="1" applyAlignment="1">
      <alignment horizontal="center"/>
    </xf>
    <xf numFmtId="0" fontId="2" fillId="0" borderId="5" xfId="5" applyFont="1" applyBorder="1" applyAlignment="1">
      <alignment horizontal="center" vertical="center" wrapText="1"/>
    </xf>
    <xf numFmtId="0" fontId="2" fillId="0" borderId="0" xfId="5" applyFont="1" applyAlignment="1">
      <alignment horizontal="left"/>
    </xf>
    <xf numFmtId="0" fontId="2" fillId="0" borderId="0" xfId="5" applyFont="1"/>
    <xf numFmtId="0" fontId="22" fillId="0" borderId="0" xfId="5" applyFont="1"/>
    <xf numFmtId="167" fontId="2" fillId="0" borderId="0" xfId="5" applyNumberFormat="1" applyFont="1" applyAlignment="1">
      <alignment horizontal="right"/>
    </xf>
    <xf numFmtId="166" fontId="18" fillId="0" borderId="0" xfId="5" applyNumberFormat="1" applyFont="1"/>
    <xf numFmtId="165" fontId="18" fillId="0" borderId="0" xfId="5" applyNumberFormat="1" applyFont="1"/>
    <xf numFmtId="0" fontId="23" fillId="0" borderId="0" xfId="5" applyFont="1"/>
    <xf numFmtId="14" fontId="18" fillId="0" borderId="0" xfId="5" applyNumberFormat="1" applyFont="1"/>
    <xf numFmtId="0" fontId="19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2" fillId="0" borderId="0" xfId="5" applyFont="1" applyAlignment="1">
      <alignment horizontal="left" wrapText="1"/>
    </xf>
    <xf numFmtId="0" fontId="2" fillId="0" borderId="4" xfId="5" applyFont="1" applyBorder="1" applyAlignment="1">
      <alignment horizontal="center"/>
    </xf>
    <xf numFmtId="0" fontId="18" fillId="0" borderId="0" xfId="5" applyFont="1" applyAlignment="1">
      <alignment wrapText="1"/>
    </xf>
    <xf numFmtId="0" fontId="20" fillId="0" borderId="0" xfId="5" applyFont="1" applyAlignment="1">
      <alignment wrapText="1"/>
    </xf>
    <xf numFmtId="0" fontId="20" fillId="0" borderId="0" xfId="5" applyFont="1" applyAlignment="1">
      <alignment vertical="center" wrapText="1"/>
    </xf>
    <xf numFmtId="0" fontId="20" fillId="0" borderId="0" xfId="5" applyFont="1" applyAlignment="1">
      <alignment horizontal="center" wrapText="1"/>
    </xf>
    <xf numFmtId="0" fontId="15" fillId="0" borderId="0" xfId="5" applyFont="1"/>
    <xf numFmtId="0" fontId="28" fillId="0" borderId="0" xfId="5" applyFont="1"/>
    <xf numFmtId="165" fontId="26" fillId="0" borderId="0" xfId="5" applyNumberFormat="1" applyFont="1" applyAlignment="1">
      <alignment horizontal="right"/>
    </xf>
    <xf numFmtId="0" fontId="26" fillId="0" borderId="0" xfId="5" applyFont="1" applyAlignment="1">
      <alignment horizontal="right" wrapText="1"/>
    </xf>
    <xf numFmtId="0" fontId="26" fillId="0" borderId="0" xfId="5" applyFont="1" applyAlignment="1">
      <alignment horizontal="right"/>
    </xf>
    <xf numFmtId="0" fontId="27" fillId="0" borderId="0" xfId="5" applyFont="1" applyAlignment="1">
      <alignment horizontal="right" wrapText="1"/>
    </xf>
    <xf numFmtId="0" fontId="26" fillId="0" borderId="0" xfId="5" applyFont="1" applyAlignment="1">
      <alignment horizontal="left" vertical="top" wrapText="1"/>
    </xf>
    <xf numFmtId="168" fontId="18" fillId="0" borderId="0" xfId="5" applyNumberFormat="1" applyFont="1" applyAlignment="1">
      <alignment horizontal="right" vertical="center"/>
    </xf>
    <xf numFmtId="168" fontId="20" fillId="0" borderId="0" xfId="5" applyNumberFormat="1" applyFont="1" applyAlignment="1">
      <alignment horizontal="right" vertical="center"/>
    </xf>
    <xf numFmtId="168" fontId="31" fillId="0" borderId="0" xfId="5" applyNumberFormat="1"/>
    <xf numFmtId="168" fontId="18" fillId="0" borderId="4" xfId="5" applyNumberFormat="1" applyFont="1" applyBorder="1" applyAlignment="1">
      <alignment horizontal="right"/>
    </xf>
    <xf numFmtId="168" fontId="18" fillId="0" borderId="0" xfId="5" applyNumberFormat="1" applyFont="1" applyAlignment="1">
      <alignment horizontal="right"/>
    </xf>
    <xf numFmtId="168" fontId="25" fillId="0" borderId="0" xfId="5" applyNumberFormat="1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20" fillId="0" borderId="0" xfId="5" applyFont="1" applyAlignment="1">
      <alignment horizontal="left" vertical="center" wrapText="1"/>
    </xf>
    <xf numFmtId="0" fontId="18" fillId="0" borderId="0" xfId="5" applyFont="1" applyAlignment="1">
      <alignment horizontal="right" vertical="center"/>
    </xf>
    <xf numFmtId="165" fontId="2" fillId="0" borderId="0" xfId="5" applyNumberFormat="1" applyFont="1" applyAlignment="1">
      <alignment horizontal="right"/>
    </xf>
    <xf numFmtId="0" fontId="2" fillId="0" borderId="0" xfId="5" applyFont="1" applyAlignment="1">
      <alignment horizontal="left" vertical="top" wrapText="1"/>
    </xf>
    <xf numFmtId="0" fontId="18" fillId="0" borderId="0" xfId="5" applyFont="1" applyAlignment="1">
      <alignment horizontal="left" vertical="top"/>
    </xf>
    <xf numFmtId="0" fontId="18" fillId="0" borderId="4" xfId="5" applyFont="1" applyBorder="1" applyAlignment="1">
      <alignment horizontal="left" vertical="top"/>
    </xf>
    <xf numFmtId="0" fontId="18" fillId="0" borderId="0" xfId="5" quotePrefix="1" applyFont="1" applyAlignment="1">
      <alignment horizontal="left" vertical="top"/>
    </xf>
    <xf numFmtId="0" fontId="23" fillId="0" borderId="0" xfId="5" applyFont="1" applyAlignment="1">
      <alignment vertical="top" wrapText="1"/>
    </xf>
    <xf numFmtId="0" fontId="33" fillId="0" borderId="0" xfId="5" applyFont="1" applyAlignment="1">
      <alignment wrapText="1"/>
    </xf>
    <xf numFmtId="168" fontId="26" fillId="0" borderId="0" xfId="5" applyNumberFormat="1" applyFont="1" applyAlignment="1">
      <alignment horizontal="right"/>
    </xf>
    <xf numFmtId="0" fontId="26" fillId="0" borderId="0" xfId="5" applyFont="1" applyAlignment="1">
      <alignment horizontal="left" vertical="top"/>
    </xf>
    <xf numFmtId="0" fontId="4" fillId="0" borderId="0" xfId="1"/>
    <xf numFmtId="0" fontId="4" fillId="0" borderId="0" xfId="1" applyAlignment="1">
      <alignment horizontal="left" vertical="center"/>
    </xf>
    <xf numFmtId="0" fontId="4" fillId="0" borderId="0" xfId="1" applyAlignment="1">
      <alignment horizontal="center" vertical="center"/>
    </xf>
    <xf numFmtId="0" fontId="34" fillId="0" borderId="0" xfId="1" applyFont="1"/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34" fillId="0" borderId="0" xfId="1" applyFont="1" applyAlignment="1">
      <alignment wrapText="1"/>
    </xf>
    <xf numFmtId="4" fontId="34" fillId="0" borderId="0" xfId="1" applyNumberFormat="1" applyFont="1" applyAlignment="1">
      <alignment vertical="center"/>
    </xf>
    <xf numFmtId="4" fontId="35" fillId="0" borderId="0" xfId="1" applyNumberFormat="1" applyFont="1" applyAlignment="1">
      <alignment vertical="center"/>
    </xf>
    <xf numFmtId="0" fontId="34" fillId="0" borderId="0" xfId="1" applyFont="1" applyAlignment="1">
      <alignment vertical="center" wrapText="1"/>
    </xf>
    <xf numFmtId="4" fontId="34" fillId="0" borderId="1" xfId="1" applyNumberFormat="1" applyFont="1" applyBorder="1" applyAlignment="1">
      <alignment vertical="center"/>
    </xf>
    <xf numFmtId="4" fontId="35" fillId="0" borderId="1" xfId="1" applyNumberFormat="1" applyFont="1" applyBorder="1" applyAlignment="1">
      <alignment vertical="center"/>
    </xf>
    <xf numFmtId="0" fontId="34" fillId="0" borderId="1" xfId="1" applyFont="1" applyBorder="1" applyAlignment="1">
      <alignment vertical="center" wrapText="1"/>
    </xf>
    <xf numFmtId="0" fontId="34" fillId="0" borderId="1" xfId="1" applyFont="1" applyBorder="1" applyAlignment="1">
      <alignment horizontal="left" vertical="center"/>
    </xf>
    <xf numFmtId="0" fontId="34" fillId="0" borderId="1" xfId="1" applyFont="1" applyBorder="1" applyAlignment="1">
      <alignment horizontal="center" vertical="center"/>
    </xf>
    <xf numFmtId="4" fontId="35" fillId="0" borderId="0" xfId="1" applyNumberFormat="1" applyFont="1"/>
    <xf numFmtId="4" fontId="35" fillId="0" borderId="1" xfId="1" applyNumberFormat="1" applyFont="1" applyBorder="1" applyAlignment="1">
      <alignment horizontal="right" vertical="top" wrapText="1"/>
    </xf>
    <xf numFmtId="2" fontId="34" fillId="0" borderId="1" xfId="1" applyNumberFormat="1" applyFont="1" applyBorder="1" applyAlignment="1">
      <alignment horizontal="left" vertical="top" wrapText="1"/>
    </xf>
    <xf numFmtId="2" fontId="34" fillId="0" borderId="1" xfId="1" applyNumberFormat="1" applyFont="1" applyBorder="1" applyAlignment="1">
      <alignment horizontal="left" vertical="center"/>
    </xf>
    <xf numFmtId="4" fontId="34" fillId="0" borderId="0" xfId="1" applyNumberFormat="1" applyFont="1"/>
    <xf numFmtId="2" fontId="35" fillId="0" borderId="1" xfId="1" applyNumberFormat="1" applyFont="1" applyBorder="1" applyAlignment="1">
      <alignment horizontal="left" vertical="top" wrapText="1"/>
    </xf>
    <xf numFmtId="4" fontId="34" fillId="0" borderId="1" xfId="1" applyNumberFormat="1" applyFont="1" applyBorder="1"/>
    <xf numFmtId="0" fontId="34" fillId="0" borderId="1" xfId="1" applyFont="1" applyBorder="1"/>
    <xf numFmtId="0" fontId="34" fillId="0" borderId="1" xfId="1" applyFont="1" applyBorder="1" applyAlignment="1">
      <alignment horizontal="left" vertical="center" wrapText="1"/>
    </xf>
    <xf numFmtId="169" fontId="35" fillId="0" borderId="1" xfId="1" applyNumberFormat="1" applyFont="1" applyBorder="1"/>
    <xf numFmtId="4" fontId="35" fillId="0" borderId="1" xfId="1" applyNumberFormat="1" applyFont="1" applyBorder="1"/>
    <xf numFmtId="0" fontId="35" fillId="0" borderId="1" xfId="1" applyFont="1" applyBorder="1" applyAlignment="1">
      <alignment wrapText="1"/>
    </xf>
    <xf numFmtId="0" fontId="35" fillId="0" borderId="1" xfId="1" applyFont="1" applyBorder="1" applyAlignment="1">
      <alignment horizontal="left" vertical="center"/>
    </xf>
    <xf numFmtId="0" fontId="35" fillId="0" borderId="1" xfId="1" applyFont="1" applyBorder="1" applyAlignment="1">
      <alignment horizontal="center" vertical="center"/>
    </xf>
    <xf numFmtId="0" fontId="35" fillId="0" borderId="0" xfId="1" applyFont="1"/>
    <xf numFmtId="4" fontId="34" fillId="0" borderId="3" xfId="1" applyNumberFormat="1" applyFont="1" applyBorder="1" applyAlignment="1">
      <alignment horizontal="right"/>
    </xf>
    <xf numFmtId="0" fontId="34" fillId="0" borderId="3" xfId="1" applyFont="1" applyBorder="1" applyAlignment="1">
      <alignment vertical="top" wrapText="1"/>
    </xf>
    <xf numFmtId="0" fontId="34" fillId="0" borderId="3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center" vertical="center"/>
    </xf>
    <xf numFmtId="0" fontId="35" fillId="0" borderId="1" xfId="1" applyFont="1" applyBorder="1"/>
    <xf numFmtId="0" fontId="36" fillId="0" borderId="1" xfId="6" applyFont="1" applyBorder="1"/>
    <xf numFmtId="0" fontId="37" fillId="0" borderId="1" xfId="6" applyFont="1" applyBorder="1" applyAlignment="1">
      <alignment horizontal="left" vertical="top" wrapText="1"/>
    </xf>
    <xf numFmtId="4" fontId="34" fillId="2" borderId="0" xfId="1" applyNumberFormat="1" applyFont="1" applyFill="1"/>
    <xf numFmtId="4" fontId="34" fillId="2" borderId="1" xfId="1" applyNumberFormat="1" applyFont="1" applyFill="1" applyBorder="1"/>
    <xf numFmtId="49" fontId="34" fillId="0" borderId="1" xfId="1" applyNumberFormat="1" applyFont="1" applyBorder="1" applyAlignment="1">
      <alignment horizontal="left" vertical="center"/>
    </xf>
    <xf numFmtId="2" fontId="34" fillId="2" borderId="1" xfId="1" applyNumberFormat="1" applyFont="1" applyFill="1" applyBorder="1" applyAlignment="1">
      <alignment horizontal="left" vertical="top" wrapText="1"/>
    </xf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4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 wrapText="1"/>
    </xf>
    <xf numFmtId="0" fontId="3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 vertical="top"/>
    </xf>
    <xf numFmtId="49" fontId="6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top"/>
    </xf>
    <xf numFmtId="49" fontId="9" fillId="0" borderId="0" xfId="1" applyNumberFormat="1" applyFont="1" applyAlignment="1">
      <alignment horizontal="left" vertical="center"/>
    </xf>
    <xf numFmtId="0" fontId="41" fillId="0" borderId="0" xfId="1" applyFont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35" fillId="0" borderId="5" xfId="1" applyFont="1" applyBorder="1" applyAlignment="1">
      <alignment horizontal="left" vertical="center"/>
    </xf>
    <xf numFmtId="0" fontId="35" fillId="0" borderId="7" xfId="1" applyFont="1" applyBorder="1" applyAlignment="1">
      <alignment horizontal="left" vertical="center"/>
    </xf>
    <xf numFmtId="0" fontId="35" fillId="0" borderId="6" xfId="1" applyFont="1" applyBorder="1" applyAlignment="1">
      <alignment horizontal="left" vertical="center"/>
    </xf>
    <xf numFmtId="0" fontId="34" fillId="0" borderId="1" xfId="1" applyFont="1" applyBorder="1" applyAlignment="1">
      <alignment horizontal="center"/>
    </xf>
    <xf numFmtId="0" fontId="34" fillId="0" borderId="1" xfId="1" applyFont="1" applyBorder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left"/>
    </xf>
    <xf numFmtId="0" fontId="34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18" fillId="0" borderId="0" xfId="5" applyFont="1" applyAlignment="1">
      <alignment horizontal="left" vertical="center" wrapText="1"/>
    </xf>
    <xf numFmtId="0" fontId="25" fillId="0" borderId="0" xfId="5" applyFont="1" applyAlignment="1">
      <alignment horizontal="left" vertical="center" wrapText="1"/>
    </xf>
    <xf numFmtId="0" fontId="20" fillId="0" borderId="0" xfId="5" applyFont="1" applyAlignment="1">
      <alignment horizontal="left" vertical="center" wrapText="1"/>
    </xf>
    <xf numFmtId="165" fontId="20" fillId="0" borderId="8" xfId="5" applyNumberFormat="1" applyFont="1" applyBorder="1" applyAlignment="1">
      <alignment horizontal="right"/>
    </xf>
    <xf numFmtId="0" fontId="16" fillId="0" borderId="0" xfId="5" applyFont="1" applyAlignment="1">
      <alignment horizontal="center" wrapText="1"/>
    </xf>
    <xf numFmtId="0" fontId="18" fillId="0" borderId="0" xfId="5" applyFont="1" applyAlignment="1">
      <alignment horizontal="right" vertical="center"/>
    </xf>
    <xf numFmtId="0" fontId="18" fillId="0" borderId="0" xfId="5" applyFont="1" applyAlignment="1">
      <alignment horizontal="left"/>
    </xf>
    <xf numFmtId="0" fontId="18" fillId="0" borderId="0" xfId="5" applyFont="1" applyAlignment="1">
      <alignment horizontal="left" wrapText="1"/>
    </xf>
    <xf numFmtId="165" fontId="18" fillId="0" borderId="0" xfId="5" applyNumberFormat="1" applyFont="1" applyAlignment="1">
      <alignment horizontal="right"/>
    </xf>
    <xf numFmtId="0" fontId="15" fillId="0" borderId="8" xfId="5" applyFont="1" applyBorder="1" applyAlignment="1">
      <alignment horizontal="center"/>
    </xf>
    <xf numFmtId="0" fontId="2" fillId="0" borderId="9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14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15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165" fontId="2" fillId="0" borderId="0" xfId="5" applyNumberFormat="1" applyFont="1" applyAlignment="1">
      <alignment horizontal="right"/>
    </xf>
    <xf numFmtId="0" fontId="2" fillId="0" borderId="0" xfId="5" applyFont="1" applyAlignment="1">
      <alignment horizontal="right"/>
    </xf>
    <xf numFmtId="2" fontId="2" fillId="0" borderId="0" xfId="5" applyNumberFormat="1" applyFont="1" applyAlignment="1">
      <alignment horizontal="right"/>
    </xf>
    <xf numFmtId="0" fontId="2" fillId="0" borderId="4" xfId="5" applyFont="1" applyBorder="1" applyAlignment="1">
      <alignment horizontal="left"/>
    </xf>
    <xf numFmtId="0" fontId="19" fillId="0" borderId="0" xfId="5" applyFont="1" applyAlignment="1">
      <alignment horizontal="center" vertical="top" wrapText="1"/>
    </xf>
    <xf numFmtId="0" fontId="2" fillId="0" borderId="0" xfId="5" applyFont="1" applyAlignment="1">
      <alignment horizontal="left" vertical="top" wrapText="1"/>
    </xf>
    <xf numFmtId="0" fontId="17" fillId="0" borderId="4" xfId="5" applyFont="1" applyBorder="1" applyAlignment="1">
      <alignment horizontal="center" wrapText="1"/>
    </xf>
    <xf numFmtId="0" fontId="19" fillId="0" borderId="8" xfId="5" applyFont="1" applyBorder="1" applyAlignment="1">
      <alignment horizontal="center" vertical="top" wrapText="1"/>
    </xf>
    <xf numFmtId="0" fontId="17" fillId="0" borderId="0" xfId="5" applyFont="1" applyAlignment="1">
      <alignment horizontal="center" wrapText="1"/>
    </xf>
    <xf numFmtId="0" fontId="21" fillId="0" borderId="4" xfId="5" applyFont="1" applyBorder="1" applyAlignment="1">
      <alignment horizontal="center" wrapText="1"/>
    </xf>
    <xf numFmtId="165" fontId="29" fillId="0" borderId="8" xfId="5" applyNumberFormat="1" applyFont="1" applyBorder="1" applyAlignment="1">
      <alignment horizontal="right"/>
    </xf>
  </cellXfs>
  <cellStyles count="7">
    <cellStyle name="Гиперссылка" xfId="3" builtinId="8"/>
    <cellStyle name="Обычный" xfId="0" builtinId="0"/>
    <cellStyle name="Обычный 2" xfId="1" xr:uid="{00000000-0005-0000-0000-000001000000}"/>
    <cellStyle name="Обычный 2 2" xfId="6" xr:uid="{AF82D951-19B7-4BE6-85C0-B83C7A9384C2}"/>
    <cellStyle name="Обычный 3" xfId="2" xr:uid="{00000000-0005-0000-0000-000002000000}"/>
    <cellStyle name="Обычный 4" xfId="4" xr:uid="{DA378E5F-BF3E-4065-89EC-E86E88F48533}"/>
    <cellStyle name="Обычный 5" xfId="5" xr:uid="{C732C14E-9991-4D08-B1C8-3AD27048D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1BC6-0D03-4E0B-A4C3-F0CA8E47A22D}">
  <dimension ref="A2:C15"/>
  <sheetViews>
    <sheetView showGridLines="0" zoomScale="90" zoomScaleNormal="90" zoomScaleSheetLayoutView="85" zoomScalePageLayoutView="80" workbookViewId="0">
      <selection activeCell="E32" sqref="E32"/>
    </sheetView>
  </sheetViews>
  <sheetFormatPr defaultRowHeight="12.75" x14ac:dyDescent="0.2"/>
  <cols>
    <col min="2" max="2" width="50.5703125" customWidth="1"/>
    <col min="5" max="5" width="13.5703125" customWidth="1"/>
  </cols>
  <sheetData>
    <row r="2" spans="1:3" x14ac:dyDescent="0.2">
      <c r="A2" t="s">
        <v>24</v>
      </c>
    </row>
    <row r="3" spans="1:3" x14ac:dyDescent="0.2">
      <c r="A3">
        <v>1</v>
      </c>
      <c r="B3" s="36" t="s">
        <v>144</v>
      </c>
    </row>
    <row r="4" spans="1:3" x14ac:dyDescent="0.2">
      <c r="A4">
        <v>2</v>
      </c>
      <c r="B4" s="36" t="s">
        <v>25</v>
      </c>
    </row>
    <row r="5" spans="1:3" x14ac:dyDescent="0.2">
      <c r="A5">
        <v>3</v>
      </c>
      <c r="B5" s="36" t="s">
        <v>145</v>
      </c>
    </row>
    <row r="6" spans="1:3" x14ac:dyDescent="0.2">
      <c r="A6">
        <v>4</v>
      </c>
      <c r="B6" s="36" t="s">
        <v>36</v>
      </c>
    </row>
    <row r="7" spans="1:3" x14ac:dyDescent="0.2">
      <c r="A7">
        <v>5</v>
      </c>
      <c r="B7" s="36" t="s">
        <v>26</v>
      </c>
    </row>
    <row r="8" spans="1:3" x14ac:dyDescent="0.2">
      <c r="A8">
        <v>6</v>
      </c>
      <c r="B8" s="36" t="s">
        <v>27</v>
      </c>
    </row>
    <row r="9" spans="1:3" x14ac:dyDescent="0.2">
      <c r="A9">
        <v>7</v>
      </c>
      <c r="B9" s="36" t="s">
        <v>28</v>
      </c>
    </row>
    <row r="10" spans="1:3" x14ac:dyDescent="0.2">
      <c r="A10">
        <v>8</v>
      </c>
      <c r="B10" s="36" t="s">
        <v>29</v>
      </c>
    </row>
    <row r="11" spans="1:3" x14ac:dyDescent="0.2">
      <c r="A11">
        <v>9</v>
      </c>
      <c r="B11" s="36" t="s">
        <v>30</v>
      </c>
    </row>
    <row r="12" spans="1:3" x14ac:dyDescent="0.2">
      <c r="A12">
        <v>10</v>
      </c>
      <c r="B12" s="36" t="s">
        <v>31</v>
      </c>
    </row>
    <row r="13" spans="1:3" x14ac:dyDescent="0.2">
      <c r="A13">
        <v>11</v>
      </c>
      <c r="B13" s="36" t="s">
        <v>31</v>
      </c>
      <c r="C13" s="37"/>
    </row>
    <row r="14" spans="1:3" x14ac:dyDescent="0.2">
      <c r="A14">
        <v>12</v>
      </c>
      <c r="B14" s="36" t="s">
        <v>146</v>
      </c>
      <c r="C14" s="37"/>
    </row>
    <row r="15" spans="1:3" x14ac:dyDescent="0.2">
      <c r="A15">
        <v>13</v>
      </c>
      <c r="B15" s="36" t="s">
        <v>147</v>
      </c>
      <c r="C15" s="37"/>
    </row>
  </sheetData>
  <sheetProtection selectLockedCells="1" selectUnlockedCells="1"/>
  <hyperlinks>
    <hyperlink ref="B3" location="'ССР (II кв. 2022г) '!Print_Titles" display="Сводный сметный расчет в ценах 3 кв.2021г." xr:uid="{41F21131-135C-43E6-871F-3CFBF7DAADBF}"/>
    <hyperlink ref="B4" location="'ССР (01.01.2001г)'!Print_Titles" display="Сводный сметный расчет в ценах 2001г." xr:uid="{B4D65453-A4A0-4C86-B374-663CEFC3BCBB}"/>
    <hyperlink ref="B5" location="'ОС-02-01 (II кв. 2022г)'!Область_печати" display="Объектный сметный расчет 02--01 в ценах на 2 квартал 2022 года" xr:uid="{0152720B-CE7C-4295-A141-B0EA1FE0E6D3}"/>
    <hyperlink ref="B6" location="'ОС-02-01 (01.01.2001г)'!A1" display="Объектный сметный расчет 02-01 в ценах 2001г." xr:uid="{65DE4D50-70E7-47C1-8453-6012F31EBD36}"/>
    <hyperlink ref="B7" location="'ЛС-02-01-01'!Заголовки_для_печати" display="Локальный сметный расчет 02-01-01" xr:uid="{412C6493-E419-4DA9-B17D-F116F54DC084}"/>
    <hyperlink ref="B8" location="'ЛС-02-01-02'!Заголовки_для_печати" display="Локальный сметный расчет 02-01-02" xr:uid="{1218EB96-0BB9-4FC5-BF91-40D536372FA7}"/>
    <hyperlink ref="B9" location="'02-01-03'!Заголовки_для_печати" display="Локальный сметный расчет 02-01-03" xr:uid="{E2F0E45C-23B4-43DB-93DE-9D942843F4DB}"/>
    <hyperlink ref="B10" location="'02-01-04'!Заголовки_для_печати" display="Локальный сметный расчет 02-01-04" xr:uid="{B88B02D2-85B4-49EE-869D-71E01E6EC362}"/>
    <hyperlink ref="B11" location="'02-01-05'!Область_печати" display="Локальный сметный расчет 02-01-05" xr:uid="{C411B20C-02E9-40F7-B88D-AAA20B8A47CE}"/>
    <hyperlink ref="B12" location="'02-01-06'!A1" display="Локальный сметный расчет 02-01-06" xr:uid="{FC3CBFD3-ABD0-45E8-941C-C2B97B0E6873}"/>
    <hyperlink ref="B13" location="'02-01-06'!Заголовки_для_печати" display="Локальный сметный расчет 02-01-06" xr:uid="{D72F3F16-C979-4EF7-9C2B-B90B979A5B95}"/>
    <hyperlink ref="B14" location="'02-01-07'!Область_печати" display="Локальный сметный расчет 02-01-07" xr:uid="{572F445F-9D52-4DEE-B908-CD2FC763A812}"/>
    <hyperlink ref="B15" location="'02-01-07'!Заголовки_для_печати" display="Локальный сметный расчет 07-01-01" xr:uid="{A3569702-98EE-4748-8535-BB35055B3384}"/>
  </hyperlinks>
  <pageMargins left="0.78749999999999998" right="0.39374999999999999" top="0.43333333333333335" bottom="0.312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9E8E-16BB-48F2-ADA2-F9DBD0379698}">
  <dimension ref="A1:J50"/>
  <sheetViews>
    <sheetView tabSelected="1" topLeftCell="A31" zoomScaleNormal="100" zoomScaleSheetLayoutView="75" workbookViewId="0">
      <selection activeCell="G26" sqref="G26"/>
    </sheetView>
  </sheetViews>
  <sheetFormatPr defaultRowHeight="12.75" x14ac:dyDescent="0.2"/>
  <cols>
    <col min="1" max="1" width="5.140625" style="112" customWidth="1"/>
    <col min="2" max="2" width="19.42578125" style="111" customWidth="1"/>
    <col min="3" max="3" width="54" style="110" customWidth="1"/>
    <col min="4" max="4" width="15.140625" style="110" customWidth="1"/>
    <col min="5" max="5" width="12" style="110" customWidth="1"/>
    <col min="6" max="6" width="15" style="110" customWidth="1"/>
    <col min="7" max="7" width="11.7109375" style="110" customWidth="1"/>
    <col min="8" max="8" width="13.5703125" style="110" customWidth="1"/>
    <col min="9" max="11" width="10.140625" style="110" bestFit="1" customWidth="1"/>
    <col min="12" max="16384" width="9.140625" style="110"/>
  </cols>
  <sheetData>
    <row r="1" spans="1:10" ht="15" x14ac:dyDescent="0.2">
      <c r="A1" s="159"/>
      <c r="B1" s="166" t="s">
        <v>0</v>
      </c>
      <c r="C1" s="175" t="s">
        <v>1551</v>
      </c>
      <c r="D1" s="159"/>
      <c r="E1" s="159"/>
      <c r="F1" s="159"/>
      <c r="G1" s="159"/>
    </row>
    <row r="2" spans="1:10" ht="15" x14ac:dyDescent="0.2">
      <c r="A2" s="159"/>
      <c r="B2" s="166"/>
      <c r="C2" s="165"/>
      <c r="D2" s="167"/>
      <c r="E2" s="159"/>
      <c r="F2" s="159"/>
      <c r="G2" s="159"/>
    </row>
    <row r="3" spans="1:10" ht="15" x14ac:dyDescent="0.2">
      <c r="A3" s="159"/>
      <c r="B3" s="166" t="s">
        <v>1550</v>
      </c>
      <c r="C3" s="174"/>
      <c r="D3" s="159"/>
      <c r="E3" s="159"/>
      <c r="F3" s="159"/>
      <c r="G3" s="159"/>
    </row>
    <row r="4" spans="1:10" ht="15" x14ac:dyDescent="0.2">
      <c r="A4" s="159"/>
      <c r="B4" s="173" t="s">
        <v>1549</v>
      </c>
      <c r="C4" s="172"/>
      <c r="D4" s="171">
        <f>H40</f>
        <v>37492.884640128003</v>
      </c>
      <c r="E4" s="170" t="s">
        <v>13</v>
      </c>
      <c r="F4" s="159"/>
      <c r="G4" s="159"/>
    </row>
    <row r="5" spans="1:10" ht="15" x14ac:dyDescent="0.2">
      <c r="A5" s="159"/>
      <c r="B5" s="166" t="s">
        <v>1548</v>
      </c>
      <c r="C5" s="165"/>
      <c r="D5" s="169">
        <f>H42</f>
        <v>0</v>
      </c>
      <c r="E5" s="168" t="s">
        <v>13</v>
      </c>
      <c r="F5" s="159"/>
      <c r="G5" s="159"/>
    </row>
    <row r="6" spans="1:10" ht="10.5" customHeight="1" x14ac:dyDescent="0.2">
      <c r="A6" s="159"/>
      <c r="B6" s="166"/>
      <c r="C6" s="165"/>
      <c r="D6" s="167"/>
      <c r="E6" s="159"/>
      <c r="F6" s="159"/>
      <c r="G6" s="159"/>
    </row>
    <row r="7" spans="1:10" ht="15" x14ac:dyDescent="0.2">
      <c r="A7" s="159"/>
      <c r="B7" s="166" t="s">
        <v>1547</v>
      </c>
      <c r="C7" s="165"/>
      <c r="D7" s="164"/>
      <c r="E7" s="164"/>
      <c r="F7" s="164"/>
      <c r="G7" s="159"/>
    </row>
    <row r="8" spans="1:10" s="113" customFormat="1" ht="18.75" x14ac:dyDescent="0.25">
      <c r="A8" s="159"/>
      <c r="B8" s="182" t="s">
        <v>1546</v>
      </c>
      <c r="C8" s="182"/>
      <c r="D8" s="182"/>
      <c r="E8" s="182"/>
      <c r="F8" s="182"/>
      <c r="G8" s="182"/>
      <c r="H8" s="182"/>
    </row>
    <row r="9" spans="1:10" s="161" customFormat="1" ht="33.75" customHeight="1" x14ac:dyDescent="0.3">
      <c r="A9" s="181" t="s">
        <v>863</v>
      </c>
      <c r="B9" s="181"/>
      <c r="C9" s="181"/>
      <c r="D9" s="181"/>
      <c r="E9" s="181"/>
      <c r="F9" s="181"/>
      <c r="G9" s="181"/>
      <c r="H9" s="181"/>
    </row>
    <row r="10" spans="1:10" s="160" customFormat="1" ht="15" customHeight="1" x14ac:dyDescent="0.3">
      <c r="A10" s="163"/>
      <c r="B10" s="162"/>
      <c r="C10" s="161"/>
    </row>
    <row r="11" spans="1:10" s="158" customFormat="1" ht="15" x14ac:dyDescent="0.25">
      <c r="A11" s="159"/>
      <c r="B11" s="183" t="s">
        <v>1545</v>
      </c>
      <c r="C11" s="183"/>
    </row>
    <row r="12" spans="1:10" s="157" customFormat="1" ht="15.75" customHeight="1" x14ac:dyDescent="0.25">
      <c r="A12" s="184" t="s">
        <v>1544</v>
      </c>
      <c r="B12" s="185" t="s">
        <v>1543</v>
      </c>
      <c r="C12" s="180" t="s">
        <v>1542</v>
      </c>
      <c r="D12" s="179" t="s">
        <v>1541</v>
      </c>
      <c r="E12" s="179"/>
      <c r="F12" s="179"/>
      <c r="G12" s="179"/>
      <c r="H12" s="180" t="s">
        <v>1540</v>
      </c>
    </row>
    <row r="13" spans="1:10" s="155" customFormat="1" ht="47.25" x14ac:dyDescent="0.2">
      <c r="A13" s="184"/>
      <c r="B13" s="185"/>
      <c r="C13" s="180"/>
      <c r="D13" s="156" t="s">
        <v>2</v>
      </c>
      <c r="E13" s="156" t="s">
        <v>3</v>
      </c>
      <c r="F13" s="156" t="s">
        <v>1539</v>
      </c>
      <c r="G13" s="156" t="s">
        <v>1538</v>
      </c>
      <c r="H13" s="180"/>
    </row>
    <row r="14" spans="1:10" s="151" customFormat="1" ht="15" customHeight="1" x14ac:dyDescent="0.2">
      <c r="A14" s="154">
        <v>1</v>
      </c>
      <c r="B14" s="153">
        <v>2</v>
      </c>
      <c r="C14" s="152">
        <v>3</v>
      </c>
      <c r="D14" s="152">
        <v>4</v>
      </c>
      <c r="E14" s="152">
        <v>5</v>
      </c>
      <c r="F14" s="152">
        <v>6</v>
      </c>
      <c r="G14" s="152">
        <v>7</v>
      </c>
      <c r="H14" s="152">
        <v>8</v>
      </c>
    </row>
    <row r="15" spans="1:10" s="113" customFormat="1" ht="19.5" customHeight="1" x14ac:dyDescent="0.25">
      <c r="A15" s="138"/>
      <c r="B15" s="137"/>
      <c r="C15" s="144" t="s">
        <v>4</v>
      </c>
      <c r="D15" s="135"/>
      <c r="E15" s="135"/>
      <c r="F15" s="135"/>
      <c r="G15" s="135"/>
      <c r="H15" s="135"/>
    </row>
    <row r="16" spans="1:10" s="113" customFormat="1" ht="17.25" customHeight="1" x14ac:dyDescent="0.25">
      <c r="A16" s="124">
        <v>1</v>
      </c>
      <c r="B16" s="149" t="s">
        <v>1537</v>
      </c>
      <c r="C16" s="150" t="s">
        <v>1536</v>
      </c>
      <c r="D16" s="148">
        <f>'ОС-02-01 (в текущих ценах)'!D18</f>
        <v>26807.946492799998</v>
      </c>
      <c r="E16" s="131">
        <f>'ОС-02-01 (в текущих ценах)'!E18</f>
        <v>960.76864079999996</v>
      </c>
      <c r="F16" s="131">
        <f>'ОС-02-01 (в текущих ценах)'!F18</f>
        <v>1276.8950279999999</v>
      </c>
      <c r="G16" s="131"/>
      <c r="H16" s="131">
        <f>D16+E16+F16+G16</f>
        <v>29045.610161599998</v>
      </c>
      <c r="J16" s="129"/>
    </row>
    <row r="17" spans="1:10" s="113" customFormat="1" ht="15.75" customHeight="1" x14ac:dyDescent="0.25">
      <c r="A17" s="124"/>
      <c r="B17" s="149"/>
      <c r="C17" s="144" t="s">
        <v>1535</v>
      </c>
      <c r="D17" s="148">
        <f>D16</f>
        <v>26807.946492799998</v>
      </c>
      <c r="E17" s="131">
        <f>E16</f>
        <v>960.76864079999996</v>
      </c>
      <c r="F17" s="131">
        <f>F16</f>
        <v>1276.8950279999999</v>
      </c>
      <c r="G17" s="131"/>
      <c r="H17" s="131">
        <f>H16</f>
        <v>29045.610161599998</v>
      </c>
      <c r="J17" s="129"/>
    </row>
    <row r="18" spans="1:10" s="113" customFormat="1" ht="15.75" customHeight="1" x14ac:dyDescent="0.25">
      <c r="A18" s="124"/>
      <c r="B18" s="149"/>
      <c r="C18" s="144" t="s">
        <v>1534</v>
      </c>
      <c r="D18" s="148"/>
      <c r="E18" s="131"/>
      <c r="F18" s="131"/>
      <c r="G18" s="131"/>
      <c r="H18" s="131"/>
      <c r="J18" s="129"/>
    </row>
    <row r="19" spans="1:10" s="113" customFormat="1" ht="15.75" customHeight="1" x14ac:dyDescent="0.25">
      <c r="A19" s="124">
        <v>2</v>
      </c>
      <c r="B19" s="149" t="s">
        <v>1533</v>
      </c>
      <c r="C19" s="132" t="s">
        <v>1532</v>
      </c>
      <c r="D19" s="148">
        <v>336.91</v>
      </c>
      <c r="E19" s="131">
        <v>182.32</v>
      </c>
      <c r="F19" s="131">
        <v>0.65</v>
      </c>
      <c r="G19" s="131"/>
      <c r="H19" s="131">
        <f>D19+E19+F19+G19</f>
        <v>519.88</v>
      </c>
      <c r="J19" s="129"/>
    </row>
    <row r="20" spans="1:10" s="113" customFormat="1" ht="15.75" customHeight="1" x14ac:dyDescent="0.25">
      <c r="A20" s="124"/>
      <c r="B20" s="149"/>
      <c r="C20" s="144" t="s">
        <v>8</v>
      </c>
      <c r="D20" s="148">
        <f>D19</f>
        <v>336.91</v>
      </c>
      <c r="E20" s="131">
        <f>E19</f>
        <v>182.32</v>
      </c>
      <c r="F20" s="131">
        <f>F19</f>
        <v>0.65</v>
      </c>
      <c r="G20" s="131"/>
      <c r="H20" s="131">
        <f>H19</f>
        <v>519.88</v>
      </c>
      <c r="J20" s="129"/>
    </row>
    <row r="21" spans="1:10" s="113" customFormat="1" ht="15.75" customHeight="1" x14ac:dyDescent="0.25">
      <c r="A21" s="124"/>
      <c r="B21" s="149"/>
      <c r="C21" s="144" t="s">
        <v>5</v>
      </c>
      <c r="D21" s="148"/>
      <c r="E21" s="131"/>
      <c r="F21" s="131"/>
      <c r="G21" s="131"/>
      <c r="H21" s="131"/>
      <c r="J21" s="129"/>
    </row>
    <row r="22" spans="1:10" s="113" customFormat="1" ht="15.75" customHeight="1" x14ac:dyDescent="0.25">
      <c r="A22" s="124">
        <v>3</v>
      </c>
      <c r="B22" s="149" t="s">
        <v>1531</v>
      </c>
      <c r="C22" s="132" t="s">
        <v>1530</v>
      </c>
      <c r="D22" s="148">
        <v>241.89</v>
      </c>
      <c r="E22" s="131"/>
      <c r="F22" s="131"/>
      <c r="G22" s="131"/>
      <c r="H22" s="131">
        <f>D22+E22+F22+G22</f>
        <v>241.89</v>
      </c>
      <c r="J22" s="129"/>
    </row>
    <row r="23" spans="1:10" s="113" customFormat="1" ht="17.25" customHeight="1" x14ac:dyDescent="0.25">
      <c r="A23" s="124"/>
      <c r="B23" s="149"/>
      <c r="C23" s="144" t="s">
        <v>1529</v>
      </c>
      <c r="D23" s="148">
        <f>D22</f>
        <v>241.89</v>
      </c>
      <c r="E23" s="131"/>
      <c r="F23" s="131"/>
      <c r="G23" s="131"/>
      <c r="H23" s="131">
        <f>H22</f>
        <v>241.89</v>
      </c>
      <c r="J23" s="129"/>
    </row>
    <row r="24" spans="1:10" s="139" customFormat="1" ht="25.5" customHeight="1" x14ac:dyDescent="0.25">
      <c r="A24" s="124"/>
      <c r="B24" s="137"/>
      <c r="C24" s="144" t="s">
        <v>1528</v>
      </c>
      <c r="D24" s="148">
        <f>D17+D20+D23</f>
        <v>27386.746492799997</v>
      </c>
      <c r="E24" s="148">
        <f>E17+E20+E23</f>
        <v>1143.0886407999999</v>
      </c>
      <c r="F24" s="148">
        <f>F17+F20+F23</f>
        <v>1277.545028</v>
      </c>
      <c r="G24" s="148">
        <f>G17+G20+G23</f>
        <v>0</v>
      </c>
      <c r="H24" s="148">
        <f>H17+H20+H23</f>
        <v>29807.380161599998</v>
      </c>
      <c r="I24" s="125"/>
    </row>
    <row r="25" spans="1:10" s="139" customFormat="1" ht="22.5" customHeight="1" x14ac:dyDescent="0.25">
      <c r="A25" s="138"/>
      <c r="B25" s="137"/>
      <c r="C25" s="130" t="s">
        <v>6</v>
      </c>
      <c r="D25" s="144"/>
      <c r="E25" s="144"/>
      <c r="F25" s="144"/>
      <c r="G25" s="144"/>
      <c r="H25" s="144"/>
    </row>
    <row r="26" spans="1:10" s="139" customFormat="1" ht="17.25" customHeight="1" x14ac:dyDescent="0.25">
      <c r="A26" s="124">
        <v>4</v>
      </c>
      <c r="B26" s="149" t="s">
        <v>1527</v>
      </c>
      <c r="C26" s="132" t="s">
        <v>1526</v>
      </c>
      <c r="D26" s="148"/>
      <c r="E26" s="131"/>
      <c r="F26" s="131"/>
      <c r="G26" s="131">
        <v>121.6</v>
      </c>
      <c r="H26" s="131">
        <f>D26+E26+F26+G26</f>
        <v>121.6</v>
      </c>
    </row>
    <row r="27" spans="1:10" s="139" customFormat="1" ht="165.75" x14ac:dyDescent="0.25">
      <c r="A27" s="124">
        <v>5</v>
      </c>
      <c r="B27" s="146" t="s">
        <v>1525</v>
      </c>
      <c r="C27" s="127" t="s">
        <v>1524</v>
      </c>
      <c r="D27" s="131"/>
      <c r="E27" s="131"/>
      <c r="F27" s="131"/>
      <c r="G27" s="147">
        <f>(792.63+994.25)*325.993/1000</f>
        <v>582.51037184000006</v>
      </c>
      <c r="H27" s="120">
        <f>G27</f>
        <v>582.51037184000006</v>
      </c>
    </row>
    <row r="28" spans="1:10" s="113" customFormat="1" ht="15.75" x14ac:dyDescent="0.25">
      <c r="A28" s="124"/>
      <c r="B28" s="123"/>
      <c r="C28" s="144" t="s">
        <v>1523</v>
      </c>
      <c r="D28" s="135"/>
      <c r="E28" s="135"/>
      <c r="F28" s="135"/>
      <c r="G28" s="135">
        <f>G26+G27</f>
        <v>704.11037184000008</v>
      </c>
      <c r="H28" s="135">
        <f>G28</f>
        <v>704.11037184000008</v>
      </c>
    </row>
    <row r="29" spans="1:10" s="113" customFormat="1" ht="20.25" customHeight="1" x14ac:dyDescent="0.25">
      <c r="A29" s="124"/>
      <c r="B29" s="123"/>
      <c r="C29" s="144" t="s">
        <v>1522</v>
      </c>
      <c r="D29" s="135">
        <f>D24+D28</f>
        <v>27386.746492799997</v>
      </c>
      <c r="E29" s="135">
        <f>E24+E28</f>
        <v>1143.0886407999999</v>
      </c>
      <c r="F29" s="135">
        <f>F24+F28</f>
        <v>1277.545028</v>
      </c>
      <c r="G29" s="135">
        <f>G24+G28</f>
        <v>704.11037184000008</v>
      </c>
      <c r="H29" s="135">
        <f>SUM(D29:G29)</f>
        <v>30511.490533439999</v>
      </c>
      <c r="I29" s="125"/>
      <c r="J29" s="129"/>
    </row>
    <row r="30" spans="1:10" s="113" customFormat="1" ht="31.5" x14ac:dyDescent="0.25">
      <c r="A30" s="124"/>
      <c r="B30" s="123"/>
      <c r="C30" s="130" t="s">
        <v>1521</v>
      </c>
      <c r="D30" s="135"/>
      <c r="E30" s="135"/>
      <c r="F30" s="135"/>
      <c r="G30" s="135"/>
      <c r="H30" s="135"/>
      <c r="I30" s="125"/>
    </row>
    <row r="31" spans="1:10" s="113" customFormat="1" ht="25.5" x14ac:dyDescent="0.25">
      <c r="A31" s="124">
        <v>6</v>
      </c>
      <c r="B31" s="146" t="s">
        <v>1520</v>
      </c>
      <c r="C31" s="145" t="s">
        <v>1519</v>
      </c>
      <c r="D31" s="131"/>
      <c r="E31" s="131"/>
      <c r="F31" s="131"/>
      <c r="G31" s="120"/>
      <c r="H31" s="120"/>
      <c r="I31" s="125"/>
    </row>
    <row r="32" spans="1:10" s="113" customFormat="1" ht="15.75" x14ac:dyDescent="0.25">
      <c r="A32" s="124"/>
      <c r="B32" s="123"/>
      <c r="C32" s="144" t="s">
        <v>1518</v>
      </c>
      <c r="D32" s="135"/>
      <c r="E32" s="135"/>
      <c r="F32" s="135"/>
      <c r="G32" s="135">
        <f>G31</f>
        <v>0</v>
      </c>
      <c r="H32" s="135">
        <f>H31</f>
        <v>0</v>
      </c>
      <c r="I32" s="125"/>
    </row>
    <row r="33" spans="1:10" s="113" customFormat="1" ht="15.75" x14ac:dyDescent="0.25">
      <c r="A33" s="124"/>
      <c r="B33" s="123"/>
      <c r="C33" s="144" t="s">
        <v>1517</v>
      </c>
      <c r="D33" s="135">
        <f>D29+D32</f>
        <v>27386.746492799997</v>
      </c>
      <c r="E33" s="135">
        <f>E29+E32</f>
        <v>1143.0886407999999</v>
      </c>
      <c r="F33" s="135">
        <f>F29+F32</f>
        <v>1277.545028</v>
      </c>
      <c r="G33" s="135">
        <f>G29+G32</f>
        <v>704.11037184000008</v>
      </c>
      <c r="H33" s="135">
        <f>SUM(D33:G33)</f>
        <v>30511.490533439999</v>
      </c>
      <c r="I33" s="125"/>
      <c r="J33" s="129"/>
    </row>
    <row r="34" spans="1:10" s="139" customFormat="1" ht="15" customHeight="1" x14ac:dyDescent="0.25">
      <c r="A34" s="124"/>
      <c r="B34" s="137"/>
      <c r="C34" s="144" t="s">
        <v>1516</v>
      </c>
      <c r="D34" s="135"/>
      <c r="E34" s="135"/>
      <c r="F34" s="135"/>
      <c r="G34" s="135"/>
      <c r="H34" s="135"/>
    </row>
    <row r="35" spans="1:10" s="139" customFormat="1" ht="34.5" customHeight="1" x14ac:dyDescent="0.25">
      <c r="A35" s="143">
        <v>7</v>
      </c>
      <c r="B35" s="142" t="s">
        <v>1515</v>
      </c>
      <c r="C35" s="141" t="s">
        <v>1514</v>
      </c>
      <c r="D35" s="140">
        <f>D33*2%</f>
        <v>547.73492985600001</v>
      </c>
      <c r="E35" s="140">
        <f>E33*2%</f>
        <v>22.861772815999998</v>
      </c>
      <c r="F35" s="140">
        <f>F33*2%</f>
        <v>25.550900560000002</v>
      </c>
      <c r="G35" s="140">
        <f>G33*2%</f>
        <v>14.082207436800003</v>
      </c>
      <c r="H35" s="140">
        <v>732.58</v>
      </c>
      <c r="J35" s="125"/>
    </row>
    <row r="36" spans="1:10" s="113" customFormat="1" ht="34.5" customHeight="1" x14ac:dyDescent="0.25">
      <c r="A36" s="124"/>
      <c r="B36" s="137"/>
      <c r="C36" s="136" t="s">
        <v>1513</v>
      </c>
      <c r="D36" s="135">
        <f>D33+D35</f>
        <v>27934.481422655997</v>
      </c>
      <c r="E36" s="135">
        <f>E33+E35</f>
        <v>1165.9504136159999</v>
      </c>
      <c r="F36" s="135">
        <f>F33+F35</f>
        <v>1303.0959285599999</v>
      </c>
      <c r="G36" s="135">
        <f>G33+G35</f>
        <v>718.19257927680007</v>
      </c>
      <c r="H36" s="135">
        <f>H33+H35</f>
        <v>31244.070533440001</v>
      </c>
      <c r="I36" s="125"/>
      <c r="J36" s="125"/>
    </row>
    <row r="37" spans="1:10" s="113" customFormat="1" ht="35.25" hidden="1" customHeight="1" x14ac:dyDescent="0.25">
      <c r="A37" s="138"/>
      <c r="B37" s="137"/>
      <c r="C37" s="136"/>
      <c r="D37" s="134"/>
      <c r="E37" s="135"/>
      <c r="F37" s="135"/>
      <c r="G37" s="135"/>
      <c r="H37" s="134"/>
      <c r="I37" s="125"/>
    </row>
    <row r="38" spans="1:10" s="113" customFormat="1" ht="15.75" customHeight="1" x14ac:dyDescent="0.25">
      <c r="A38" s="176" t="s">
        <v>1512</v>
      </c>
      <c r="B38" s="177"/>
      <c r="C38" s="178"/>
      <c r="D38" s="134"/>
      <c r="E38" s="135"/>
      <c r="F38" s="135"/>
      <c r="G38" s="135"/>
      <c r="H38" s="134"/>
      <c r="I38" s="125"/>
    </row>
    <row r="39" spans="1:10" s="113" customFormat="1" ht="28.5" customHeight="1" x14ac:dyDescent="0.25">
      <c r="A39" s="124">
        <v>8</v>
      </c>
      <c r="B39" s="133" t="s">
        <v>1511</v>
      </c>
      <c r="C39" s="132" t="s">
        <v>1510</v>
      </c>
      <c r="D39" s="131">
        <f>0.2*D36</f>
        <v>5586.8962845311999</v>
      </c>
      <c r="E39" s="131">
        <f>0.2*E36</f>
        <v>233.19008272319999</v>
      </c>
      <c r="F39" s="131">
        <f>0.2*F36</f>
        <v>260.61918571199999</v>
      </c>
      <c r="G39" s="131">
        <f>0.2*G36-0.01</f>
        <v>143.62851585536004</v>
      </c>
      <c r="H39" s="131">
        <f>0.2*H36</f>
        <v>6248.8141066880007</v>
      </c>
    </row>
    <row r="40" spans="1:10" s="113" customFormat="1" ht="15.75" x14ac:dyDescent="0.25">
      <c r="A40" s="124"/>
      <c r="B40" s="128"/>
      <c r="C40" s="130" t="s">
        <v>1509</v>
      </c>
      <c r="D40" s="126">
        <f>D36+D39</f>
        <v>33521.377707187195</v>
      </c>
      <c r="E40" s="126">
        <f>E36+E39</f>
        <v>1399.1404963391999</v>
      </c>
      <c r="F40" s="126">
        <f>F36+F39</f>
        <v>1563.7151142719999</v>
      </c>
      <c r="G40" s="126">
        <f>G36+G39</f>
        <v>861.82109513216005</v>
      </c>
      <c r="H40" s="126">
        <f>H36+H39</f>
        <v>37492.884640128003</v>
      </c>
      <c r="I40" s="125"/>
      <c r="J40" s="129"/>
    </row>
    <row r="41" spans="1:10" s="113" customFormat="1" ht="1.5" hidden="1" customHeight="1" x14ac:dyDescent="0.25">
      <c r="A41" s="124"/>
      <c r="B41" s="128"/>
      <c r="C41" s="127"/>
      <c r="D41" s="126"/>
      <c r="E41" s="126"/>
      <c r="F41" s="126"/>
      <c r="G41" s="126"/>
      <c r="H41" s="126"/>
      <c r="I41" s="125"/>
    </row>
    <row r="42" spans="1:10" s="113" customFormat="1" ht="6" hidden="1" customHeight="1" x14ac:dyDescent="0.25">
      <c r="A42" s="124"/>
      <c r="B42" s="123"/>
      <c r="C42" s="122"/>
      <c r="D42" s="121"/>
      <c r="E42" s="121"/>
      <c r="F42" s="121"/>
      <c r="G42" s="121"/>
      <c r="H42" s="120"/>
    </row>
    <row r="43" spans="1:10" s="113" customFormat="1" ht="42.75" customHeight="1" x14ac:dyDescent="0.25">
      <c r="A43" s="115"/>
      <c r="B43" s="114"/>
      <c r="C43" s="119"/>
      <c r="D43" s="118"/>
      <c r="E43" s="118"/>
      <c r="F43" s="118"/>
      <c r="G43" s="118"/>
      <c r="H43" s="117"/>
    </row>
    <row r="44" spans="1:10" s="113" customFormat="1" ht="15.75" x14ac:dyDescent="0.25">
      <c r="A44" s="115"/>
      <c r="B44" s="114"/>
      <c r="C44" s="113" t="s">
        <v>1508</v>
      </c>
      <c r="D44" s="113" t="s">
        <v>1507</v>
      </c>
    </row>
    <row r="45" spans="1:10" s="113" customFormat="1" ht="15.75" x14ac:dyDescent="0.25">
      <c r="A45" s="115"/>
      <c r="B45" s="114"/>
    </row>
    <row r="46" spans="1:10" s="113" customFormat="1" ht="17.25" customHeight="1" x14ac:dyDescent="0.25">
      <c r="A46" s="115"/>
      <c r="B46" s="114"/>
    </row>
    <row r="47" spans="1:10" s="113" customFormat="1" ht="29.25" customHeight="1" x14ac:dyDescent="0.25">
      <c r="A47" s="115"/>
      <c r="B47" s="114"/>
      <c r="C47" s="116"/>
    </row>
    <row r="48" spans="1:10" s="113" customFormat="1" ht="13.5" customHeight="1" x14ac:dyDescent="0.25">
      <c r="A48" s="115"/>
      <c r="B48" s="114"/>
    </row>
    <row r="49" spans="1:8" s="113" customFormat="1" ht="15.75" x14ac:dyDescent="0.25">
      <c r="A49" s="115"/>
      <c r="B49" s="114"/>
    </row>
    <row r="50" spans="1:8" ht="15.75" x14ac:dyDescent="0.25">
      <c r="A50" s="115"/>
      <c r="B50" s="114"/>
      <c r="C50" s="113"/>
      <c r="D50" s="113"/>
      <c r="E50" s="113"/>
      <c r="F50" s="113"/>
      <c r="G50" s="113"/>
      <c r="H50" s="113"/>
    </row>
  </sheetData>
  <mergeCells count="9">
    <mergeCell ref="A38:C38"/>
    <mergeCell ref="D12:G12"/>
    <mergeCell ref="H12:H13"/>
    <mergeCell ref="A9:H9"/>
    <mergeCell ref="B8:H8"/>
    <mergeCell ref="B11:C11"/>
    <mergeCell ref="A12:A13"/>
    <mergeCell ref="B12:B13"/>
    <mergeCell ref="C12:C13"/>
  </mergeCells>
  <printOptions horizontalCentered="1"/>
  <pageMargins left="0.78740157480314965" right="0.19685039370078741" top="0.62992125984251968" bottom="0.31496062992125984" header="0.11811023622047245" footer="0"/>
  <pageSetup paperSize="9" scale="95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41AF-013E-41C2-99BB-280DA9DC86B0}">
  <dimension ref="A1:J47"/>
  <sheetViews>
    <sheetView zoomScale="96" zoomScaleNormal="96" zoomScaleSheetLayoutView="75" workbookViewId="0">
      <selection activeCell="F17" sqref="F17"/>
    </sheetView>
  </sheetViews>
  <sheetFormatPr defaultRowHeight="12.75" x14ac:dyDescent="0.2"/>
  <cols>
    <col min="1" max="1" width="5.140625" style="112" customWidth="1"/>
    <col min="2" max="2" width="19.42578125" style="111" customWidth="1"/>
    <col min="3" max="3" width="54" style="110" customWidth="1"/>
    <col min="4" max="4" width="15.140625" style="110" customWidth="1"/>
    <col min="5" max="5" width="12" style="110" customWidth="1"/>
    <col min="6" max="6" width="15" style="110" customWidth="1"/>
    <col min="7" max="7" width="11.7109375" style="110" customWidth="1"/>
    <col min="8" max="8" width="13.5703125" style="110" customWidth="1"/>
    <col min="9" max="11" width="10.140625" style="110" bestFit="1" customWidth="1"/>
    <col min="12" max="16384" width="9.140625" style="110"/>
  </cols>
  <sheetData>
    <row r="1" spans="1:10" ht="15" x14ac:dyDescent="0.2">
      <c r="A1" s="159"/>
      <c r="B1" s="166" t="s">
        <v>0</v>
      </c>
      <c r="C1" s="175" t="s">
        <v>1551</v>
      </c>
      <c r="D1" s="159"/>
      <c r="E1" s="159"/>
      <c r="F1" s="159"/>
      <c r="G1" s="159"/>
    </row>
    <row r="2" spans="1:10" ht="15" x14ac:dyDescent="0.2">
      <c r="A2" s="159"/>
      <c r="B2" s="166"/>
      <c r="C2" s="165"/>
      <c r="D2" s="167"/>
      <c r="E2" s="159"/>
      <c r="F2" s="159"/>
      <c r="G2" s="159"/>
    </row>
    <row r="3" spans="1:10" ht="15" x14ac:dyDescent="0.2">
      <c r="A3" s="159"/>
      <c r="B3" s="166" t="s">
        <v>1550</v>
      </c>
      <c r="C3" s="174"/>
      <c r="D3" s="159"/>
      <c r="E3" s="159"/>
      <c r="F3" s="159"/>
      <c r="G3" s="159"/>
    </row>
    <row r="4" spans="1:10" ht="15" x14ac:dyDescent="0.2">
      <c r="A4" s="159"/>
      <c r="B4" s="173" t="s">
        <v>1549</v>
      </c>
      <c r="C4" s="172"/>
      <c r="D4" s="171">
        <f>H36</f>
        <v>4019.7291098400005</v>
      </c>
      <c r="E4" s="170" t="s">
        <v>13</v>
      </c>
      <c r="F4" s="159"/>
      <c r="G4" s="159"/>
    </row>
    <row r="5" spans="1:10" ht="15" x14ac:dyDescent="0.2">
      <c r="A5" s="159"/>
      <c r="B5" s="166" t="s">
        <v>1548</v>
      </c>
      <c r="C5" s="165"/>
      <c r="D5" s="169">
        <f>H39</f>
        <v>0</v>
      </c>
      <c r="E5" s="168" t="s">
        <v>13</v>
      </c>
      <c r="F5" s="159"/>
      <c r="G5" s="159"/>
    </row>
    <row r="6" spans="1:10" ht="10.5" customHeight="1" x14ac:dyDescent="0.2">
      <c r="A6" s="159"/>
      <c r="B6" s="166"/>
      <c r="C6" s="165"/>
      <c r="D6" s="167"/>
      <c r="E6" s="159"/>
      <c r="F6" s="159"/>
      <c r="G6" s="159"/>
    </row>
    <row r="7" spans="1:10" ht="15" x14ac:dyDescent="0.2">
      <c r="A7" s="159"/>
      <c r="B7" s="166" t="s">
        <v>1547</v>
      </c>
      <c r="C7" s="165"/>
      <c r="D7" s="164"/>
      <c r="E7" s="164"/>
      <c r="F7" s="164"/>
      <c r="G7" s="159"/>
    </row>
    <row r="8" spans="1:10" s="113" customFormat="1" ht="18.75" x14ac:dyDescent="0.25">
      <c r="A8" s="159"/>
      <c r="B8" s="182" t="s">
        <v>1546</v>
      </c>
      <c r="C8" s="182"/>
      <c r="D8" s="182"/>
      <c r="E8" s="182"/>
      <c r="F8" s="182"/>
      <c r="G8" s="182"/>
      <c r="H8" s="182"/>
    </row>
    <row r="9" spans="1:10" s="161" customFormat="1" ht="33.75" customHeight="1" x14ac:dyDescent="0.3">
      <c r="A9" s="181" t="s">
        <v>863</v>
      </c>
      <c r="B9" s="181"/>
      <c r="C9" s="181"/>
      <c r="D9" s="181"/>
      <c r="E9" s="181"/>
      <c r="F9" s="181"/>
      <c r="G9" s="181"/>
      <c r="H9" s="181"/>
    </row>
    <row r="10" spans="1:10" s="160" customFormat="1" ht="15" customHeight="1" x14ac:dyDescent="0.3">
      <c r="A10" s="163"/>
      <c r="B10" s="162"/>
      <c r="C10" s="161"/>
    </row>
    <row r="11" spans="1:10" s="158" customFormat="1" ht="15" x14ac:dyDescent="0.25">
      <c r="A11" s="159"/>
      <c r="B11" s="183" t="s">
        <v>1554</v>
      </c>
      <c r="C11" s="183"/>
    </row>
    <row r="12" spans="1:10" s="157" customFormat="1" ht="15.75" customHeight="1" x14ac:dyDescent="0.25">
      <c r="A12" s="184" t="s">
        <v>1544</v>
      </c>
      <c r="B12" s="185" t="s">
        <v>1543</v>
      </c>
      <c r="C12" s="180" t="s">
        <v>1542</v>
      </c>
      <c r="D12" s="179" t="s">
        <v>1541</v>
      </c>
      <c r="E12" s="179"/>
      <c r="F12" s="179"/>
      <c r="G12" s="179"/>
      <c r="H12" s="180" t="s">
        <v>1540</v>
      </c>
    </row>
    <row r="13" spans="1:10" s="155" customFormat="1" ht="47.25" x14ac:dyDescent="0.2">
      <c r="A13" s="184"/>
      <c r="B13" s="185"/>
      <c r="C13" s="180"/>
      <c r="D13" s="156" t="s">
        <v>2</v>
      </c>
      <c r="E13" s="156" t="s">
        <v>3</v>
      </c>
      <c r="F13" s="156" t="s">
        <v>1539</v>
      </c>
      <c r="G13" s="156" t="s">
        <v>1538</v>
      </c>
      <c r="H13" s="180"/>
    </row>
    <row r="14" spans="1:10" s="151" customFormat="1" ht="15" customHeight="1" x14ac:dyDescent="0.2">
      <c r="A14" s="154">
        <v>1</v>
      </c>
      <c r="B14" s="153">
        <v>2</v>
      </c>
      <c r="C14" s="152">
        <v>3</v>
      </c>
      <c r="D14" s="152">
        <v>4</v>
      </c>
      <c r="E14" s="152">
        <v>5</v>
      </c>
      <c r="F14" s="152">
        <v>6</v>
      </c>
      <c r="G14" s="152">
        <v>7</v>
      </c>
      <c r="H14" s="152">
        <v>8</v>
      </c>
    </row>
    <row r="15" spans="1:10" s="113" customFormat="1" ht="19.5" customHeight="1" x14ac:dyDescent="0.25">
      <c r="A15" s="138"/>
      <c r="B15" s="137"/>
      <c r="C15" s="144" t="s">
        <v>4</v>
      </c>
      <c r="D15" s="135"/>
      <c r="E15" s="135"/>
      <c r="F15" s="135"/>
      <c r="G15" s="135"/>
      <c r="H15" s="135"/>
    </row>
    <row r="16" spans="1:10" s="113" customFormat="1" ht="17.25" customHeight="1" x14ac:dyDescent="0.25">
      <c r="A16" s="124">
        <v>1</v>
      </c>
      <c r="B16" s="149" t="s">
        <v>1537</v>
      </c>
      <c r="C16" s="150" t="s">
        <v>1536</v>
      </c>
      <c r="D16" s="148">
        <f>'ОС-02-01 (01.01.2001г)'!D18</f>
        <v>3317.8100000000004</v>
      </c>
      <c r="E16" s="131">
        <f>'ОС-02-01 (01.01.2001г)'!E18</f>
        <v>118.91</v>
      </c>
      <c r="F16" s="131">
        <f>'ОС-02-01 (01.01.2001г)'!F18</f>
        <v>282.5</v>
      </c>
      <c r="G16" s="131"/>
      <c r="H16" s="131">
        <f>D16+E16+F16+G16</f>
        <v>3719.2200000000003</v>
      </c>
      <c r="J16" s="129"/>
    </row>
    <row r="17" spans="1:10" s="113" customFormat="1" ht="15.75" customHeight="1" x14ac:dyDescent="0.25">
      <c r="A17" s="124"/>
      <c r="B17" s="149"/>
      <c r="C17" s="144" t="s">
        <v>1535</v>
      </c>
      <c r="D17" s="148">
        <f>D16</f>
        <v>3317.8100000000004</v>
      </c>
      <c r="E17" s="131">
        <f>E16</f>
        <v>118.91</v>
      </c>
      <c r="F17" s="131">
        <f>F16</f>
        <v>282.5</v>
      </c>
      <c r="G17" s="131"/>
      <c r="H17" s="131">
        <f>H16</f>
        <v>3719.2200000000003</v>
      </c>
      <c r="J17" s="129"/>
    </row>
    <row r="18" spans="1:10" s="113" customFormat="1" ht="15.75" customHeight="1" x14ac:dyDescent="0.25">
      <c r="A18" s="124"/>
      <c r="B18" s="149"/>
      <c r="C18" s="144" t="s">
        <v>1534</v>
      </c>
      <c r="D18" s="148"/>
      <c r="E18" s="131"/>
      <c r="F18" s="131"/>
      <c r="G18" s="131"/>
      <c r="H18" s="131"/>
      <c r="J18" s="129"/>
    </row>
    <row r="19" spans="1:10" s="113" customFormat="1" ht="15.75" customHeight="1" x14ac:dyDescent="0.25">
      <c r="A19" s="124">
        <v>2</v>
      </c>
      <c r="B19" s="149" t="s">
        <v>1533</v>
      </c>
      <c r="C19" s="132" t="s">
        <v>1532</v>
      </c>
      <c r="D19" s="148">
        <v>35.35</v>
      </c>
      <c r="E19" s="131">
        <v>19.13</v>
      </c>
      <c r="F19" s="131">
        <v>0.14000000000000001</v>
      </c>
      <c r="G19" s="131"/>
      <c r="H19" s="131">
        <f>D19+E19+F19+G19</f>
        <v>54.620000000000005</v>
      </c>
      <c r="J19" s="129"/>
    </row>
    <row r="20" spans="1:10" s="113" customFormat="1" ht="15.75" customHeight="1" x14ac:dyDescent="0.25">
      <c r="A20" s="124"/>
      <c r="B20" s="149"/>
      <c r="C20" s="144" t="s">
        <v>8</v>
      </c>
      <c r="D20" s="148">
        <f>D19</f>
        <v>35.35</v>
      </c>
      <c r="E20" s="131">
        <f>E19</f>
        <v>19.13</v>
      </c>
      <c r="F20" s="131">
        <f>F19</f>
        <v>0.14000000000000001</v>
      </c>
      <c r="G20" s="131"/>
      <c r="H20" s="131">
        <f>H19</f>
        <v>54.620000000000005</v>
      </c>
      <c r="J20" s="129"/>
    </row>
    <row r="21" spans="1:10" s="113" customFormat="1" ht="15.75" customHeight="1" x14ac:dyDescent="0.25">
      <c r="A21" s="124"/>
      <c r="B21" s="149"/>
      <c r="C21" s="144" t="s">
        <v>5</v>
      </c>
      <c r="D21" s="148"/>
      <c r="E21" s="131"/>
      <c r="F21" s="131"/>
      <c r="G21" s="131"/>
      <c r="H21" s="131"/>
      <c r="J21" s="129"/>
    </row>
    <row r="22" spans="1:10" s="113" customFormat="1" ht="15.75" customHeight="1" x14ac:dyDescent="0.25">
      <c r="A22" s="124">
        <v>3</v>
      </c>
      <c r="B22" s="149" t="s">
        <v>1531</v>
      </c>
      <c r="C22" s="132" t="s">
        <v>1530</v>
      </c>
      <c r="D22" s="148">
        <v>29.94</v>
      </c>
      <c r="E22" s="131"/>
      <c r="F22" s="131"/>
      <c r="G22" s="131"/>
      <c r="H22" s="131">
        <f>D22+E22+F22+G22</f>
        <v>29.94</v>
      </c>
      <c r="J22" s="129"/>
    </row>
    <row r="23" spans="1:10" s="113" customFormat="1" ht="17.25" customHeight="1" x14ac:dyDescent="0.25">
      <c r="A23" s="124"/>
      <c r="B23" s="149"/>
      <c r="C23" s="144" t="s">
        <v>1529</v>
      </c>
      <c r="D23" s="148">
        <f>D22</f>
        <v>29.94</v>
      </c>
      <c r="E23" s="131"/>
      <c r="F23" s="131"/>
      <c r="G23" s="131"/>
      <c r="H23" s="131">
        <f>H22</f>
        <v>29.94</v>
      </c>
      <c r="J23" s="129"/>
    </row>
    <row r="24" spans="1:10" s="139" customFormat="1" ht="25.5" customHeight="1" x14ac:dyDescent="0.25">
      <c r="A24" s="124"/>
      <c r="B24" s="137"/>
      <c r="C24" s="144" t="s">
        <v>1528</v>
      </c>
      <c r="D24" s="148">
        <f>D17+D20+D23</f>
        <v>3383.1000000000004</v>
      </c>
      <c r="E24" s="148">
        <f>E17+E20+E23</f>
        <v>138.04</v>
      </c>
      <c r="F24" s="148">
        <f>F17+F20+F23</f>
        <v>282.64</v>
      </c>
      <c r="G24" s="148"/>
      <c r="H24" s="148">
        <f>H17+H20+H23</f>
        <v>3803.78</v>
      </c>
      <c r="I24" s="125"/>
    </row>
    <row r="25" spans="1:10" s="139" customFormat="1" ht="22.5" customHeight="1" x14ac:dyDescent="0.25">
      <c r="A25" s="138"/>
      <c r="B25" s="137"/>
      <c r="C25" s="130" t="s">
        <v>6</v>
      </c>
      <c r="D25" s="144"/>
      <c r="E25" s="144"/>
      <c r="F25" s="144"/>
      <c r="G25" s="144"/>
      <c r="H25" s="144"/>
    </row>
    <row r="26" spans="1:10" s="139" customFormat="1" ht="17.25" customHeight="1" x14ac:dyDescent="0.25">
      <c r="A26" s="124">
        <v>4</v>
      </c>
      <c r="B26" s="149" t="s">
        <v>1527</v>
      </c>
      <c r="C26" s="132" t="s">
        <v>1526</v>
      </c>
      <c r="D26" s="148"/>
      <c r="E26" s="131"/>
      <c r="F26" s="131"/>
      <c r="G26" s="131">
        <v>6.98</v>
      </c>
      <c r="H26" s="131">
        <f>D26+E26+F26+G26</f>
        <v>6.98</v>
      </c>
    </row>
    <row r="27" spans="1:10" s="139" customFormat="1" ht="165.75" x14ac:dyDescent="0.25">
      <c r="A27" s="124">
        <v>5</v>
      </c>
      <c r="B27" s="146" t="s">
        <v>1525</v>
      </c>
      <c r="C27" s="127" t="s">
        <v>1553</v>
      </c>
      <c r="D27" s="131"/>
      <c r="E27" s="131"/>
      <c r="F27" s="131"/>
      <c r="G27" s="147">
        <v>48.75</v>
      </c>
      <c r="H27" s="120">
        <f>G27</f>
        <v>48.75</v>
      </c>
    </row>
    <row r="28" spans="1:10" s="113" customFormat="1" ht="15.75" x14ac:dyDescent="0.25">
      <c r="A28" s="124"/>
      <c r="B28" s="123"/>
      <c r="C28" s="144" t="s">
        <v>1523</v>
      </c>
      <c r="D28" s="135"/>
      <c r="E28" s="135"/>
      <c r="F28" s="135"/>
      <c r="G28" s="135">
        <f>G26+G27</f>
        <v>55.730000000000004</v>
      </c>
      <c r="H28" s="135">
        <f>G28</f>
        <v>55.730000000000004</v>
      </c>
    </row>
    <row r="29" spans="1:10" s="113" customFormat="1" ht="20.25" customHeight="1" x14ac:dyDescent="0.25">
      <c r="A29" s="124"/>
      <c r="B29" s="123"/>
      <c r="C29" s="144" t="s">
        <v>1522</v>
      </c>
      <c r="D29" s="135">
        <f>D24+D28</f>
        <v>3383.1000000000004</v>
      </c>
      <c r="E29" s="135">
        <f>E24+E28</f>
        <v>138.04</v>
      </c>
      <c r="F29" s="135">
        <f>F24+F28</f>
        <v>282.64</v>
      </c>
      <c r="G29" s="135">
        <f>G28</f>
        <v>55.730000000000004</v>
      </c>
      <c r="H29" s="135">
        <f>H24+H28</f>
        <v>3859.51</v>
      </c>
      <c r="I29" s="125"/>
      <c r="J29" s="129">
        <f>D29+E29+F29+G29</f>
        <v>3859.51</v>
      </c>
    </row>
    <row r="30" spans="1:10" s="113" customFormat="1" ht="31.5" x14ac:dyDescent="0.25">
      <c r="A30" s="124"/>
      <c r="B30" s="123"/>
      <c r="C30" s="130" t="s">
        <v>1521</v>
      </c>
      <c r="D30" s="135"/>
      <c r="E30" s="135"/>
      <c r="F30" s="135"/>
      <c r="G30" s="135"/>
      <c r="H30" s="135"/>
      <c r="I30" s="125"/>
    </row>
    <row r="31" spans="1:10" s="113" customFormat="1" ht="25.5" x14ac:dyDescent="0.25">
      <c r="A31" s="124">
        <v>6</v>
      </c>
      <c r="B31" s="146" t="s">
        <v>1520</v>
      </c>
      <c r="C31" s="145" t="s">
        <v>1519</v>
      </c>
      <c r="D31" s="131"/>
      <c r="E31" s="131"/>
      <c r="F31" s="131"/>
      <c r="G31" s="120">
        <f>2.14%*H24</f>
        <v>81.400892000000013</v>
      </c>
      <c r="H31" s="120">
        <f>G31</f>
        <v>81.400892000000013</v>
      </c>
      <c r="I31" s="125"/>
    </row>
    <row r="32" spans="1:10" s="113" customFormat="1" ht="15.75" x14ac:dyDescent="0.25">
      <c r="A32" s="124"/>
      <c r="B32" s="123"/>
      <c r="C32" s="144" t="s">
        <v>1518</v>
      </c>
      <c r="D32" s="135"/>
      <c r="E32" s="135"/>
      <c r="F32" s="135"/>
      <c r="G32" s="135">
        <f>G31</f>
        <v>81.400892000000013</v>
      </c>
      <c r="H32" s="135">
        <f>H31</f>
        <v>81.400892000000013</v>
      </c>
      <c r="I32" s="125"/>
    </row>
    <row r="33" spans="1:10" s="113" customFormat="1" ht="15.75" x14ac:dyDescent="0.25">
      <c r="A33" s="124"/>
      <c r="B33" s="123"/>
      <c r="C33" s="144" t="s">
        <v>1517</v>
      </c>
      <c r="D33" s="135">
        <f>D29+D32</f>
        <v>3383.1000000000004</v>
      </c>
      <c r="E33" s="135">
        <f>E29+E32</f>
        <v>138.04</v>
      </c>
      <c r="F33" s="135">
        <f>F29+F32</f>
        <v>282.64</v>
      </c>
      <c r="G33" s="135">
        <f>G29+G32</f>
        <v>137.13089200000002</v>
      </c>
      <c r="H33" s="135">
        <f>H29+H32</f>
        <v>3940.9108920000003</v>
      </c>
      <c r="I33" s="125"/>
      <c r="J33" s="129">
        <f>D33+E33+F33+G33</f>
        <v>3940.9108920000003</v>
      </c>
    </row>
    <row r="34" spans="1:10" s="139" customFormat="1" ht="15" customHeight="1" x14ac:dyDescent="0.25">
      <c r="A34" s="124"/>
      <c r="B34" s="137"/>
      <c r="C34" s="144" t="s">
        <v>1516</v>
      </c>
      <c r="D34" s="135"/>
      <c r="E34" s="135"/>
      <c r="F34" s="135"/>
      <c r="G34" s="135"/>
      <c r="H34" s="135"/>
    </row>
    <row r="35" spans="1:10" s="139" customFormat="1" ht="34.5" customHeight="1" x14ac:dyDescent="0.25">
      <c r="A35" s="143">
        <v>7</v>
      </c>
      <c r="B35" s="142" t="s">
        <v>1515</v>
      </c>
      <c r="C35" s="141" t="s">
        <v>1514</v>
      </c>
      <c r="D35" s="140">
        <f>0.02*D33</f>
        <v>67.662000000000006</v>
      </c>
      <c r="E35" s="140">
        <f>0.02*E33</f>
        <v>2.7607999999999997</v>
      </c>
      <c r="F35" s="140">
        <f>0.02*F33</f>
        <v>5.6528</v>
      </c>
      <c r="G35" s="140">
        <f>0.02*G33-0.01</f>
        <v>2.7326178400000005</v>
      </c>
      <c r="H35" s="140">
        <f>H33*0.02</f>
        <v>78.818217840000003</v>
      </c>
      <c r="J35" s="125"/>
    </row>
    <row r="36" spans="1:10" s="113" customFormat="1" ht="34.5" customHeight="1" x14ac:dyDescent="0.25">
      <c r="A36" s="124"/>
      <c r="B36" s="137"/>
      <c r="C36" s="136" t="s">
        <v>1552</v>
      </c>
      <c r="D36" s="135">
        <f>D33+D35</f>
        <v>3450.7620000000002</v>
      </c>
      <c r="E36" s="135">
        <f>E33+E35</f>
        <v>140.80079999999998</v>
      </c>
      <c r="F36" s="135">
        <f>F33+F35</f>
        <v>288.2928</v>
      </c>
      <c r="G36" s="135">
        <f>G33+G35</f>
        <v>139.86350984000001</v>
      </c>
      <c r="H36" s="135">
        <f>H33+H35</f>
        <v>4019.7291098400005</v>
      </c>
      <c r="I36" s="125"/>
      <c r="J36" s="129">
        <f>D36+E36+F36+G36</f>
        <v>4019.7191098400003</v>
      </c>
    </row>
    <row r="37" spans="1:10" s="113" customFormat="1" ht="35.25" hidden="1" customHeight="1" x14ac:dyDescent="0.25">
      <c r="A37" s="138"/>
      <c r="B37" s="137"/>
      <c r="C37" s="136"/>
      <c r="D37" s="134"/>
      <c r="E37" s="135"/>
      <c r="F37" s="135"/>
      <c r="G37" s="135"/>
      <c r="H37" s="134"/>
      <c r="I37" s="125"/>
    </row>
    <row r="38" spans="1:10" s="113" customFormat="1" ht="1.5" hidden="1" customHeight="1" x14ac:dyDescent="0.25">
      <c r="A38" s="124"/>
      <c r="B38" s="128"/>
      <c r="C38" s="127"/>
      <c r="D38" s="126"/>
      <c r="E38" s="126"/>
      <c r="F38" s="126"/>
      <c r="G38" s="126"/>
      <c r="H38" s="126"/>
      <c r="I38" s="125"/>
    </row>
    <row r="39" spans="1:10" s="113" customFormat="1" ht="6" hidden="1" customHeight="1" x14ac:dyDescent="0.25">
      <c r="A39" s="124"/>
      <c r="B39" s="123"/>
      <c r="C39" s="122"/>
      <c r="D39" s="121"/>
      <c r="E39" s="121"/>
      <c r="F39" s="121"/>
      <c r="G39" s="121"/>
      <c r="H39" s="120"/>
    </row>
    <row r="40" spans="1:10" s="113" customFormat="1" ht="42.75" customHeight="1" x14ac:dyDescent="0.25">
      <c r="A40" s="115"/>
      <c r="B40" s="114"/>
      <c r="C40" s="119"/>
      <c r="D40" s="118"/>
      <c r="E40" s="118"/>
      <c r="F40" s="118"/>
      <c r="G40" s="118"/>
      <c r="H40" s="117"/>
    </row>
    <row r="41" spans="1:10" s="113" customFormat="1" ht="15.75" x14ac:dyDescent="0.25">
      <c r="A41" s="115"/>
      <c r="B41" s="114"/>
      <c r="C41" s="113" t="s">
        <v>1508</v>
      </c>
      <c r="D41" s="113" t="s">
        <v>1507</v>
      </c>
    </row>
    <row r="42" spans="1:10" s="113" customFormat="1" ht="15.75" x14ac:dyDescent="0.25">
      <c r="A42" s="115"/>
      <c r="B42" s="114"/>
    </row>
    <row r="43" spans="1:10" s="113" customFormat="1" ht="17.25" customHeight="1" x14ac:dyDescent="0.25">
      <c r="A43" s="115"/>
      <c r="B43" s="114"/>
    </row>
    <row r="44" spans="1:10" s="113" customFormat="1" ht="29.25" customHeight="1" x14ac:dyDescent="0.25">
      <c r="A44" s="115"/>
      <c r="B44" s="114"/>
      <c r="C44" s="116"/>
    </row>
    <row r="45" spans="1:10" s="113" customFormat="1" ht="13.5" customHeight="1" x14ac:dyDescent="0.25">
      <c r="A45" s="115"/>
      <c r="B45" s="114"/>
    </row>
    <row r="46" spans="1:10" s="113" customFormat="1" ht="15.75" x14ac:dyDescent="0.25">
      <c r="A46" s="115"/>
      <c r="B46" s="114"/>
    </row>
    <row r="47" spans="1:10" ht="15.75" x14ac:dyDescent="0.25">
      <c r="A47" s="115"/>
      <c r="B47" s="114"/>
      <c r="C47" s="113"/>
      <c r="D47" s="113"/>
      <c r="E47" s="113"/>
      <c r="F47" s="113"/>
      <c r="G47" s="113"/>
      <c r="H47" s="113"/>
    </row>
  </sheetData>
  <mergeCells count="8">
    <mergeCell ref="B8:H8"/>
    <mergeCell ref="A9:H9"/>
    <mergeCell ref="B11:C11"/>
    <mergeCell ref="A12:A13"/>
    <mergeCell ref="B12:B13"/>
    <mergeCell ref="C12:C13"/>
    <mergeCell ref="D12:G12"/>
    <mergeCell ref="H12:H13"/>
  </mergeCells>
  <printOptions horizontalCentered="1"/>
  <pageMargins left="0.78740157480314965" right="0.19685039370078741" top="0.62992125984251968" bottom="0.31496062992125984" header="0.11811023622047245" footer="0"/>
  <pageSetup paperSize="9" scale="95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view="pageBreakPreview" zoomScaleNormal="100" zoomScaleSheetLayoutView="100" workbookViewId="0">
      <selection activeCell="A20" sqref="A20"/>
    </sheetView>
  </sheetViews>
  <sheetFormatPr defaultRowHeight="14.25" x14ac:dyDescent="0.2"/>
  <cols>
    <col min="1" max="1" width="5.7109375" style="14" customWidth="1"/>
    <col min="2" max="2" width="15.7109375" style="14" customWidth="1"/>
    <col min="3" max="3" width="30.7109375" style="14" customWidth="1"/>
    <col min="4" max="4" width="24.42578125" style="14" customWidth="1"/>
    <col min="5" max="5" width="11.7109375" style="14" customWidth="1"/>
    <col min="6" max="6" width="12.85546875" style="14" customWidth="1"/>
    <col min="7" max="7" width="11.7109375" style="14" customWidth="1"/>
    <col min="8" max="8" width="10.42578125" style="14" customWidth="1"/>
    <col min="9" max="16384" width="9.140625" style="14"/>
  </cols>
  <sheetData>
    <row r="1" spans="1:8" s="5" customFormat="1" ht="14.25" customHeight="1" x14ac:dyDescent="0.25">
      <c r="A1" s="186" t="s">
        <v>863</v>
      </c>
      <c r="B1" s="187"/>
      <c r="C1" s="187"/>
      <c r="D1" s="187"/>
      <c r="E1" s="187"/>
      <c r="F1" s="187"/>
      <c r="G1" s="187"/>
      <c r="H1" s="187"/>
    </row>
    <row r="2" spans="1:8" s="5" customFormat="1" ht="15" customHeight="1" x14ac:dyDescent="0.25">
      <c r="A2" s="6"/>
      <c r="B2" s="7"/>
      <c r="C2" s="8"/>
      <c r="D2" s="9" t="s">
        <v>1</v>
      </c>
      <c r="E2" s="10"/>
      <c r="F2" s="11"/>
      <c r="G2" s="11"/>
      <c r="H2" s="11"/>
    </row>
    <row r="3" spans="1:8" s="5" customFormat="1" ht="15" x14ac:dyDescent="0.25">
      <c r="A3" s="6"/>
      <c r="B3" s="7"/>
      <c r="C3" s="8"/>
      <c r="D3" s="10"/>
      <c r="E3" s="10"/>
      <c r="F3" s="10"/>
      <c r="G3" s="12"/>
      <c r="H3" s="11"/>
    </row>
    <row r="4" spans="1:8" s="5" customFormat="1" ht="15" x14ac:dyDescent="0.25">
      <c r="A4" s="6"/>
      <c r="B4" s="7"/>
      <c r="C4" s="8"/>
      <c r="D4" s="13" t="s">
        <v>103</v>
      </c>
      <c r="E4" s="10"/>
      <c r="F4" s="11"/>
      <c r="G4" s="11"/>
      <c r="H4" s="11"/>
    </row>
    <row r="5" spans="1:8" s="5" customFormat="1" ht="15" x14ac:dyDescent="0.25">
      <c r="A5" s="188"/>
      <c r="B5" s="188"/>
      <c r="C5" s="188"/>
      <c r="D5" s="188"/>
      <c r="E5" s="188"/>
      <c r="F5" s="188"/>
      <c r="G5" s="188"/>
      <c r="H5" s="188"/>
    </row>
    <row r="6" spans="1:8" s="21" customFormat="1" ht="15" customHeight="1" x14ac:dyDescent="0.3">
      <c r="A6" s="30"/>
      <c r="B6" s="192" t="s">
        <v>11</v>
      </c>
      <c r="C6" s="192"/>
      <c r="D6" s="35">
        <f>H18</f>
        <v>29045.610161600001</v>
      </c>
      <c r="E6" s="31" t="s">
        <v>13</v>
      </c>
      <c r="F6" s="31"/>
      <c r="G6" s="31"/>
      <c r="H6" s="31"/>
    </row>
    <row r="7" spans="1:8" s="21" customFormat="1" ht="35.1" customHeight="1" x14ac:dyDescent="0.3">
      <c r="A7" s="30"/>
      <c r="B7" s="193" t="s">
        <v>20</v>
      </c>
      <c r="C7" s="193"/>
      <c r="D7" s="31"/>
      <c r="E7" s="31"/>
      <c r="F7" s="31"/>
      <c r="G7" s="31"/>
      <c r="H7" s="31"/>
    </row>
    <row r="8" spans="1:8" s="21" customFormat="1" ht="45" customHeight="1" x14ac:dyDescent="0.3">
      <c r="A8" s="30"/>
      <c r="B8" s="193" t="s">
        <v>21</v>
      </c>
      <c r="C8" s="193"/>
      <c r="D8" s="31"/>
      <c r="E8" s="31"/>
      <c r="F8" s="31"/>
      <c r="G8" s="31"/>
      <c r="H8" s="31"/>
    </row>
    <row r="9" spans="1:8" s="1" customFormat="1" ht="16.5" x14ac:dyDescent="0.3">
      <c r="A9" s="22"/>
      <c r="B9" s="23" t="s">
        <v>156</v>
      </c>
      <c r="C9" s="24"/>
      <c r="D9" s="27"/>
      <c r="E9" s="27"/>
      <c r="F9" s="27"/>
      <c r="G9" s="27"/>
      <c r="H9" s="27"/>
    </row>
    <row r="10" spans="1:8" s="5" customFormat="1" ht="15" x14ac:dyDescent="0.25">
      <c r="A10" s="6"/>
      <c r="B10" s="7"/>
      <c r="C10" s="8"/>
      <c r="D10" s="11"/>
      <c r="E10" s="11"/>
      <c r="F10" s="11"/>
      <c r="G10" s="11"/>
      <c r="H10" s="11"/>
    </row>
    <row r="11" spans="1:8" s="1" customFormat="1" ht="45" customHeight="1" x14ac:dyDescent="0.3">
      <c r="A11" s="4" t="s">
        <v>12</v>
      </c>
      <c r="B11" s="3" t="s">
        <v>15</v>
      </c>
      <c r="C11" s="3" t="s">
        <v>16</v>
      </c>
      <c r="D11" s="189" t="s">
        <v>9</v>
      </c>
      <c r="E11" s="190"/>
      <c r="F11" s="190"/>
      <c r="G11" s="190"/>
      <c r="H11" s="191"/>
    </row>
    <row r="12" spans="1:8" s="1" customFormat="1" ht="50.1" customHeight="1" x14ac:dyDescent="0.3">
      <c r="A12" s="4"/>
      <c r="B12" s="4"/>
      <c r="C12" s="4"/>
      <c r="D12" s="3" t="s">
        <v>17</v>
      </c>
      <c r="E12" s="3" t="s">
        <v>18</v>
      </c>
      <c r="F12" s="3" t="s">
        <v>10</v>
      </c>
      <c r="G12" s="3" t="s">
        <v>19</v>
      </c>
      <c r="H12" s="3" t="s">
        <v>14</v>
      </c>
    </row>
    <row r="13" spans="1:8" s="1" customFormat="1" ht="30" customHeight="1" x14ac:dyDescent="0.3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</row>
    <row r="14" spans="1:8" s="1" customFormat="1" ht="30" customHeight="1" x14ac:dyDescent="0.3">
      <c r="A14" s="3">
        <v>1</v>
      </c>
      <c r="B14" s="4" t="s">
        <v>22</v>
      </c>
      <c r="C14" s="98" t="s">
        <v>865</v>
      </c>
      <c r="D14" s="15">
        <v>23053.240384799999</v>
      </c>
      <c r="E14" s="15"/>
      <c r="F14" s="15"/>
      <c r="G14" s="15"/>
      <c r="H14" s="15">
        <f t="shared" ref="H14:H17" si="0">SUM(D14:G14)</f>
        <v>23053.240384799999</v>
      </c>
    </row>
    <row r="15" spans="1:8" s="1" customFormat="1" ht="15" customHeight="1" x14ac:dyDescent="0.3">
      <c r="A15" s="3">
        <v>2</v>
      </c>
      <c r="B15" s="4" t="s">
        <v>23</v>
      </c>
      <c r="C15" s="98" t="s">
        <v>959</v>
      </c>
      <c r="D15" s="15">
        <v>83.873308800000004</v>
      </c>
      <c r="E15" s="15"/>
      <c r="F15" s="15"/>
      <c r="G15" s="15"/>
      <c r="H15" s="15">
        <f t="shared" si="0"/>
        <v>83.873308800000004</v>
      </c>
    </row>
    <row r="16" spans="1:8" s="1" customFormat="1" ht="15" customHeight="1" x14ac:dyDescent="0.3">
      <c r="A16" s="3">
        <v>3</v>
      </c>
      <c r="B16" s="4" t="s">
        <v>141</v>
      </c>
      <c r="C16" s="98" t="s">
        <v>1355</v>
      </c>
      <c r="D16" s="15">
        <v>3591.2912591999998</v>
      </c>
      <c r="E16" s="15">
        <v>22.602426399999999</v>
      </c>
      <c r="F16" s="15">
        <v>1275.1669416</v>
      </c>
      <c r="G16" s="15"/>
      <c r="H16" s="15">
        <f t="shared" si="0"/>
        <v>4889.0606271999995</v>
      </c>
    </row>
    <row r="17" spans="1:8" s="1" customFormat="1" ht="15" customHeight="1" x14ac:dyDescent="0.3">
      <c r="A17" s="3">
        <v>4</v>
      </c>
      <c r="B17" s="4" t="s">
        <v>142</v>
      </c>
      <c r="C17" s="98" t="s">
        <v>1506</v>
      </c>
      <c r="D17" s="15">
        <v>79.541539999999998</v>
      </c>
      <c r="E17" s="15">
        <v>938.16621439999994</v>
      </c>
      <c r="F17" s="15">
        <v>1.7280864</v>
      </c>
      <c r="G17" s="15"/>
      <c r="H17" s="15">
        <f t="shared" si="0"/>
        <v>1019.4358407999999</v>
      </c>
    </row>
    <row r="18" spans="1:8" s="20" customFormat="1" ht="30" customHeight="1" x14ac:dyDescent="0.3">
      <c r="A18" s="18"/>
      <c r="B18" s="18"/>
      <c r="C18" s="38" t="s">
        <v>37</v>
      </c>
      <c r="D18" s="19">
        <f>SUM(D14:D17)</f>
        <v>26807.946492799998</v>
      </c>
      <c r="E18" s="19">
        <f>SUM(E14:E17)</f>
        <v>960.76864079999996</v>
      </c>
      <c r="F18" s="19">
        <f>SUM(F14:F17)</f>
        <v>1276.8950279999999</v>
      </c>
      <c r="G18" s="19"/>
      <c r="H18" s="19">
        <f>SUM(H14:H17)</f>
        <v>29045.610161600001</v>
      </c>
    </row>
    <row r="19" spans="1:8" s="20" customFormat="1" ht="30" customHeight="1" x14ac:dyDescent="0.3">
      <c r="A19" s="33"/>
      <c r="B19" s="32"/>
      <c r="C19" s="32"/>
      <c r="D19" s="34"/>
      <c r="E19" s="34"/>
      <c r="F19" s="34"/>
      <c r="G19" s="34"/>
      <c r="H19" s="34"/>
    </row>
    <row r="20" spans="1:8" s="1" customFormat="1" ht="16.5" x14ac:dyDescent="0.3">
      <c r="A20" s="2"/>
    </row>
    <row r="21" spans="1:8" s="1" customFormat="1" ht="16.5" x14ac:dyDescent="0.3"/>
    <row r="22" spans="1:8" s="1" customFormat="1" ht="16.5" x14ac:dyDescent="0.3"/>
    <row r="23" spans="1:8" s="1" customFormat="1" ht="16.5" x14ac:dyDescent="0.3"/>
  </sheetData>
  <mergeCells count="6">
    <mergeCell ref="A1:H1"/>
    <mergeCell ref="A5:H5"/>
    <mergeCell ref="D11:H11"/>
    <mergeCell ref="B6:C6"/>
    <mergeCell ref="B7:C7"/>
    <mergeCell ref="B8:C8"/>
  </mergeCells>
  <phoneticPr fontId="32" type="noConversion"/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view="pageBreakPreview" zoomScaleNormal="100" zoomScaleSheetLayoutView="100" workbookViewId="0">
      <selection activeCell="A20" sqref="A20"/>
    </sheetView>
  </sheetViews>
  <sheetFormatPr defaultRowHeight="16.5" x14ac:dyDescent="0.3"/>
  <cols>
    <col min="1" max="1" width="5.7109375" style="1" customWidth="1"/>
    <col min="2" max="2" width="15.7109375" style="1" customWidth="1"/>
    <col min="3" max="3" width="30.7109375" style="1" customWidth="1"/>
    <col min="4" max="4" width="24.42578125" style="1" customWidth="1"/>
    <col min="5" max="5" width="11.7109375" style="1" customWidth="1"/>
    <col min="6" max="6" width="12.85546875" style="1" customWidth="1"/>
    <col min="7" max="7" width="11.7109375" style="1" customWidth="1"/>
    <col min="8" max="8" width="10.7109375" style="1" customWidth="1"/>
    <col min="9" max="16384" width="9.140625" style="1"/>
  </cols>
  <sheetData>
    <row r="1" spans="1:8" s="5" customFormat="1" ht="14.25" customHeight="1" x14ac:dyDescent="0.25">
      <c r="A1" s="186" t="s">
        <v>863</v>
      </c>
      <c r="B1" s="187"/>
      <c r="C1" s="187"/>
      <c r="D1" s="187"/>
      <c r="E1" s="187"/>
      <c r="F1" s="187"/>
      <c r="G1" s="187"/>
      <c r="H1" s="187"/>
    </row>
    <row r="2" spans="1:8" x14ac:dyDescent="0.3">
      <c r="A2" s="22"/>
      <c r="B2" s="23"/>
      <c r="C2" s="24"/>
      <c r="D2" s="25" t="s">
        <v>1</v>
      </c>
      <c r="E2" s="26"/>
      <c r="F2" s="27"/>
      <c r="G2" s="27"/>
      <c r="H2" s="27"/>
    </row>
    <row r="3" spans="1:8" x14ac:dyDescent="0.3">
      <c r="A3" s="22"/>
      <c r="B3" s="23"/>
      <c r="C3" s="24"/>
      <c r="D3" s="26"/>
      <c r="E3" s="26"/>
      <c r="F3" s="26"/>
      <c r="G3" s="28"/>
      <c r="H3" s="27"/>
    </row>
    <row r="4" spans="1:8" x14ac:dyDescent="0.3">
      <c r="A4" s="22"/>
      <c r="B4" s="23"/>
      <c r="C4" s="24"/>
      <c r="D4" s="29" t="s">
        <v>103</v>
      </c>
      <c r="E4" s="26"/>
      <c r="F4" s="27"/>
      <c r="G4" s="27"/>
      <c r="H4" s="27"/>
    </row>
    <row r="5" spans="1:8" x14ac:dyDescent="0.3">
      <c r="A5" s="194"/>
      <c r="B5" s="194"/>
      <c r="C5" s="194"/>
      <c r="D5" s="194"/>
      <c r="E5" s="194"/>
      <c r="F5" s="194"/>
      <c r="G5" s="194"/>
      <c r="H5" s="194"/>
    </row>
    <row r="6" spans="1:8" s="21" customFormat="1" ht="15" customHeight="1" x14ac:dyDescent="0.3">
      <c r="A6" s="30"/>
      <c r="B6" s="192" t="s">
        <v>11</v>
      </c>
      <c r="C6" s="192"/>
      <c r="D6" s="35">
        <f>H18</f>
        <v>3719.2200000000003</v>
      </c>
      <c r="E6" s="31" t="s">
        <v>13</v>
      </c>
      <c r="F6" s="31"/>
      <c r="G6" s="31"/>
      <c r="H6" s="31"/>
    </row>
    <row r="7" spans="1:8" s="21" customFormat="1" ht="35.1" customHeight="1" x14ac:dyDescent="0.3">
      <c r="A7" s="30"/>
      <c r="B7" s="193" t="s">
        <v>20</v>
      </c>
      <c r="C7" s="193"/>
      <c r="D7" s="31"/>
      <c r="E7" s="31"/>
      <c r="F7" s="31"/>
      <c r="G7" s="31"/>
      <c r="H7" s="31"/>
    </row>
    <row r="8" spans="1:8" s="21" customFormat="1" ht="45" customHeight="1" x14ac:dyDescent="0.3">
      <c r="A8" s="30"/>
      <c r="B8" s="193" t="s">
        <v>21</v>
      </c>
      <c r="C8" s="193"/>
      <c r="D8" s="31"/>
      <c r="E8" s="31"/>
      <c r="F8" s="31"/>
      <c r="G8" s="31"/>
      <c r="H8" s="31"/>
    </row>
    <row r="9" spans="1:8" x14ac:dyDescent="0.3">
      <c r="A9" s="22"/>
      <c r="B9" s="23" t="s">
        <v>143</v>
      </c>
      <c r="C9" s="24"/>
      <c r="D9" s="27"/>
      <c r="E9" s="27"/>
      <c r="F9" s="27"/>
      <c r="G9" s="27"/>
      <c r="H9" s="27"/>
    </row>
    <row r="10" spans="1:8" x14ac:dyDescent="0.3">
      <c r="A10" s="22"/>
      <c r="B10" s="23"/>
      <c r="C10" s="24"/>
      <c r="D10" s="27"/>
      <c r="E10" s="27"/>
      <c r="F10" s="27"/>
      <c r="G10" s="27"/>
      <c r="H10" s="27"/>
    </row>
    <row r="11" spans="1:8" ht="45" customHeight="1" x14ac:dyDescent="0.3">
      <c r="A11" s="4" t="s">
        <v>12</v>
      </c>
      <c r="B11" s="3" t="s">
        <v>15</v>
      </c>
      <c r="C11" s="3" t="s">
        <v>16</v>
      </c>
      <c r="D11" s="189" t="s">
        <v>9</v>
      </c>
      <c r="E11" s="190"/>
      <c r="F11" s="190"/>
      <c r="G11" s="190"/>
      <c r="H11" s="191"/>
    </row>
    <row r="12" spans="1:8" ht="50.1" customHeight="1" x14ac:dyDescent="0.3">
      <c r="A12" s="4"/>
      <c r="B12" s="4"/>
      <c r="C12" s="4"/>
      <c r="D12" s="3" t="s">
        <v>17</v>
      </c>
      <c r="E12" s="3" t="s">
        <v>18</v>
      </c>
      <c r="F12" s="3" t="s">
        <v>10</v>
      </c>
      <c r="G12" s="3" t="s">
        <v>19</v>
      </c>
      <c r="H12" s="3" t="s">
        <v>14</v>
      </c>
    </row>
    <row r="13" spans="1:8" ht="30" customHeight="1" x14ac:dyDescent="0.3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</row>
    <row r="14" spans="1:8" ht="30" customHeight="1" x14ac:dyDescent="0.3">
      <c r="A14" s="3">
        <v>1</v>
      </c>
      <c r="B14" s="4" t="s">
        <v>22</v>
      </c>
      <c r="C14" s="98" t="s">
        <v>865</v>
      </c>
      <c r="D14" s="15">
        <v>2853.12</v>
      </c>
      <c r="E14" s="15"/>
      <c r="F14" s="15"/>
      <c r="G14" s="15"/>
      <c r="H14" s="15">
        <f t="shared" ref="H14:H16" si="0">SUM(D14:G14)</f>
        <v>2853.12</v>
      </c>
    </row>
    <row r="15" spans="1:8" ht="15" customHeight="1" x14ac:dyDescent="0.3">
      <c r="A15" s="3">
        <v>2</v>
      </c>
      <c r="B15" s="4" t="s">
        <v>23</v>
      </c>
      <c r="C15" s="98" t="s">
        <v>959</v>
      </c>
      <c r="D15" s="15">
        <v>10.38</v>
      </c>
      <c r="E15" s="15"/>
      <c r="F15" s="15"/>
      <c r="G15" s="15"/>
      <c r="H15" s="15">
        <f t="shared" si="0"/>
        <v>10.38</v>
      </c>
    </row>
    <row r="16" spans="1:8" ht="15" customHeight="1" x14ac:dyDescent="0.3">
      <c r="A16" s="3">
        <v>3</v>
      </c>
      <c r="B16" s="4" t="s">
        <v>141</v>
      </c>
      <c r="C16" s="98" t="s">
        <v>1355</v>
      </c>
      <c r="D16" s="15">
        <v>444.47</v>
      </c>
      <c r="E16" s="15">
        <v>2.8</v>
      </c>
      <c r="F16" s="15">
        <v>282.11</v>
      </c>
      <c r="G16" s="15"/>
      <c r="H16" s="15">
        <f t="shared" si="0"/>
        <v>729.38000000000011</v>
      </c>
    </row>
    <row r="17" spans="1:8" ht="15" customHeight="1" x14ac:dyDescent="0.3">
      <c r="A17" s="3">
        <v>4</v>
      </c>
      <c r="B17" s="4" t="s">
        <v>142</v>
      </c>
      <c r="C17" s="98" t="s">
        <v>1506</v>
      </c>
      <c r="D17" s="15">
        <v>9.84</v>
      </c>
      <c r="E17" s="15">
        <v>116.11</v>
      </c>
      <c r="F17" s="15">
        <v>0.39</v>
      </c>
      <c r="G17" s="15"/>
      <c r="H17" s="15">
        <f>SUM(D17:G17)</f>
        <v>126.34</v>
      </c>
    </row>
    <row r="18" spans="1:8" s="20" customFormat="1" ht="30" customHeight="1" x14ac:dyDescent="0.3">
      <c r="A18" s="18"/>
      <c r="B18" s="18"/>
      <c r="C18" s="38" t="s">
        <v>37</v>
      </c>
      <c r="D18" s="19">
        <f>SUM(D14:D17)</f>
        <v>3317.8100000000004</v>
      </c>
      <c r="E18" s="19">
        <f>SUM(E14:E17)</f>
        <v>118.91</v>
      </c>
      <c r="F18" s="19">
        <f>SUM(F14:F17)</f>
        <v>282.5</v>
      </c>
      <c r="G18" s="19"/>
      <c r="H18" s="19">
        <f>SUM(H14:H17)</f>
        <v>3719.2200000000003</v>
      </c>
    </row>
    <row r="19" spans="1:8" ht="30" customHeight="1" x14ac:dyDescent="0.3">
      <c r="A19" s="16"/>
      <c r="B19" s="32"/>
      <c r="C19" s="32"/>
      <c r="D19" s="17"/>
      <c r="E19" s="17"/>
      <c r="F19" s="17"/>
      <c r="G19" s="17"/>
      <c r="H19" s="17"/>
    </row>
    <row r="20" spans="1:8" x14ac:dyDescent="0.3">
      <c r="A20" s="2"/>
    </row>
  </sheetData>
  <mergeCells count="6">
    <mergeCell ref="D11:H11"/>
    <mergeCell ref="B6:C6"/>
    <mergeCell ref="B7:C7"/>
    <mergeCell ref="B8:C8"/>
    <mergeCell ref="A1:H1"/>
    <mergeCell ref="A5:H5"/>
  </mergeCells>
  <pageMargins left="0.25" right="0.25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D056-B200-431B-B0AB-E20E16D6853E}">
  <sheetPr>
    <pageSetUpPr fitToPage="1"/>
  </sheetPr>
  <dimension ref="A1:CF2312"/>
  <sheetViews>
    <sheetView zoomScaleNormal="100" workbookViewId="0">
      <selection activeCell="F20" sqref="F20"/>
    </sheetView>
  </sheetViews>
  <sheetFormatPr defaultRowHeight="12.75" x14ac:dyDescent="0.2"/>
  <cols>
    <col min="1" max="1" width="5.7109375" style="39" customWidth="1"/>
    <col min="2" max="2" width="20.7109375" style="39" customWidth="1"/>
    <col min="3" max="3" width="40.7109375" style="39" customWidth="1"/>
    <col min="4" max="4" width="10.7109375" style="39" customWidth="1"/>
    <col min="5" max="12" width="14.7109375" style="39" customWidth="1"/>
    <col min="13" max="14" width="9.140625" style="39"/>
    <col min="15" max="82" width="0" style="39" hidden="1" customWidth="1"/>
    <col min="83" max="83" width="190.7109375" style="39" hidden="1" customWidth="1"/>
    <col min="84" max="84" width="109.7109375" style="39" hidden="1" customWidth="1"/>
    <col min="85" max="88" width="0" style="39" hidden="1" customWidth="1"/>
    <col min="89" max="16384" width="9.140625" style="39"/>
  </cols>
  <sheetData>
    <row r="1" spans="1:83" x14ac:dyDescent="0.2">
      <c r="A1" s="85" t="s">
        <v>115</v>
      </c>
    </row>
    <row r="2" spans="1:83" ht="38.25" x14ac:dyDescent="0.2">
      <c r="A2" s="222" t="s">
        <v>330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CE2" s="102" t="s">
        <v>330</v>
      </c>
    </row>
    <row r="3" spans="1:83" x14ac:dyDescent="0.2">
      <c r="A3" s="70"/>
      <c r="B3" s="70"/>
    </row>
    <row r="4" spans="1:83" x14ac:dyDescent="0.2">
      <c r="A4" s="222" t="s">
        <v>38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7" spans="1:83" ht="15.75" x14ac:dyDescent="0.25">
      <c r="A7" s="40"/>
      <c r="B7" s="223" t="s">
        <v>863</v>
      </c>
      <c r="C7" s="223"/>
      <c r="D7" s="223"/>
      <c r="E7" s="223"/>
      <c r="F7" s="223"/>
      <c r="G7" s="223"/>
      <c r="H7" s="223"/>
      <c r="I7" s="223"/>
      <c r="J7" s="223"/>
      <c r="K7" s="223"/>
      <c r="L7" s="40"/>
    </row>
    <row r="8" spans="1:83" ht="14.25" x14ac:dyDescent="0.2">
      <c r="A8" s="40"/>
      <c r="B8" s="224" t="s">
        <v>39</v>
      </c>
      <c r="C8" s="224"/>
      <c r="D8" s="224"/>
      <c r="E8" s="224"/>
      <c r="F8" s="224"/>
      <c r="G8" s="224"/>
      <c r="H8" s="224"/>
      <c r="I8" s="224"/>
      <c r="J8" s="224"/>
      <c r="K8" s="224"/>
      <c r="L8" s="40"/>
    </row>
    <row r="9" spans="1:83" ht="14.25" x14ac:dyDescent="0.2">
      <c r="A9" s="40"/>
      <c r="B9" s="40"/>
      <c r="C9" s="40"/>
      <c r="D9" s="40"/>
      <c r="E9" s="40"/>
      <c r="F9" s="81"/>
      <c r="G9" s="81"/>
      <c r="H9" s="81" t="s">
        <v>40</v>
      </c>
      <c r="I9" s="81"/>
      <c r="J9" s="81"/>
      <c r="K9" s="81"/>
      <c r="L9" s="81"/>
    </row>
    <row r="10" spans="1:83" ht="15.75" x14ac:dyDescent="0.25">
      <c r="A10" s="83"/>
      <c r="B10" s="225" t="s">
        <v>864</v>
      </c>
      <c r="C10" s="225"/>
      <c r="D10" s="225"/>
      <c r="E10" s="225"/>
      <c r="F10" s="225"/>
      <c r="G10" s="225"/>
      <c r="H10" s="225"/>
      <c r="I10" s="225"/>
      <c r="J10" s="225"/>
      <c r="K10" s="225"/>
      <c r="L10" s="83"/>
    </row>
    <row r="11" spans="1:83" ht="15" x14ac:dyDescent="0.25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3"/>
    </row>
    <row r="12" spans="1:83" ht="18" x14ac:dyDescent="0.25">
      <c r="A12" s="40"/>
      <c r="B12" s="226" t="s">
        <v>865</v>
      </c>
      <c r="C12" s="226"/>
      <c r="D12" s="226"/>
      <c r="E12" s="226"/>
      <c r="F12" s="226"/>
      <c r="G12" s="226"/>
      <c r="H12" s="226"/>
      <c r="I12" s="226"/>
      <c r="J12" s="226"/>
      <c r="K12" s="226"/>
      <c r="L12" s="82"/>
    </row>
    <row r="13" spans="1:83" ht="14.25" x14ac:dyDescent="0.2">
      <c r="A13" s="40"/>
      <c r="B13" s="224" t="s">
        <v>41</v>
      </c>
      <c r="C13" s="224"/>
      <c r="D13" s="224"/>
      <c r="E13" s="224"/>
      <c r="F13" s="224"/>
      <c r="G13" s="224"/>
      <c r="H13" s="224"/>
      <c r="I13" s="224"/>
      <c r="J13" s="224"/>
      <c r="K13" s="224"/>
      <c r="L13" s="81"/>
    </row>
    <row r="14" spans="1:83" ht="14.2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83" ht="14.2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83" x14ac:dyDescent="0.2">
      <c r="A16" s="70" t="s">
        <v>42</v>
      </c>
      <c r="B16" s="70"/>
      <c r="C16" s="80" t="s">
        <v>43</v>
      </c>
      <c r="D16" s="70" t="s">
        <v>44</v>
      </c>
      <c r="E16" s="70"/>
      <c r="F16" s="70"/>
      <c r="G16" s="70"/>
      <c r="H16" s="70"/>
      <c r="I16" s="70"/>
      <c r="J16" s="70"/>
      <c r="K16" s="70"/>
      <c r="L16" s="70"/>
    </row>
    <row r="17" spans="1:12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x14ac:dyDescent="0.2">
      <c r="A18" s="70" t="s">
        <v>45</v>
      </c>
      <c r="B18" s="70"/>
      <c r="C18" s="220"/>
      <c r="D18" s="220"/>
      <c r="E18" s="220"/>
      <c r="F18" s="220"/>
      <c r="G18" s="220"/>
      <c r="H18" s="70"/>
      <c r="I18" s="70"/>
      <c r="J18" s="70"/>
      <c r="K18" s="70"/>
      <c r="L18" s="70"/>
    </row>
    <row r="19" spans="1:12" x14ac:dyDescent="0.2">
      <c r="A19" s="79"/>
      <c r="B19" s="78"/>
      <c r="C19" s="221" t="s">
        <v>46</v>
      </c>
      <c r="D19" s="221"/>
      <c r="E19" s="221"/>
      <c r="F19" s="221"/>
      <c r="G19" s="221"/>
      <c r="H19" s="77"/>
      <c r="I19" s="77"/>
      <c r="J19" s="77"/>
      <c r="K19" s="77"/>
      <c r="L19" s="77"/>
    </row>
    <row r="20" spans="1:12" ht="14.2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14.25" x14ac:dyDescent="0.2">
      <c r="A21" s="71" t="s">
        <v>329</v>
      </c>
      <c r="B21" s="40"/>
      <c r="C21" s="40"/>
      <c r="D21" s="76"/>
      <c r="E21" s="40"/>
      <c r="F21" s="40"/>
      <c r="G21" s="40"/>
      <c r="H21" s="40"/>
      <c r="I21" s="40"/>
      <c r="J21" s="40"/>
      <c r="K21" s="40"/>
      <c r="L21" s="40"/>
    </row>
    <row r="22" spans="1:12" ht="14.2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14.25" x14ac:dyDescent="0.2">
      <c r="A23" s="71" t="s">
        <v>11</v>
      </c>
      <c r="B23" s="40"/>
      <c r="C23" s="101">
        <f>C26+C27+C28+C29</f>
        <v>23053.240384799999</v>
      </c>
      <c r="D23" s="217">
        <f>ROUND((SUM(O36:O2305))/1000, 2)</f>
        <v>2853.12</v>
      </c>
      <c r="E23" s="218"/>
      <c r="F23" s="70" t="s">
        <v>7</v>
      </c>
      <c r="G23" s="40"/>
      <c r="H23" s="40"/>
      <c r="I23" s="40"/>
      <c r="J23" s="40"/>
      <c r="K23" s="40"/>
      <c r="L23" s="40"/>
    </row>
    <row r="24" spans="1:12" ht="14.25" x14ac:dyDescent="0.2">
      <c r="A24" s="40"/>
      <c r="B24" s="40"/>
      <c r="C24" s="74"/>
      <c r="D24" s="74"/>
      <c r="E24" s="40"/>
      <c r="F24" s="70"/>
      <c r="G24" s="70" t="s">
        <v>47</v>
      </c>
      <c r="H24" s="40"/>
      <c r="I24" s="40"/>
      <c r="J24" s="40"/>
      <c r="K24" s="40"/>
      <c r="L24" s="40"/>
    </row>
    <row r="25" spans="1:12" ht="14.25" x14ac:dyDescent="0.2">
      <c r="A25" s="40"/>
      <c r="B25" s="75" t="s">
        <v>32</v>
      </c>
      <c r="C25" s="74"/>
      <c r="D25" s="74"/>
      <c r="E25" s="73"/>
      <c r="F25" s="70"/>
      <c r="G25" s="70" t="s">
        <v>48</v>
      </c>
      <c r="H25" s="40" t="s">
        <v>49</v>
      </c>
      <c r="I25" s="101">
        <v>2314.0964864000007</v>
      </c>
      <c r="J25" s="101">
        <f>ROUND((SUM(Q36:Q2305))/1000, 2)</f>
        <v>286.39999999999998</v>
      </c>
      <c r="K25" s="70" t="s">
        <v>7</v>
      </c>
      <c r="L25" s="40"/>
    </row>
    <row r="26" spans="1:12" ht="14.25" x14ac:dyDescent="0.2">
      <c r="A26" s="40"/>
      <c r="B26" s="71" t="s">
        <v>2</v>
      </c>
      <c r="C26" s="101">
        <v>23053.240384799999</v>
      </c>
      <c r="D26" s="217">
        <f>ROUND((SUM(AN36:AN2305)+SUM(AR36:AR2305))/1000, 2)</f>
        <v>2853.12</v>
      </c>
      <c r="E26" s="218"/>
      <c r="F26" s="70" t="s">
        <v>7</v>
      </c>
      <c r="G26" s="70" t="s">
        <v>50</v>
      </c>
      <c r="H26" s="40"/>
      <c r="I26" s="70"/>
      <c r="J26" s="72">
        <v>31038.903231144999</v>
      </c>
      <c r="K26" s="70" t="s">
        <v>51</v>
      </c>
      <c r="L26" s="40"/>
    </row>
    <row r="27" spans="1:12" ht="14.25" x14ac:dyDescent="0.2">
      <c r="A27" s="40"/>
      <c r="B27" s="71" t="s">
        <v>52</v>
      </c>
      <c r="C27" s="101">
        <v>0</v>
      </c>
      <c r="D27" s="217">
        <f>ROUND((SUM(AX36:AX2305)+SUM(BB36:BB2305))/1000, 2)</f>
        <v>0</v>
      </c>
      <c r="E27" s="218"/>
      <c r="F27" s="70" t="s">
        <v>7</v>
      </c>
      <c r="G27" s="70" t="s">
        <v>53</v>
      </c>
      <c r="H27" s="40"/>
      <c r="I27" s="70"/>
      <c r="J27" s="72">
        <v>659.86531497499993</v>
      </c>
      <c r="K27" s="70" t="s">
        <v>51</v>
      </c>
      <c r="L27" s="40"/>
    </row>
    <row r="28" spans="1:12" ht="14.25" x14ac:dyDescent="0.2">
      <c r="A28" s="40"/>
      <c r="B28" s="71" t="s">
        <v>54</v>
      </c>
      <c r="C28" s="101">
        <v>0</v>
      </c>
      <c r="D28" s="217">
        <f>ROUND((SUM(BH36:BH2305)+SUM(BI36:BI2305))/1000, 2)</f>
        <v>0</v>
      </c>
      <c r="E28" s="218"/>
      <c r="F28" s="70" t="s">
        <v>7</v>
      </c>
      <c r="G28" s="70" t="s">
        <v>55</v>
      </c>
      <c r="H28" s="40"/>
      <c r="I28" s="70"/>
      <c r="J28" s="70"/>
      <c r="K28" s="40"/>
      <c r="L28" s="40"/>
    </row>
    <row r="29" spans="1:12" ht="14.25" x14ac:dyDescent="0.2">
      <c r="A29" s="40"/>
      <c r="B29" s="71" t="s">
        <v>56</v>
      </c>
      <c r="C29" s="101">
        <v>0</v>
      </c>
      <c r="D29" s="217">
        <f>ROUND((SUM(BM36:BM2305)+SUM(BN36:BN2305)+SUM(BO36:BO2305)+SUM(BP36:BP2305))/1000, 2)</f>
        <v>0</v>
      </c>
      <c r="E29" s="219"/>
      <c r="F29" s="70" t="s">
        <v>7</v>
      </c>
      <c r="G29" s="70" t="s">
        <v>57</v>
      </c>
      <c r="H29" s="40"/>
      <c r="I29" s="70">
        <v>0</v>
      </c>
      <c r="J29" s="69" t="s">
        <v>40</v>
      </c>
      <c r="K29" s="40"/>
      <c r="L29" s="40"/>
    </row>
    <row r="30" spans="1:12" ht="14.25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2" x14ac:dyDescent="0.2">
      <c r="A31" s="214" t="s">
        <v>12</v>
      </c>
      <c r="B31" s="214" t="s">
        <v>15</v>
      </c>
      <c r="C31" s="214" t="s">
        <v>58</v>
      </c>
      <c r="D31" s="214" t="s">
        <v>59</v>
      </c>
      <c r="E31" s="205" t="s">
        <v>60</v>
      </c>
      <c r="F31" s="206"/>
      <c r="G31" s="207"/>
      <c r="H31" s="205" t="s">
        <v>61</v>
      </c>
      <c r="I31" s="206"/>
      <c r="J31" s="207"/>
      <c r="K31" s="214" t="s">
        <v>62</v>
      </c>
      <c r="L31" s="214" t="s">
        <v>63</v>
      </c>
    </row>
    <row r="32" spans="1:12" x14ac:dyDescent="0.2">
      <c r="A32" s="215"/>
      <c r="B32" s="215"/>
      <c r="C32" s="215"/>
      <c r="D32" s="215"/>
      <c r="E32" s="208"/>
      <c r="F32" s="209"/>
      <c r="G32" s="210"/>
      <c r="H32" s="208"/>
      <c r="I32" s="209"/>
      <c r="J32" s="210"/>
      <c r="K32" s="215"/>
      <c r="L32" s="215"/>
    </row>
    <row r="33" spans="1:56" x14ac:dyDescent="0.2">
      <c r="A33" s="215"/>
      <c r="B33" s="215"/>
      <c r="C33" s="215"/>
      <c r="D33" s="215"/>
      <c r="E33" s="211"/>
      <c r="F33" s="212"/>
      <c r="G33" s="213"/>
      <c r="H33" s="211"/>
      <c r="I33" s="212"/>
      <c r="J33" s="213"/>
      <c r="K33" s="215"/>
      <c r="L33" s="215"/>
    </row>
    <row r="34" spans="1:56" ht="25.5" x14ac:dyDescent="0.2">
      <c r="A34" s="216"/>
      <c r="B34" s="216"/>
      <c r="C34" s="216"/>
      <c r="D34" s="216"/>
      <c r="E34" s="68" t="s">
        <v>64</v>
      </c>
      <c r="F34" s="68" t="s">
        <v>65</v>
      </c>
      <c r="G34" s="68" t="s">
        <v>66</v>
      </c>
      <c r="H34" s="68" t="s">
        <v>64</v>
      </c>
      <c r="I34" s="68" t="s">
        <v>65</v>
      </c>
      <c r="J34" s="68" t="s">
        <v>14</v>
      </c>
      <c r="K34" s="216"/>
      <c r="L34" s="216"/>
    </row>
    <row r="35" spans="1:56" ht="14.25" x14ac:dyDescent="0.2">
      <c r="A35" s="67">
        <v>1</v>
      </c>
      <c r="B35" s="67">
        <v>2</v>
      </c>
      <c r="C35" s="67">
        <v>3</v>
      </c>
      <c r="D35" s="67">
        <v>4</v>
      </c>
      <c r="E35" s="67">
        <v>5</v>
      </c>
      <c r="F35" s="67">
        <v>6</v>
      </c>
      <c r="G35" s="67">
        <v>7</v>
      </c>
      <c r="H35" s="67">
        <v>8</v>
      </c>
      <c r="I35" s="67">
        <v>9</v>
      </c>
      <c r="J35" s="67">
        <v>10</v>
      </c>
      <c r="K35" s="66">
        <v>11</v>
      </c>
      <c r="L35" s="65">
        <v>12</v>
      </c>
    </row>
    <row r="37" spans="1:56" ht="16.5" x14ac:dyDescent="0.25">
      <c r="A37" s="199" t="s">
        <v>328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</row>
    <row r="39" spans="1:56" ht="16.5" x14ac:dyDescent="0.25">
      <c r="A39" s="199" t="s">
        <v>327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</row>
    <row r="40" spans="1:56" ht="14.25" x14ac:dyDescent="0.2">
      <c r="C40" s="107" t="s">
        <v>815</v>
      </c>
    </row>
    <row r="41" spans="1:56" ht="173.25" x14ac:dyDescent="0.2">
      <c r="A41" s="103" t="s">
        <v>816</v>
      </c>
      <c r="B41" s="55" t="s">
        <v>817</v>
      </c>
      <c r="C41" s="55" t="s">
        <v>326</v>
      </c>
      <c r="D41" s="54" t="s">
        <v>104</v>
      </c>
      <c r="E41" s="53">
        <v>0.34649999999999997</v>
      </c>
      <c r="F41" s="53"/>
      <c r="G41" s="53">
        <v>0.34649999999999997</v>
      </c>
      <c r="H41" s="51"/>
      <c r="I41" s="52"/>
      <c r="J41" s="51"/>
      <c r="K41" s="52"/>
      <c r="L41" s="96"/>
      <c r="AC41" s="39">
        <v>558.6</v>
      </c>
      <c r="AD41" s="39">
        <v>558.6</v>
      </c>
      <c r="AE41" s="39">
        <v>281.67</v>
      </c>
      <c r="AF41" s="39">
        <v>281.67</v>
      </c>
      <c r="AS41" s="39">
        <v>558.6</v>
      </c>
      <c r="AT41" s="39">
        <v>281.67</v>
      </c>
      <c r="BC41" s="39">
        <v>0</v>
      </c>
      <c r="BD41" s="39">
        <v>0</v>
      </c>
    </row>
    <row r="42" spans="1:56" ht="38.25" x14ac:dyDescent="0.2">
      <c r="B42" s="106" t="s">
        <v>452</v>
      </c>
    </row>
    <row r="43" spans="1:56" ht="14.25" x14ac:dyDescent="0.2">
      <c r="A43" s="103"/>
      <c r="B43" s="61">
        <v>1</v>
      </c>
      <c r="C43" s="55" t="s">
        <v>33</v>
      </c>
      <c r="D43" s="54"/>
      <c r="E43" s="53"/>
      <c r="F43" s="53"/>
      <c r="G43" s="53"/>
      <c r="H43" s="51">
        <v>1268.96</v>
      </c>
      <c r="I43" s="52">
        <f>ROUND(1.15,7)</f>
        <v>1.1499999999999999</v>
      </c>
      <c r="J43" s="51">
        <v>505.65</v>
      </c>
      <c r="K43" s="52"/>
      <c r="L43" s="96"/>
    </row>
    <row r="44" spans="1:56" ht="14.25" x14ac:dyDescent="0.2">
      <c r="A44" s="103"/>
      <c r="B44" s="61">
        <v>3</v>
      </c>
      <c r="C44" s="55" t="s">
        <v>34</v>
      </c>
      <c r="D44" s="54"/>
      <c r="E44" s="53"/>
      <c r="F44" s="53"/>
      <c r="G44" s="53"/>
      <c r="H44" s="51">
        <v>236.16</v>
      </c>
      <c r="I44" s="52">
        <f>ROUND(1.25,7)</f>
        <v>1.25</v>
      </c>
      <c r="J44" s="51">
        <v>102.29</v>
      </c>
      <c r="K44" s="52"/>
      <c r="L44" s="96"/>
    </row>
    <row r="45" spans="1:56" ht="14.25" x14ac:dyDescent="0.2">
      <c r="A45" s="103"/>
      <c r="B45" s="61">
        <v>2</v>
      </c>
      <c r="C45" s="55" t="s">
        <v>67</v>
      </c>
      <c r="D45" s="54"/>
      <c r="E45" s="53"/>
      <c r="F45" s="53"/>
      <c r="G45" s="53"/>
      <c r="H45" s="51">
        <v>46.96</v>
      </c>
      <c r="I45" s="52">
        <f>ROUND(1.25,7)</f>
        <v>1.25</v>
      </c>
      <c r="J45" s="62">
        <v>20.34</v>
      </c>
      <c r="K45" s="52"/>
      <c r="L45" s="97"/>
    </row>
    <row r="46" spans="1:56" ht="14.25" x14ac:dyDescent="0.2">
      <c r="A46" s="103"/>
      <c r="B46" s="61">
        <v>4</v>
      </c>
      <c r="C46" s="55" t="s">
        <v>35</v>
      </c>
      <c r="D46" s="54"/>
      <c r="E46" s="53"/>
      <c r="F46" s="53"/>
      <c r="G46" s="53"/>
      <c r="H46" s="51">
        <v>6100.36</v>
      </c>
      <c r="I46" s="52"/>
      <c r="J46" s="51">
        <v>2113.77</v>
      </c>
      <c r="K46" s="52"/>
      <c r="L46" s="96"/>
    </row>
    <row r="47" spans="1:56" ht="14.25" x14ac:dyDescent="0.2">
      <c r="A47" s="103"/>
      <c r="B47" s="55" t="s">
        <v>874</v>
      </c>
      <c r="C47" s="55" t="s">
        <v>875</v>
      </c>
      <c r="D47" s="54" t="s">
        <v>111</v>
      </c>
      <c r="E47" s="53">
        <v>100</v>
      </c>
      <c r="F47" s="53"/>
      <c r="G47" s="53">
        <v>34.65</v>
      </c>
      <c r="H47" s="51"/>
      <c r="I47" s="52"/>
      <c r="J47" s="51"/>
      <c r="K47" s="52"/>
      <c r="L47" s="96"/>
    </row>
    <row r="48" spans="1:56" ht="14.25" x14ac:dyDescent="0.2">
      <c r="A48" s="103"/>
      <c r="B48" s="55"/>
      <c r="C48" s="55" t="s">
        <v>68</v>
      </c>
      <c r="D48" s="54" t="s">
        <v>69</v>
      </c>
      <c r="E48" s="53">
        <v>145.19</v>
      </c>
      <c r="F48" s="53">
        <f>ROUND(1.15,7)</f>
        <v>1.1499999999999999</v>
      </c>
      <c r="G48" s="53">
        <v>57.854585299999997</v>
      </c>
      <c r="H48" s="51"/>
      <c r="I48" s="52"/>
      <c r="J48" s="51"/>
      <c r="K48" s="52"/>
      <c r="L48" s="96"/>
    </row>
    <row r="49" spans="1:56" ht="14.25" x14ac:dyDescent="0.2">
      <c r="A49" s="103"/>
      <c r="B49" s="55"/>
      <c r="C49" s="60" t="s">
        <v>70</v>
      </c>
      <c r="D49" s="59" t="s">
        <v>69</v>
      </c>
      <c r="E49" s="58">
        <v>3.94</v>
      </c>
      <c r="F49" s="58">
        <f>ROUND(1.25,7)</f>
        <v>1.25</v>
      </c>
      <c r="G49" s="58">
        <v>1.7065125000000001</v>
      </c>
      <c r="H49" s="56"/>
      <c r="I49" s="57"/>
      <c r="J49" s="56"/>
      <c r="K49" s="57"/>
      <c r="L49" s="95"/>
    </row>
    <row r="50" spans="1:56" ht="14.25" x14ac:dyDescent="0.2">
      <c r="A50" s="103"/>
      <c r="B50" s="55"/>
      <c r="C50" s="55" t="s">
        <v>71</v>
      </c>
      <c r="D50" s="54"/>
      <c r="E50" s="53"/>
      <c r="F50" s="53"/>
      <c r="G50" s="53"/>
      <c r="H50" s="51">
        <f>H43+H44+H46</f>
        <v>7605.48</v>
      </c>
      <c r="I50" s="52"/>
      <c r="J50" s="51">
        <f>J43+J44+J46</f>
        <v>2721.71</v>
      </c>
      <c r="K50" s="52"/>
      <c r="L50" s="96"/>
    </row>
    <row r="51" spans="1:56" ht="14.25" x14ac:dyDescent="0.2">
      <c r="A51" s="103"/>
      <c r="B51" s="55"/>
      <c r="C51" s="55" t="s">
        <v>72</v>
      </c>
      <c r="D51" s="54"/>
      <c r="E51" s="53"/>
      <c r="F51" s="53"/>
      <c r="G51" s="53"/>
      <c r="H51" s="51"/>
      <c r="I51" s="52"/>
      <c r="J51" s="51">
        <f>SUM(Q41:Q54)+SUM(V41:V54)</f>
        <v>525.99</v>
      </c>
      <c r="K51" s="52"/>
      <c r="L51" s="96"/>
    </row>
    <row r="52" spans="1:56" ht="28.5" x14ac:dyDescent="0.2">
      <c r="A52" s="103"/>
      <c r="B52" s="55" t="s">
        <v>194</v>
      </c>
      <c r="C52" s="55" t="s">
        <v>98</v>
      </c>
      <c r="D52" s="54" t="s">
        <v>73</v>
      </c>
      <c r="E52" s="53">
        <v>118</v>
      </c>
      <c r="F52" s="53">
        <f>ROUND(0.9,7)</f>
        <v>0.9</v>
      </c>
      <c r="G52" s="53">
        <v>106.2</v>
      </c>
      <c r="H52" s="51"/>
      <c r="I52" s="52"/>
      <c r="J52" s="51">
        <f>SUM(AC41:AC54)</f>
        <v>558.6</v>
      </c>
      <c r="K52" s="52"/>
      <c r="L52" s="96"/>
    </row>
    <row r="53" spans="1:56" ht="42.75" x14ac:dyDescent="0.2">
      <c r="A53" s="104"/>
      <c r="B53" s="60" t="s">
        <v>193</v>
      </c>
      <c r="C53" s="60" t="s">
        <v>99</v>
      </c>
      <c r="D53" s="59" t="s">
        <v>73</v>
      </c>
      <c r="E53" s="58">
        <v>63</v>
      </c>
      <c r="F53" s="58">
        <f>ROUND(0.85,7)</f>
        <v>0.85</v>
      </c>
      <c r="G53" s="58">
        <v>53.55</v>
      </c>
      <c r="H53" s="56"/>
      <c r="I53" s="57"/>
      <c r="J53" s="56">
        <f>SUM(AE41:AE54)</f>
        <v>281.67</v>
      </c>
      <c r="K53" s="57"/>
      <c r="L53" s="95"/>
    </row>
    <row r="54" spans="1:56" ht="15" x14ac:dyDescent="0.25">
      <c r="C54" s="198" t="s">
        <v>74</v>
      </c>
      <c r="D54" s="198"/>
      <c r="E54" s="198"/>
      <c r="F54" s="198"/>
      <c r="G54" s="198"/>
      <c r="H54" s="198"/>
      <c r="I54" s="198">
        <f>J43+J44+J46+J52+J53</f>
        <v>3561.98</v>
      </c>
      <c r="J54" s="198"/>
      <c r="O54" s="49">
        <f>I54</f>
        <v>3561.98</v>
      </c>
      <c r="P54" s="39">
        <f>K54</f>
        <v>0</v>
      </c>
      <c r="Q54" s="49">
        <f>J43</f>
        <v>505.65</v>
      </c>
      <c r="R54" s="49">
        <f>J43</f>
        <v>505.65</v>
      </c>
      <c r="U54" s="94">
        <f>L43</f>
        <v>0</v>
      </c>
      <c r="V54" s="49">
        <f>J45</f>
        <v>20.34</v>
      </c>
      <c r="W54" s="94">
        <f>L45</f>
        <v>0</v>
      </c>
      <c r="X54" s="49">
        <f>J44</f>
        <v>102.29</v>
      </c>
      <c r="Z54" s="94">
        <f>L44</f>
        <v>0</v>
      </c>
      <c r="AB54" s="49">
        <f>J46</f>
        <v>2113.77</v>
      </c>
      <c r="AN54" s="39">
        <v>3561.98</v>
      </c>
      <c r="AO54" s="39">
        <v>2113.77</v>
      </c>
      <c r="AP54" s="39">
        <v>102.29</v>
      </c>
      <c r="AQ54" s="39">
        <v>505.65</v>
      </c>
      <c r="AX54" s="39">
        <v>0</v>
      </c>
      <c r="AY54" s="39">
        <v>0</v>
      </c>
      <c r="AZ54" s="39">
        <v>0</v>
      </c>
      <c r="BA54" s="39">
        <v>0</v>
      </c>
    </row>
    <row r="55" spans="1:56" ht="71.25" x14ac:dyDescent="0.2">
      <c r="A55" s="103" t="s">
        <v>818</v>
      </c>
      <c r="B55" s="55" t="s">
        <v>819</v>
      </c>
      <c r="C55" s="55" t="s">
        <v>820</v>
      </c>
      <c r="D55" s="54" t="s">
        <v>111</v>
      </c>
      <c r="E55" s="53">
        <v>34.65</v>
      </c>
      <c r="F55" s="53"/>
      <c r="G55" s="53">
        <v>34.65</v>
      </c>
      <c r="H55" s="51">
        <v>2554.73</v>
      </c>
      <c r="I55" s="52"/>
      <c r="J55" s="51">
        <v>88521.39</v>
      </c>
      <c r="K55" s="52"/>
      <c r="L55" s="96"/>
      <c r="AC55" s="39">
        <v>0</v>
      </c>
      <c r="AD55" s="39">
        <v>0</v>
      </c>
      <c r="AE55" s="39">
        <v>0</v>
      </c>
      <c r="AF55" s="39">
        <v>0</v>
      </c>
      <c r="AS55" s="39">
        <v>0</v>
      </c>
      <c r="AT55" s="39">
        <v>0</v>
      </c>
      <c r="BC55" s="39">
        <v>0</v>
      </c>
      <c r="BD55" s="39">
        <v>0</v>
      </c>
    </row>
    <row r="56" spans="1:56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1:56" ht="15" x14ac:dyDescent="0.25">
      <c r="C57" s="198" t="s">
        <v>74</v>
      </c>
      <c r="D57" s="198"/>
      <c r="E57" s="198"/>
      <c r="F57" s="198"/>
      <c r="G57" s="198"/>
      <c r="H57" s="198"/>
      <c r="I57" s="198">
        <f>J55</f>
        <v>88521.39</v>
      </c>
      <c r="J57" s="198"/>
      <c r="O57" s="49">
        <f>I57</f>
        <v>88521.39</v>
      </c>
      <c r="P57" s="39">
        <f>K57</f>
        <v>0</v>
      </c>
      <c r="Q57" s="39">
        <f>0</f>
        <v>0</v>
      </c>
      <c r="R57" s="39">
        <f>0</f>
        <v>0</v>
      </c>
      <c r="U57" s="39">
        <f>0</f>
        <v>0</v>
      </c>
      <c r="V57" s="39">
        <f>0</f>
        <v>0</v>
      </c>
      <c r="W57" s="39">
        <f>0</f>
        <v>0</v>
      </c>
      <c r="X57" s="39">
        <f>0</f>
        <v>0</v>
      </c>
      <c r="Z57" s="39">
        <f>0</f>
        <v>0</v>
      </c>
      <c r="AB57" s="49">
        <f>I57</f>
        <v>88521.39</v>
      </c>
      <c r="AN57" s="39">
        <v>88521.39</v>
      </c>
      <c r="AO57" s="39">
        <v>88521.39</v>
      </c>
      <c r="AP57" s="39">
        <v>0</v>
      </c>
      <c r="AQ57" s="39">
        <v>0</v>
      </c>
      <c r="AX57" s="39">
        <v>0</v>
      </c>
      <c r="AY57" s="39">
        <v>0</v>
      </c>
      <c r="AZ57" s="39">
        <v>0</v>
      </c>
      <c r="BA57" s="39">
        <v>0</v>
      </c>
    </row>
    <row r="58" spans="1:56" ht="173.25" x14ac:dyDescent="0.2">
      <c r="A58" s="103" t="s">
        <v>821</v>
      </c>
      <c r="B58" s="55" t="s">
        <v>362</v>
      </c>
      <c r="C58" s="55" t="s">
        <v>325</v>
      </c>
      <c r="D58" s="54" t="s">
        <v>104</v>
      </c>
      <c r="E58" s="53">
        <v>0.67830000000000001</v>
      </c>
      <c r="F58" s="53"/>
      <c r="G58" s="53">
        <v>0.67830000000000001</v>
      </c>
      <c r="H58" s="51"/>
      <c r="I58" s="52"/>
      <c r="J58" s="51"/>
      <c r="K58" s="52"/>
      <c r="L58" s="96"/>
      <c r="AC58" s="39">
        <v>1605.73</v>
      </c>
      <c r="AD58" s="39">
        <v>1605.73</v>
      </c>
      <c r="AE58" s="39">
        <v>809.67</v>
      </c>
      <c r="AF58" s="39">
        <v>809.67</v>
      </c>
      <c r="AS58" s="39">
        <v>1605.73</v>
      </c>
      <c r="AT58" s="39">
        <v>809.67</v>
      </c>
      <c r="BC58" s="39">
        <v>0</v>
      </c>
      <c r="BD58" s="39">
        <v>0</v>
      </c>
    </row>
    <row r="59" spans="1:56" ht="38.25" x14ac:dyDescent="0.2">
      <c r="B59" s="106" t="s">
        <v>452</v>
      </c>
    </row>
    <row r="60" spans="1:56" ht="14.25" x14ac:dyDescent="0.2">
      <c r="A60" s="103"/>
      <c r="B60" s="61">
        <v>1</v>
      </c>
      <c r="C60" s="55" t="s">
        <v>33</v>
      </c>
      <c r="D60" s="54"/>
      <c r="E60" s="53"/>
      <c r="F60" s="53"/>
      <c r="G60" s="53"/>
      <c r="H60" s="51">
        <v>1871.15</v>
      </c>
      <c r="I60" s="52">
        <f>ROUND(1.15,7)</f>
        <v>1.1499999999999999</v>
      </c>
      <c r="J60" s="51">
        <v>1459.58</v>
      </c>
      <c r="K60" s="52"/>
      <c r="L60" s="96"/>
    </row>
    <row r="61" spans="1:56" ht="14.25" x14ac:dyDescent="0.2">
      <c r="A61" s="103"/>
      <c r="B61" s="61">
        <v>3</v>
      </c>
      <c r="C61" s="55" t="s">
        <v>34</v>
      </c>
      <c r="D61" s="54"/>
      <c r="E61" s="53"/>
      <c r="F61" s="53"/>
      <c r="G61" s="53"/>
      <c r="H61" s="51">
        <v>270.55</v>
      </c>
      <c r="I61" s="52">
        <f>ROUND(1.25,7)</f>
        <v>1.25</v>
      </c>
      <c r="J61" s="51">
        <v>229.39</v>
      </c>
      <c r="K61" s="52"/>
      <c r="L61" s="96"/>
    </row>
    <row r="62" spans="1:56" ht="14.25" x14ac:dyDescent="0.2">
      <c r="A62" s="103"/>
      <c r="B62" s="61">
        <v>2</v>
      </c>
      <c r="C62" s="55" t="s">
        <v>67</v>
      </c>
      <c r="D62" s="54"/>
      <c r="E62" s="53"/>
      <c r="F62" s="53"/>
      <c r="G62" s="53"/>
      <c r="H62" s="51">
        <v>61.81</v>
      </c>
      <c r="I62" s="52">
        <f>ROUND(1.25,7)</f>
        <v>1.25</v>
      </c>
      <c r="J62" s="62">
        <v>52.41</v>
      </c>
      <c r="K62" s="52"/>
      <c r="L62" s="97"/>
    </row>
    <row r="63" spans="1:56" ht="14.25" x14ac:dyDescent="0.2">
      <c r="A63" s="103"/>
      <c r="B63" s="61">
        <v>4</v>
      </c>
      <c r="C63" s="55" t="s">
        <v>35</v>
      </c>
      <c r="D63" s="54"/>
      <c r="E63" s="53"/>
      <c r="F63" s="53"/>
      <c r="G63" s="53"/>
      <c r="H63" s="51">
        <v>9915.25</v>
      </c>
      <c r="I63" s="52"/>
      <c r="J63" s="51">
        <v>6725.51</v>
      </c>
      <c r="K63" s="52"/>
      <c r="L63" s="96"/>
    </row>
    <row r="64" spans="1:56" ht="14.25" x14ac:dyDescent="0.2">
      <c r="A64" s="103"/>
      <c r="B64" s="55" t="s">
        <v>874</v>
      </c>
      <c r="C64" s="55" t="s">
        <v>875</v>
      </c>
      <c r="D64" s="54" t="s">
        <v>111</v>
      </c>
      <c r="E64" s="53">
        <v>100</v>
      </c>
      <c r="F64" s="53"/>
      <c r="G64" s="53">
        <v>67.83</v>
      </c>
      <c r="H64" s="51"/>
      <c r="I64" s="52"/>
      <c r="J64" s="51"/>
      <c r="K64" s="52"/>
      <c r="L64" s="96"/>
    </row>
    <row r="65" spans="1:56" ht="14.25" x14ac:dyDescent="0.2">
      <c r="A65" s="103"/>
      <c r="B65" s="55"/>
      <c r="C65" s="55" t="s">
        <v>68</v>
      </c>
      <c r="D65" s="54" t="s">
        <v>69</v>
      </c>
      <c r="E65" s="53">
        <v>214.09</v>
      </c>
      <c r="F65" s="53">
        <f>ROUND(1.15,7)</f>
        <v>1.1499999999999999</v>
      </c>
      <c r="G65" s="53">
        <v>166.99983409999999</v>
      </c>
      <c r="H65" s="51"/>
      <c r="I65" s="52"/>
      <c r="J65" s="51"/>
      <c r="K65" s="52"/>
      <c r="L65" s="96"/>
    </row>
    <row r="66" spans="1:56" ht="14.25" x14ac:dyDescent="0.2">
      <c r="A66" s="103"/>
      <c r="B66" s="55"/>
      <c r="C66" s="60" t="s">
        <v>70</v>
      </c>
      <c r="D66" s="59" t="s">
        <v>69</v>
      </c>
      <c r="E66" s="58">
        <v>5.04</v>
      </c>
      <c r="F66" s="58">
        <f>ROUND(1.25,7)</f>
        <v>1.25</v>
      </c>
      <c r="G66" s="58">
        <v>4.2732900000000003</v>
      </c>
      <c r="H66" s="56"/>
      <c r="I66" s="57"/>
      <c r="J66" s="56"/>
      <c r="K66" s="57"/>
      <c r="L66" s="95"/>
    </row>
    <row r="67" spans="1:56" ht="14.25" x14ac:dyDescent="0.2">
      <c r="A67" s="103"/>
      <c r="B67" s="55"/>
      <c r="C67" s="55" t="s">
        <v>71</v>
      </c>
      <c r="D67" s="54"/>
      <c r="E67" s="53"/>
      <c r="F67" s="53"/>
      <c r="G67" s="53"/>
      <c r="H67" s="51">
        <f>H60+H61+H63</f>
        <v>12056.95</v>
      </c>
      <c r="I67" s="52"/>
      <c r="J67" s="51">
        <f>J60+J61+J63</f>
        <v>8414.48</v>
      </c>
      <c r="K67" s="52"/>
      <c r="L67" s="96"/>
    </row>
    <row r="68" spans="1:56" ht="14.25" x14ac:dyDescent="0.2">
      <c r="A68" s="103"/>
      <c r="B68" s="55"/>
      <c r="C68" s="55" t="s">
        <v>72</v>
      </c>
      <c r="D68" s="54"/>
      <c r="E68" s="53"/>
      <c r="F68" s="53"/>
      <c r="G68" s="53"/>
      <c r="H68" s="51"/>
      <c r="I68" s="52"/>
      <c r="J68" s="51">
        <f>SUM(Q58:Q71)+SUM(V58:V71)</f>
        <v>1511.99</v>
      </c>
      <c r="K68" s="52"/>
      <c r="L68" s="96"/>
    </row>
    <row r="69" spans="1:56" ht="28.5" x14ac:dyDescent="0.2">
      <c r="A69" s="103"/>
      <c r="B69" s="55" t="s">
        <v>194</v>
      </c>
      <c r="C69" s="55" t="s">
        <v>98</v>
      </c>
      <c r="D69" s="54" t="s">
        <v>73</v>
      </c>
      <c r="E69" s="53">
        <v>118</v>
      </c>
      <c r="F69" s="53">
        <f>ROUND(0.9,7)</f>
        <v>0.9</v>
      </c>
      <c r="G69" s="53">
        <v>106.2</v>
      </c>
      <c r="H69" s="51"/>
      <c r="I69" s="52"/>
      <c r="J69" s="51">
        <f>SUM(AC58:AC71)</f>
        <v>1605.73</v>
      </c>
      <c r="K69" s="52"/>
      <c r="L69" s="96"/>
    </row>
    <row r="70" spans="1:56" ht="42.75" x14ac:dyDescent="0.2">
      <c r="A70" s="104"/>
      <c r="B70" s="60" t="s">
        <v>193</v>
      </c>
      <c r="C70" s="60" t="s">
        <v>99</v>
      </c>
      <c r="D70" s="59" t="s">
        <v>73</v>
      </c>
      <c r="E70" s="58">
        <v>63</v>
      </c>
      <c r="F70" s="58">
        <f>ROUND(0.85,7)</f>
        <v>0.85</v>
      </c>
      <c r="G70" s="58">
        <v>53.55</v>
      </c>
      <c r="H70" s="56"/>
      <c r="I70" s="57"/>
      <c r="J70" s="56">
        <f>SUM(AE58:AE71)</f>
        <v>809.67</v>
      </c>
      <c r="K70" s="57"/>
      <c r="L70" s="95"/>
    </row>
    <row r="71" spans="1:56" ht="15" x14ac:dyDescent="0.25">
      <c r="C71" s="198" t="s">
        <v>74</v>
      </c>
      <c r="D71" s="198"/>
      <c r="E71" s="198"/>
      <c r="F71" s="198"/>
      <c r="G71" s="198"/>
      <c r="H71" s="198"/>
      <c r="I71" s="198">
        <f>J60+J61+J63+J69+J70</f>
        <v>10829.88</v>
      </c>
      <c r="J71" s="198"/>
      <c r="O71" s="49">
        <f>I71</f>
        <v>10829.88</v>
      </c>
      <c r="P71" s="39">
        <f>K71</f>
        <v>0</v>
      </c>
      <c r="Q71" s="49">
        <f>J60</f>
        <v>1459.58</v>
      </c>
      <c r="R71" s="49">
        <f>J60</f>
        <v>1459.58</v>
      </c>
      <c r="U71" s="94">
        <f>L60</f>
        <v>0</v>
      </c>
      <c r="V71" s="49">
        <f>J62</f>
        <v>52.41</v>
      </c>
      <c r="W71" s="94">
        <f>L62</f>
        <v>0</v>
      </c>
      <c r="X71" s="49">
        <f>J61</f>
        <v>229.39</v>
      </c>
      <c r="Z71" s="94">
        <f>L61</f>
        <v>0</v>
      </c>
      <c r="AB71" s="49">
        <f>J63</f>
        <v>6725.51</v>
      </c>
      <c r="AN71" s="39">
        <v>10829.88</v>
      </c>
      <c r="AO71" s="39">
        <v>6725.51</v>
      </c>
      <c r="AP71" s="39">
        <v>229.39</v>
      </c>
      <c r="AQ71" s="39">
        <v>1459.58</v>
      </c>
      <c r="AX71" s="39">
        <v>0</v>
      </c>
      <c r="AY71" s="39">
        <v>0</v>
      </c>
      <c r="AZ71" s="39">
        <v>0</v>
      </c>
      <c r="BA71" s="39">
        <v>0</v>
      </c>
    </row>
    <row r="72" spans="1:56" ht="71.25" x14ac:dyDescent="0.2">
      <c r="A72" s="103" t="s">
        <v>822</v>
      </c>
      <c r="B72" s="55" t="s">
        <v>823</v>
      </c>
      <c r="C72" s="55" t="s">
        <v>824</v>
      </c>
      <c r="D72" s="54" t="s">
        <v>111</v>
      </c>
      <c r="E72" s="53">
        <v>67.83</v>
      </c>
      <c r="F72" s="53"/>
      <c r="G72" s="53">
        <v>67.83</v>
      </c>
      <c r="H72" s="51">
        <v>3185.96</v>
      </c>
      <c r="I72" s="52"/>
      <c r="J72" s="51">
        <v>216103.67</v>
      </c>
      <c r="K72" s="52"/>
      <c r="L72" s="96"/>
      <c r="AC72" s="39">
        <v>0</v>
      </c>
      <c r="AD72" s="39">
        <v>0</v>
      </c>
      <c r="AE72" s="39">
        <v>0</v>
      </c>
      <c r="AF72" s="39">
        <v>0</v>
      </c>
      <c r="AS72" s="39">
        <v>0</v>
      </c>
      <c r="AT72" s="39">
        <v>0</v>
      </c>
      <c r="BC72" s="39">
        <v>0</v>
      </c>
      <c r="BD72" s="39">
        <v>0</v>
      </c>
    </row>
    <row r="73" spans="1:56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56" ht="15" x14ac:dyDescent="0.25">
      <c r="C74" s="198" t="s">
        <v>74</v>
      </c>
      <c r="D74" s="198"/>
      <c r="E74" s="198"/>
      <c r="F74" s="198"/>
      <c r="G74" s="198"/>
      <c r="H74" s="198"/>
      <c r="I74" s="198">
        <f>J72</f>
        <v>216103.67</v>
      </c>
      <c r="J74" s="198"/>
      <c r="O74" s="49">
        <f>I74</f>
        <v>216103.67</v>
      </c>
      <c r="P74" s="39">
        <f>K74</f>
        <v>0</v>
      </c>
      <c r="Q74" s="39">
        <f>0</f>
        <v>0</v>
      </c>
      <c r="R74" s="39">
        <f>0</f>
        <v>0</v>
      </c>
      <c r="U74" s="39">
        <f>0</f>
        <v>0</v>
      </c>
      <c r="V74" s="39">
        <f>0</f>
        <v>0</v>
      </c>
      <c r="W74" s="39">
        <f>0</f>
        <v>0</v>
      </c>
      <c r="X74" s="39">
        <f>0</f>
        <v>0</v>
      </c>
      <c r="Z74" s="39">
        <f>0</f>
        <v>0</v>
      </c>
      <c r="AB74" s="49">
        <f>I74</f>
        <v>216103.67</v>
      </c>
      <c r="AN74" s="39">
        <v>216103.67</v>
      </c>
      <c r="AO74" s="39">
        <v>216103.67</v>
      </c>
      <c r="AP74" s="39">
        <v>0</v>
      </c>
      <c r="AQ74" s="39">
        <v>0</v>
      </c>
      <c r="AX74" s="39">
        <v>0</v>
      </c>
      <c r="AY74" s="39">
        <v>0</v>
      </c>
      <c r="AZ74" s="39">
        <v>0</v>
      </c>
      <c r="BA74" s="39">
        <v>0</v>
      </c>
    </row>
    <row r="75" spans="1:56" ht="201.75" x14ac:dyDescent="0.2">
      <c r="A75" s="103" t="s">
        <v>825</v>
      </c>
      <c r="B75" s="55" t="s">
        <v>354</v>
      </c>
      <c r="C75" s="55" t="s">
        <v>324</v>
      </c>
      <c r="D75" s="54" t="s">
        <v>104</v>
      </c>
      <c r="E75" s="53">
        <v>7.1400000000000005E-2</v>
      </c>
      <c r="F75" s="53"/>
      <c r="G75" s="53">
        <v>7.1400000000000005E-2</v>
      </c>
      <c r="H75" s="51"/>
      <c r="I75" s="52"/>
      <c r="J75" s="51"/>
      <c r="K75" s="52"/>
      <c r="L75" s="96"/>
      <c r="AC75" s="39">
        <v>115.1</v>
      </c>
      <c r="AD75" s="39">
        <v>115.1</v>
      </c>
      <c r="AE75" s="39">
        <v>58.04</v>
      </c>
      <c r="AF75" s="39">
        <v>58.04</v>
      </c>
      <c r="AS75" s="39">
        <v>115.1</v>
      </c>
      <c r="AT75" s="39">
        <v>58.04</v>
      </c>
      <c r="BC75" s="39">
        <v>0</v>
      </c>
      <c r="BD75" s="39">
        <v>0</v>
      </c>
    </row>
    <row r="76" spans="1:56" ht="38.25" x14ac:dyDescent="0.2">
      <c r="B76" s="106" t="s">
        <v>452</v>
      </c>
    </row>
    <row r="77" spans="1:56" ht="14.25" x14ac:dyDescent="0.2">
      <c r="A77" s="103"/>
      <c r="B77" s="61">
        <v>1</v>
      </c>
      <c r="C77" s="55" t="s">
        <v>33</v>
      </c>
      <c r="D77" s="54"/>
      <c r="E77" s="53"/>
      <c r="F77" s="53"/>
      <c r="G77" s="53"/>
      <c r="H77" s="51">
        <v>1268.96</v>
      </c>
      <c r="I77" s="52">
        <f>ROUND(1.15,7)</f>
        <v>1.1499999999999999</v>
      </c>
      <c r="J77" s="51">
        <v>104.19</v>
      </c>
      <c r="K77" s="52"/>
      <c r="L77" s="96"/>
    </row>
    <row r="78" spans="1:56" ht="14.25" x14ac:dyDescent="0.2">
      <c r="A78" s="103"/>
      <c r="B78" s="61">
        <v>3</v>
      </c>
      <c r="C78" s="55" t="s">
        <v>34</v>
      </c>
      <c r="D78" s="54"/>
      <c r="E78" s="53"/>
      <c r="F78" s="53"/>
      <c r="G78" s="53"/>
      <c r="H78" s="51">
        <v>236.16</v>
      </c>
      <c r="I78" s="52">
        <f>ROUND(1.25,7)</f>
        <v>1.25</v>
      </c>
      <c r="J78" s="51">
        <v>21.08</v>
      </c>
      <c r="K78" s="52"/>
      <c r="L78" s="96"/>
    </row>
    <row r="79" spans="1:56" ht="14.25" x14ac:dyDescent="0.2">
      <c r="A79" s="103"/>
      <c r="B79" s="61">
        <v>2</v>
      </c>
      <c r="C79" s="55" t="s">
        <v>67</v>
      </c>
      <c r="D79" s="54"/>
      <c r="E79" s="53"/>
      <c r="F79" s="53"/>
      <c r="G79" s="53"/>
      <c r="H79" s="51">
        <v>46.96</v>
      </c>
      <c r="I79" s="52">
        <f>ROUND(1.25,7)</f>
        <v>1.25</v>
      </c>
      <c r="J79" s="62">
        <v>4.1900000000000004</v>
      </c>
      <c r="K79" s="52"/>
      <c r="L79" s="97"/>
    </row>
    <row r="80" spans="1:56" ht="14.25" x14ac:dyDescent="0.2">
      <c r="A80" s="103"/>
      <c r="B80" s="61">
        <v>4</v>
      </c>
      <c r="C80" s="55" t="s">
        <v>35</v>
      </c>
      <c r="D80" s="54"/>
      <c r="E80" s="53"/>
      <c r="F80" s="53"/>
      <c r="G80" s="53"/>
      <c r="H80" s="51">
        <v>6229.34</v>
      </c>
      <c r="I80" s="52"/>
      <c r="J80" s="51">
        <v>444.77</v>
      </c>
      <c r="K80" s="52"/>
      <c r="L80" s="96"/>
    </row>
    <row r="81" spans="1:56" ht="14.25" x14ac:dyDescent="0.2">
      <c r="A81" s="103"/>
      <c r="B81" s="55" t="s">
        <v>874</v>
      </c>
      <c r="C81" s="55" t="s">
        <v>875</v>
      </c>
      <c r="D81" s="54" t="s">
        <v>111</v>
      </c>
      <c r="E81" s="53">
        <v>100</v>
      </c>
      <c r="F81" s="53"/>
      <c r="G81" s="53">
        <v>7.14</v>
      </c>
      <c r="H81" s="51"/>
      <c r="I81" s="52"/>
      <c r="J81" s="51"/>
      <c r="K81" s="52"/>
      <c r="L81" s="96"/>
    </row>
    <row r="82" spans="1:56" ht="14.25" x14ac:dyDescent="0.2">
      <c r="A82" s="103"/>
      <c r="B82" s="55"/>
      <c r="C82" s="55" t="s">
        <v>68</v>
      </c>
      <c r="D82" s="54" t="s">
        <v>69</v>
      </c>
      <c r="E82" s="53">
        <v>145.19</v>
      </c>
      <c r="F82" s="53">
        <f>ROUND(1.15,7)</f>
        <v>1.1499999999999999</v>
      </c>
      <c r="G82" s="53">
        <v>11.9215509</v>
      </c>
      <c r="H82" s="51"/>
      <c r="I82" s="52"/>
      <c r="J82" s="51"/>
      <c r="K82" s="52"/>
      <c r="L82" s="96"/>
    </row>
    <row r="83" spans="1:56" ht="14.25" x14ac:dyDescent="0.2">
      <c r="A83" s="103"/>
      <c r="B83" s="55"/>
      <c r="C83" s="60" t="s">
        <v>70</v>
      </c>
      <c r="D83" s="59" t="s">
        <v>69</v>
      </c>
      <c r="E83" s="58">
        <v>3.94</v>
      </c>
      <c r="F83" s="58">
        <f>ROUND(1.25,7)</f>
        <v>1.25</v>
      </c>
      <c r="G83" s="58">
        <v>0.35164499999999999</v>
      </c>
      <c r="H83" s="56"/>
      <c r="I83" s="57"/>
      <c r="J83" s="56"/>
      <c r="K83" s="57"/>
      <c r="L83" s="95"/>
    </row>
    <row r="84" spans="1:56" ht="14.25" x14ac:dyDescent="0.2">
      <c r="A84" s="103"/>
      <c r="B84" s="55"/>
      <c r="C84" s="55" t="s">
        <v>71</v>
      </c>
      <c r="D84" s="54"/>
      <c r="E84" s="53"/>
      <c r="F84" s="53"/>
      <c r="G84" s="53"/>
      <c r="H84" s="51">
        <f>H77+H78+H80</f>
        <v>7734.46</v>
      </c>
      <c r="I84" s="52"/>
      <c r="J84" s="51">
        <f>J77+J78+J80</f>
        <v>570.04</v>
      </c>
      <c r="K84" s="52"/>
      <c r="L84" s="96"/>
    </row>
    <row r="85" spans="1:56" ht="14.25" x14ac:dyDescent="0.2">
      <c r="A85" s="103"/>
      <c r="B85" s="55"/>
      <c r="C85" s="55" t="s">
        <v>72</v>
      </c>
      <c r="D85" s="54"/>
      <c r="E85" s="53"/>
      <c r="F85" s="53"/>
      <c r="G85" s="53"/>
      <c r="H85" s="51"/>
      <c r="I85" s="52"/>
      <c r="J85" s="51">
        <f>SUM(Q75:Q88)+SUM(V75:V88)</f>
        <v>108.38</v>
      </c>
      <c r="K85" s="52"/>
      <c r="L85" s="96"/>
    </row>
    <row r="86" spans="1:56" ht="28.5" x14ac:dyDescent="0.2">
      <c r="A86" s="103"/>
      <c r="B86" s="55" t="s">
        <v>194</v>
      </c>
      <c r="C86" s="55" t="s">
        <v>98</v>
      </c>
      <c r="D86" s="54" t="s">
        <v>73</v>
      </c>
      <c r="E86" s="53">
        <v>118</v>
      </c>
      <c r="F86" s="53">
        <f>ROUND(0.9,7)</f>
        <v>0.9</v>
      </c>
      <c r="G86" s="53">
        <v>106.2</v>
      </c>
      <c r="H86" s="51"/>
      <c r="I86" s="52"/>
      <c r="J86" s="51">
        <f>SUM(AC75:AC88)</f>
        <v>115.1</v>
      </c>
      <c r="K86" s="52"/>
      <c r="L86" s="96"/>
    </row>
    <row r="87" spans="1:56" ht="42.75" x14ac:dyDescent="0.2">
      <c r="A87" s="104"/>
      <c r="B87" s="60" t="s">
        <v>193</v>
      </c>
      <c r="C87" s="60" t="s">
        <v>99</v>
      </c>
      <c r="D87" s="59" t="s">
        <v>73</v>
      </c>
      <c r="E87" s="58">
        <v>63</v>
      </c>
      <c r="F87" s="58">
        <f>ROUND(0.85,7)</f>
        <v>0.85</v>
      </c>
      <c r="G87" s="58">
        <v>53.55</v>
      </c>
      <c r="H87" s="56"/>
      <c r="I87" s="57"/>
      <c r="J87" s="56">
        <f>SUM(AE75:AE88)</f>
        <v>58.04</v>
      </c>
      <c r="K87" s="57"/>
      <c r="L87" s="95"/>
    </row>
    <row r="88" spans="1:56" ht="15" x14ac:dyDescent="0.25">
      <c r="C88" s="198" t="s">
        <v>74</v>
      </c>
      <c r="D88" s="198"/>
      <c r="E88" s="198"/>
      <c r="F88" s="198"/>
      <c r="G88" s="198"/>
      <c r="H88" s="198"/>
      <c r="I88" s="198">
        <f>J77+J78+J80+J86+J87</f>
        <v>743.18</v>
      </c>
      <c r="J88" s="198"/>
      <c r="O88" s="49">
        <f>I88</f>
        <v>743.18</v>
      </c>
      <c r="P88" s="39">
        <f>K88</f>
        <v>0</v>
      </c>
      <c r="Q88" s="49">
        <f>J77</f>
        <v>104.19</v>
      </c>
      <c r="R88" s="49">
        <f>J77</f>
        <v>104.19</v>
      </c>
      <c r="U88" s="94">
        <f>L77</f>
        <v>0</v>
      </c>
      <c r="V88" s="49">
        <f>J79</f>
        <v>4.1900000000000004</v>
      </c>
      <c r="W88" s="94">
        <f>L79</f>
        <v>0</v>
      </c>
      <c r="X88" s="49">
        <f>J78</f>
        <v>21.08</v>
      </c>
      <c r="Z88" s="94">
        <f>L78</f>
        <v>0</v>
      </c>
      <c r="AB88" s="49">
        <f>J80</f>
        <v>444.77</v>
      </c>
      <c r="AN88" s="39">
        <v>743.18</v>
      </c>
      <c r="AO88" s="39">
        <v>444.77</v>
      </c>
      <c r="AP88" s="39">
        <v>21.08</v>
      </c>
      <c r="AQ88" s="39">
        <v>104.19</v>
      </c>
      <c r="AX88" s="39">
        <v>0</v>
      </c>
      <c r="AY88" s="39">
        <v>0</v>
      </c>
      <c r="AZ88" s="39">
        <v>0</v>
      </c>
      <c r="BA88" s="39">
        <v>0</v>
      </c>
    </row>
    <row r="89" spans="1:56" ht="71.25" x14ac:dyDescent="0.2">
      <c r="A89" s="103" t="s">
        <v>826</v>
      </c>
      <c r="B89" s="55" t="s">
        <v>827</v>
      </c>
      <c r="C89" s="55" t="s">
        <v>828</v>
      </c>
      <c r="D89" s="54" t="s">
        <v>111</v>
      </c>
      <c r="E89" s="53">
        <v>7.14</v>
      </c>
      <c r="F89" s="53"/>
      <c r="G89" s="53">
        <v>7.14</v>
      </c>
      <c r="H89" s="51">
        <v>2737.08</v>
      </c>
      <c r="I89" s="52"/>
      <c r="J89" s="51">
        <v>19542.75</v>
      </c>
      <c r="K89" s="52"/>
      <c r="L89" s="96"/>
      <c r="AC89" s="39">
        <v>0</v>
      </c>
      <c r="AD89" s="39">
        <v>0</v>
      </c>
      <c r="AE89" s="39">
        <v>0</v>
      </c>
      <c r="AF89" s="39">
        <v>0</v>
      </c>
      <c r="AS89" s="39">
        <v>0</v>
      </c>
      <c r="AT89" s="39">
        <v>0</v>
      </c>
      <c r="BC89" s="39">
        <v>0</v>
      </c>
      <c r="BD89" s="39">
        <v>0</v>
      </c>
    </row>
    <row r="90" spans="1:56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</row>
    <row r="91" spans="1:56" ht="15" x14ac:dyDescent="0.25">
      <c r="C91" s="198" t="s">
        <v>74</v>
      </c>
      <c r="D91" s="198"/>
      <c r="E91" s="198"/>
      <c r="F91" s="198"/>
      <c r="G91" s="198"/>
      <c r="H91" s="198"/>
      <c r="I91" s="198">
        <f>J89</f>
        <v>19542.75</v>
      </c>
      <c r="J91" s="198"/>
      <c r="O91" s="49">
        <f>I91</f>
        <v>19542.75</v>
      </c>
      <c r="P91" s="39">
        <f>K91</f>
        <v>0</v>
      </c>
      <c r="Q91" s="39">
        <f>0</f>
        <v>0</v>
      </c>
      <c r="R91" s="39">
        <f>0</f>
        <v>0</v>
      </c>
      <c r="U91" s="39">
        <f>0</f>
        <v>0</v>
      </c>
      <c r="V91" s="39">
        <f>0</f>
        <v>0</v>
      </c>
      <c r="W91" s="39">
        <f>0</f>
        <v>0</v>
      </c>
      <c r="X91" s="39">
        <f>0</f>
        <v>0</v>
      </c>
      <c r="Z91" s="39">
        <f>0</f>
        <v>0</v>
      </c>
      <c r="AB91" s="49">
        <f>I91</f>
        <v>19542.75</v>
      </c>
      <c r="AN91" s="39">
        <v>19542.75</v>
      </c>
      <c r="AO91" s="39">
        <v>19542.75</v>
      </c>
      <c r="AP91" s="39">
        <v>0</v>
      </c>
      <c r="AQ91" s="39">
        <v>0</v>
      </c>
      <c r="AX91" s="39">
        <v>0</v>
      </c>
      <c r="AY91" s="39">
        <v>0</v>
      </c>
      <c r="AZ91" s="39">
        <v>0</v>
      </c>
      <c r="BA91" s="39">
        <v>0</v>
      </c>
    </row>
    <row r="92" spans="1:56" ht="144.75" x14ac:dyDescent="0.2">
      <c r="A92" s="103" t="s">
        <v>829</v>
      </c>
      <c r="B92" s="55" t="s">
        <v>830</v>
      </c>
      <c r="C92" s="55" t="s">
        <v>323</v>
      </c>
      <c r="D92" s="54" t="s">
        <v>126</v>
      </c>
      <c r="E92" s="53">
        <v>0.52200000000000002</v>
      </c>
      <c r="F92" s="53"/>
      <c r="G92" s="53">
        <v>0.52200000000000002</v>
      </c>
      <c r="H92" s="51"/>
      <c r="I92" s="52"/>
      <c r="J92" s="51"/>
      <c r="K92" s="52"/>
      <c r="L92" s="96"/>
      <c r="AC92" s="39">
        <v>109.55</v>
      </c>
      <c r="AD92" s="39">
        <v>109.55</v>
      </c>
      <c r="AE92" s="39">
        <v>55.24</v>
      </c>
      <c r="AF92" s="39">
        <v>55.24</v>
      </c>
      <c r="AS92" s="39">
        <v>109.55</v>
      </c>
      <c r="AT92" s="39">
        <v>55.24</v>
      </c>
      <c r="BC92" s="39">
        <v>0</v>
      </c>
      <c r="BD92" s="39">
        <v>0</v>
      </c>
    </row>
    <row r="93" spans="1:56" ht="38.25" x14ac:dyDescent="0.2">
      <c r="B93" s="106" t="s">
        <v>452</v>
      </c>
    </row>
    <row r="94" spans="1:56" ht="14.25" x14ac:dyDescent="0.2">
      <c r="A94" s="103"/>
      <c r="B94" s="61">
        <v>1</v>
      </c>
      <c r="C94" s="55" t="s">
        <v>33</v>
      </c>
      <c r="D94" s="54"/>
      <c r="E94" s="53"/>
      <c r="F94" s="53"/>
      <c r="G94" s="53"/>
      <c r="H94" s="51">
        <v>167.27</v>
      </c>
      <c r="I94" s="52">
        <f>ROUND(1.15,7)</f>
        <v>1.1499999999999999</v>
      </c>
      <c r="J94" s="51">
        <v>100.41</v>
      </c>
      <c r="K94" s="52"/>
      <c r="L94" s="96"/>
    </row>
    <row r="95" spans="1:56" ht="14.25" x14ac:dyDescent="0.2">
      <c r="A95" s="103"/>
      <c r="B95" s="61">
        <v>3</v>
      </c>
      <c r="C95" s="55" t="s">
        <v>34</v>
      </c>
      <c r="D95" s="54"/>
      <c r="E95" s="53"/>
      <c r="F95" s="53"/>
      <c r="G95" s="53"/>
      <c r="H95" s="51">
        <v>20.59</v>
      </c>
      <c r="I95" s="52">
        <f>ROUND(1.25,7)</f>
        <v>1.25</v>
      </c>
      <c r="J95" s="51">
        <v>13.44</v>
      </c>
      <c r="K95" s="52"/>
      <c r="L95" s="96"/>
    </row>
    <row r="96" spans="1:56" ht="14.25" x14ac:dyDescent="0.2">
      <c r="A96" s="103"/>
      <c r="B96" s="61">
        <v>2</v>
      </c>
      <c r="C96" s="55" t="s">
        <v>67</v>
      </c>
      <c r="D96" s="54"/>
      <c r="E96" s="53"/>
      <c r="F96" s="53"/>
      <c r="G96" s="53"/>
      <c r="H96" s="51">
        <v>4.2</v>
      </c>
      <c r="I96" s="52">
        <f>ROUND(1.25,7)</f>
        <v>1.25</v>
      </c>
      <c r="J96" s="62">
        <v>2.74</v>
      </c>
      <c r="K96" s="52"/>
      <c r="L96" s="97"/>
    </row>
    <row r="97" spans="1:56" ht="14.25" x14ac:dyDescent="0.2">
      <c r="A97" s="103"/>
      <c r="B97" s="61">
        <v>4</v>
      </c>
      <c r="C97" s="55" t="s">
        <v>35</v>
      </c>
      <c r="D97" s="54"/>
      <c r="E97" s="53"/>
      <c r="F97" s="53"/>
      <c r="G97" s="53"/>
      <c r="H97" s="51">
        <v>3387.89</v>
      </c>
      <c r="I97" s="52"/>
      <c r="J97" s="51">
        <v>1768.48</v>
      </c>
      <c r="K97" s="52"/>
      <c r="L97" s="96"/>
    </row>
    <row r="98" spans="1:56" ht="14.25" x14ac:dyDescent="0.2">
      <c r="A98" s="103"/>
      <c r="B98" s="55" t="s">
        <v>953</v>
      </c>
      <c r="C98" s="55" t="s">
        <v>954</v>
      </c>
      <c r="D98" s="54" t="s">
        <v>125</v>
      </c>
      <c r="E98" s="53">
        <v>0</v>
      </c>
      <c r="F98" s="53"/>
      <c r="G98" s="53">
        <v>0</v>
      </c>
      <c r="H98" s="51"/>
      <c r="I98" s="52"/>
      <c r="J98" s="51"/>
      <c r="K98" s="52"/>
      <c r="L98" s="96"/>
    </row>
    <row r="99" spans="1:56" ht="14.25" x14ac:dyDescent="0.2">
      <c r="A99" s="103"/>
      <c r="B99" s="55"/>
      <c r="C99" s="55" t="s">
        <v>68</v>
      </c>
      <c r="D99" s="54" t="s">
        <v>69</v>
      </c>
      <c r="E99" s="53">
        <v>19.61</v>
      </c>
      <c r="F99" s="53">
        <f>ROUND(1.15,7)</f>
        <v>1.1499999999999999</v>
      </c>
      <c r="G99" s="53">
        <v>11.771883000000001</v>
      </c>
      <c r="H99" s="51"/>
      <c r="I99" s="52"/>
      <c r="J99" s="51"/>
      <c r="K99" s="52"/>
      <c r="L99" s="96"/>
    </row>
    <row r="100" spans="1:56" ht="14.25" x14ac:dyDescent="0.2">
      <c r="A100" s="103"/>
      <c r="B100" s="55"/>
      <c r="C100" s="60" t="s">
        <v>70</v>
      </c>
      <c r="D100" s="59" t="s">
        <v>69</v>
      </c>
      <c r="E100" s="58">
        <v>0.35</v>
      </c>
      <c r="F100" s="58">
        <f>ROUND(1.25,7)</f>
        <v>1.25</v>
      </c>
      <c r="G100" s="58">
        <v>0.22837499999999999</v>
      </c>
      <c r="H100" s="56"/>
      <c r="I100" s="57"/>
      <c r="J100" s="56"/>
      <c r="K100" s="57"/>
      <c r="L100" s="95"/>
    </row>
    <row r="101" spans="1:56" ht="14.25" x14ac:dyDescent="0.2">
      <c r="A101" s="103"/>
      <c r="B101" s="55"/>
      <c r="C101" s="55" t="s">
        <v>71</v>
      </c>
      <c r="D101" s="54"/>
      <c r="E101" s="53"/>
      <c r="F101" s="53"/>
      <c r="G101" s="53"/>
      <c r="H101" s="51">
        <f>H94+H95+H97</f>
        <v>3575.75</v>
      </c>
      <c r="I101" s="52"/>
      <c r="J101" s="51">
        <f>J94+J95+J97</f>
        <v>1882.33</v>
      </c>
      <c r="K101" s="52"/>
      <c r="L101" s="96"/>
    </row>
    <row r="102" spans="1:56" ht="14.25" x14ac:dyDescent="0.2">
      <c r="A102" s="103"/>
      <c r="B102" s="55"/>
      <c r="C102" s="55" t="s">
        <v>72</v>
      </c>
      <c r="D102" s="54"/>
      <c r="E102" s="53"/>
      <c r="F102" s="53"/>
      <c r="G102" s="53"/>
      <c r="H102" s="51"/>
      <c r="I102" s="52"/>
      <c r="J102" s="51">
        <f>SUM(Q92:Q105)+SUM(V92:V105)</f>
        <v>103.14999999999999</v>
      </c>
      <c r="K102" s="52"/>
      <c r="L102" s="96"/>
    </row>
    <row r="103" spans="1:56" ht="28.5" x14ac:dyDescent="0.2">
      <c r="A103" s="103"/>
      <c r="B103" s="55" t="s">
        <v>194</v>
      </c>
      <c r="C103" s="55" t="s">
        <v>98</v>
      </c>
      <c r="D103" s="54" t="s">
        <v>73</v>
      </c>
      <c r="E103" s="53">
        <v>118</v>
      </c>
      <c r="F103" s="53">
        <f>ROUND(0.9,7)</f>
        <v>0.9</v>
      </c>
      <c r="G103" s="53">
        <v>106.2</v>
      </c>
      <c r="H103" s="51"/>
      <c r="I103" s="52"/>
      <c r="J103" s="51">
        <f>SUM(AC92:AC105)</f>
        <v>109.55</v>
      </c>
      <c r="K103" s="52"/>
      <c r="L103" s="96"/>
    </row>
    <row r="104" spans="1:56" ht="42.75" x14ac:dyDescent="0.2">
      <c r="A104" s="104"/>
      <c r="B104" s="60" t="s">
        <v>193</v>
      </c>
      <c r="C104" s="60" t="s">
        <v>99</v>
      </c>
      <c r="D104" s="59" t="s">
        <v>73</v>
      </c>
      <c r="E104" s="58">
        <v>63</v>
      </c>
      <c r="F104" s="58">
        <f>ROUND(0.85,7)</f>
        <v>0.85</v>
      </c>
      <c r="G104" s="58">
        <v>53.55</v>
      </c>
      <c r="H104" s="56"/>
      <c r="I104" s="57"/>
      <c r="J104" s="56">
        <f>SUM(AE92:AE105)</f>
        <v>55.24</v>
      </c>
      <c r="K104" s="57"/>
      <c r="L104" s="95"/>
    </row>
    <row r="105" spans="1:56" ht="15" x14ac:dyDescent="0.25">
      <c r="C105" s="198" t="s">
        <v>74</v>
      </c>
      <c r="D105" s="198"/>
      <c r="E105" s="198"/>
      <c r="F105" s="198"/>
      <c r="G105" s="198"/>
      <c r="H105" s="198"/>
      <c r="I105" s="198">
        <f>J94+J95+J97+J103+J104</f>
        <v>2047.12</v>
      </c>
      <c r="J105" s="198"/>
      <c r="O105" s="49">
        <f>I105</f>
        <v>2047.12</v>
      </c>
      <c r="P105" s="39">
        <f>K105</f>
        <v>0</v>
      </c>
      <c r="Q105" s="49">
        <f>J94</f>
        <v>100.41</v>
      </c>
      <c r="R105" s="49">
        <f>J94</f>
        <v>100.41</v>
      </c>
      <c r="U105" s="94">
        <f>L94</f>
        <v>0</v>
      </c>
      <c r="V105" s="49">
        <f>J96</f>
        <v>2.74</v>
      </c>
      <c r="W105" s="94">
        <f>L96</f>
        <v>0</v>
      </c>
      <c r="X105" s="49">
        <f>J95</f>
        <v>13.44</v>
      </c>
      <c r="Z105" s="94">
        <f>L95</f>
        <v>0</v>
      </c>
      <c r="AB105" s="49">
        <f>J97</f>
        <v>1768.48</v>
      </c>
      <c r="AN105" s="39">
        <v>2047.12</v>
      </c>
      <c r="AO105" s="39">
        <v>1768.48</v>
      </c>
      <c r="AP105" s="39">
        <v>13.44</v>
      </c>
      <c r="AQ105" s="39">
        <v>100.41</v>
      </c>
      <c r="AX105" s="39">
        <v>0</v>
      </c>
      <c r="AY105" s="39">
        <v>0</v>
      </c>
      <c r="AZ105" s="39">
        <v>0</v>
      </c>
      <c r="BA105" s="39">
        <v>0</v>
      </c>
    </row>
    <row r="106" spans="1:56" ht="28.5" x14ac:dyDescent="0.2">
      <c r="A106" s="103" t="s">
        <v>831</v>
      </c>
      <c r="B106" s="55" t="s">
        <v>832</v>
      </c>
      <c r="C106" s="55" t="s">
        <v>833</v>
      </c>
      <c r="D106" s="54" t="s">
        <v>125</v>
      </c>
      <c r="E106" s="53">
        <v>52.2</v>
      </c>
      <c r="F106" s="53"/>
      <c r="G106" s="53">
        <v>52.2</v>
      </c>
      <c r="H106" s="51">
        <v>74.91</v>
      </c>
      <c r="I106" s="52"/>
      <c r="J106" s="51">
        <v>3910.3</v>
      </c>
      <c r="K106" s="52"/>
      <c r="L106" s="96"/>
      <c r="AC106" s="39">
        <v>0</v>
      </c>
      <c r="AD106" s="39">
        <v>0</v>
      </c>
      <c r="AE106" s="39">
        <v>0</v>
      </c>
      <c r="AF106" s="39">
        <v>0</v>
      </c>
      <c r="AS106" s="39">
        <v>0</v>
      </c>
      <c r="AT106" s="39">
        <v>0</v>
      </c>
      <c r="BC106" s="39">
        <v>0</v>
      </c>
      <c r="BD106" s="39">
        <v>0</v>
      </c>
    </row>
    <row r="107" spans="1:56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</row>
    <row r="108" spans="1:56" ht="15" x14ac:dyDescent="0.25">
      <c r="C108" s="198" t="s">
        <v>74</v>
      </c>
      <c r="D108" s="198"/>
      <c r="E108" s="198"/>
      <c r="F108" s="198"/>
      <c r="G108" s="198"/>
      <c r="H108" s="198"/>
      <c r="I108" s="198">
        <f>J106</f>
        <v>3910.3</v>
      </c>
      <c r="J108" s="198"/>
      <c r="O108" s="49">
        <f>I108</f>
        <v>3910.3</v>
      </c>
      <c r="P108" s="39">
        <f>K108</f>
        <v>0</v>
      </c>
      <c r="Q108" s="39">
        <f>0</f>
        <v>0</v>
      </c>
      <c r="R108" s="39">
        <f>0</f>
        <v>0</v>
      </c>
      <c r="U108" s="39">
        <f>0</f>
        <v>0</v>
      </c>
      <c r="V108" s="39">
        <f>0</f>
        <v>0</v>
      </c>
      <c r="W108" s="39">
        <f>0</f>
        <v>0</v>
      </c>
      <c r="X108" s="39">
        <f>0</f>
        <v>0</v>
      </c>
      <c r="Z108" s="39">
        <f>0</f>
        <v>0</v>
      </c>
      <c r="AB108" s="49">
        <f>I108</f>
        <v>3910.3</v>
      </c>
      <c r="AN108" s="39">
        <v>3910.3</v>
      </c>
      <c r="AO108" s="39">
        <v>3910.3</v>
      </c>
      <c r="AP108" s="39">
        <v>0</v>
      </c>
      <c r="AQ108" s="39">
        <v>0</v>
      </c>
      <c r="AX108" s="39">
        <v>0</v>
      </c>
      <c r="AY108" s="39">
        <v>0</v>
      </c>
      <c r="AZ108" s="39">
        <v>0</v>
      </c>
      <c r="BA108" s="39">
        <v>0</v>
      </c>
    </row>
    <row r="109" spans="1:56" ht="42.75" x14ac:dyDescent="0.2">
      <c r="A109" s="103" t="s">
        <v>834</v>
      </c>
      <c r="B109" s="55" t="s">
        <v>835</v>
      </c>
      <c r="C109" s="55" t="s">
        <v>836</v>
      </c>
      <c r="D109" s="54" t="s">
        <v>139</v>
      </c>
      <c r="E109" s="53">
        <v>4.5999999999999996</v>
      </c>
      <c r="F109" s="53"/>
      <c r="G109" s="53">
        <v>4.5999999999999996</v>
      </c>
      <c r="H109" s="51">
        <v>3.15</v>
      </c>
      <c r="I109" s="52"/>
      <c r="J109" s="51">
        <v>14.49</v>
      </c>
      <c r="K109" s="52"/>
      <c r="L109" s="96"/>
      <c r="AC109" s="39">
        <v>0</v>
      </c>
      <c r="AD109" s="39">
        <v>0</v>
      </c>
      <c r="AE109" s="39">
        <v>0</v>
      </c>
      <c r="AF109" s="39">
        <v>0</v>
      </c>
      <c r="AS109" s="39">
        <v>0</v>
      </c>
      <c r="AT109" s="39">
        <v>0</v>
      </c>
      <c r="BC109" s="39">
        <v>0</v>
      </c>
      <c r="BD109" s="39">
        <v>0</v>
      </c>
    </row>
    <row r="110" spans="1:56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</row>
    <row r="111" spans="1:56" ht="15" x14ac:dyDescent="0.25">
      <c r="C111" s="198" t="s">
        <v>74</v>
      </c>
      <c r="D111" s="198"/>
      <c r="E111" s="198"/>
      <c r="F111" s="198"/>
      <c r="G111" s="198"/>
      <c r="H111" s="198"/>
      <c r="I111" s="198">
        <f>J109</f>
        <v>14.49</v>
      </c>
      <c r="J111" s="198"/>
      <c r="O111" s="49">
        <f>I111</f>
        <v>14.49</v>
      </c>
      <c r="P111" s="39">
        <f>K111</f>
        <v>0</v>
      </c>
      <c r="Q111" s="39">
        <f>0</f>
        <v>0</v>
      </c>
      <c r="R111" s="39">
        <f>0</f>
        <v>0</v>
      </c>
      <c r="U111" s="39">
        <f>0</f>
        <v>0</v>
      </c>
      <c r="V111" s="39">
        <f>0</f>
        <v>0</v>
      </c>
      <c r="W111" s="39">
        <f>0</f>
        <v>0</v>
      </c>
      <c r="X111" s="39">
        <f>0</f>
        <v>0</v>
      </c>
      <c r="Z111" s="39">
        <f>0</f>
        <v>0</v>
      </c>
      <c r="AB111" s="49">
        <f>I111</f>
        <v>14.49</v>
      </c>
      <c r="AN111" s="39">
        <v>14.49</v>
      </c>
      <c r="AO111" s="39">
        <v>14.49</v>
      </c>
      <c r="AP111" s="39">
        <v>0</v>
      </c>
      <c r="AQ111" s="39">
        <v>0</v>
      </c>
      <c r="AX111" s="39">
        <v>0</v>
      </c>
      <c r="AY111" s="39">
        <v>0</v>
      </c>
      <c r="AZ111" s="39">
        <v>0</v>
      </c>
      <c r="BA111" s="39">
        <v>0</v>
      </c>
    </row>
    <row r="112" spans="1:56" ht="159" x14ac:dyDescent="0.2">
      <c r="A112" s="103" t="s">
        <v>837</v>
      </c>
      <c r="B112" s="55" t="s">
        <v>838</v>
      </c>
      <c r="C112" s="55" t="s">
        <v>322</v>
      </c>
      <c r="D112" s="54" t="s">
        <v>104</v>
      </c>
      <c r="E112" s="53">
        <v>1.0506</v>
      </c>
      <c r="F112" s="53"/>
      <c r="G112" s="53">
        <v>1.0506</v>
      </c>
      <c r="H112" s="51"/>
      <c r="I112" s="52"/>
      <c r="J112" s="51"/>
      <c r="K112" s="52"/>
      <c r="L112" s="96"/>
      <c r="AC112" s="39">
        <v>1753.34</v>
      </c>
      <c r="AD112" s="39">
        <v>1753.34</v>
      </c>
      <c r="AE112" s="39">
        <v>867.39</v>
      </c>
      <c r="AF112" s="39">
        <v>867.39</v>
      </c>
      <c r="AS112" s="39">
        <v>1753.34</v>
      </c>
      <c r="AT112" s="39">
        <v>867.39</v>
      </c>
      <c r="BC112" s="39">
        <v>0</v>
      </c>
      <c r="BD112" s="39">
        <v>0</v>
      </c>
    </row>
    <row r="113" spans="1:53" ht="38.25" x14ac:dyDescent="0.2">
      <c r="B113" s="106" t="s">
        <v>452</v>
      </c>
    </row>
    <row r="114" spans="1:53" x14ac:dyDescent="0.2">
      <c r="C114" s="63" t="s">
        <v>839</v>
      </c>
    </row>
    <row r="115" spans="1:53" ht="14.25" x14ac:dyDescent="0.2">
      <c r="A115" s="103"/>
      <c r="B115" s="61">
        <v>1</v>
      </c>
      <c r="C115" s="55" t="s">
        <v>33</v>
      </c>
      <c r="D115" s="54"/>
      <c r="E115" s="53"/>
      <c r="F115" s="53"/>
      <c r="G115" s="53"/>
      <c r="H115" s="51">
        <v>1528.19</v>
      </c>
      <c r="I115" s="52">
        <f>ROUND(1.15,7)</f>
        <v>1.1499999999999999</v>
      </c>
      <c r="J115" s="51">
        <v>1846.35</v>
      </c>
      <c r="K115" s="52"/>
      <c r="L115" s="96"/>
    </row>
    <row r="116" spans="1:53" ht="14.25" x14ac:dyDescent="0.2">
      <c r="A116" s="103"/>
      <c r="B116" s="61">
        <v>3</v>
      </c>
      <c r="C116" s="55" t="s">
        <v>34</v>
      </c>
      <c r="D116" s="54"/>
      <c r="E116" s="53"/>
      <c r="F116" s="53"/>
      <c r="G116" s="53"/>
      <c r="H116" s="51">
        <v>35.36</v>
      </c>
      <c r="I116" s="52">
        <f>ROUND(1.25,7)</f>
        <v>1.25</v>
      </c>
      <c r="J116" s="51">
        <v>46.44</v>
      </c>
      <c r="K116" s="52"/>
      <c r="L116" s="96"/>
    </row>
    <row r="117" spans="1:53" ht="14.25" x14ac:dyDescent="0.2">
      <c r="A117" s="103"/>
      <c r="B117" s="61">
        <v>2</v>
      </c>
      <c r="C117" s="55" t="s">
        <v>67</v>
      </c>
      <c r="D117" s="54"/>
      <c r="E117" s="53"/>
      <c r="F117" s="53"/>
      <c r="G117" s="53"/>
      <c r="H117" s="51">
        <v>6.88</v>
      </c>
      <c r="I117" s="52">
        <f>ROUND(1.25,7)</f>
        <v>1.25</v>
      </c>
      <c r="J117" s="62">
        <v>9.0399999999999991</v>
      </c>
      <c r="K117" s="52"/>
      <c r="L117" s="97"/>
    </row>
    <row r="118" spans="1:53" ht="14.25" x14ac:dyDescent="0.2">
      <c r="A118" s="103"/>
      <c r="B118" s="61">
        <v>4</v>
      </c>
      <c r="C118" s="55" t="s">
        <v>35</v>
      </c>
      <c r="D118" s="54"/>
      <c r="E118" s="53"/>
      <c r="F118" s="53"/>
      <c r="G118" s="53"/>
      <c r="H118" s="51">
        <v>0.36</v>
      </c>
      <c r="I118" s="52"/>
      <c r="J118" s="51">
        <v>0.38</v>
      </c>
      <c r="K118" s="52"/>
      <c r="L118" s="96"/>
    </row>
    <row r="119" spans="1:53" ht="14.25" x14ac:dyDescent="0.2">
      <c r="A119" s="103"/>
      <c r="B119" s="55" t="s">
        <v>948</v>
      </c>
      <c r="C119" s="55" t="s">
        <v>949</v>
      </c>
      <c r="D119" s="54" t="s">
        <v>111</v>
      </c>
      <c r="E119" s="53">
        <v>105</v>
      </c>
      <c r="F119" s="53"/>
      <c r="G119" s="53">
        <v>110.313</v>
      </c>
      <c r="H119" s="51"/>
      <c r="I119" s="52"/>
      <c r="J119" s="51"/>
      <c r="K119" s="52"/>
      <c r="L119" s="96"/>
    </row>
    <row r="120" spans="1:53" ht="14.25" x14ac:dyDescent="0.2">
      <c r="A120" s="103"/>
      <c r="B120" s="55" t="s">
        <v>950</v>
      </c>
      <c r="C120" s="55" t="s">
        <v>951</v>
      </c>
      <c r="D120" s="54" t="s">
        <v>113</v>
      </c>
      <c r="E120" s="53">
        <v>30</v>
      </c>
      <c r="F120" s="53"/>
      <c r="G120" s="53">
        <v>31.518000000000001</v>
      </c>
      <c r="H120" s="51"/>
      <c r="I120" s="52"/>
      <c r="J120" s="51"/>
      <c r="K120" s="52"/>
      <c r="L120" s="96"/>
    </row>
    <row r="121" spans="1:53" ht="14.25" x14ac:dyDescent="0.2">
      <c r="A121" s="103"/>
      <c r="B121" s="55" t="s">
        <v>952</v>
      </c>
      <c r="C121" s="55" t="s">
        <v>889</v>
      </c>
      <c r="D121" s="54" t="s">
        <v>108</v>
      </c>
      <c r="E121" s="53">
        <v>8.8999999999999999E-3</v>
      </c>
      <c r="F121" s="53"/>
      <c r="G121" s="53">
        <v>9.3503000000000006E-3</v>
      </c>
      <c r="H121" s="51"/>
      <c r="I121" s="52"/>
      <c r="J121" s="51"/>
      <c r="K121" s="52"/>
      <c r="L121" s="96"/>
    </row>
    <row r="122" spans="1:53" ht="14.25" x14ac:dyDescent="0.2">
      <c r="A122" s="103"/>
      <c r="B122" s="55"/>
      <c r="C122" s="55" t="s">
        <v>68</v>
      </c>
      <c r="D122" s="54" t="s">
        <v>69</v>
      </c>
      <c r="E122" s="53">
        <v>166.47</v>
      </c>
      <c r="F122" s="53">
        <f>ROUND(1.15,7)</f>
        <v>1.1499999999999999</v>
      </c>
      <c r="G122" s="53">
        <v>201.1273893</v>
      </c>
      <c r="H122" s="51"/>
      <c r="I122" s="52"/>
      <c r="J122" s="51"/>
      <c r="K122" s="52"/>
      <c r="L122" s="96"/>
    </row>
    <row r="123" spans="1:53" ht="14.25" x14ac:dyDescent="0.2">
      <c r="A123" s="103"/>
      <c r="B123" s="55"/>
      <c r="C123" s="60" t="s">
        <v>70</v>
      </c>
      <c r="D123" s="59" t="s">
        <v>69</v>
      </c>
      <c r="E123" s="58">
        <v>0.57999999999999996</v>
      </c>
      <c r="F123" s="58">
        <f>ROUND(1.25,7)</f>
        <v>1.25</v>
      </c>
      <c r="G123" s="58">
        <v>0.76168499999999995</v>
      </c>
      <c r="H123" s="56"/>
      <c r="I123" s="57"/>
      <c r="J123" s="56"/>
      <c r="K123" s="57"/>
      <c r="L123" s="95"/>
    </row>
    <row r="124" spans="1:53" ht="14.25" x14ac:dyDescent="0.2">
      <c r="A124" s="103"/>
      <c r="B124" s="55"/>
      <c r="C124" s="55" t="s">
        <v>71</v>
      </c>
      <c r="D124" s="54"/>
      <c r="E124" s="53"/>
      <c r="F124" s="53"/>
      <c r="G124" s="53"/>
      <c r="H124" s="51">
        <f>H115+H116+H118</f>
        <v>1563.9099999999999</v>
      </c>
      <c r="I124" s="52"/>
      <c r="J124" s="51">
        <f>J115+J116+J118</f>
        <v>1893.17</v>
      </c>
      <c r="K124" s="52"/>
      <c r="L124" s="96"/>
    </row>
    <row r="125" spans="1:53" ht="14.25" x14ac:dyDescent="0.2">
      <c r="A125" s="103"/>
      <c r="B125" s="55"/>
      <c r="C125" s="55" t="s">
        <v>72</v>
      </c>
      <c r="D125" s="54"/>
      <c r="E125" s="53"/>
      <c r="F125" s="53"/>
      <c r="G125" s="53"/>
      <c r="H125" s="51"/>
      <c r="I125" s="52"/>
      <c r="J125" s="51">
        <f>SUM(Q112:Q128)+SUM(V112:V128)</f>
        <v>1855.3899999999999</v>
      </c>
      <c r="K125" s="52"/>
      <c r="L125" s="96"/>
    </row>
    <row r="126" spans="1:53" ht="28.5" x14ac:dyDescent="0.2">
      <c r="A126" s="103"/>
      <c r="B126" s="55" t="s">
        <v>210</v>
      </c>
      <c r="C126" s="55" t="s">
        <v>209</v>
      </c>
      <c r="D126" s="54" t="s">
        <v>73</v>
      </c>
      <c r="E126" s="53">
        <v>105</v>
      </c>
      <c r="F126" s="53">
        <f>ROUND(0.9,7)</f>
        <v>0.9</v>
      </c>
      <c r="G126" s="53">
        <v>94.5</v>
      </c>
      <c r="H126" s="51"/>
      <c r="I126" s="52"/>
      <c r="J126" s="51">
        <f>SUM(AC112:AC128)</f>
        <v>1753.34</v>
      </c>
      <c r="K126" s="52"/>
      <c r="L126" s="96"/>
    </row>
    <row r="127" spans="1:53" ht="42.75" x14ac:dyDescent="0.2">
      <c r="A127" s="104"/>
      <c r="B127" s="60" t="s">
        <v>208</v>
      </c>
      <c r="C127" s="60" t="s">
        <v>207</v>
      </c>
      <c r="D127" s="59" t="s">
        <v>73</v>
      </c>
      <c r="E127" s="58">
        <v>55</v>
      </c>
      <c r="F127" s="58">
        <f>ROUND(0.85,7)</f>
        <v>0.85</v>
      </c>
      <c r="G127" s="58">
        <v>46.75</v>
      </c>
      <c r="H127" s="56"/>
      <c r="I127" s="57"/>
      <c r="J127" s="56">
        <f>SUM(AE112:AE128)</f>
        <v>867.39</v>
      </c>
      <c r="K127" s="57"/>
      <c r="L127" s="95"/>
    </row>
    <row r="128" spans="1:53" ht="15" x14ac:dyDescent="0.25">
      <c r="C128" s="198" t="s">
        <v>74</v>
      </c>
      <c r="D128" s="198"/>
      <c r="E128" s="198"/>
      <c r="F128" s="198"/>
      <c r="G128" s="198"/>
      <c r="H128" s="198"/>
      <c r="I128" s="198">
        <f>J115+J116+J118+J126+J127</f>
        <v>4513.9000000000005</v>
      </c>
      <c r="J128" s="198"/>
      <c r="O128" s="49">
        <f>I128</f>
        <v>4513.9000000000005</v>
      </c>
      <c r="P128" s="39">
        <f>K128</f>
        <v>0</v>
      </c>
      <c r="Q128" s="49">
        <f>J115</f>
        <v>1846.35</v>
      </c>
      <c r="R128" s="49">
        <f>J115</f>
        <v>1846.35</v>
      </c>
      <c r="U128" s="94">
        <f>L115</f>
        <v>0</v>
      </c>
      <c r="V128" s="49">
        <f>J117</f>
        <v>9.0399999999999991</v>
      </c>
      <c r="W128" s="94">
        <f>L117</f>
        <v>0</v>
      </c>
      <c r="X128" s="49">
        <f>J116</f>
        <v>46.44</v>
      </c>
      <c r="Z128" s="94">
        <f>L116</f>
        <v>0</v>
      </c>
      <c r="AB128" s="49">
        <f>J118</f>
        <v>0.38</v>
      </c>
      <c r="AN128" s="39">
        <v>4513.9000000000005</v>
      </c>
      <c r="AO128" s="39">
        <v>0.38</v>
      </c>
      <c r="AP128" s="39">
        <v>46.44</v>
      </c>
      <c r="AQ128" s="39">
        <v>1846.35</v>
      </c>
      <c r="AX128" s="39">
        <v>0</v>
      </c>
      <c r="AY128" s="39">
        <v>0</v>
      </c>
      <c r="AZ128" s="39">
        <v>0</v>
      </c>
      <c r="BA128" s="39">
        <v>0</v>
      </c>
    </row>
    <row r="129" spans="1:56" ht="71.25" x14ac:dyDescent="0.2">
      <c r="A129" s="103" t="s">
        <v>840</v>
      </c>
      <c r="B129" s="55" t="s">
        <v>841</v>
      </c>
      <c r="C129" s="55" t="s">
        <v>842</v>
      </c>
      <c r="D129" s="54" t="s">
        <v>111</v>
      </c>
      <c r="E129" s="53">
        <v>110.313</v>
      </c>
      <c r="F129" s="53"/>
      <c r="G129" s="53">
        <v>110.313</v>
      </c>
      <c r="H129" s="51">
        <v>59.16</v>
      </c>
      <c r="I129" s="52"/>
      <c r="J129" s="51">
        <v>6526.12</v>
      </c>
      <c r="K129" s="52"/>
      <c r="L129" s="96"/>
      <c r="AC129" s="39">
        <v>0</v>
      </c>
      <c r="AD129" s="39">
        <v>0</v>
      </c>
      <c r="AE129" s="39">
        <v>0</v>
      </c>
      <c r="AF129" s="39">
        <v>0</v>
      </c>
      <c r="AS129" s="39">
        <v>0</v>
      </c>
      <c r="AT129" s="39">
        <v>0</v>
      </c>
      <c r="BC129" s="39">
        <v>0</v>
      </c>
      <c r="BD129" s="39">
        <v>0</v>
      </c>
    </row>
    <row r="130" spans="1:56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</row>
    <row r="131" spans="1:56" ht="15" x14ac:dyDescent="0.25">
      <c r="C131" s="198" t="s">
        <v>74</v>
      </c>
      <c r="D131" s="198"/>
      <c r="E131" s="198"/>
      <c r="F131" s="198"/>
      <c r="G131" s="198"/>
      <c r="H131" s="198"/>
      <c r="I131" s="198">
        <f>J129</f>
        <v>6526.12</v>
      </c>
      <c r="J131" s="198"/>
      <c r="O131" s="49">
        <f>I131</f>
        <v>6526.12</v>
      </c>
      <c r="P131" s="39">
        <f>K131</f>
        <v>0</v>
      </c>
      <c r="Q131" s="39">
        <f>0</f>
        <v>0</v>
      </c>
      <c r="R131" s="39">
        <f>0</f>
        <v>0</v>
      </c>
      <c r="U131" s="39">
        <f>0</f>
        <v>0</v>
      </c>
      <c r="V131" s="39">
        <f>0</f>
        <v>0</v>
      </c>
      <c r="W131" s="39">
        <f>0</f>
        <v>0</v>
      </c>
      <c r="X131" s="39">
        <f>0</f>
        <v>0</v>
      </c>
      <c r="Z131" s="39">
        <f>0</f>
        <v>0</v>
      </c>
      <c r="AB131" s="49">
        <f>I131</f>
        <v>6526.12</v>
      </c>
      <c r="AN131" s="39">
        <v>6526.12</v>
      </c>
      <c r="AO131" s="39">
        <v>6526.12</v>
      </c>
      <c r="AP131" s="39">
        <v>0</v>
      </c>
      <c r="AQ131" s="39">
        <v>0</v>
      </c>
      <c r="AX131" s="39">
        <v>0</v>
      </c>
      <c r="AY131" s="39">
        <v>0</v>
      </c>
      <c r="AZ131" s="39">
        <v>0</v>
      </c>
      <c r="BA131" s="39">
        <v>0</v>
      </c>
    </row>
    <row r="132" spans="1:56" ht="116.25" x14ac:dyDescent="0.2">
      <c r="A132" s="103" t="s">
        <v>843</v>
      </c>
      <c r="B132" s="55" t="s">
        <v>844</v>
      </c>
      <c r="C132" s="55" t="s">
        <v>321</v>
      </c>
      <c r="D132" s="54" t="s">
        <v>126</v>
      </c>
      <c r="E132" s="53">
        <v>1.7509999999999999</v>
      </c>
      <c r="F132" s="53"/>
      <c r="G132" s="53">
        <v>1.7509999999999999</v>
      </c>
      <c r="H132" s="51"/>
      <c r="I132" s="52"/>
      <c r="J132" s="51"/>
      <c r="K132" s="52"/>
      <c r="L132" s="96"/>
      <c r="AC132" s="39">
        <v>122.21</v>
      </c>
      <c r="AD132" s="39">
        <v>122.21</v>
      </c>
      <c r="AE132" s="39">
        <v>61.63</v>
      </c>
      <c r="AF132" s="39">
        <v>61.63</v>
      </c>
      <c r="AS132" s="39">
        <v>122.21</v>
      </c>
      <c r="AT132" s="39">
        <v>61.63</v>
      </c>
      <c r="BC132" s="39">
        <v>0</v>
      </c>
      <c r="BD132" s="39">
        <v>0</v>
      </c>
    </row>
    <row r="133" spans="1:56" ht="38.25" x14ac:dyDescent="0.2">
      <c r="B133" s="106" t="s">
        <v>452</v>
      </c>
    </row>
    <row r="134" spans="1:56" x14ac:dyDescent="0.2">
      <c r="C134" s="63" t="s">
        <v>845</v>
      </c>
    </row>
    <row r="135" spans="1:56" ht="14.25" x14ac:dyDescent="0.2">
      <c r="A135" s="103"/>
      <c r="B135" s="61">
        <v>1</v>
      </c>
      <c r="C135" s="55" t="s">
        <v>33</v>
      </c>
      <c r="D135" s="54"/>
      <c r="E135" s="53"/>
      <c r="F135" s="53"/>
      <c r="G135" s="53"/>
      <c r="H135" s="51">
        <v>57.15</v>
      </c>
      <c r="I135" s="52">
        <f>ROUND(1.15,7)</f>
        <v>1.1499999999999999</v>
      </c>
      <c r="J135" s="51">
        <v>115.08</v>
      </c>
      <c r="K135" s="52"/>
      <c r="L135" s="96"/>
    </row>
    <row r="136" spans="1:56" ht="14.25" x14ac:dyDescent="0.2">
      <c r="A136" s="103"/>
      <c r="B136" s="61">
        <v>4</v>
      </c>
      <c r="C136" s="55" t="s">
        <v>35</v>
      </c>
      <c r="D136" s="54"/>
      <c r="E136" s="53"/>
      <c r="F136" s="53"/>
      <c r="G136" s="53"/>
      <c r="H136" s="51">
        <v>36</v>
      </c>
      <c r="I136" s="52"/>
      <c r="J136" s="51">
        <v>63.04</v>
      </c>
      <c r="K136" s="52"/>
      <c r="L136" s="96"/>
    </row>
    <row r="137" spans="1:56" ht="14.25" x14ac:dyDescent="0.2">
      <c r="A137" s="103"/>
      <c r="B137" s="55" t="s">
        <v>945</v>
      </c>
      <c r="C137" s="55" t="s">
        <v>946</v>
      </c>
      <c r="D137" s="54" t="s">
        <v>947</v>
      </c>
      <c r="E137" s="53">
        <v>100</v>
      </c>
      <c r="F137" s="53"/>
      <c r="G137" s="53">
        <v>175.1</v>
      </c>
      <c r="H137" s="51"/>
      <c r="I137" s="52"/>
      <c r="J137" s="51"/>
      <c r="K137" s="52"/>
      <c r="L137" s="96"/>
    </row>
    <row r="138" spans="1:56" ht="14.25" x14ac:dyDescent="0.2">
      <c r="A138" s="103"/>
      <c r="B138" s="55"/>
      <c r="C138" s="60" t="s">
        <v>68</v>
      </c>
      <c r="D138" s="59" t="s">
        <v>69</v>
      </c>
      <c r="E138" s="58">
        <v>6.7</v>
      </c>
      <c r="F138" s="58">
        <f>ROUND(1.15,7)</f>
        <v>1.1499999999999999</v>
      </c>
      <c r="G138" s="58">
        <v>13.491455</v>
      </c>
      <c r="H138" s="56"/>
      <c r="I138" s="57"/>
      <c r="J138" s="56"/>
      <c r="K138" s="57"/>
      <c r="L138" s="95"/>
    </row>
    <row r="139" spans="1:56" ht="14.25" x14ac:dyDescent="0.2">
      <c r="A139" s="103"/>
      <c r="B139" s="55"/>
      <c r="C139" s="55" t="s">
        <v>71</v>
      </c>
      <c r="D139" s="54"/>
      <c r="E139" s="53"/>
      <c r="F139" s="53"/>
      <c r="G139" s="53"/>
      <c r="H139" s="51">
        <f>H135+H136</f>
        <v>93.15</v>
      </c>
      <c r="I139" s="52"/>
      <c r="J139" s="51">
        <f>J135+J136</f>
        <v>178.12</v>
      </c>
      <c r="K139" s="52"/>
      <c r="L139" s="96"/>
    </row>
    <row r="140" spans="1:56" ht="14.25" x14ac:dyDescent="0.2">
      <c r="A140" s="103"/>
      <c r="B140" s="55"/>
      <c r="C140" s="55" t="s">
        <v>72</v>
      </c>
      <c r="D140" s="54"/>
      <c r="E140" s="53"/>
      <c r="F140" s="53"/>
      <c r="G140" s="53"/>
      <c r="H140" s="51"/>
      <c r="I140" s="52"/>
      <c r="J140" s="51">
        <f>SUM(Q132:Q143)+SUM(V132:V143)</f>
        <v>115.08</v>
      </c>
      <c r="K140" s="52"/>
      <c r="L140" s="96"/>
    </row>
    <row r="141" spans="1:56" ht="28.5" x14ac:dyDescent="0.2">
      <c r="A141" s="103"/>
      <c r="B141" s="55" t="s">
        <v>194</v>
      </c>
      <c r="C141" s="55" t="s">
        <v>98</v>
      </c>
      <c r="D141" s="54" t="s">
        <v>73</v>
      </c>
      <c r="E141" s="53">
        <v>118</v>
      </c>
      <c r="F141" s="53">
        <f>ROUND(0.9,7)</f>
        <v>0.9</v>
      </c>
      <c r="G141" s="53">
        <v>106.2</v>
      </c>
      <c r="H141" s="51"/>
      <c r="I141" s="52"/>
      <c r="J141" s="51">
        <f>SUM(AC132:AC143)</f>
        <v>122.21</v>
      </c>
      <c r="K141" s="52"/>
      <c r="L141" s="96"/>
    </row>
    <row r="142" spans="1:56" ht="42.75" x14ac:dyDescent="0.2">
      <c r="A142" s="104"/>
      <c r="B142" s="60" t="s">
        <v>193</v>
      </c>
      <c r="C142" s="60" t="s">
        <v>99</v>
      </c>
      <c r="D142" s="59" t="s">
        <v>73</v>
      </c>
      <c r="E142" s="58">
        <v>63</v>
      </c>
      <c r="F142" s="58">
        <f>ROUND(0.85,7)</f>
        <v>0.85</v>
      </c>
      <c r="G142" s="58">
        <v>53.55</v>
      </c>
      <c r="H142" s="56"/>
      <c r="I142" s="57"/>
      <c r="J142" s="56">
        <f>SUM(AE132:AE143)</f>
        <v>61.63</v>
      </c>
      <c r="K142" s="57"/>
      <c r="L142" s="95"/>
    </row>
    <row r="143" spans="1:56" ht="15" x14ac:dyDescent="0.25">
      <c r="C143" s="198" t="s">
        <v>74</v>
      </c>
      <c r="D143" s="198"/>
      <c r="E143" s="198"/>
      <c r="F143" s="198"/>
      <c r="G143" s="198"/>
      <c r="H143" s="198"/>
      <c r="I143" s="198">
        <f>J135+J136+J141+J142</f>
        <v>361.96</v>
      </c>
      <c r="J143" s="198"/>
      <c r="O143" s="49">
        <f>I143</f>
        <v>361.96</v>
      </c>
      <c r="P143" s="39">
        <f>K143</f>
        <v>0</v>
      </c>
      <c r="Q143" s="49">
        <f>J135</f>
        <v>115.08</v>
      </c>
      <c r="R143" s="49">
        <f>J135</f>
        <v>115.08</v>
      </c>
      <c r="U143" s="94">
        <f>L135</f>
        <v>0</v>
      </c>
      <c r="V143" s="39">
        <f>0</f>
        <v>0</v>
      </c>
      <c r="W143" s="39">
        <f>0</f>
        <v>0</v>
      </c>
      <c r="X143" s="39">
        <f>0</f>
        <v>0</v>
      </c>
      <c r="Z143" s="39">
        <f>0</f>
        <v>0</v>
      </c>
      <c r="AB143" s="49">
        <f>J136</f>
        <v>63.04</v>
      </c>
      <c r="AN143" s="39">
        <v>361.96</v>
      </c>
      <c r="AO143" s="39">
        <v>63.04</v>
      </c>
      <c r="AP143" s="39">
        <v>0</v>
      </c>
      <c r="AQ143" s="39">
        <v>115.08</v>
      </c>
      <c r="AX143" s="39">
        <v>0</v>
      </c>
      <c r="AY143" s="39">
        <v>0</v>
      </c>
      <c r="AZ143" s="39">
        <v>0</v>
      </c>
      <c r="BA143" s="39">
        <v>0</v>
      </c>
    </row>
    <row r="144" spans="1:56" ht="14.25" x14ac:dyDescent="0.2">
      <c r="A144" s="103" t="s">
        <v>846</v>
      </c>
      <c r="B144" s="55" t="s">
        <v>847</v>
      </c>
      <c r="C144" s="55" t="s">
        <v>848</v>
      </c>
      <c r="D144" s="54" t="s">
        <v>694</v>
      </c>
      <c r="E144" s="53">
        <v>17.510000000000002</v>
      </c>
      <c r="F144" s="53"/>
      <c r="G144" s="53">
        <v>17.510000000000002</v>
      </c>
      <c r="H144" s="51">
        <v>44.3</v>
      </c>
      <c r="I144" s="52"/>
      <c r="J144" s="51">
        <v>775.69</v>
      </c>
      <c r="K144" s="52"/>
      <c r="L144" s="96"/>
      <c r="AC144" s="39">
        <v>0</v>
      </c>
      <c r="AD144" s="39">
        <v>0</v>
      </c>
      <c r="AE144" s="39">
        <v>0</v>
      </c>
      <c r="AF144" s="39">
        <v>0</v>
      </c>
      <c r="AS144" s="39">
        <v>0</v>
      </c>
      <c r="AT144" s="39">
        <v>0</v>
      </c>
      <c r="BC144" s="39">
        <v>0</v>
      </c>
      <c r="BD144" s="39">
        <v>0</v>
      </c>
    </row>
    <row r="146" spans="1:56" x14ac:dyDescent="0.2">
      <c r="A146" s="50"/>
      <c r="B146" s="50"/>
      <c r="C146" s="64" t="s">
        <v>849</v>
      </c>
      <c r="D146" s="50"/>
      <c r="E146" s="50"/>
      <c r="F146" s="50"/>
      <c r="G146" s="50"/>
      <c r="H146" s="50"/>
      <c r="I146" s="50"/>
      <c r="J146" s="50"/>
      <c r="K146" s="50"/>
      <c r="L146" s="50"/>
    </row>
    <row r="147" spans="1:56" ht="15" x14ac:dyDescent="0.25">
      <c r="C147" s="198" t="s">
        <v>74</v>
      </c>
      <c r="D147" s="198"/>
      <c r="E147" s="198"/>
      <c r="F147" s="198"/>
      <c r="G147" s="198"/>
      <c r="H147" s="198"/>
      <c r="I147" s="198">
        <f>J144</f>
        <v>775.69</v>
      </c>
      <c r="J147" s="198"/>
      <c r="O147" s="49">
        <f>I147</f>
        <v>775.69</v>
      </c>
      <c r="P147" s="39">
        <f>K147</f>
        <v>0</v>
      </c>
      <c r="Q147" s="39">
        <f>0</f>
        <v>0</v>
      </c>
      <c r="R147" s="39">
        <f>0</f>
        <v>0</v>
      </c>
      <c r="U147" s="39">
        <f>0</f>
        <v>0</v>
      </c>
      <c r="V147" s="39">
        <f>0</f>
        <v>0</v>
      </c>
      <c r="W147" s="39">
        <f>0</f>
        <v>0</v>
      </c>
      <c r="X147" s="39">
        <f>0</f>
        <v>0</v>
      </c>
      <c r="Z147" s="39">
        <f>0</f>
        <v>0</v>
      </c>
      <c r="AB147" s="49">
        <f>I147</f>
        <v>775.69</v>
      </c>
      <c r="AN147" s="39">
        <v>775.69</v>
      </c>
      <c r="AO147" s="39">
        <v>775.69</v>
      </c>
      <c r="AP147" s="39">
        <v>0</v>
      </c>
      <c r="AQ147" s="39">
        <v>0</v>
      </c>
      <c r="AX147" s="39">
        <v>0</v>
      </c>
      <c r="AY147" s="39">
        <v>0</v>
      </c>
      <c r="AZ147" s="39">
        <v>0</v>
      </c>
      <c r="BA147" s="39">
        <v>0</v>
      </c>
    </row>
    <row r="148" spans="1:56" ht="42.75" x14ac:dyDescent="0.2">
      <c r="A148" s="103" t="s">
        <v>850</v>
      </c>
      <c r="B148" s="55" t="s">
        <v>851</v>
      </c>
      <c r="C148" s="55" t="s">
        <v>852</v>
      </c>
      <c r="D148" s="54" t="s">
        <v>126</v>
      </c>
      <c r="E148" s="53">
        <v>0.52200000000000002</v>
      </c>
      <c r="F148" s="53"/>
      <c r="G148" s="53">
        <v>0.52200000000000002</v>
      </c>
      <c r="H148" s="51"/>
      <c r="I148" s="52"/>
      <c r="J148" s="51"/>
      <c r="K148" s="52"/>
      <c r="L148" s="96"/>
      <c r="AC148" s="39">
        <v>153.71</v>
      </c>
      <c r="AD148" s="39">
        <v>153.71</v>
      </c>
      <c r="AE148" s="39">
        <v>120.37</v>
      </c>
      <c r="AF148" s="39">
        <v>120.37</v>
      </c>
      <c r="AS148" s="39">
        <v>153.71</v>
      </c>
      <c r="AT148" s="39">
        <v>120.37</v>
      </c>
      <c r="BC148" s="39">
        <v>0</v>
      </c>
      <c r="BD148" s="39">
        <v>0</v>
      </c>
    </row>
    <row r="150" spans="1:56" ht="14.25" x14ac:dyDescent="0.2">
      <c r="A150" s="103"/>
      <c r="B150" s="61">
        <v>1</v>
      </c>
      <c r="C150" s="55" t="s">
        <v>33</v>
      </c>
      <c r="D150" s="54"/>
      <c r="E150" s="53"/>
      <c r="F150" s="53"/>
      <c r="G150" s="53"/>
      <c r="H150" s="51">
        <v>353.23</v>
      </c>
      <c r="I150" s="52"/>
      <c r="J150" s="51">
        <v>184.39</v>
      </c>
      <c r="K150" s="52"/>
      <c r="L150" s="96"/>
    </row>
    <row r="151" spans="1:56" ht="14.25" x14ac:dyDescent="0.2">
      <c r="A151" s="103"/>
      <c r="B151" s="61">
        <v>3</v>
      </c>
      <c r="C151" s="55" t="s">
        <v>34</v>
      </c>
      <c r="D151" s="54"/>
      <c r="E151" s="53"/>
      <c r="F151" s="53"/>
      <c r="G151" s="53"/>
      <c r="H151" s="51">
        <v>5.13</v>
      </c>
      <c r="I151" s="52"/>
      <c r="J151" s="51">
        <v>2.68</v>
      </c>
      <c r="K151" s="52"/>
      <c r="L151" s="96"/>
    </row>
    <row r="152" spans="1:56" ht="14.25" x14ac:dyDescent="0.2">
      <c r="A152" s="103"/>
      <c r="B152" s="61">
        <v>2</v>
      </c>
      <c r="C152" s="55" t="s">
        <v>67</v>
      </c>
      <c r="D152" s="54"/>
      <c r="E152" s="53"/>
      <c r="F152" s="53"/>
      <c r="G152" s="53"/>
      <c r="H152" s="51">
        <v>1.54</v>
      </c>
      <c r="I152" s="52"/>
      <c r="J152" s="62">
        <v>0.8</v>
      </c>
      <c r="K152" s="52"/>
      <c r="L152" s="97"/>
    </row>
    <row r="153" spans="1:56" ht="14.25" x14ac:dyDescent="0.2">
      <c r="A153" s="103"/>
      <c r="B153" s="61">
        <v>4</v>
      </c>
      <c r="C153" s="55" t="s">
        <v>35</v>
      </c>
      <c r="D153" s="54"/>
      <c r="E153" s="53"/>
      <c r="F153" s="53"/>
      <c r="G153" s="53"/>
      <c r="H153" s="51">
        <v>96.05</v>
      </c>
      <c r="I153" s="52"/>
      <c r="J153" s="51">
        <v>50.14</v>
      </c>
      <c r="K153" s="52"/>
      <c r="L153" s="96"/>
    </row>
    <row r="154" spans="1:56" ht="14.25" x14ac:dyDescent="0.2">
      <c r="A154" s="103"/>
      <c r="B154" s="55" t="s">
        <v>943</v>
      </c>
      <c r="C154" s="55" t="s">
        <v>944</v>
      </c>
      <c r="D154" s="54" t="s">
        <v>108</v>
      </c>
      <c r="E154" s="53">
        <v>0.184</v>
      </c>
      <c r="F154" s="53"/>
      <c r="G154" s="53">
        <v>9.6047999999999994E-2</v>
      </c>
      <c r="H154" s="51"/>
      <c r="I154" s="52"/>
      <c r="J154" s="51"/>
      <c r="K154" s="52"/>
      <c r="L154" s="96"/>
    </row>
    <row r="155" spans="1:56" ht="14.25" x14ac:dyDescent="0.2">
      <c r="A155" s="103"/>
      <c r="B155" s="55"/>
      <c r="C155" s="55" t="s">
        <v>68</v>
      </c>
      <c r="D155" s="54" t="s">
        <v>69</v>
      </c>
      <c r="E155" s="53">
        <v>41.41</v>
      </c>
      <c r="F155" s="53"/>
      <c r="G155" s="53">
        <v>21.616019999999999</v>
      </c>
      <c r="H155" s="51"/>
      <c r="I155" s="52"/>
      <c r="J155" s="51"/>
      <c r="K155" s="52"/>
      <c r="L155" s="96"/>
    </row>
    <row r="156" spans="1:56" ht="14.25" x14ac:dyDescent="0.2">
      <c r="A156" s="103"/>
      <c r="B156" s="55"/>
      <c r="C156" s="60" t="s">
        <v>70</v>
      </c>
      <c r="D156" s="59" t="s">
        <v>69</v>
      </c>
      <c r="E156" s="58">
        <v>0.12</v>
      </c>
      <c r="F156" s="58"/>
      <c r="G156" s="58">
        <v>6.2640000000000001E-2</v>
      </c>
      <c r="H156" s="56"/>
      <c r="I156" s="57"/>
      <c r="J156" s="56"/>
      <c r="K156" s="57"/>
      <c r="L156" s="95"/>
    </row>
    <row r="157" spans="1:56" ht="14.25" x14ac:dyDescent="0.2">
      <c r="A157" s="103"/>
      <c r="B157" s="55"/>
      <c r="C157" s="55" t="s">
        <v>71</v>
      </c>
      <c r="D157" s="54"/>
      <c r="E157" s="53"/>
      <c r="F157" s="53"/>
      <c r="G157" s="53"/>
      <c r="H157" s="51">
        <f>H150+H151+H153</f>
        <v>454.41</v>
      </c>
      <c r="I157" s="52"/>
      <c r="J157" s="51">
        <f>J150+J151+J153</f>
        <v>237.20999999999998</v>
      </c>
      <c r="K157" s="52"/>
      <c r="L157" s="96"/>
    </row>
    <row r="158" spans="1:56" ht="14.25" x14ac:dyDescent="0.2">
      <c r="A158" s="105" t="s">
        <v>320</v>
      </c>
      <c r="B158" s="55" t="s">
        <v>135</v>
      </c>
      <c r="C158" s="55" t="s">
        <v>137</v>
      </c>
      <c r="D158" s="54" t="s">
        <v>108</v>
      </c>
      <c r="E158" s="53">
        <v>0.224</v>
      </c>
      <c r="F158" s="53"/>
      <c r="G158" s="53">
        <v>0.116928</v>
      </c>
      <c r="H158" s="51">
        <v>0</v>
      </c>
      <c r="I158" s="52"/>
      <c r="J158" s="51">
        <v>0</v>
      </c>
      <c r="K158" s="52"/>
      <c r="L158" s="96"/>
      <c r="AB158" s="49">
        <f>J158</f>
        <v>0</v>
      </c>
      <c r="AC158" s="39">
        <v>0</v>
      </c>
      <c r="AD158" s="39">
        <v>0</v>
      </c>
      <c r="AE158" s="39">
        <v>0</v>
      </c>
      <c r="AF158" s="39">
        <v>0</v>
      </c>
      <c r="AN158" s="39">
        <v>0</v>
      </c>
      <c r="AO158" s="39">
        <v>0</v>
      </c>
      <c r="AS158" s="39">
        <v>0</v>
      </c>
      <c r="AT158" s="39">
        <v>0</v>
      </c>
      <c r="AX158" s="39">
        <v>0</v>
      </c>
      <c r="AZ158" s="39">
        <v>0</v>
      </c>
      <c r="BC158" s="39">
        <v>0</v>
      </c>
      <c r="BD158" s="39">
        <v>0</v>
      </c>
    </row>
    <row r="159" spans="1:56" ht="14.25" x14ac:dyDescent="0.2">
      <c r="A159" s="103"/>
      <c r="B159" s="55"/>
      <c r="C159" s="55" t="s">
        <v>72</v>
      </c>
      <c r="D159" s="54"/>
      <c r="E159" s="53"/>
      <c r="F159" s="53"/>
      <c r="G159" s="53"/>
      <c r="H159" s="51"/>
      <c r="I159" s="52"/>
      <c r="J159" s="51">
        <f>SUM(Q148:Q162)+SUM(V148:V162)</f>
        <v>185.19</v>
      </c>
      <c r="K159" s="52"/>
      <c r="L159" s="96"/>
    </row>
    <row r="160" spans="1:56" ht="28.5" x14ac:dyDescent="0.2">
      <c r="A160" s="103"/>
      <c r="B160" s="55" t="s">
        <v>169</v>
      </c>
      <c r="C160" s="55" t="s">
        <v>168</v>
      </c>
      <c r="D160" s="54" t="s">
        <v>73</v>
      </c>
      <c r="E160" s="53">
        <v>83</v>
      </c>
      <c r="F160" s="53"/>
      <c r="G160" s="53">
        <v>83</v>
      </c>
      <c r="H160" s="51"/>
      <c r="I160" s="52"/>
      <c r="J160" s="51">
        <f>SUM(AC148:AC162)</f>
        <v>153.71</v>
      </c>
      <c r="K160" s="52"/>
      <c r="L160" s="96"/>
    </row>
    <row r="161" spans="1:56" ht="42.75" x14ac:dyDescent="0.2">
      <c r="A161" s="104"/>
      <c r="B161" s="60" t="s">
        <v>167</v>
      </c>
      <c r="C161" s="60" t="s">
        <v>166</v>
      </c>
      <c r="D161" s="59" t="s">
        <v>73</v>
      </c>
      <c r="E161" s="58">
        <v>65</v>
      </c>
      <c r="F161" s="58"/>
      <c r="G161" s="58">
        <v>65</v>
      </c>
      <c r="H161" s="56"/>
      <c r="I161" s="57"/>
      <c r="J161" s="56">
        <f>SUM(AE148:AE162)</f>
        <v>120.37</v>
      </c>
      <c r="K161" s="57"/>
      <c r="L161" s="95"/>
    </row>
    <row r="162" spans="1:56" ht="15" x14ac:dyDescent="0.25">
      <c r="C162" s="198" t="s">
        <v>74</v>
      </c>
      <c r="D162" s="198"/>
      <c r="E162" s="198"/>
      <c r="F162" s="198"/>
      <c r="G162" s="198"/>
      <c r="H162" s="198"/>
      <c r="I162" s="198">
        <f>J150+J151+J153+J160+J161+SUM(J158:J158)</f>
        <v>511.28999999999996</v>
      </c>
      <c r="J162" s="198"/>
      <c r="O162" s="49">
        <f>I162</f>
        <v>511.28999999999996</v>
      </c>
      <c r="P162" s="39">
        <f>K162</f>
        <v>0</v>
      </c>
      <c r="Q162" s="49">
        <f>J150</f>
        <v>184.39</v>
      </c>
      <c r="R162" s="49">
        <f>J150</f>
        <v>184.39</v>
      </c>
      <c r="U162" s="94">
        <f>L150</f>
        <v>0</v>
      </c>
      <c r="V162" s="49">
        <f>J152</f>
        <v>0.8</v>
      </c>
      <c r="W162" s="94">
        <f>L152</f>
        <v>0</v>
      </c>
      <c r="X162" s="49">
        <f>J151</f>
        <v>2.68</v>
      </c>
      <c r="Z162" s="94">
        <f>L151</f>
        <v>0</v>
      </c>
      <c r="AB162" s="49">
        <f>J153</f>
        <v>50.14</v>
      </c>
      <c r="AN162" s="39">
        <v>511.28999999999996</v>
      </c>
      <c r="AO162" s="39">
        <v>50.14</v>
      </c>
      <c r="AP162" s="39">
        <v>2.68</v>
      </c>
      <c r="AQ162" s="39">
        <v>184.39</v>
      </c>
      <c r="AX162" s="39">
        <v>0</v>
      </c>
      <c r="AY162" s="39">
        <v>0</v>
      </c>
      <c r="AZ162" s="39">
        <v>0</v>
      </c>
      <c r="BA162" s="39">
        <v>0</v>
      </c>
    </row>
    <row r="163" spans="1:56" ht="42.75" x14ac:dyDescent="0.2">
      <c r="A163" s="103" t="s">
        <v>853</v>
      </c>
      <c r="B163" s="55" t="s">
        <v>854</v>
      </c>
      <c r="C163" s="55" t="s">
        <v>855</v>
      </c>
      <c r="D163" s="54" t="s">
        <v>125</v>
      </c>
      <c r="E163" s="53">
        <v>52.2</v>
      </c>
      <c r="F163" s="53"/>
      <c r="G163" s="53">
        <v>52.2</v>
      </c>
      <c r="H163" s="51">
        <v>26.41</v>
      </c>
      <c r="I163" s="52"/>
      <c r="J163" s="51">
        <v>1378.6</v>
      </c>
      <c r="K163" s="52"/>
      <c r="L163" s="96"/>
      <c r="AC163" s="39">
        <v>0</v>
      </c>
      <c r="AD163" s="39">
        <v>0</v>
      </c>
      <c r="AE163" s="39">
        <v>0</v>
      </c>
      <c r="AF163" s="39">
        <v>0</v>
      </c>
      <c r="AS163" s="39">
        <v>0</v>
      </c>
      <c r="AT163" s="39">
        <v>0</v>
      </c>
      <c r="BC163" s="39">
        <v>0</v>
      </c>
      <c r="BD163" s="39">
        <v>0</v>
      </c>
    </row>
    <row r="164" spans="1:56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</row>
    <row r="165" spans="1:56" ht="15" x14ac:dyDescent="0.25">
      <c r="C165" s="198" t="s">
        <v>74</v>
      </c>
      <c r="D165" s="198"/>
      <c r="E165" s="198"/>
      <c r="F165" s="198"/>
      <c r="G165" s="198"/>
      <c r="H165" s="198"/>
      <c r="I165" s="198">
        <f>J163</f>
        <v>1378.6</v>
      </c>
      <c r="J165" s="198"/>
      <c r="O165" s="49">
        <f>I165</f>
        <v>1378.6</v>
      </c>
      <c r="P165" s="39">
        <f>K165</f>
        <v>0</v>
      </c>
      <c r="Q165" s="39">
        <f>0</f>
        <v>0</v>
      </c>
      <c r="R165" s="39">
        <f>0</f>
        <v>0</v>
      </c>
      <c r="U165" s="39">
        <f>0</f>
        <v>0</v>
      </c>
      <c r="V165" s="39">
        <f>0</f>
        <v>0</v>
      </c>
      <c r="W165" s="39">
        <f>0</f>
        <v>0</v>
      </c>
      <c r="X165" s="39">
        <f>0</f>
        <v>0</v>
      </c>
      <c r="Z165" s="39">
        <f>0</f>
        <v>0</v>
      </c>
      <c r="AB165" s="49">
        <f>I165</f>
        <v>1378.6</v>
      </c>
      <c r="AN165" s="39">
        <v>1378.6</v>
      </c>
      <c r="AO165" s="39">
        <v>1378.6</v>
      </c>
      <c r="AP165" s="39">
        <v>0</v>
      </c>
      <c r="AQ165" s="39">
        <v>0</v>
      </c>
      <c r="AX165" s="39">
        <v>0</v>
      </c>
      <c r="AY165" s="39">
        <v>0</v>
      </c>
      <c r="AZ165" s="39">
        <v>0</v>
      </c>
      <c r="BA165" s="39">
        <v>0</v>
      </c>
    </row>
    <row r="166" spans="1:56" ht="57" x14ac:dyDescent="0.2">
      <c r="A166" s="103" t="s">
        <v>856</v>
      </c>
      <c r="B166" s="55" t="s">
        <v>857</v>
      </c>
      <c r="C166" s="55" t="s">
        <v>858</v>
      </c>
      <c r="D166" s="54" t="s">
        <v>104</v>
      </c>
      <c r="E166" s="53">
        <v>0.63270000000000004</v>
      </c>
      <c r="F166" s="53"/>
      <c r="G166" s="53">
        <v>0.63270000000000004</v>
      </c>
      <c r="H166" s="51"/>
      <c r="I166" s="52"/>
      <c r="J166" s="51"/>
      <c r="K166" s="52"/>
      <c r="L166" s="96"/>
      <c r="AC166" s="39">
        <v>1725.28</v>
      </c>
      <c r="AD166" s="39">
        <v>1725.28</v>
      </c>
      <c r="AE166" s="39">
        <v>1091.95</v>
      </c>
      <c r="AF166" s="39">
        <v>1091.95</v>
      </c>
      <c r="AS166" s="39">
        <v>1725.28</v>
      </c>
      <c r="AT166" s="39">
        <v>1091.95</v>
      </c>
      <c r="BC166" s="39">
        <v>0</v>
      </c>
      <c r="BD166" s="39">
        <v>0</v>
      </c>
    </row>
    <row r="168" spans="1:56" x14ac:dyDescent="0.2">
      <c r="C168" s="63" t="s">
        <v>859</v>
      </c>
    </row>
    <row r="169" spans="1:56" ht="14.25" x14ac:dyDescent="0.2">
      <c r="A169" s="103"/>
      <c r="B169" s="61">
        <v>1</v>
      </c>
      <c r="C169" s="55" t="s">
        <v>33</v>
      </c>
      <c r="D169" s="54"/>
      <c r="E169" s="53"/>
      <c r="F169" s="53"/>
      <c r="G169" s="53"/>
      <c r="H169" s="51">
        <v>3436.05</v>
      </c>
      <c r="I169" s="52"/>
      <c r="J169" s="51">
        <v>2173.9899999999998</v>
      </c>
      <c r="K169" s="52"/>
      <c r="L169" s="96"/>
    </row>
    <row r="170" spans="1:56" ht="14.25" x14ac:dyDescent="0.2">
      <c r="A170" s="103"/>
      <c r="B170" s="61">
        <v>3</v>
      </c>
      <c r="C170" s="55" t="s">
        <v>34</v>
      </c>
      <c r="D170" s="54"/>
      <c r="E170" s="53"/>
      <c r="F170" s="53"/>
      <c r="G170" s="53"/>
      <c r="H170" s="51">
        <v>36.26</v>
      </c>
      <c r="I170" s="52"/>
      <c r="J170" s="51">
        <v>22.94</v>
      </c>
      <c r="K170" s="52"/>
      <c r="L170" s="96"/>
    </row>
    <row r="171" spans="1:56" ht="14.25" x14ac:dyDescent="0.2">
      <c r="A171" s="103"/>
      <c r="B171" s="61">
        <v>2</v>
      </c>
      <c r="C171" s="55" t="s">
        <v>67</v>
      </c>
      <c r="D171" s="54"/>
      <c r="E171" s="53"/>
      <c r="F171" s="53"/>
      <c r="G171" s="53"/>
      <c r="H171" s="51">
        <v>15.66</v>
      </c>
      <c r="I171" s="52"/>
      <c r="J171" s="62">
        <v>9.91</v>
      </c>
      <c r="K171" s="52"/>
      <c r="L171" s="97"/>
    </row>
    <row r="172" spans="1:56" ht="14.25" x14ac:dyDescent="0.2">
      <c r="A172" s="103"/>
      <c r="B172" s="61">
        <v>4</v>
      </c>
      <c r="C172" s="55" t="s">
        <v>35</v>
      </c>
      <c r="D172" s="54"/>
      <c r="E172" s="53"/>
      <c r="F172" s="53"/>
      <c r="G172" s="53"/>
      <c r="H172" s="51">
        <v>2279.65</v>
      </c>
      <c r="I172" s="52"/>
      <c r="J172" s="51">
        <v>1442.33</v>
      </c>
      <c r="K172" s="52"/>
      <c r="L172" s="96"/>
    </row>
    <row r="173" spans="1:56" ht="14.25" x14ac:dyDescent="0.2">
      <c r="A173" s="103"/>
      <c r="B173" s="55"/>
      <c r="C173" s="55" t="s">
        <v>68</v>
      </c>
      <c r="D173" s="54" t="s">
        <v>69</v>
      </c>
      <c r="E173" s="53">
        <v>383.06</v>
      </c>
      <c r="F173" s="53"/>
      <c r="G173" s="53">
        <v>242.36206200000001</v>
      </c>
      <c r="H173" s="51"/>
      <c r="I173" s="52"/>
      <c r="J173" s="51"/>
      <c r="K173" s="52"/>
      <c r="L173" s="96"/>
    </row>
    <row r="174" spans="1:56" ht="14.25" x14ac:dyDescent="0.2">
      <c r="A174" s="103"/>
      <c r="B174" s="55"/>
      <c r="C174" s="60" t="s">
        <v>70</v>
      </c>
      <c r="D174" s="59" t="s">
        <v>69</v>
      </c>
      <c r="E174" s="58">
        <v>1.1599999999999999</v>
      </c>
      <c r="F174" s="58"/>
      <c r="G174" s="58">
        <v>0.73393200000000003</v>
      </c>
      <c r="H174" s="56"/>
      <c r="I174" s="57"/>
      <c r="J174" s="56"/>
      <c r="K174" s="57"/>
      <c r="L174" s="95"/>
    </row>
    <row r="175" spans="1:56" ht="14.25" x14ac:dyDescent="0.2">
      <c r="A175" s="103"/>
      <c r="B175" s="55"/>
      <c r="C175" s="55" t="s">
        <v>71</v>
      </c>
      <c r="D175" s="54"/>
      <c r="E175" s="53"/>
      <c r="F175" s="53"/>
      <c r="G175" s="53"/>
      <c r="H175" s="51">
        <f>H169+H170+H172</f>
        <v>5751.9600000000009</v>
      </c>
      <c r="I175" s="52"/>
      <c r="J175" s="51">
        <f>J169+J170+J172</f>
        <v>3639.2599999999998</v>
      </c>
      <c r="K175" s="52"/>
      <c r="L175" s="96"/>
    </row>
    <row r="176" spans="1:56" ht="14.25" x14ac:dyDescent="0.2">
      <c r="A176" s="105" t="s">
        <v>319</v>
      </c>
      <c r="B176" s="55" t="s">
        <v>135</v>
      </c>
      <c r="C176" s="55" t="s">
        <v>137</v>
      </c>
      <c r="D176" s="54" t="s">
        <v>108</v>
      </c>
      <c r="E176" s="53">
        <v>8.1</v>
      </c>
      <c r="F176" s="53"/>
      <c r="G176" s="53">
        <v>5.1248700000000005</v>
      </c>
      <c r="H176" s="51">
        <v>0</v>
      </c>
      <c r="I176" s="52"/>
      <c r="J176" s="51">
        <v>0</v>
      </c>
      <c r="K176" s="52"/>
      <c r="L176" s="96"/>
      <c r="AB176" s="49">
        <f>J176</f>
        <v>0</v>
      </c>
      <c r="AC176" s="39">
        <v>0</v>
      </c>
      <c r="AD176" s="39">
        <v>0</v>
      </c>
      <c r="AE176" s="39">
        <v>0</v>
      </c>
      <c r="AF176" s="39">
        <v>0</v>
      </c>
      <c r="AN176" s="39">
        <v>0</v>
      </c>
      <c r="AO176" s="39">
        <v>0</v>
      </c>
      <c r="AS176" s="39">
        <v>0</v>
      </c>
      <c r="AT176" s="39">
        <v>0</v>
      </c>
      <c r="AX176" s="39">
        <v>0</v>
      </c>
      <c r="AZ176" s="39">
        <v>0</v>
      </c>
      <c r="BC176" s="39">
        <v>0</v>
      </c>
      <c r="BD176" s="39">
        <v>0</v>
      </c>
    </row>
    <row r="177" spans="1:56" ht="14.25" x14ac:dyDescent="0.2">
      <c r="A177" s="103"/>
      <c r="B177" s="55"/>
      <c r="C177" s="55" t="s">
        <v>72</v>
      </c>
      <c r="D177" s="54"/>
      <c r="E177" s="53"/>
      <c r="F177" s="53"/>
      <c r="G177" s="53"/>
      <c r="H177" s="51"/>
      <c r="I177" s="52"/>
      <c r="J177" s="51">
        <f>SUM(Q166:Q180)+SUM(V166:V180)</f>
        <v>2183.8999999999996</v>
      </c>
      <c r="K177" s="52"/>
      <c r="L177" s="96"/>
    </row>
    <row r="178" spans="1:56" ht="28.5" x14ac:dyDescent="0.2">
      <c r="A178" s="103"/>
      <c r="B178" s="55" t="s">
        <v>317</v>
      </c>
      <c r="C178" s="55" t="s">
        <v>316</v>
      </c>
      <c r="D178" s="54" t="s">
        <v>73</v>
      </c>
      <c r="E178" s="53">
        <v>79</v>
      </c>
      <c r="F178" s="53"/>
      <c r="G178" s="53">
        <v>79</v>
      </c>
      <c r="H178" s="51"/>
      <c r="I178" s="52"/>
      <c r="J178" s="51">
        <f>SUM(AC166:AC180)</f>
        <v>1725.28</v>
      </c>
      <c r="K178" s="52"/>
      <c r="L178" s="96"/>
    </row>
    <row r="179" spans="1:56" ht="42.75" x14ac:dyDescent="0.2">
      <c r="A179" s="104"/>
      <c r="B179" s="60" t="s">
        <v>315</v>
      </c>
      <c r="C179" s="60" t="s">
        <v>314</v>
      </c>
      <c r="D179" s="59" t="s">
        <v>73</v>
      </c>
      <c r="E179" s="58">
        <v>50</v>
      </c>
      <c r="F179" s="58"/>
      <c r="G179" s="58">
        <v>50</v>
      </c>
      <c r="H179" s="56"/>
      <c r="I179" s="57"/>
      <c r="J179" s="56">
        <f>SUM(AE166:AE180)</f>
        <v>1091.95</v>
      </c>
      <c r="K179" s="57"/>
      <c r="L179" s="95"/>
    </row>
    <row r="180" spans="1:56" ht="15" x14ac:dyDescent="0.25">
      <c r="C180" s="198" t="s">
        <v>74</v>
      </c>
      <c r="D180" s="198"/>
      <c r="E180" s="198"/>
      <c r="F180" s="198"/>
      <c r="G180" s="198"/>
      <c r="H180" s="198"/>
      <c r="I180" s="198">
        <f>J169+J170+J172+J178+J179+SUM(J176:J176)</f>
        <v>6456.49</v>
      </c>
      <c r="J180" s="198"/>
      <c r="O180" s="49">
        <f>I180</f>
        <v>6456.49</v>
      </c>
      <c r="P180" s="39">
        <f>K180</f>
        <v>0</v>
      </c>
      <c r="Q180" s="49">
        <f>J169</f>
        <v>2173.9899999999998</v>
      </c>
      <c r="R180" s="49">
        <f>J169</f>
        <v>2173.9899999999998</v>
      </c>
      <c r="U180" s="94">
        <f>L169</f>
        <v>0</v>
      </c>
      <c r="V180" s="49">
        <f>J171</f>
        <v>9.91</v>
      </c>
      <c r="W180" s="94">
        <f>L171</f>
        <v>0</v>
      </c>
      <c r="X180" s="49">
        <f>J170</f>
        <v>22.94</v>
      </c>
      <c r="Z180" s="94">
        <f>L170</f>
        <v>0</v>
      </c>
      <c r="AB180" s="49">
        <f>J172</f>
        <v>1442.33</v>
      </c>
      <c r="AN180" s="39">
        <v>6456.49</v>
      </c>
      <c r="AO180" s="39">
        <v>1442.33</v>
      </c>
      <c r="AP180" s="39">
        <v>22.94</v>
      </c>
      <c r="AQ180" s="39">
        <v>2173.9899999999998</v>
      </c>
      <c r="AX180" s="39">
        <v>0</v>
      </c>
      <c r="AY180" s="39">
        <v>0</v>
      </c>
      <c r="AZ180" s="39">
        <v>0</v>
      </c>
      <c r="BA180" s="39">
        <v>0</v>
      </c>
    </row>
    <row r="181" spans="1:56" ht="57" x14ac:dyDescent="0.2">
      <c r="A181" s="103" t="s">
        <v>860</v>
      </c>
      <c r="B181" s="55" t="s">
        <v>861</v>
      </c>
      <c r="C181" s="55" t="s">
        <v>862</v>
      </c>
      <c r="D181" s="54" t="s">
        <v>104</v>
      </c>
      <c r="E181" s="53">
        <v>0.36809999999999998</v>
      </c>
      <c r="F181" s="53"/>
      <c r="G181" s="53">
        <v>0.36809999999999998</v>
      </c>
      <c r="H181" s="51"/>
      <c r="I181" s="52"/>
      <c r="J181" s="51"/>
      <c r="K181" s="52"/>
      <c r="L181" s="96"/>
      <c r="AC181" s="39">
        <v>873.68</v>
      </c>
      <c r="AD181" s="39">
        <v>873.68</v>
      </c>
      <c r="AE181" s="39">
        <v>552.96</v>
      </c>
      <c r="AF181" s="39">
        <v>552.96</v>
      </c>
      <c r="AS181" s="39">
        <v>873.68</v>
      </c>
      <c r="AT181" s="39">
        <v>552.96</v>
      </c>
      <c r="BC181" s="39">
        <v>0</v>
      </c>
      <c r="BD181" s="39">
        <v>0</v>
      </c>
    </row>
    <row r="183" spans="1:56" ht="14.25" x14ac:dyDescent="0.2">
      <c r="A183" s="103"/>
      <c r="B183" s="61">
        <v>1</v>
      </c>
      <c r="C183" s="55" t="s">
        <v>33</v>
      </c>
      <c r="D183" s="54"/>
      <c r="E183" s="53"/>
      <c r="F183" s="53"/>
      <c r="G183" s="53"/>
      <c r="H183" s="51">
        <v>3004.39</v>
      </c>
      <c r="I183" s="52"/>
      <c r="J183" s="51">
        <v>1105.92</v>
      </c>
      <c r="K183" s="52"/>
      <c r="L183" s="96"/>
    </row>
    <row r="184" spans="1:56" ht="14.25" x14ac:dyDescent="0.2">
      <c r="A184" s="103"/>
      <c r="B184" s="61">
        <v>3</v>
      </c>
      <c r="C184" s="55" t="s">
        <v>34</v>
      </c>
      <c r="D184" s="54"/>
      <c r="E184" s="53"/>
      <c r="F184" s="53"/>
      <c r="G184" s="53"/>
      <c r="H184" s="51">
        <v>2.31</v>
      </c>
      <c r="I184" s="52"/>
      <c r="J184" s="51">
        <v>0.85</v>
      </c>
      <c r="K184" s="52"/>
      <c r="L184" s="96"/>
    </row>
    <row r="185" spans="1:56" ht="14.25" x14ac:dyDescent="0.2">
      <c r="A185" s="103"/>
      <c r="B185" s="61">
        <v>4</v>
      </c>
      <c r="C185" s="55" t="s">
        <v>35</v>
      </c>
      <c r="D185" s="54"/>
      <c r="E185" s="53"/>
      <c r="F185" s="53"/>
      <c r="G185" s="53"/>
      <c r="H185" s="51">
        <v>2279.65</v>
      </c>
      <c r="I185" s="52"/>
      <c r="J185" s="51">
        <v>839.14</v>
      </c>
      <c r="K185" s="52"/>
      <c r="L185" s="96"/>
    </row>
    <row r="186" spans="1:56" ht="14.25" x14ac:dyDescent="0.2">
      <c r="A186" s="103"/>
      <c r="B186" s="55"/>
      <c r="C186" s="60" t="s">
        <v>68</v>
      </c>
      <c r="D186" s="59" t="s">
        <v>69</v>
      </c>
      <c r="E186" s="58">
        <v>323.39999999999998</v>
      </c>
      <c r="F186" s="58"/>
      <c r="G186" s="58">
        <v>119.04353999999999</v>
      </c>
      <c r="H186" s="56"/>
      <c r="I186" s="57"/>
      <c r="J186" s="56"/>
      <c r="K186" s="57"/>
      <c r="L186" s="95"/>
    </row>
    <row r="187" spans="1:56" ht="14.25" x14ac:dyDescent="0.2">
      <c r="A187" s="103"/>
      <c r="B187" s="55"/>
      <c r="C187" s="55" t="s">
        <v>71</v>
      </c>
      <c r="D187" s="54"/>
      <c r="E187" s="53"/>
      <c r="F187" s="53"/>
      <c r="G187" s="53"/>
      <c r="H187" s="51">
        <f>H183+H184+H185</f>
        <v>5286.35</v>
      </c>
      <c r="I187" s="52"/>
      <c r="J187" s="51">
        <f>J183+J184+J185</f>
        <v>1945.9099999999999</v>
      </c>
      <c r="K187" s="52"/>
      <c r="L187" s="96"/>
    </row>
    <row r="188" spans="1:56" ht="14.25" x14ac:dyDescent="0.2">
      <c r="A188" s="105" t="s">
        <v>318</v>
      </c>
      <c r="B188" s="55" t="s">
        <v>135</v>
      </c>
      <c r="C188" s="55" t="s">
        <v>137</v>
      </c>
      <c r="D188" s="54" t="s">
        <v>108</v>
      </c>
      <c r="E188" s="53">
        <v>9.68</v>
      </c>
      <c r="F188" s="53"/>
      <c r="G188" s="53">
        <v>3.5632079999999999</v>
      </c>
      <c r="H188" s="51">
        <v>0</v>
      </c>
      <c r="I188" s="52"/>
      <c r="J188" s="51">
        <v>0</v>
      </c>
      <c r="K188" s="52"/>
      <c r="L188" s="96"/>
      <c r="AB188" s="49">
        <f>J188</f>
        <v>0</v>
      </c>
      <c r="AC188" s="39">
        <v>0</v>
      </c>
      <c r="AD188" s="39">
        <v>0</v>
      </c>
      <c r="AE188" s="39">
        <v>0</v>
      </c>
      <c r="AF188" s="39">
        <v>0</v>
      </c>
      <c r="AN188" s="39">
        <v>0</v>
      </c>
      <c r="AO188" s="39">
        <v>0</v>
      </c>
      <c r="AS188" s="39">
        <v>0</v>
      </c>
      <c r="AT188" s="39">
        <v>0</v>
      </c>
      <c r="AX188" s="39">
        <v>0</v>
      </c>
      <c r="AZ188" s="39">
        <v>0</v>
      </c>
      <c r="BC188" s="39">
        <v>0</v>
      </c>
      <c r="BD188" s="39">
        <v>0</v>
      </c>
    </row>
    <row r="189" spans="1:56" ht="14.25" x14ac:dyDescent="0.2">
      <c r="A189" s="103"/>
      <c r="B189" s="55"/>
      <c r="C189" s="55" t="s">
        <v>72</v>
      </c>
      <c r="D189" s="54"/>
      <c r="E189" s="53"/>
      <c r="F189" s="53"/>
      <c r="G189" s="53"/>
      <c r="H189" s="51"/>
      <c r="I189" s="52"/>
      <c r="J189" s="51">
        <f>SUM(Q181:Q192)+SUM(V181:V192)</f>
        <v>1105.92</v>
      </c>
      <c r="K189" s="52"/>
      <c r="L189" s="96"/>
    </row>
    <row r="190" spans="1:56" ht="28.5" x14ac:dyDescent="0.2">
      <c r="A190" s="103"/>
      <c r="B190" s="55" t="s">
        <v>317</v>
      </c>
      <c r="C190" s="55" t="s">
        <v>316</v>
      </c>
      <c r="D190" s="54" t="s">
        <v>73</v>
      </c>
      <c r="E190" s="53">
        <v>79</v>
      </c>
      <c r="F190" s="53"/>
      <c r="G190" s="53">
        <v>79</v>
      </c>
      <c r="H190" s="51"/>
      <c r="I190" s="52"/>
      <c r="J190" s="51">
        <f>SUM(AC181:AC192)</f>
        <v>873.68</v>
      </c>
      <c r="K190" s="52"/>
      <c r="L190" s="96"/>
    </row>
    <row r="191" spans="1:56" ht="42.75" x14ac:dyDescent="0.2">
      <c r="A191" s="104"/>
      <c r="B191" s="60" t="s">
        <v>315</v>
      </c>
      <c r="C191" s="60" t="s">
        <v>314</v>
      </c>
      <c r="D191" s="59" t="s">
        <v>73</v>
      </c>
      <c r="E191" s="58">
        <v>50</v>
      </c>
      <c r="F191" s="58"/>
      <c r="G191" s="58">
        <v>50</v>
      </c>
      <c r="H191" s="56"/>
      <c r="I191" s="57"/>
      <c r="J191" s="56">
        <f>SUM(AE181:AE192)</f>
        <v>552.96</v>
      </c>
      <c r="K191" s="57"/>
      <c r="L191" s="95"/>
    </row>
    <row r="192" spans="1:56" ht="15" x14ac:dyDescent="0.25">
      <c r="C192" s="198" t="s">
        <v>74</v>
      </c>
      <c r="D192" s="198"/>
      <c r="E192" s="198"/>
      <c r="F192" s="198"/>
      <c r="G192" s="198"/>
      <c r="H192" s="198"/>
      <c r="I192" s="198">
        <f>J183+J184+J185+J190+J191+SUM(J188:J188)</f>
        <v>3372.5499999999997</v>
      </c>
      <c r="J192" s="198"/>
      <c r="O192" s="49">
        <f>I192</f>
        <v>3372.5499999999997</v>
      </c>
      <c r="P192" s="39">
        <f>K192</f>
        <v>0</v>
      </c>
      <c r="Q192" s="49">
        <f>J183</f>
        <v>1105.92</v>
      </c>
      <c r="R192" s="49">
        <f>J183</f>
        <v>1105.92</v>
      </c>
      <c r="U192" s="94">
        <f>L183</f>
        <v>0</v>
      </c>
      <c r="V192" s="39">
        <f>0</f>
        <v>0</v>
      </c>
      <c r="W192" s="39">
        <f>0</f>
        <v>0</v>
      </c>
      <c r="X192" s="49">
        <f>J184</f>
        <v>0.85</v>
      </c>
      <c r="Z192" s="94">
        <f>L184</f>
        <v>0</v>
      </c>
      <c r="AB192" s="49">
        <f>J185</f>
        <v>839.14</v>
      </c>
      <c r="AN192" s="39">
        <v>3372.5499999999997</v>
      </c>
      <c r="AO192" s="39">
        <v>839.14</v>
      </c>
      <c r="AP192" s="39">
        <v>0.85</v>
      </c>
      <c r="AQ192" s="39">
        <v>1105.92</v>
      </c>
      <c r="AX192" s="39">
        <v>0</v>
      </c>
      <c r="AY192" s="39">
        <v>0</v>
      </c>
      <c r="AZ192" s="39">
        <v>0</v>
      </c>
      <c r="BA192" s="39">
        <v>0</v>
      </c>
    </row>
    <row r="194" spans="1:84" ht="15" x14ac:dyDescent="0.2">
      <c r="A194" s="48"/>
      <c r="B194" s="47"/>
      <c r="C194" s="197" t="s">
        <v>239</v>
      </c>
      <c r="D194" s="197"/>
      <c r="E194" s="197"/>
      <c r="F194" s="197"/>
      <c r="G194" s="197"/>
      <c r="H194" s="197"/>
      <c r="I194" s="46"/>
      <c r="J194" s="45">
        <f>J196+J197+J198+J199</f>
        <v>358255.24</v>
      </c>
      <c r="K194" s="45"/>
      <c r="L194" s="93"/>
      <c r="CF194" s="99" t="s">
        <v>239</v>
      </c>
    </row>
    <row r="195" spans="1:84" ht="14.25" x14ac:dyDescent="0.2">
      <c r="A195" s="44"/>
      <c r="B195" s="43"/>
      <c r="C195" s="196" t="s">
        <v>75</v>
      </c>
      <c r="D195" s="195"/>
      <c r="E195" s="195"/>
      <c r="F195" s="195"/>
      <c r="G195" s="195"/>
      <c r="H195" s="195"/>
      <c r="I195" s="100"/>
      <c r="J195" s="42"/>
      <c r="K195" s="42"/>
      <c r="L195" s="92"/>
    </row>
    <row r="196" spans="1:84" ht="14.25" x14ac:dyDescent="0.2">
      <c r="A196" s="44"/>
      <c r="B196" s="43"/>
      <c r="C196" s="195" t="s">
        <v>76</v>
      </c>
      <c r="D196" s="195"/>
      <c r="E196" s="195"/>
      <c r="F196" s="195"/>
      <c r="G196" s="195"/>
      <c r="H196" s="195"/>
      <c r="I196" s="100"/>
      <c r="J196" s="42">
        <f>SUM(Q39:Q192)</f>
        <v>7595.56</v>
      </c>
      <c r="K196" s="42"/>
      <c r="L196" s="92"/>
    </row>
    <row r="197" spans="1:84" ht="14.25" x14ac:dyDescent="0.2">
      <c r="A197" s="44"/>
      <c r="B197" s="43"/>
      <c r="C197" s="195" t="s">
        <v>77</v>
      </c>
      <c r="D197" s="195"/>
      <c r="E197" s="195"/>
      <c r="F197" s="195"/>
      <c r="G197" s="195"/>
      <c r="H197" s="195"/>
      <c r="I197" s="100"/>
      <c r="J197" s="42">
        <v>439.11</v>
      </c>
      <c r="K197" s="42"/>
      <c r="L197" s="92"/>
    </row>
    <row r="198" spans="1:84" ht="14.25" x14ac:dyDescent="0.2">
      <c r="A198" s="44"/>
      <c r="B198" s="43"/>
      <c r="C198" s="195" t="s">
        <v>78</v>
      </c>
      <c r="D198" s="195"/>
      <c r="E198" s="195"/>
      <c r="F198" s="195"/>
      <c r="G198" s="195"/>
      <c r="H198" s="195"/>
      <c r="I198" s="100"/>
      <c r="J198" s="42">
        <v>350220.57</v>
      </c>
      <c r="K198" s="42"/>
      <c r="L198" s="92"/>
    </row>
    <row r="199" spans="1:84" ht="14.25" hidden="1" customHeight="1" x14ac:dyDescent="0.2">
      <c r="A199" s="44"/>
      <c r="B199" s="43"/>
      <c r="C199" s="195" t="s">
        <v>79</v>
      </c>
      <c r="D199" s="195"/>
      <c r="E199" s="195"/>
      <c r="F199" s="195"/>
      <c r="G199" s="195"/>
      <c r="H199" s="195"/>
      <c r="I199" s="100"/>
      <c r="J199" s="42">
        <v>0</v>
      </c>
      <c r="K199" s="42"/>
      <c r="L199" s="92"/>
    </row>
    <row r="200" spans="1:84" ht="14.25" x14ac:dyDescent="0.2">
      <c r="A200" s="44"/>
      <c r="B200" s="43"/>
      <c r="C200" s="195" t="s">
        <v>87</v>
      </c>
      <c r="D200" s="195"/>
      <c r="E200" s="195"/>
      <c r="F200" s="195"/>
      <c r="G200" s="195"/>
      <c r="H200" s="195"/>
      <c r="I200" s="100"/>
      <c r="J200" s="42">
        <f>SUM(Q39:Q192)+SUM(V39:V192)</f>
        <v>7694.9900000000007</v>
      </c>
      <c r="K200" s="42"/>
      <c r="L200" s="92"/>
    </row>
    <row r="201" spans="1:84" ht="14.25" x14ac:dyDescent="0.2">
      <c r="A201" s="44"/>
      <c r="B201" s="43"/>
      <c r="C201" s="195" t="s">
        <v>88</v>
      </c>
      <c r="D201" s="195"/>
      <c r="E201" s="195"/>
      <c r="F201" s="195"/>
      <c r="G201" s="195"/>
      <c r="H201" s="195"/>
      <c r="I201" s="100"/>
      <c r="J201" s="42">
        <v>7017.2</v>
      </c>
      <c r="K201" s="42"/>
      <c r="L201" s="92"/>
    </row>
    <row r="202" spans="1:84" ht="14.25" x14ac:dyDescent="0.2">
      <c r="A202" s="44"/>
      <c r="B202" s="43"/>
      <c r="C202" s="195" t="s">
        <v>89</v>
      </c>
      <c r="D202" s="195"/>
      <c r="E202" s="195"/>
      <c r="F202" s="195"/>
      <c r="G202" s="195"/>
      <c r="H202" s="195"/>
      <c r="I202" s="100"/>
      <c r="J202" s="42">
        <v>3898.92</v>
      </c>
      <c r="K202" s="42"/>
      <c r="L202" s="92"/>
    </row>
    <row r="203" spans="1:84" ht="14.25" hidden="1" customHeight="1" x14ac:dyDescent="0.2">
      <c r="A203" s="44"/>
      <c r="B203" s="43"/>
      <c r="C203" s="195" t="s">
        <v>90</v>
      </c>
      <c r="D203" s="195"/>
      <c r="E203" s="195"/>
      <c r="F203" s="195"/>
      <c r="G203" s="195"/>
      <c r="H203" s="195"/>
      <c r="I203" s="100"/>
      <c r="J203" s="42">
        <v>0</v>
      </c>
      <c r="K203" s="42"/>
      <c r="L203" s="92"/>
    </row>
    <row r="204" spans="1:84" ht="14.25" hidden="1" customHeight="1" x14ac:dyDescent="0.2">
      <c r="A204" s="44"/>
      <c r="B204" s="43"/>
      <c r="C204" s="195" t="s">
        <v>91</v>
      </c>
      <c r="D204" s="195"/>
      <c r="E204" s="195"/>
      <c r="F204" s="195"/>
      <c r="G204" s="195"/>
      <c r="H204" s="195"/>
      <c r="I204" s="100"/>
      <c r="J204" s="42">
        <v>0</v>
      </c>
      <c r="K204" s="42"/>
      <c r="L204" s="92"/>
    </row>
    <row r="205" spans="1:84" ht="15" x14ac:dyDescent="0.2">
      <c r="A205" s="48"/>
      <c r="B205" s="47"/>
      <c r="C205" s="197" t="s">
        <v>238</v>
      </c>
      <c r="D205" s="197"/>
      <c r="E205" s="197"/>
      <c r="F205" s="197"/>
      <c r="G205" s="197"/>
      <c r="H205" s="197"/>
      <c r="I205" s="46"/>
      <c r="J205" s="45">
        <v>369171.36</v>
      </c>
      <c r="K205" s="45"/>
      <c r="L205" s="93"/>
    </row>
    <row r="206" spans="1:84" ht="14.25" hidden="1" customHeight="1" x14ac:dyDescent="0.2">
      <c r="A206" s="44"/>
      <c r="B206" s="43"/>
      <c r="C206" s="196" t="s">
        <v>75</v>
      </c>
      <c r="D206" s="195"/>
      <c r="E206" s="195"/>
      <c r="F206" s="195"/>
      <c r="G206" s="195"/>
      <c r="H206" s="195"/>
      <c r="I206" s="100"/>
      <c r="J206" s="42"/>
      <c r="K206" s="42"/>
      <c r="L206" s="92"/>
    </row>
    <row r="207" spans="1:84" ht="14.25" hidden="1" customHeight="1" x14ac:dyDescent="0.2">
      <c r="A207" s="44"/>
      <c r="B207" s="43"/>
      <c r="C207" s="195" t="s">
        <v>163</v>
      </c>
      <c r="D207" s="195"/>
      <c r="E207" s="195"/>
      <c r="F207" s="195"/>
      <c r="G207" s="195"/>
      <c r="H207" s="195"/>
      <c r="I207" s="100"/>
      <c r="J207" s="42">
        <f>SUM(BQ39:BQ192)</f>
        <v>0</v>
      </c>
      <c r="K207" s="42"/>
      <c r="L207" s="92"/>
    </row>
    <row r="208" spans="1:84" ht="14.25" hidden="1" customHeight="1" x14ac:dyDescent="0.2">
      <c r="A208" s="44"/>
      <c r="B208" s="43"/>
      <c r="C208" s="195" t="s">
        <v>162</v>
      </c>
      <c r="D208" s="195"/>
      <c r="E208" s="195"/>
      <c r="F208" s="195"/>
      <c r="G208" s="195"/>
      <c r="H208" s="195"/>
      <c r="I208" s="100"/>
      <c r="J208" s="42">
        <f>SUM(BR39:BR192)</f>
        <v>0</v>
      </c>
      <c r="K208" s="42"/>
      <c r="L208" s="92"/>
    </row>
    <row r="210" spans="1:56" ht="16.5" x14ac:dyDescent="0.25">
      <c r="A210" s="199" t="s">
        <v>313</v>
      </c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</row>
    <row r="211" spans="1:56" ht="14.25" x14ac:dyDescent="0.2">
      <c r="C211" s="107" t="s">
        <v>761</v>
      </c>
    </row>
    <row r="212" spans="1:56" ht="159" x14ac:dyDescent="0.2">
      <c r="A212" s="103" t="s">
        <v>762</v>
      </c>
      <c r="B212" s="55" t="s">
        <v>348</v>
      </c>
      <c r="C212" s="55" t="s">
        <v>312</v>
      </c>
      <c r="D212" s="54" t="s">
        <v>104</v>
      </c>
      <c r="E212" s="53">
        <v>0.32088</v>
      </c>
      <c r="F212" s="53"/>
      <c r="G212" s="53">
        <v>0.32088</v>
      </c>
      <c r="H212" s="51"/>
      <c r="I212" s="52"/>
      <c r="J212" s="51"/>
      <c r="K212" s="52"/>
      <c r="L212" s="96"/>
      <c r="AC212" s="39">
        <v>439.02</v>
      </c>
      <c r="AD212" s="39">
        <v>439.02</v>
      </c>
      <c r="AE212" s="39">
        <v>221.37</v>
      </c>
      <c r="AF212" s="39">
        <v>221.37</v>
      </c>
      <c r="AS212" s="39">
        <v>439.02</v>
      </c>
      <c r="AT212" s="39">
        <v>221.37</v>
      </c>
      <c r="BC212" s="39">
        <v>0</v>
      </c>
      <c r="BD212" s="39">
        <v>0</v>
      </c>
    </row>
    <row r="213" spans="1:56" ht="38.25" x14ac:dyDescent="0.2">
      <c r="B213" s="106" t="s">
        <v>452</v>
      </c>
    </row>
    <row r="214" spans="1:56" ht="14.25" x14ac:dyDescent="0.2">
      <c r="A214" s="103"/>
      <c r="B214" s="61">
        <v>1</v>
      </c>
      <c r="C214" s="55" t="s">
        <v>33</v>
      </c>
      <c r="D214" s="54"/>
      <c r="E214" s="53"/>
      <c r="F214" s="53"/>
      <c r="G214" s="53"/>
      <c r="H214" s="51">
        <v>1071.26</v>
      </c>
      <c r="I214" s="52">
        <f>ROUND(1.15,7)</f>
        <v>1.1499999999999999</v>
      </c>
      <c r="J214" s="51">
        <v>395.31</v>
      </c>
      <c r="K214" s="52"/>
      <c r="L214" s="96"/>
    </row>
    <row r="215" spans="1:56" ht="14.25" x14ac:dyDescent="0.2">
      <c r="A215" s="103"/>
      <c r="B215" s="61">
        <v>3</v>
      </c>
      <c r="C215" s="55" t="s">
        <v>34</v>
      </c>
      <c r="D215" s="54"/>
      <c r="E215" s="53"/>
      <c r="F215" s="53"/>
      <c r="G215" s="53"/>
      <c r="H215" s="51">
        <v>231.79</v>
      </c>
      <c r="I215" s="52">
        <f>ROUND(1.25,7)</f>
        <v>1.25</v>
      </c>
      <c r="J215" s="51">
        <v>92.97</v>
      </c>
      <c r="K215" s="52"/>
      <c r="L215" s="96"/>
    </row>
    <row r="216" spans="1:56" ht="14.25" x14ac:dyDescent="0.2">
      <c r="A216" s="103"/>
      <c r="B216" s="61">
        <v>2</v>
      </c>
      <c r="C216" s="55" t="s">
        <v>67</v>
      </c>
      <c r="D216" s="54"/>
      <c r="E216" s="53"/>
      <c r="F216" s="53"/>
      <c r="G216" s="53"/>
      <c r="H216" s="51">
        <v>45.07</v>
      </c>
      <c r="I216" s="52">
        <f>ROUND(1.25,7)</f>
        <v>1.25</v>
      </c>
      <c r="J216" s="62">
        <v>18.079999999999998</v>
      </c>
      <c r="K216" s="52"/>
      <c r="L216" s="97"/>
    </row>
    <row r="217" spans="1:56" ht="14.25" x14ac:dyDescent="0.2">
      <c r="A217" s="103"/>
      <c r="B217" s="61">
        <v>4</v>
      </c>
      <c r="C217" s="55" t="s">
        <v>35</v>
      </c>
      <c r="D217" s="54"/>
      <c r="E217" s="53"/>
      <c r="F217" s="53"/>
      <c r="G217" s="53"/>
      <c r="H217" s="51">
        <v>5766.31</v>
      </c>
      <c r="I217" s="52"/>
      <c r="J217" s="51">
        <v>1850.29</v>
      </c>
      <c r="K217" s="52"/>
      <c r="L217" s="96"/>
    </row>
    <row r="218" spans="1:56" ht="28.5" x14ac:dyDescent="0.2">
      <c r="A218" s="103"/>
      <c r="B218" s="55" t="s">
        <v>881</v>
      </c>
      <c r="C218" s="55" t="s">
        <v>882</v>
      </c>
      <c r="D218" s="54" t="s">
        <v>111</v>
      </c>
      <c r="E218" s="53">
        <v>100</v>
      </c>
      <c r="F218" s="53"/>
      <c r="G218" s="53">
        <v>32.088000000000001</v>
      </c>
      <c r="H218" s="51"/>
      <c r="I218" s="52"/>
      <c r="J218" s="51"/>
      <c r="K218" s="52"/>
      <c r="L218" s="96"/>
    </row>
    <row r="219" spans="1:56" ht="14.25" x14ac:dyDescent="0.2">
      <c r="A219" s="103"/>
      <c r="B219" s="55"/>
      <c r="C219" s="55" t="s">
        <v>68</v>
      </c>
      <c r="D219" s="54" t="s">
        <v>69</v>
      </c>
      <c r="E219" s="53">
        <v>122.57</v>
      </c>
      <c r="F219" s="53">
        <f>ROUND(1.15,7)</f>
        <v>1.1499999999999999</v>
      </c>
      <c r="G219" s="53">
        <v>45.2298008</v>
      </c>
      <c r="H219" s="51"/>
      <c r="I219" s="52"/>
      <c r="J219" s="51"/>
      <c r="K219" s="52"/>
      <c r="L219" s="96"/>
    </row>
    <row r="220" spans="1:56" ht="14.25" x14ac:dyDescent="0.2">
      <c r="A220" s="103"/>
      <c r="B220" s="55"/>
      <c r="C220" s="60" t="s">
        <v>70</v>
      </c>
      <c r="D220" s="59" t="s">
        <v>69</v>
      </c>
      <c r="E220" s="58">
        <v>3.8</v>
      </c>
      <c r="F220" s="58">
        <f>ROUND(1.25,7)</f>
        <v>1.25</v>
      </c>
      <c r="G220" s="58">
        <v>1.5241800000000001</v>
      </c>
      <c r="H220" s="56"/>
      <c r="I220" s="57"/>
      <c r="J220" s="56"/>
      <c r="K220" s="57"/>
      <c r="L220" s="95"/>
    </row>
    <row r="221" spans="1:56" ht="14.25" x14ac:dyDescent="0.2">
      <c r="A221" s="103"/>
      <c r="B221" s="55"/>
      <c r="C221" s="55" t="s">
        <v>71</v>
      </c>
      <c r="D221" s="54"/>
      <c r="E221" s="53"/>
      <c r="F221" s="53"/>
      <c r="G221" s="53"/>
      <c r="H221" s="51">
        <f>H214+H215+H217</f>
        <v>7069.3600000000006</v>
      </c>
      <c r="I221" s="52"/>
      <c r="J221" s="51">
        <f>J214+J215+J217</f>
        <v>2338.5699999999997</v>
      </c>
      <c r="K221" s="52"/>
      <c r="L221" s="96"/>
    </row>
    <row r="222" spans="1:56" ht="14.25" x14ac:dyDescent="0.2">
      <c r="A222" s="103"/>
      <c r="B222" s="55"/>
      <c r="C222" s="55" t="s">
        <v>72</v>
      </c>
      <c r="D222" s="54"/>
      <c r="E222" s="53"/>
      <c r="F222" s="53"/>
      <c r="G222" s="53"/>
      <c r="H222" s="51"/>
      <c r="I222" s="52"/>
      <c r="J222" s="51">
        <f>SUM(Q212:Q225)+SUM(V212:V225)</f>
        <v>413.39</v>
      </c>
      <c r="K222" s="52"/>
      <c r="L222" s="96"/>
    </row>
    <row r="223" spans="1:56" ht="28.5" x14ac:dyDescent="0.2">
      <c r="A223" s="103"/>
      <c r="B223" s="55" t="s">
        <v>194</v>
      </c>
      <c r="C223" s="55" t="s">
        <v>98</v>
      </c>
      <c r="D223" s="54" t="s">
        <v>73</v>
      </c>
      <c r="E223" s="53">
        <v>118</v>
      </c>
      <c r="F223" s="53">
        <f>ROUND(0.9,7)</f>
        <v>0.9</v>
      </c>
      <c r="G223" s="53">
        <v>106.2</v>
      </c>
      <c r="H223" s="51"/>
      <c r="I223" s="52"/>
      <c r="J223" s="51">
        <f>SUM(AC212:AC225)</f>
        <v>439.02</v>
      </c>
      <c r="K223" s="52"/>
      <c r="L223" s="96"/>
    </row>
    <row r="224" spans="1:56" ht="42.75" x14ac:dyDescent="0.2">
      <c r="A224" s="104"/>
      <c r="B224" s="60" t="s">
        <v>193</v>
      </c>
      <c r="C224" s="60" t="s">
        <v>99</v>
      </c>
      <c r="D224" s="59" t="s">
        <v>73</v>
      </c>
      <c r="E224" s="58">
        <v>63</v>
      </c>
      <c r="F224" s="58">
        <f>ROUND(0.85,7)</f>
        <v>0.85</v>
      </c>
      <c r="G224" s="58">
        <v>53.55</v>
      </c>
      <c r="H224" s="56"/>
      <c r="I224" s="57"/>
      <c r="J224" s="56">
        <f>SUM(AE212:AE225)</f>
        <v>221.37</v>
      </c>
      <c r="K224" s="57"/>
      <c r="L224" s="95"/>
    </row>
    <row r="225" spans="1:56" ht="15" x14ac:dyDescent="0.25">
      <c r="C225" s="198" t="s">
        <v>74</v>
      </c>
      <c r="D225" s="198"/>
      <c r="E225" s="198"/>
      <c r="F225" s="198"/>
      <c r="G225" s="198"/>
      <c r="H225" s="198"/>
      <c r="I225" s="198">
        <f>J214+J215+J217+J223+J224</f>
        <v>2998.9599999999996</v>
      </c>
      <c r="J225" s="198"/>
      <c r="O225" s="49">
        <f>I225</f>
        <v>2998.9599999999996</v>
      </c>
      <c r="P225" s="39">
        <f>K225</f>
        <v>0</v>
      </c>
      <c r="Q225" s="49">
        <f>J214</f>
        <v>395.31</v>
      </c>
      <c r="R225" s="49">
        <f>J214</f>
        <v>395.31</v>
      </c>
      <c r="U225" s="94">
        <f>L214</f>
        <v>0</v>
      </c>
      <c r="V225" s="49">
        <f>J216</f>
        <v>18.079999999999998</v>
      </c>
      <c r="W225" s="94">
        <f>L216</f>
        <v>0</v>
      </c>
      <c r="X225" s="49">
        <f>J215</f>
        <v>92.97</v>
      </c>
      <c r="Z225" s="94">
        <f>L215</f>
        <v>0</v>
      </c>
      <c r="AB225" s="49">
        <f>J217</f>
        <v>1850.29</v>
      </c>
      <c r="AN225" s="39">
        <v>2998.9599999999996</v>
      </c>
      <c r="AO225" s="39">
        <v>1850.29</v>
      </c>
      <c r="AP225" s="39">
        <v>92.97</v>
      </c>
      <c r="AQ225" s="39">
        <v>395.31</v>
      </c>
      <c r="AX225" s="39">
        <v>0</v>
      </c>
      <c r="AY225" s="39">
        <v>0</v>
      </c>
      <c r="AZ225" s="39">
        <v>0</v>
      </c>
      <c r="BA225" s="39">
        <v>0</v>
      </c>
    </row>
    <row r="226" spans="1:56" ht="71.25" x14ac:dyDescent="0.2">
      <c r="A226" s="103" t="s">
        <v>763</v>
      </c>
      <c r="B226" s="55" t="s">
        <v>764</v>
      </c>
      <c r="C226" s="55" t="s">
        <v>765</v>
      </c>
      <c r="D226" s="54" t="s">
        <v>111</v>
      </c>
      <c r="E226" s="53">
        <v>15.75</v>
      </c>
      <c r="F226" s="53"/>
      <c r="G226" s="53">
        <v>15.75</v>
      </c>
      <c r="H226" s="51">
        <v>1355.82</v>
      </c>
      <c r="I226" s="52"/>
      <c r="J226" s="51">
        <v>21354.17</v>
      </c>
      <c r="K226" s="52"/>
      <c r="L226" s="96"/>
      <c r="AC226" s="39">
        <v>0</v>
      </c>
      <c r="AD226" s="39">
        <v>0</v>
      </c>
      <c r="AE226" s="39">
        <v>0</v>
      </c>
      <c r="AF226" s="39">
        <v>0</v>
      </c>
      <c r="AS226" s="39">
        <v>0</v>
      </c>
      <c r="AT226" s="39">
        <v>0</v>
      </c>
      <c r="BC226" s="39">
        <v>0</v>
      </c>
      <c r="BD226" s="39">
        <v>0</v>
      </c>
    </row>
    <row r="227" spans="1:56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</row>
    <row r="228" spans="1:56" ht="15" x14ac:dyDescent="0.25">
      <c r="C228" s="198" t="s">
        <v>74</v>
      </c>
      <c r="D228" s="198"/>
      <c r="E228" s="198"/>
      <c r="F228" s="198"/>
      <c r="G228" s="198"/>
      <c r="H228" s="198"/>
      <c r="I228" s="198">
        <f>J226</f>
        <v>21354.17</v>
      </c>
      <c r="J228" s="198"/>
      <c r="O228" s="49">
        <f>I228</f>
        <v>21354.17</v>
      </c>
      <c r="P228" s="39">
        <f>K228</f>
        <v>0</v>
      </c>
      <c r="Q228" s="39">
        <f>0</f>
        <v>0</v>
      </c>
      <c r="R228" s="39">
        <f>0</f>
        <v>0</v>
      </c>
      <c r="U228" s="39">
        <f>0</f>
        <v>0</v>
      </c>
      <c r="V228" s="39">
        <f>0</f>
        <v>0</v>
      </c>
      <c r="W228" s="39">
        <f>0</f>
        <v>0</v>
      </c>
      <c r="X228" s="39">
        <f>0</f>
        <v>0</v>
      </c>
      <c r="Z228" s="39">
        <f>0</f>
        <v>0</v>
      </c>
      <c r="AB228" s="49">
        <f>I228</f>
        <v>21354.17</v>
      </c>
      <c r="AN228" s="39">
        <v>21354.17</v>
      </c>
      <c r="AO228" s="39">
        <v>21354.17</v>
      </c>
      <c r="AP228" s="39">
        <v>0</v>
      </c>
      <c r="AQ228" s="39">
        <v>0</v>
      </c>
      <c r="AX228" s="39">
        <v>0</v>
      </c>
      <c r="AY228" s="39">
        <v>0</v>
      </c>
      <c r="AZ228" s="39">
        <v>0</v>
      </c>
      <c r="BA228" s="39">
        <v>0</v>
      </c>
    </row>
    <row r="229" spans="1:56" ht="85.5" x14ac:dyDescent="0.2">
      <c r="A229" s="103" t="s">
        <v>766</v>
      </c>
      <c r="B229" s="55" t="s">
        <v>767</v>
      </c>
      <c r="C229" s="55" t="s">
        <v>768</v>
      </c>
      <c r="D229" s="54" t="s">
        <v>111</v>
      </c>
      <c r="E229" s="53">
        <v>12.263999999999999</v>
      </c>
      <c r="F229" s="53"/>
      <c r="G229" s="53">
        <v>12.263999999999999</v>
      </c>
      <c r="H229" s="51">
        <v>895.19</v>
      </c>
      <c r="I229" s="52"/>
      <c r="J229" s="51">
        <v>10978.61</v>
      </c>
      <c r="K229" s="52"/>
      <c r="L229" s="96"/>
      <c r="AC229" s="39">
        <v>0</v>
      </c>
      <c r="AD229" s="39">
        <v>0</v>
      </c>
      <c r="AE229" s="39">
        <v>0</v>
      </c>
      <c r="AF229" s="39">
        <v>0</v>
      </c>
      <c r="AS229" s="39">
        <v>0</v>
      </c>
      <c r="AT229" s="39">
        <v>0</v>
      </c>
      <c r="BC229" s="39">
        <v>0</v>
      </c>
      <c r="BD229" s="39">
        <v>0</v>
      </c>
    </row>
    <row r="230" spans="1:56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</row>
    <row r="231" spans="1:56" ht="15" x14ac:dyDescent="0.25">
      <c r="C231" s="198" t="s">
        <v>74</v>
      </c>
      <c r="D231" s="198"/>
      <c r="E231" s="198"/>
      <c r="F231" s="198"/>
      <c r="G231" s="198"/>
      <c r="H231" s="198"/>
      <c r="I231" s="198">
        <f>J229</f>
        <v>10978.61</v>
      </c>
      <c r="J231" s="198"/>
      <c r="O231" s="49">
        <f>I231</f>
        <v>10978.61</v>
      </c>
      <c r="P231" s="39">
        <f>K231</f>
        <v>0</v>
      </c>
      <c r="Q231" s="39">
        <f>0</f>
        <v>0</v>
      </c>
      <c r="R231" s="39">
        <f>0</f>
        <v>0</v>
      </c>
      <c r="U231" s="39">
        <f>0</f>
        <v>0</v>
      </c>
      <c r="V231" s="39">
        <f>0</f>
        <v>0</v>
      </c>
      <c r="W231" s="39">
        <f>0</f>
        <v>0</v>
      </c>
      <c r="X231" s="39">
        <f>0</f>
        <v>0</v>
      </c>
      <c r="Z231" s="39">
        <f>0</f>
        <v>0</v>
      </c>
      <c r="AB231" s="49">
        <f>I231</f>
        <v>10978.61</v>
      </c>
      <c r="AN231" s="39">
        <v>10978.61</v>
      </c>
      <c r="AO231" s="39">
        <v>10978.61</v>
      </c>
      <c r="AP231" s="39">
        <v>0</v>
      </c>
      <c r="AQ231" s="39">
        <v>0</v>
      </c>
      <c r="AX231" s="39">
        <v>0</v>
      </c>
      <c r="AY231" s="39">
        <v>0</v>
      </c>
      <c r="AZ231" s="39">
        <v>0</v>
      </c>
      <c r="BA231" s="39">
        <v>0</v>
      </c>
    </row>
    <row r="232" spans="1:56" ht="85.5" x14ac:dyDescent="0.2">
      <c r="A232" s="103" t="s">
        <v>769</v>
      </c>
      <c r="B232" s="55" t="s">
        <v>770</v>
      </c>
      <c r="C232" s="55" t="s">
        <v>771</v>
      </c>
      <c r="D232" s="54" t="s">
        <v>111</v>
      </c>
      <c r="E232" s="53">
        <v>4.0739999999999998</v>
      </c>
      <c r="F232" s="53"/>
      <c r="G232" s="53">
        <v>4.0739999999999998</v>
      </c>
      <c r="H232" s="51">
        <v>595.82000000000005</v>
      </c>
      <c r="I232" s="52"/>
      <c r="J232" s="51">
        <v>2427.37</v>
      </c>
      <c r="K232" s="52"/>
      <c r="L232" s="96"/>
      <c r="AC232" s="39">
        <v>0</v>
      </c>
      <c r="AD232" s="39">
        <v>0</v>
      </c>
      <c r="AE232" s="39">
        <v>0</v>
      </c>
      <c r="AF232" s="39">
        <v>0</v>
      </c>
      <c r="AS232" s="39">
        <v>0</v>
      </c>
      <c r="AT232" s="39">
        <v>0</v>
      </c>
      <c r="BC232" s="39">
        <v>0</v>
      </c>
      <c r="BD232" s="39">
        <v>0</v>
      </c>
    </row>
    <row r="233" spans="1:56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</row>
    <row r="234" spans="1:56" ht="15" x14ac:dyDescent="0.25">
      <c r="C234" s="198" t="s">
        <v>74</v>
      </c>
      <c r="D234" s="198"/>
      <c r="E234" s="198"/>
      <c r="F234" s="198"/>
      <c r="G234" s="198"/>
      <c r="H234" s="198"/>
      <c r="I234" s="198">
        <f>J232</f>
        <v>2427.37</v>
      </c>
      <c r="J234" s="198"/>
      <c r="O234" s="49">
        <f>I234</f>
        <v>2427.37</v>
      </c>
      <c r="P234" s="39">
        <f>K234</f>
        <v>0</v>
      </c>
      <c r="Q234" s="39">
        <f>0</f>
        <v>0</v>
      </c>
      <c r="R234" s="39">
        <f>0</f>
        <v>0</v>
      </c>
      <c r="U234" s="39">
        <f>0</f>
        <v>0</v>
      </c>
      <c r="V234" s="39">
        <f>0</f>
        <v>0</v>
      </c>
      <c r="W234" s="39">
        <f>0</f>
        <v>0</v>
      </c>
      <c r="X234" s="39">
        <f>0</f>
        <v>0</v>
      </c>
      <c r="Z234" s="39">
        <f>0</f>
        <v>0</v>
      </c>
      <c r="AB234" s="49">
        <f>I234</f>
        <v>2427.37</v>
      </c>
      <c r="AN234" s="39">
        <v>2427.37</v>
      </c>
      <c r="AO234" s="39">
        <v>2427.37</v>
      </c>
      <c r="AP234" s="39">
        <v>0</v>
      </c>
      <c r="AQ234" s="39">
        <v>0</v>
      </c>
      <c r="AX234" s="39">
        <v>0</v>
      </c>
      <c r="AY234" s="39">
        <v>0</v>
      </c>
      <c r="AZ234" s="39">
        <v>0</v>
      </c>
      <c r="BA234" s="39">
        <v>0</v>
      </c>
    </row>
    <row r="235" spans="1:56" ht="130.5" x14ac:dyDescent="0.2">
      <c r="A235" s="103" t="s">
        <v>772</v>
      </c>
      <c r="B235" s="55" t="s">
        <v>351</v>
      </c>
      <c r="C235" s="55" t="s">
        <v>311</v>
      </c>
      <c r="D235" s="54" t="s">
        <v>111</v>
      </c>
      <c r="E235" s="53">
        <v>34.545000000000002</v>
      </c>
      <c r="F235" s="53"/>
      <c r="G235" s="53">
        <v>34.545000000000002</v>
      </c>
      <c r="H235" s="51"/>
      <c r="I235" s="52"/>
      <c r="J235" s="51"/>
      <c r="K235" s="52"/>
      <c r="L235" s="96"/>
      <c r="AC235" s="39">
        <v>834.96</v>
      </c>
      <c r="AD235" s="39">
        <v>834.96</v>
      </c>
      <c r="AE235" s="39">
        <v>744.77</v>
      </c>
      <c r="AF235" s="39">
        <v>744.77</v>
      </c>
      <c r="AS235" s="39">
        <v>834.96</v>
      </c>
      <c r="AT235" s="39">
        <v>744.77</v>
      </c>
      <c r="BC235" s="39">
        <v>0</v>
      </c>
      <c r="BD235" s="39">
        <v>0</v>
      </c>
    </row>
    <row r="236" spans="1:56" ht="38.25" x14ac:dyDescent="0.2">
      <c r="B236" s="106" t="s">
        <v>452</v>
      </c>
    </row>
    <row r="237" spans="1:56" ht="14.25" x14ac:dyDescent="0.2">
      <c r="A237" s="103"/>
      <c r="B237" s="61">
        <v>1</v>
      </c>
      <c r="C237" s="55" t="s">
        <v>33</v>
      </c>
      <c r="D237" s="54"/>
      <c r="E237" s="53"/>
      <c r="F237" s="53"/>
      <c r="G237" s="53"/>
      <c r="H237" s="51">
        <v>23.81</v>
      </c>
      <c r="I237" s="52">
        <f>ROUND(1.15,7)</f>
        <v>1.1499999999999999</v>
      </c>
      <c r="J237" s="51">
        <v>945.84</v>
      </c>
      <c r="K237" s="52"/>
      <c r="L237" s="96"/>
    </row>
    <row r="238" spans="1:56" ht="14.25" x14ac:dyDescent="0.2">
      <c r="A238" s="103"/>
      <c r="B238" s="61">
        <v>3</v>
      </c>
      <c r="C238" s="55" t="s">
        <v>34</v>
      </c>
      <c r="D238" s="54"/>
      <c r="E238" s="53"/>
      <c r="F238" s="53"/>
      <c r="G238" s="53"/>
      <c r="H238" s="51">
        <v>14.41</v>
      </c>
      <c r="I238" s="52">
        <f>ROUND(1.25,7)</f>
        <v>1.25</v>
      </c>
      <c r="J238" s="51">
        <v>622.16</v>
      </c>
      <c r="K238" s="52"/>
      <c r="L238" s="96"/>
    </row>
    <row r="239" spans="1:56" ht="14.25" x14ac:dyDescent="0.2">
      <c r="A239" s="103"/>
      <c r="B239" s="61">
        <v>2</v>
      </c>
      <c r="C239" s="55" t="s">
        <v>67</v>
      </c>
      <c r="D239" s="54"/>
      <c r="E239" s="53"/>
      <c r="F239" s="53"/>
      <c r="G239" s="53"/>
      <c r="H239" s="51">
        <v>1.97</v>
      </c>
      <c r="I239" s="52">
        <f>ROUND(1.25,7)</f>
        <v>1.25</v>
      </c>
      <c r="J239" s="62">
        <v>84.98</v>
      </c>
      <c r="K239" s="52"/>
      <c r="L239" s="97"/>
    </row>
    <row r="240" spans="1:56" ht="14.25" x14ac:dyDescent="0.2">
      <c r="A240" s="103"/>
      <c r="B240" s="61">
        <v>4</v>
      </c>
      <c r="C240" s="55" t="s">
        <v>35</v>
      </c>
      <c r="D240" s="54"/>
      <c r="E240" s="53"/>
      <c r="F240" s="53"/>
      <c r="G240" s="53"/>
      <c r="H240" s="51">
        <v>25.72</v>
      </c>
      <c r="I240" s="52"/>
      <c r="J240" s="51">
        <v>888.5</v>
      </c>
      <c r="K240" s="52"/>
      <c r="L240" s="96"/>
    </row>
    <row r="241" spans="1:56" ht="14.25" x14ac:dyDescent="0.2">
      <c r="A241" s="103"/>
      <c r="B241" s="55" t="s">
        <v>118</v>
      </c>
      <c r="C241" s="55" t="s">
        <v>119</v>
      </c>
      <c r="D241" s="54" t="s">
        <v>109</v>
      </c>
      <c r="E241" s="53">
        <v>0</v>
      </c>
      <c r="F241" s="53"/>
      <c r="G241" s="53">
        <v>0</v>
      </c>
      <c r="H241" s="51"/>
      <c r="I241" s="52"/>
      <c r="J241" s="51"/>
      <c r="K241" s="52"/>
      <c r="L241" s="96"/>
    </row>
    <row r="242" spans="1:56" ht="14.25" x14ac:dyDescent="0.2">
      <c r="A242" s="103"/>
      <c r="B242" s="55" t="s">
        <v>879</v>
      </c>
      <c r="C242" s="55" t="s">
        <v>880</v>
      </c>
      <c r="D242" s="54" t="s">
        <v>111</v>
      </c>
      <c r="E242" s="53">
        <v>1</v>
      </c>
      <c r="F242" s="53"/>
      <c r="G242" s="53">
        <v>34.545000000000002</v>
      </c>
      <c r="H242" s="51"/>
      <c r="I242" s="52"/>
      <c r="J242" s="51"/>
      <c r="K242" s="52"/>
      <c r="L242" s="96"/>
    </row>
    <row r="243" spans="1:56" ht="14.25" x14ac:dyDescent="0.2">
      <c r="A243" s="103"/>
      <c r="B243" s="55"/>
      <c r="C243" s="55" t="s">
        <v>68</v>
      </c>
      <c r="D243" s="54" t="s">
        <v>69</v>
      </c>
      <c r="E243" s="53">
        <v>2.4</v>
      </c>
      <c r="F243" s="53">
        <f>ROUND(1.15,7)</f>
        <v>1.1499999999999999</v>
      </c>
      <c r="G243" s="53">
        <v>95.344200000000001</v>
      </c>
      <c r="H243" s="51"/>
      <c r="I243" s="52"/>
      <c r="J243" s="51"/>
      <c r="K243" s="52"/>
      <c r="L243" s="96"/>
    </row>
    <row r="244" spans="1:56" ht="14.25" x14ac:dyDescent="0.2">
      <c r="A244" s="103"/>
      <c r="B244" s="55"/>
      <c r="C244" s="60" t="s">
        <v>70</v>
      </c>
      <c r="D244" s="59" t="s">
        <v>69</v>
      </c>
      <c r="E244" s="58">
        <v>0.17</v>
      </c>
      <c r="F244" s="58">
        <f>ROUND(1.25,7)</f>
        <v>1.25</v>
      </c>
      <c r="G244" s="58">
        <v>7.3408125000000002</v>
      </c>
      <c r="H244" s="56"/>
      <c r="I244" s="57"/>
      <c r="J244" s="56"/>
      <c r="K244" s="57"/>
      <c r="L244" s="95"/>
    </row>
    <row r="245" spans="1:56" ht="14.25" x14ac:dyDescent="0.2">
      <c r="A245" s="103"/>
      <c r="B245" s="55"/>
      <c r="C245" s="55" t="s">
        <v>71</v>
      </c>
      <c r="D245" s="54"/>
      <c r="E245" s="53"/>
      <c r="F245" s="53"/>
      <c r="G245" s="53"/>
      <c r="H245" s="51">
        <f>H237+H238+H240</f>
        <v>63.94</v>
      </c>
      <c r="I245" s="52"/>
      <c r="J245" s="51">
        <f>J237+J238+J240</f>
        <v>2456.5</v>
      </c>
      <c r="K245" s="52"/>
      <c r="L245" s="96"/>
    </row>
    <row r="246" spans="1:56" ht="14.25" x14ac:dyDescent="0.2">
      <c r="A246" s="103"/>
      <c r="B246" s="55"/>
      <c r="C246" s="55" t="s">
        <v>72</v>
      </c>
      <c r="D246" s="54"/>
      <c r="E246" s="53"/>
      <c r="F246" s="53"/>
      <c r="G246" s="53"/>
      <c r="H246" s="51"/>
      <c r="I246" s="52"/>
      <c r="J246" s="51">
        <f>SUM(Q235:Q249)+SUM(V235:V249)</f>
        <v>1030.82</v>
      </c>
      <c r="K246" s="52"/>
      <c r="L246" s="96"/>
    </row>
    <row r="247" spans="1:56" ht="28.5" x14ac:dyDescent="0.2">
      <c r="A247" s="103"/>
      <c r="B247" s="55" t="s">
        <v>183</v>
      </c>
      <c r="C247" s="55" t="s">
        <v>94</v>
      </c>
      <c r="D247" s="54" t="s">
        <v>73</v>
      </c>
      <c r="E247" s="53">
        <v>90</v>
      </c>
      <c r="F247" s="53">
        <f>ROUND(0.9,7)</f>
        <v>0.9</v>
      </c>
      <c r="G247" s="53">
        <v>81</v>
      </c>
      <c r="H247" s="51"/>
      <c r="I247" s="52"/>
      <c r="J247" s="51">
        <f>SUM(AC235:AC249)</f>
        <v>834.96</v>
      </c>
      <c r="K247" s="52"/>
      <c r="L247" s="96"/>
    </row>
    <row r="248" spans="1:56" ht="42.75" x14ac:dyDescent="0.2">
      <c r="A248" s="104"/>
      <c r="B248" s="60" t="s">
        <v>182</v>
      </c>
      <c r="C248" s="60" t="s">
        <v>95</v>
      </c>
      <c r="D248" s="59" t="s">
        <v>73</v>
      </c>
      <c r="E248" s="58">
        <v>85</v>
      </c>
      <c r="F248" s="58">
        <f>ROUND(0.85,7)</f>
        <v>0.85</v>
      </c>
      <c r="G248" s="58">
        <v>72.25</v>
      </c>
      <c r="H248" s="56"/>
      <c r="I248" s="57"/>
      <c r="J248" s="56">
        <f>SUM(AE235:AE249)</f>
        <v>744.77</v>
      </c>
      <c r="K248" s="57"/>
      <c r="L248" s="95"/>
    </row>
    <row r="249" spans="1:56" ht="15" x14ac:dyDescent="0.25">
      <c r="C249" s="198" t="s">
        <v>74</v>
      </c>
      <c r="D249" s="198"/>
      <c r="E249" s="198"/>
      <c r="F249" s="198"/>
      <c r="G249" s="198"/>
      <c r="H249" s="198"/>
      <c r="I249" s="198">
        <f>J237+J238+J240+J247+J248</f>
        <v>4036.23</v>
      </c>
      <c r="J249" s="198"/>
      <c r="O249" s="49">
        <f>I249</f>
        <v>4036.23</v>
      </c>
      <c r="P249" s="39">
        <f>K249</f>
        <v>0</v>
      </c>
      <c r="Q249" s="49">
        <f>J237</f>
        <v>945.84</v>
      </c>
      <c r="R249" s="49">
        <f>J237</f>
        <v>945.84</v>
      </c>
      <c r="U249" s="94">
        <f>L237</f>
        <v>0</v>
      </c>
      <c r="V249" s="49">
        <f>J239</f>
        <v>84.98</v>
      </c>
      <c r="W249" s="94">
        <f>L239</f>
        <v>0</v>
      </c>
      <c r="X249" s="49">
        <f>J238</f>
        <v>622.16</v>
      </c>
      <c r="Z249" s="94">
        <f>L238</f>
        <v>0</v>
      </c>
      <c r="AB249" s="49">
        <f>J240</f>
        <v>888.5</v>
      </c>
      <c r="AN249" s="39">
        <v>4036.23</v>
      </c>
      <c r="AO249" s="39">
        <v>888.5</v>
      </c>
      <c r="AP249" s="39">
        <v>622.16</v>
      </c>
      <c r="AQ249" s="39">
        <v>945.84</v>
      </c>
      <c r="AX249" s="39">
        <v>0</v>
      </c>
      <c r="AY249" s="39">
        <v>0</v>
      </c>
      <c r="AZ249" s="39">
        <v>0</v>
      </c>
      <c r="BA249" s="39">
        <v>0</v>
      </c>
    </row>
    <row r="250" spans="1:56" ht="28.5" x14ac:dyDescent="0.2">
      <c r="A250" s="103" t="s">
        <v>773</v>
      </c>
      <c r="B250" s="55" t="s">
        <v>774</v>
      </c>
      <c r="C250" s="55" t="s">
        <v>775</v>
      </c>
      <c r="D250" s="54" t="s">
        <v>110</v>
      </c>
      <c r="E250" s="53">
        <v>9</v>
      </c>
      <c r="F250" s="53"/>
      <c r="G250" s="53">
        <v>9</v>
      </c>
      <c r="H250" s="51">
        <v>3462.65</v>
      </c>
      <c r="I250" s="52"/>
      <c r="J250" s="51">
        <v>31163.85</v>
      </c>
      <c r="K250" s="52"/>
      <c r="L250" s="96"/>
      <c r="AC250" s="39">
        <v>0</v>
      </c>
      <c r="AD250" s="39">
        <v>0</v>
      </c>
      <c r="AE250" s="39">
        <v>0</v>
      </c>
      <c r="AF250" s="39">
        <v>0</v>
      </c>
      <c r="AS250" s="39">
        <v>0</v>
      </c>
      <c r="AT250" s="39">
        <v>0</v>
      </c>
      <c r="BC250" s="39">
        <v>0</v>
      </c>
      <c r="BD250" s="39">
        <v>0</v>
      </c>
    </row>
    <row r="251" spans="1:56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</row>
    <row r="252" spans="1:56" ht="15" x14ac:dyDescent="0.25">
      <c r="C252" s="198" t="s">
        <v>74</v>
      </c>
      <c r="D252" s="198"/>
      <c r="E252" s="198"/>
      <c r="F252" s="198"/>
      <c r="G252" s="198"/>
      <c r="H252" s="198"/>
      <c r="I252" s="198">
        <f>J250</f>
        <v>31163.85</v>
      </c>
      <c r="J252" s="198"/>
      <c r="O252" s="49">
        <f>I252</f>
        <v>31163.85</v>
      </c>
      <c r="P252" s="39">
        <f>K252</f>
        <v>0</v>
      </c>
      <c r="Q252" s="39">
        <f>0</f>
        <v>0</v>
      </c>
      <c r="R252" s="39">
        <f>0</f>
        <v>0</v>
      </c>
      <c r="U252" s="39">
        <f>0</f>
        <v>0</v>
      </c>
      <c r="V252" s="39">
        <f>0</f>
        <v>0</v>
      </c>
      <c r="W252" s="39">
        <f>0</f>
        <v>0</v>
      </c>
      <c r="X252" s="39">
        <f>0</f>
        <v>0</v>
      </c>
      <c r="Z252" s="39">
        <f>0</f>
        <v>0</v>
      </c>
      <c r="AB252" s="49">
        <f>I252</f>
        <v>31163.85</v>
      </c>
      <c r="AN252" s="39">
        <v>31163.85</v>
      </c>
      <c r="AO252" s="39">
        <v>31163.85</v>
      </c>
      <c r="AP252" s="39">
        <v>0</v>
      </c>
      <c r="AQ252" s="39">
        <v>0</v>
      </c>
      <c r="AX252" s="39">
        <v>0</v>
      </c>
      <c r="AY252" s="39">
        <v>0</v>
      </c>
      <c r="AZ252" s="39">
        <v>0</v>
      </c>
      <c r="BA252" s="39">
        <v>0</v>
      </c>
    </row>
    <row r="253" spans="1:56" ht="28.5" x14ac:dyDescent="0.2">
      <c r="A253" s="103" t="s">
        <v>776</v>
      </c>
      <c r="B253" s="55" t="s">
        <v>777</v>
      </c>
      <c r="C253" s="55" t="s">
        <v>778</v>
      </c>
      <c r="D253" s="54" t="s">
        <v>111</v>
      </c>
      <c r="E253" s="53">
        <v>7.14</v>
      </c>
      <c r="F253" s="53"/>
      <c r="G253" s="53">
        <v>7.14</v>
      </c>
      <c r="H253" s="51">
        <v>1799.14</v>
      </c>
      <c r="I253" s="52"/>
      <c r="J253" s="51">
        <v>12845.86</v>
      </c>
      <c r="K253" s="52"/>
      <c r="L253" s="96"/>
      <c r="AC253" s="39">
        <v>0</v>
      </c>
      <c r="AD253" s="39">
        <v>0</v>
      </c>
      <c r="AE253" s="39">
        <v>0</v>
      </c>
      <c r="AF253" s="39">
        <v>0</v>
      </c>
      <c r="AS253" s="39">
        <v>0</v>
      </c>
      <c r="AT253" s="39">
        <v>0</v>
      </c>
      <c r="BC253" s="39">
        <v>0</v>
      </c>
      <c r="BD253" s="39">
        <v>0</v>
      </c>
    </row>
    <row r="254" spans="1:56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</row>
    <row r="255" spans="1:56" ht="15" x14ac:dyDescent="0.25">
      <c r="C255" s="198" t="s">
        <v>74</v>
      </c>
      <c r="D255" s="198"/>
      <c r="E255" s="198"/>
      <c r="F255" s="198"/>
      <c r="G255" s="198"/>
      <c r="H255" s="198"/>
      <c r="I255" s="198">
        <f>J253</f>
        <v>12845.86</v>
      </c>
      <c r="J255" s="198"/>
      <c r="O255" s="49">
        <f>I255</f>
        <v>12845.86</v>
      </c>
      <c r="P255" s="39">
        <f>K255</f>
        <v>0</v>
      </c>
      <c r="Q255" s="39">
        <f>0</f>
        <v>0</v>
      </c>
      <c r="R255" s="39">
        <f>0</f>
        <v>0</v>
      </c>
      <c r="U255" s="39">
        <f>0</f>
        <v>0</v>
      </c>
      <c r="V255" s="39">
        <f>0</f>
        <v>0</v>
      </c>
      <c r="W255" s="39">
        <f>0</f>
        <v>0</v>
      </c>
      <c r="X255" s="39">
        <f>0</f>
        <v>0</v>
      </c>
      <c r="Z255" s="39">
        <f>0</f>
        <v>0</v>
      </c>
      <c r="AB255" s="49">
        <f>I255</f>
        <v>12845.86</v>
      </c>
      <c r="AN255" s="39">
        <v>12845.86</v>
      </c>
      <c r="AO255" s="39">
        <v>12845.86</v>
      </c>
      <c r="AP255" s="39">
        <v>0</v>
      </c>
      <c r="AQ255" s="39">
        <v>0</v>
      </c>
      <c r="AX255" s="39">
        <v>0</v>
      </c>
      <c r="AY255" s="39">
        <v>0</v>
      </c>
      <c r="AZ255" s="39">
        <v>0</v>
      </c>
      <c r="BA255" s="39">
        <v>0</v>
      </c>
    </row>
    <row r="256" spans="1:56" ht="130.5" x14ac:dyDescent="0.2">
      <c r="A256" s="103" t="s">
        <v>779</v>
      </c>
      <c r="B256" s="55" t="s">
        <v>780</v>
      </c>
      <c r="C256" s="55" t="s">
        <v>310</v>
      </c>
      <c r="D256" s="54" t="s">
        <v>110</v>
      </c>
      <c r="E256" s="53">
        <v>11</v>
      </c>
      <c r="F256" s="53"/>
      <c r="G256" s="53">
        <v>11</v>
      </c>
      <c r="H256" s="51"/>
      <c r="I256" s="52"/>
      <c r="J256" s="51"/>
      <c r="K256" s="52"/>
      <c r="L256" s="96"/>
      <c r="AC256" s="39">
        <v>112.8</v>
      </c>
      <c r="AD256" s="39">
        <v>112.8</v>
      </c>
      <c r="AE256" s="39">
        <v>100.62</v>
      </c>
      <c r="AF256" s="39">
        <v>100.62</v>
      </c>
      <c r="AS256" s="39">
        <v>112.8</v>
      </c>
      <c r="AT256" s="39">
        <v>100.62</v>
      </c>
      <c r="BC256" s="39">
        <v>0</v>
      </c>
      <c r="BD256" s="39">
        <v>0</v>
      </c>
    </row>
    <row r="257" spans="1:56" ht="38.25" x14ac:dyDescent="0.2">
      <c r="B257" s="106" t="s">
        <v>452</v>
      </c>
    </row>
    <row r="258" spans="1:56" ht="14.25" x14ac:dyDescent="0.2">
      <c r="A258" s="103"/>
      <c r="B258" s="61">
        <v>1</v>
      </c>
      <c r="C258" s="55" t="s">
        <v>33</v>
      </c>
      <c r="D258" s="54"/>
      <c r="E258" s="53"/>
      <c r="F258" s="53"/>
      <c r="G258" s="53"/>
      <c r="H258" s="51">
        <v>11.01</v>
      </c>
      <c r="I258" s="52">
        <f>ROUND(1.15,7)</f>
        <v>1.1499999999999999</v>
      </c>
      <c r="J258" s="51">
        <v>139.26</v>
      </c>
      <c r="K258" s="52"/>
      <c r="L258" s="96"/>
    </row>
    <row r="259" spans="1:56" ht="14.25" x14ac:dyDescent="0.2">
      <c r="A259" s="103"/>
      <c r="B259" s="61">
        <v>3</v>
      </c>
      <c r="C259" s="55" t="s">
        <v>34</v>
      </c>
      <c r="D259" s="54"/>
      <c r="E259" s="53"/>
      <c r="F259" s="53"/>
      <c r="G259" s="53"/>
      <c r="H259" s="51">
        <v>2.11</v>
      </c>
      <c r="I259" s="52">
        <f>ROUND(1.25,7)</f>
        <v>1.25</v>
      </c>
      <c r="J259" s="51">
        <v>29.04</v>
      </c>
      <c r="K259" s="52"/>
      <c r="L259" s="96"/>
    </row>
    <row r="260" spans="1:56" ht="14.25" x14ac:dyDescent="0.2">
      <c r="A260" s="103"/>
      <c r="B260" s="61">
        <v>4</v>
      </c>
      <c r="C260" s="55" t="s">
        <v>35</v>
      </c>
      <c r="D260" s="54"/>
      <c r="E260" s="53"/>
      <c r="F260" s="53"/>
      <c r="G260" s="53"/>
      <c r="H260" s="51">
        <v>2.3199999999999998</v>
      </c>
      <c r="I260" s="52"/>
      <c r="J260" s="51">
        <v>25.52</v>
      </c>
      <c r="K260" s="52"/>
      <c r="L260" s="96"/>
    </row>
    <row r="261" spans="1:56" ht="14.25" x14ac:dyDescent="0.2">
      <c r="A261" s="103"/>
      <c r="B261" s="55" t="s">
        <v>941</v>
      </c>
      <c r="C261" s="55" t="s">
        <v>942</v>
      </c>
      <c r="D261" s="54" t="s">
        <v>110</v>
      </c>
      <c r="E261" s="53">
        <v>1</v>
      </c>
      <c r="F261" s="53"/>
      <c r="G261" s="53">
        <v>11</v>
      </c>
      <c r="H261" s="51"/>
      <c r="I261" s="52"/>
      <c r="J261" s="51"/>
      <c r="K261" s="52"/>
      <c r="L261" s="96"/>
    </row>
    <row r="262" spans="1:56" ht="14.25" x14ac:dyDescent="0.2">
      <c r="A262" s="103"/>
      <c r="B262" s="55"/>
      <c r="C262" s="60" t="s">
        <v>68</v>
      </c>
      <c r="D262" s="59" t="s">
        <v>69</v>
      </c>
      <c r="E262" s="58">
        <v>1.1100000000000001</v>
      </c>
      <c r="F262" s="58">
        <f>ROUND(1.15,7)</f>
        <v>1.1499999999999999</v>
      </c>
      <c r="G262" s="58">
        <v>14.041499999999999</v>
      </c>
      <c r="H262" s="56"/>
      <c r="I262" s="57"/>
      <c r="J262" s="56"/>
      <c r="K262" s="57"/>
      <c r="L262" s="95"/>
    </row>
    <row r="263" spans="1:56" ht="14.25" x14ac:dyDescent="0.2">
      <c r="A263" s="103"/>
      <c r="B263" s="55"/>
      <c r="C263" s="55" t="s">
        <v>71</v>
      </c>
      <c r="D263" s="54"/>
      <c r="E263" s="53"/>
      <c r="F263" s="53"/>
      <c r="G263" s="53"/>
      <c r="H263" s="51">
        <f>H258+H259+H260</f>
        <v>15.44</v>
      </c>
      <c r="I263" s="52"/>
      <c r="J263" s="51">
        <f>J258+J259+J260</f>
        <v>193.82</v>
      </c>
      <c r="K263" s="52"/>
      <c r="L263" s="96"/>
    </row>
    <row r="264" spans="1:56" ht="14.25" x14ac:dyDescent="0.2">
      <c r="A264" s="103"/>
      <c r="B264" s="55"/>
      <c r="C264" s="55" t="s">
        <v>72</v>
      </c>
      <c r="D264" s="54"/>
      <c r="E264" s="53"/>
      <c r="F264" s="53"/>
      <c r="G264" s="53"/>
      <c r="H264" s="51"/>
      <c r="I264" s="52"/>
      <c r="J264" s="51">
        <f>SUM(Q256:Q267)+SUM(V256:V267)</f>
        <v>139.26</v>
      </c>
      <c r="K264" s="52"/>
      <c r="L264" s="96"/>
    </row>
    <row r="265" spans="1:56" ht="28.5" x14ac:dyDescent="0.2">
      <c r="A265" s="103"/>
      <c r="B265" s="55" t="s">
        <v>183</v>
      </c>
      <c r="C265" s="55" t="s">
        <v>94</v>
      </c>
      <c r="D265" s="54" t="s">
        <v>73</v>
      </c>
      <c r="E265" s="53">
        <v>90</v>
      </c>
      <c r="F265" s="53">
        <f>ROUND(0.9,7)</f>
        <v>0.9</v>
      </c>
      <c r="G265" s="53">
        <v>81</v>
      </c>
      <c r="H265" s="51"/>
      <c r="I265" s="52"/>
      <c r="J265" s="51">
        <f>SUM(AC256:AC267)</f>
        <v>112.8</v>
      </c>
      <c r="K265" s="52"/>
      <c r="L265" s="96"/>
    </row>
    <row r="266" spans="1:56" ht="42.75" x14ac:dyDescent="0.2">
      <c r="A266" s="104"/>
      <c r="B266" s="60" t="s">
        <v>182</v>
      </c>
      <c r="C266" s="60" t="s">
        <v>95</v>
      </c>
      <c r="D266" s="59" t="s">
        <v>73</v>
      </c>
      <c r="E266" s="58">
        <v>85</v>
      </c>
      <c r="F266" s="58">
        <f>ROUND(0.85,7)</f>
        <v>0.85</v>
      </c>
      <c r="G266" s="58">
        <v>72.25</v>
      </c>
      <c r="H266" s="56"/>
      <c r="I266" s="57"/>
      <c r="J266" s="56">
        <f>SUM(AE256:AE267)</f>
        <v>100.62</v>
      </c>
      <c r="K266" s="57"/>
      <c r="L266" s="95"/>
    </row>
    <row r="267" spans="1:56" ht="15" x14ac:dyDescent="0.25">
      <c r="C267" s="198" t="s">
        <v>74</v>
      </c>
      <c r="D267" s="198"/>
      <c r="E267" s="198"/>
      <c r="F267" s="198"/>
      <c r="G267" s="198"/>
      <c r="H267" s="198"/>
      <c r="I267" s="198">
        <f>J258+J259+J260+J265+J266</f>
        <v>407.24</v>
      </c>
      <c r="J267" s="198"/>
      <c r="O267" s="49">
        <f>I267</f>
        <v>407.24</v>
      </c>
      <c r="P267" s="39">
        <f>K267</f>
        <v>0</v>
      </c>
      <c r="Q267" s="49">
        <f>J258</f>
        <v>139.26</v>
      </c>
      <c r="R267" s="49">
        <f>J258</f>
        <v>139.26</v>
      </c>
      <c r="U267" s="94">
        <f>L258</f>
        <v>0</v>
      </c>
      <c r="V267" s="39">
        <f>0</f>
        <v>0</v>
      </c>
      <c r="W267" s="39">
        <f>0</f>
        <v>0</v>
      </c>
      <c r="X267" s="49">
        <f>J259</f>
        <v>29.04</v>
      </c>
      <c r="Z267" s="94">
        <f>L259</f>
        <v>0</v>
      </c>
      <c r="AB267" s="49">
        <f>J260</f>
        <v>25.52</v>
      </c>
      <c r="AN267" s="39">
        <v>407.24</v>
      </c>
      <c r="AO267" s="39">
        <v>25.52</v>
      </c>
      <c r="AP267" s="39">
        <v>29.04</v>
      </c>
      <c r="AQ267" s="39">
        <v>139.26</v>
      </c>
      <c r="AX267" s="39">
        <v>0</v>
      </c>
      <c r="AY267" s="39">
        <v>0</v>
      </c>
      <c r="AZ267" s="39">
        <v>0</v>
      </c>
      <c r="BA267" s="39">
        <v>0</v>
      </c>
    </row>
    <row r="268" spans="1:56" ht="28.5" x14ac:dyDescent="0.2">
      <c r="A268" s="103" t="s">
        <v>781</v>
      </c>
      <c r="B268" s="55" t="s">
        <v>782</v>
      </c>
      <c r="C268" s="55" t="s">
        <v>783</v>
      </c>
      <c r="D268" s="54" t="s">
        <v>110</v>
      </c>
      <c r="E268" s="53">
        <v>11</v>
      </c>
      <c r="F268" s="53"/>
      <c r="G268" s="53">
        <v>11</v>
      </c>
      <c r="H268" s="51">
        <v>428.27</v>
      </c>
      <c r="I268" s="52"/>
      <c r="J268" s="51">
        <v>4710.97</v>
      </c>
      <c r="K268" s="52"/>
      <c r="L268" s="96"/>
      <c r="AC268" s="39">
        <v>0</v>
      </c>
      <c r="AD268" s="39">
        <v>0</v>
      </c>
      <c r="AE268" s="39">
        <v>0</v>
      </c>
      <c r="AF268" s="39">
        <v>0</v>
      </c>
      <c r="AS268" s="39">
        <v>0</v>
      </c>
      <c r="AT268" s="39">
        <v>0</v>
      </c>
      <c r="BC268" s="39">
        <v>0</v>
      </c>
      <c r="BD268" s="39">
        <v>0</v>
      </c>
    </row>
    <row r="269" spans="1:56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</row>
    <row r="270" spans="1:56" ht="15" x14ac:dyDescent="0.25">
      <c r="C270" s="198" t="s">
        <v>74</v>
      </c>
      <c r="D270" s="198"/>
      <c r="E270" s="198"/>
      <c r="F270" s="198"/>
      <c r="G270" s="198"/>
      <c r="H270" s="198"/>
      <c r="I270" s="198">
        <f>J268</f>
        <v>4710.97</v>
      </c>
      <c r="J270" s="198"/>
      <c r="O270" s="49">
        <f>I270</f>
        <v>4710.97</v>
      </c>
      <c r="P270" s="39">
        <f>K270</f>
        <v>0</v>
      </c>
      <c r="Q270" s="39">
        <f>0</f>
        <v>0</v>
      </c>
      <c r="R270" s="39">
        <f>0</f>
        <v>0</v>
      </c>
      <c r="U270" s="39">
        <f>0</f>
        <v>0</v>
      </c>
      <c r="V270" s="39">
        <f>0</f>
        <v>0</v>
      </c>
      <c r="W270" s="39">
        <f>0</f>
        <v>0</v>
      </c>
      <c r="X270" s="39">
        <f>0</f>
        <v>0</v>
      </c>
      <c r="Z270" s="39">
        <f>0</f>
        <v>0</v>
      </c>
      <c r="AB270" s="49">
        <f>I270</f>
        <v>4710.97</v>
      </c>
      <c r="AN270" s="39">
        <v>4710.97</v>
      </c>
      <c r="AO270" s="39">
        <v>4710.97</v>
      </c>
      <c r="AP270" s="39">
        <v>0</v>
      </c>
      <c r="AQ270" s="39">
        <v>0</v>
      </c>
      <c r="AX270" s="39">
        <v>0</v>
      </c>
      <c r="AY270" s="39">
        <v>0</v>
      </c>
      <c r="AZ270" s="39">
        <v>0</v>
      </c>
      <c r="BA270" s="39">
        <v>0</v>
      </c>
    </row>
    <row r="271" spans="1:56" ht="173.25" x14ac:dyDescent="0.2">
      <c r="A271" s="103" t="s">
        <v>784</v>
      </c>
      <c r="B271" s="55" t="s">
        <v>785</v>
      </c>
      <c r="C271" s="55" t="s">
        <v>309</v>
      </c>
      <c r="D271" s="54" t="s">
        <v>104</v>
      </c>
      <c r="E271" s="53">
        <v>1.40622</v>
      </c>
      <c r="F271" s="53"/>
      <c r="G271" s="53">
        <v>1.40622</v>
      </c>
      <c r="H271" s="51"/>
      <c r="I271" s="52"/>
      <c r="J271" s="51"/>
      <c r="K271" s="52"/>
      <c r="L271" s="96"/>
      <c r="AC271" s="39">
        <v>1861.48</v>
      </c>
      <c r="AD271" s="39">
        <v>1861.48</v>
      </c>
      <c r="AE271" s="39">
        <v>938.63</v>
      </c>
      <c r="AF271" s="39">
        <v>938.63</v>
      </c>
      <c r="AS271" s="39">
        <v>1861.48</v>
      </c>
      <c r="AT271" s="39">
        <v>938.63</v>
      </c>
      <c r="BC271" s="39">
        <v>0</v>
      </c>
      <c r="BD271" s="39">
        <v>0</v>
      </c>
    </row>
    <row r="272" spans="1:56" ht="38.25" x14ac:dyDescent="0.2">
      <c r="B272" s="106" t="s">
        <v>452</v>
      </c>
    </row>
    <row r="273" spans="1:56" x14ac:dyDescent="0.2">
      <c r="C273" s="63" t="s">
        <v>786</v>
      </c>
    </row>
    <row r="274" spans="1:56" ht="14.25" x14ac:dyDescent="0.2">
      <c r="A274" s="103"/>
      <c r="B274" s="61">
        <v>1</v>
      </c>
      <c r="C274" s="55" t="s">
        <v>33</v>
      </c>
      <c r="D274" s="54"/>
      <c r="E274" s="53"/>
      <c r="F274" s="53"/>
      <c r="G274" s="53"/>
      <c r="H274" s="51">
        <v>1031.55</v>
      </c>
      <c r="I274" s="52">
        <f>ROUND(1.15,7)</f>
        <v>1.1499999999999999</v>
      </c>
      <c r="J274" s="51">
        <v>1668.17</v>
      </c>
      <c r="K274" s="52"/>
      <c r="L274" s="96"/>
    </row>
    <row r="275" spans="1:56" ht="14.25" x14ac:dyDescent="0.2">
      <c r="A275" s="103"/>
      <c r="B275" s="61">
        <v>3</v>
      </c>
      <c r="C275" s="55" t="s">
        <v>34</v>
      </c>
      <c r="D275" s="54"/>
      <c r="E275" s="53"/>
      <c r="F275" s="53"/>
      <c r="G275" s="53"/>
      <c r="H275" s="51">
        <v>250.56</v>
      </c>
      <c r="I275" s="52">
        <f>ROUND(1.25,7)</f>
        <v>1.25</v>
      </c>
      <c r="J275" s="51">
        <v>440.43</v>
      </c>
      <c r="K275" s="52"/>
      <c r="L275" s="96"/>
    </row>
    <row r="276" spans="1:56" ht="14.25" x14ac:dyDescent="0.2">
      <c r="A276" s="103"/>
      <c r="B276" s="61">
        <v>2</v>
      </c>
      <c r="C276" s="55" t="s">
        <v>67</v>
      </c>
      <c r="D276" s="54"/>
      <c r="E276" s="53"/>
      <c r="F276" s="53"/>
      <c r="G276" s="53"/>
      <c r="H276" s="51">
        <v>48.15</v>
      </c>
      <c r="I276" s="52">
        <f>ROUND(1.25,7)</f>
        <v>1.25</v>
      </c>
      <c r="J276" s="62">
        <v>84.64</v>
      </c>
      <c r="K276" s="52"/>
      <c r="L276" s="97"/>
    </row>
    <row r="277" spans="1:56" ht="14.25" x14ac:dyDescent="0.2">
      <c r="A277" s="103"/>
      <c r="B277" s="61">
        <v>4</v>
      </c>
      <c r="C277" s="55" t="s">
        <v>35</v>
      </c>
      <c r="D277" s="54"/>
      <c r="E277" s="53"/>
      <c r="F277" s="53"/>
      <c r="G277" s="53"/>
      <c r="H277" s="51">
        <v>1185.54</v>
      </c>
      <c r="I277" s="52"/>
      <c r="J277" s="51">
        <v>1667.13</v>
      </c>
      <c r="K277" s="52"/>
      <c r="L277" s="96"/>
    </row>
    <row r="278" spans="1:56" ht="14.25" x14ac:dyDescent="0.2">
      <c r="A278" s="103"/>
      <c r="B278" s="55" t="s">
        <v>118</v>
      </c>
      <c r="C278" s="55" t="s">
        <v>119</v>
      </c>
      <c r="D278" s="54" t="s">
        <v>109</v>
      </c>
      <c r="E278" s="53">
        <v>0</v>
      </c>
      <c r="F278" s="53"/>
      <c r="G278" s="53">
        <v>0</v>
      </c>
      <c r="H278" s="51"/>
      <c r="I278" s="52"/>
      <c r="J278" s="51"/>
      <c r="K278" s="52"/>
      <c r="L278" s="96"/>
    </row>
    <row r="279" spans="1:56" ht="14.25" x14ac:dyDescent="0.2">
      <c r="A279" s="103"/>
      <c r="B279" s="55" t="s">
        <v>937</v>
      </c>
      <c r="C279" s="55" t="s">
        <v>938</v>
      </c>
      <c r="D279" s="54" t="s">
        <v>125</v>
      </c>
      <c r="E279" s="53">
        <v>540</v>
      </c>
      <c r="F279" s="53"/>
      <c r="G279" s="53">
        <v>759.35879999999997</v>
      </c>
      <c r="H279" s="51"/>
      <c r="I279" s="52"/>
      <c r="J279" s="51"/>
      <c r="K279" s="52"/>
      <c r="L279" s="96"/>
    </row>
    <row r="280" spans="1:56" ht="14.25" x14ac:dyDescent="0.2">
      <c r="A280" s="103"/>
      <c r="B280" s="55" t="s">
        <v>939</v>
      </c>
      <c r="C280" s="55" t="s">
        <v>940</v>
      </c>
      <c r="D280" s="54" t="s">
        <v>111</v>
      </c>
      <c r="E280" s="53">
        <v>100</v>
      </c>
      <c r="F280" s="53"/>
      <c r="G280" s="53">
        <v>140.62200000000001</v>
      </c>
      <c r="H280" s="51"/>
      <c r="I280" s="52"/>
      <c r="J280" s="51"/>
      <c r="K280" s="52"/>
      <c r="L280" s="96"/>
    </row>
    <row r="281" spans="1:56" ht="14.25" x14ac:dyDescent="0.2">
      <c r="A281" s="103"/>
      <c r="B281" s="55"/>
      <c r="C281" s="55" t="s">
        <v>68</v>
      </c>
      <c r="D281" s="54" t="s">
        <v>69</v>
      </c>
      <c r="E281" s="53">
        <v>115</v>
      </c>
      <c r="F281" s="53">
        <f>ROUND(1.15,7)</f>
        <v>1.1499999999999999</v>
      </c>
      <c r="G281" s="53">
        <v>185.97259500000001</v>
      </c>
      <c r="H281" s="51"/>
      <c r="I281" s="52"/>
      <c r="J281" s="51"/>
      <c r="K281" s="52"/>
      <c r="L281" s="96"/>
    </row>
    <row r="282" spans="1:56" ht="14.25" x14ac:dyDescent="0.2">
      <c r="A282" s="103"/>
      <c r="B282" s="55"/>
      <c r="C282" s="60" t="s">
        <v>70</v>
      </c>
      <c r="D282" s="59" t="s">
        <v>69</v>
      </c>
      <c r="E282" s="58">
        <v>4.07</v>
      </c>
      <c r="F282" s="58">
        <f>ROUND(1.25,7)</f>
        <v>1.25</v>
      </c>
      <c r="G282" s="58">
        <v>7.1541442999999996</v>
      </c>
      <c r="H282" s="56"/>
      <c r="I282" s="57"/>
      <c r="J282" s="56"/>
      <c r="K282" s="57"/>
      <c r="L282" s="95"/>
    </row>
    <row r="283" spans="1:56" ht="14.25" x14ac:dyDescent="0.2">
      <c r="A283" s="103"/>
      <c r="B283" s="55"/>
      <c r="C283" s="55" t="s">
        <v>71</v>
      </c>
      <c r="D283" s="54"/>
      <c r="E283" s="53"/>
      <c r="F283" s="53"/>
      <c r="G283" s="53"/>
      <c r="H283" s="51">
        <f>H274+H275+H277</f>
        <v>2467.6499999999996</v>
      </c>
      <c r="I283" s="52"/>
      <c r="J283" s="51">
        <f>J274+J275+J277</f>
        <v>3775.73</v>
      </c>
      <c r="K283" s="52"/>
      <c r="L283" s="96"/>
    </row>
    <row r="284" spans="1:56" ht="14.25" x14ac:dyDescent="0.2">
      <c r="A284" s="103"/>
      <c r="B284" s="55"/>
      <c r="C284" s="55" t="s">
        <v>72</v>
      </c>
      <c r="D284" s="54"/>
      <c r="E284" s="53"/>
      <c r="F284" s="53"/>
      <c r="G284" s="53"/>
      <c r="H284" s="51"/>
      <c r="I284" s="52"/>
      <c r="J284" s="51">
        <f>SUM(Q271:Q287)+SUM(V271:V287)</f>
        <v>1752.8100000000002</v>
      </c>
      <c r="K284" s="52"/>
      <c r="L284" s="96"/>
    </row>
    <row r="285" spans="1:56" ht="28.5" x14ac:dyDescent="0.2">
      <c r="A285" s="103"/>
      <c r="B285" s="55" t="s">
        <v>194</v>
      </c>
      <c r="C285" s="55" t="s">
        <v>98</v>
      </c>
      <c r="D285" s="54" t="s">
        <v>73</v>
      </c>
      <c r="E285" s="53">
        <v>118</v>
      </c>
      <c r="F285" s="53">
        <f>ROUND(0.9,7)</f>
        <v>0.9</v>
      </c>
      <c r="G285" s="53">
        <v>106.2</v>
      </c>
      <c r="H285" s="51"/>
      <c r="I285" s="52"/>
      <c r="J285" s="51">
        <f>SUM(AC271:AC287)</f>
        <v>1861.48</v>
      </c>
      <c r="K285" s="52"/>
      <c r="L285" s="96"/>
    </row>
    <row r="286" spans="1:56" ht="42.75" x14ac:dyDescent="0.2">
      <c r="A286" s="104"/>
      <c r="B286" s="60" t="s">
        <v>193</v>
      </c>
      <c r="C286" s="60" t="s">
        <v>99</v>
      </c>
      <c r="D286" s="59" t="s">
        <v>73</v>
      </c>
      <c r="E286" s="58">
        <v>63</v>
      </c>
      <c r="F286" s="58">
        <f>ROUND(0.85,7)</f>
        <v>0.85</v>
      </c>
      <c r="G286" s="58">
        <v>53.55</v>
      </c>
      <c r="H286" s="56"/>
      <c r="I286" s="57"/>
      <c r="J286" s="56">
        <f>SUM(AE271:AE287)</f>
        <v>938.63</v>
      </c>
      <c r="K286" s="57"/>
      <c r="L286" s="95"/>
    </row>
    <row r="287" spans="1:56" ht="15" x14ac:dyDescent="0.25">
      <c r="C287" s="198" t="s">
        <v>74</v>
      </c>
      <c r="D287" s="198"/>
      <c r="E287" s="198"/>
      <c r="F287" s="198"/>
      <c r="G287" s="198"/>
      <c r="H287" s="198"/>
      <c r="I287" s="198">
        <f>J274+J275+J277+J285+J286</f>
        <v>6575.84</v>
      </c>
      <c r="J287" s="198"/>
      <c r="O287" s="49">
        <f>I287</f>
        <v>6575.84</v>
      </c>
      <c r="P287" s="39">
        <f>K287</f>
        <v>0</v>
      </c>
      <c r="Q287" s="49">
        <f>J274</f>
        <v>1668.17</v>
      </c>
      <c r="R287" s="49">
        <f>J274</f>
        <v>1668.17</v>
      </c>
      <c r="U287" s="94">
        <f>L274</f>
        <v>0</v>
      </c>
      <c r="V287" s="49">
        <f>J276</f>
        <v>84.64</v>
      </c>
      <c r="W287" s="94">
        <f>L276</f>
        <v>0</v>
      </c>
      <c r="X287" s="49">
        <f>J275</f>
        <v>440.43</v>
      </c>
      <c r="Z287" s="94">
        <f>L275</f>
        <v>0</v>
      </c>
      <c r="AB287" s="49">
        <f>J277</f>
        <v>1667.13</v>
      </c>
      <c r="AN287" s="39">
        <v>6575.84</v>
      </c>
      <c r="AO287" s="39">
        <v>1667.13</v>
      </c>
      <c r="AP287" s="39">
        <v>440.43</v>
      </c>
      <c r="AQ287" s="39">
        <v>1668.17</v>
      </c>
      <c r="AX287" s="39">
        <v>0</v>
      </c>
      <c r="AY287" s="39">
        <v>0</v>
      </c>
      <c r="AZ287" s="39">
        <v>0</v>
      </c>
      <c r="BA287" s="39">
        <v>0</v>
      </c>
    </row>
    <row r="288" spans="1:56" ht="42.75" x14ac:dyDescent="0.2">
      <c r="A288" s="103" t="s">
        <v>787</v>
      </c>
      <c r="B288" s="55" t="s">
        <v>788</v>
      </c>
      <c r="C288" s="55" t="s">
        <v>789</v>
      </c>
      <c r="D288" s="54" t="s">
        <v>111</v>
      </c>
      <c r="E288" s="53">
        <v>66.486000000000004</v>
      </c>
      <c r="F288" s="53"/>
      <c r="G288" s="53">
        <v>66.486000000000004</v>
      </c>
      <c r="H288" s="51">
        <v>1317.09</v>
      </c>
      <c r="I288" s="52"/>
      <c r="J288" s="51">
        <v>87568.05</v>
      </c>
      <c r="K288" s="52"/>
      <c r="L288" s="96"/>
      <c r="AC288" s="39">
        <v>0</v>
      </c>
      <c r="AD288" s="39">
        <v>0</v>
      </c>
      <c r="AE288" s="39">
        <v>0</v>
      </c>
      <c r="AF288" s="39">
        <v>0</v>
      </c>
      <c r="AS288" s="39">
        <v>0</v>
      </c>
      <c r="AT288" s="39">
        <v>0</v>
      </c>
      <c r="BC288" s="39">
        <v>0</v>
      </c>
      <c r="BD288" s="39">
        <v>0</v>
      </c>
    </row>
    <row r="289" spans="1:56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</row>
    <row r="290" spans="1:56" ht="15" x14ac:dyDescent="0.25">
      <c r="C290" s="198" t="s">
        <v>74</v>
      </c>
      <c r="D290" s="198"/>
      <c r="E290" s="198"/>
      <c r="F290" s="198"/>
      <c r="G290" s="198"/>
      <c r="H290" s="198"/>
      <c r="I290" s="198">
        <f>J288</f>
        <v>87568.05</v>
      </c>
      <c r="J290" s="198"/>
      <c r="O290" s="49">
        <f>I290</f>
        <v>87568.05</v>
      </c>
      <c r="P290" s="39">
        <f>K290</f>
        <v>0</v>
      </c>
      <c r="Q290" s="39">
        <f>0</f>
        <v>0</v>
      </c>
      <c r="R290" s="39">
        <f>0</f>
        <v>0</v>
      </c>
      <c r="U290" s="39">
        <f>0</f>
        <v>0</v>
      </c>
      <c r="V290" s="39">
        <f>0</f>
        <v>0</v>
      </c>
      <c r="W290" s="39">
        <f>0</f>
        <v>0</v>
      </c>
      <c r="X290" s="39">
        <f>0</f>
        <v>0</v>
      </c>
      <c r="Z290" s="39">
        <f>0</f>
        <v>0</v>
      </c>
      <c r="AB290" s="49">
        <f>I290</f>
        <v>87568.05</v>
      </c>
      <c r="AN290" s="39">
        <v>87568.05</v>
      </c>
      <c r="AO290" s="39">
        <v>87568.05</v>
      </c>
      <c r="AP290" s="39">
        <v>0</v>
      </c>
      <c r="AQ290" s="39">
        <v>0</v>
      </c>
      <c r="AX290" s="39">
        <v>0</v>
      </c>
      <c r="AY290" s="39">
        <v>0</v>
      </c>
      <c r="AZ290" s="39">
        <v>0</v>
      </c>
      <c r="BA290" s="39">
        <v>0</v>
      </c>
    </row>
    <row r="291" spans="1:56" ht="71.25" x14ac:dyDescent="0.2">
      <c r="A291" s="103" t="s">
        <v>790</v>
      </c>
      <c r="B291" s="55" t="s">
        <v>791</v>
      </c>
      <c r="C291" s="55" t="s">
        <v>792</v>
      </c>
      <c r="D291" s="54" t="s">
        <v>109</v>
      </c>
      <c r="E291" s="53">
        <v>1</v>
      </c>
      <c r="F291" s="53"/>
      <c r="G291" s="53">
        <v>1</v>
      </c>
      <c r="H291" s="51">
        <v>1578.81</v>
      </c>
      <c r="I291" s="52"/>
      <c r="J291" s="51">
        <v>1578.81</v>
      </c>
      <c r="K291" s="52"/>
      <c r="L291" s="96"/>
      <c r="AC291" s="39">
        <v>0</v>
      </c>
      <c r="AD291" s="39">
        <v>0</v>
      </c>
      <c r="AE291" s="39">
        <v>0</v>
      </c>
      <c r="AF291" s="39">
        <v>0</v>
      </c>
      <c r="AS291" s="39">
        <v>0</v>
      </c>
      <c r="AT291" s="39">
        <v>0</v>
      </c>
      <c r="BC291" s="39">
        <v>0</v>
      </c>
      <c r="BD291" s="39">
        <v>0</v>
      </c>
    </row>
    <row r="292" spans="1:56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</row>
    <row r="293" spans="1:56" ht="15" x14ac:dyDescent="0.25">
      <c r="C293" s="198" t="s">
        <v>74</v>
      </c>
      <c r="D293" s="198"/>
      <c r="E293" s="198"/>
      <c r="F293" s="198"/>
      <c r="G293" s="198"/>
      <c r="H293" s="198"/>
      <c r="I293" s="198">
        <f>J291</f>
        <v>1578.81</v>
      </c>
      <c r="J293" s="198"/>
      <c r="O293" s="49">
        <f>I293</f>
        <v>1578.81</v>
      </c>
      <c r="P293" s="39">
        <f>K293</f>
        <v>0</v>
      </c>
      <c r="Q293" s="39">
        <f>0</f>
        <v>0</v>
      </c>
      <c r="R293" s="39">
        <f>0</f>
        <v>0</v>
      </c>
      <c r="U293" s="39">
        <f>0</f>
        <v>0</v>
      </c>
      <c r="V293" s="39">
        <f>0</f>
        <v>0</v>
      </c>
      <c r="W293" s="39">
        <f>0</f>
        <v>0</v>
      </c>
      <c r="X293" s="39">
        <f>0</f>
        <v>0</v>
      </c>
      <c r="Z293" s="39">
        <f>0</f>
        <v>0</v>
      </c>
      <c r="AB293" s="49">
        <f>I293</f>
        <v>1578.81</v>
      </c>
      <c r="AN293" s="39">
        <v>1578.81</v>
      </c>
      <c r="AO293" s="39">
        <v>1578.81</v>
      </c>
      <c r="AP293" s="39">
        <v>0</v>
      </c>
      <c r="AQ293" s="39">
        <v>0</v>
      </c>
      <c r="AX293" s="39">
        <v>0</v>
      </c>
      <c r="AY293" s="39">
        <v>0</v>
      </c>
      <c r="AZ293" s="39">
        <v>0</v>
      </c>
      <c r="BA293" s="39">
        <v>0</v>
      </c>
    </row>
    <row r="294" spans="1:56" ht="71.25" x14ac:dyDescent="0.2">
      <c r="A294" s="103" t="s">
        <v>793</v>
      </c>
      <c r="B294" s="55" t="s">
        <v>794</v>
      </c>
      <c r="C294" s="55" t="s">
        <v>795</v>
      </c>
      <c r="D294" s="54" t="s">
        <v>109</v>
      </c>
      <c r="E294" s="53">
        <v>7</v>
      </c>
      <c r="F294" s="53"/>
      <c r="G294" s="53">
        <v>7</v>
      </c>
      <c r="H294" s="51">
        <v>1578.81</v>
      </c>
      <c r="I294" s="52"/>
      <c r="J294" s="51">
        <v>11051.67</v>
      </c>
      <c r="K294" s="52"/>
      <c r="L294" s="96"/>
      <c r="AC294" s="39">
        <v>0</v>
      </c>
      <c r="AD294" s="39">
        <v>0</v>
      </c>
      <c r="AE294" s="39">
        <v>0</v>
      </c>
      <c r="AF294" s="39">
        <v>0</v>
      </c>
      <c r="AS294" s="39">
        <v>0</v>
      </c>
      <c r="AT294" s="39">
        <v>0</v>
      </c>
      <c r="BC294" s="39">
        <v>0</v>
      </c>
      <c r="BD294" s="39">
        <v>0</v>
      </c>
    </row>
    <row r="295" spans="1:56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</row>
    <row r="296" spans="1:56" ht="15" x14ac:dyDescent="0.25">
      <c r="C296" s="198" t="s">
        <v>74</v>
      </c>
      <c r="D296" s="198"/>
      <c r="E296" s="198"/>
      <c r="F296" s="198"/>
      <c r="G296" s="198"/>
      <c r="H296" s="198"/>
      <c r="I296" s="198">
        <f>J294</f>
        <v>11051.67</v>
      </c>
      <c r="J296" s="198"/>
      <c r="O296" s="49">
        <f>I296</f>
        <v>11051.67</v>
      </c>
      <c r="P296" s="39">
        <f>K296</f>
        <v>0</v>
      </c>
      <c r="Q296" s="39">
        <f>0</f>
        <v>0</v>
      </c>
      <c r="R296" s="39">
        <f>0</f>
        <v>0</v>
      </c>
      <c r="U296" s="39">
        <f>0</f>
        <v>0</v>
      </c>
      <c r="V296" s="39">
        <f>0</f>
        <v>0</v>
      </c>
      <c r="W296" s="39">
        <f>0</f>
        <v>0</v>
      </c>
      <c r="X296" s="39">
        <f>0</f>
        <v>0</v>
      </c>
      <c r="Z296" s="39">
        <f>0</f>
        <v>0</v>
      </c>
      <c r="AB296" s="49">
        <f>I296</f>
        <v>11051.67</v>
      </c>
      <c r="AN296" s="39">
        <v>11051.67</v>
      </c>
      <c r="AO296" s="39">
        <v>11051.67</v>
      </c>
      <c r="AP296" s="39">
        <v>0</v>
      </c>
      <c r="AQ296" s="39">
        <v>0</v>
      </c>
      <c r="AX296" s="39">
        <v>0</v>
      </c>
      <c r="AY296" s="39">
        <v>0</v>
      </c>
      <c r="AZ296" s="39">
        <v>0</v>
      </c>
      <c r="BA296" s="39">
        <v>0</v>
      </c>
    </row>
    <row r="297" spans="1:56" ht="71.25" x14ac:dyDescent="0.2">
      <c r="A297" s="103" t="s">
        <v>796</v>
      </c>
      <c r="B297" s="55" t="s">
        <v>797</v>
      </c>
      <c r="C297" s="55" t="s">
        <v>798</v>
      </c>
      <c r="D297" s="54" t="s">
        <v>109</v>
      </c>
      <c r="E297" s="53">
        <v>15</v>
      </c>
      <c r="F297" s="53"/>
      <c r="G297" s="53">
        <v>15</v>
      </c>
      <c r="H297" s="51">
        <v>1578.81</v>
      </c>
      <c r="I297" s="52"/>
      <c r="J297" s="51">
        <v>23682.15</v>
      </c>
      <c r="K297" s="52"/>
      <c r="L297" s="96"/>
      <c r="AC297" s="39">
        <v>0</v>
      </c>
      <c r="AD297" s="39">
        <v>0</v>
      </c>
      <c r="AE297" s="39">
        <v>0</v>
      </c>
      <c r="AF297" s="39">
        <v>0</v>
      </c>
      <c r="AS297" s="39">
        <v>0</v>
      </c>
      <c r="AT297" s="39">
        <v>0</v>
      </c>
      <c r="BC297" s="39">
        <v>0</v>
      </c>
      <c r="BD297" s="39">
        <v>0</v>
      </c>
    </row>
    <row r="298" spans="1:56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</row>
    <row r="299" spans="1:56" ht="15" x14ac:dyDescent="0.25">
      <c r="C299" s="198" t="s">
        <v>74</v>
      </c>
      <c r="D299" s="198"/>
      <c r="E299" s="198"/>
      <c r="F299" s="198"/>
      <c r="G299" s="198"/>
      <c r="H299" s="198"/>
      <c r="I299" s="198">
        <f>J297</f>
        <v>23682.15</v>
      </c>
      <c r="J299" s="198"/>
      <c r="O299" s="49">
        <f>I299</f>
        <v>23682.15</v>
      </c>
      <c r="P299" s="39">
        <f>K299</f>
        <v>0</v>
      </c>
      <c r="Q299" s="39">
        <f>0</f>
        <v>0</v>
      </c>
      <c r="R299" s="39">
        <f>0</f>
        <v>0</v>
      </c>
      <c r="U299" s="39">
        <f>0</f>
        <v>0</v>
      </c>
      <c r="V299" s="39">
        <f>0</f>
        <v>0</v>
      </c>
      <c r="W299" s="39">
        <f>0</f>
        <v>0</v>
      </c>
      <c r="X299" s="39">
        <f>0</f>
        <v>0</v>
      </c>
      <c r="Z299" s="39">
        <f>0</f>
        <v>0</v>
      </c>
      <c r="AB299" s="49">
        <f>I299</f>
        <v>23682.15</v>
      </c>
      <c r="AN299" s="39">
        <v>23682.15</v>
      </c>
      <c r="AO299" s="39">
        <v>23682.15</v>
      </c>
      <c r="AP299" s="39">
        <v>0</v>
      </c>
      <c r="AQ299" s="39">
        <v>0</v>
      </c>
      <c r="AX299" s="39">
        <v>0</v>
      </c>
      <c r="AY299" s="39">
        <v>0</v>
      </c>
      <c r="AZ299" s="39">
        <v>0</v>
      </c>
      <c r="BA299" s="39">
        <v>0</v>
      </c>
    </row>
    <row r="300" spans="1:56" ht="71.25" x14ac:dyDescent="0.2">
      <c r="A300" s="103" t="s">
        <v>799</v>
      </c>
      <c r="B300" s="55" t="s">
        <v>800</v>
      </c>
      <c r="C300" s="55" t="s">
        <v>801</v>
      </c>
      <c r="D300" s="54" t="s">
        <v>109</v>
      </c>
      <c r="E300" s="53">
        <v>9</v>
      </c>
      <c r="F300" s="53"/>
      <c r="G300" s="53">
        <v>9</v>
      </c>
      <c r="H300" s="51">
        <v>1578.81</v>
      </c>
      <c r="I300" s="52"/>
      <c r="J300" s="51">
        <v>14209.29</v>
      </c>
      <c r="K300" s="52"/>
      <c r="L300" s="96"/>
      <c r="AC300" s="39">
        <v>0</v>
      </c>
      <c r="AD300" s="39">
        <v>0</v>
      </c>
      <c r="AE300" s="39">
        <v>0</v>
      </c>
      <c r="AF300" s="39">
        <v>0</v>
      </c>
      <c r="AS300" s="39">
        <v>0</v>
      </c>
      <c r="AT300" s="39">
        <v>0</v>
      </c>
      <c r="BC300" s="39">
        <v>0</v>
      </c>
      <c r="BD300" s="39">
        <v>0</v>
      </c>
    </row>
    <row r="301" spans="1:56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</row>
    <row r="302" spans="1:56" ht="15" x14ac:dyDescent="0.25">
      <c r="C302" s="198" t="s">
        <v>74</v>
      </c>
      <c r="D302" s="198"/>
      <c r="E302" s="198"/>
      <c r="F302" s="198"/>
      <c r="G302" s="198"/>
      <c r="H302" s="198"/>
      <c r="I302" s="198">
        <f>J300</f>
        <v>14209.29</v>
      </c>
      <c r="J302" s="198"/>
      <c r="O302" s="49">
        <f>I302</f>
        <v>14209.29</v>
      </c>
      <c r="P302" s="39">
        <f>K302</f>
        <v>0</v>
      </c>
      <c r="Q302" s="39">
        <f>0</f>
        <v>0</v>
      </c>
      <c r="R302" s="39">
        <f>0</f>
        <v>0</v>
      </c>
      <c r="U302" s="39">
        <f>0</f>
        <v>0</v>
      </c>
      <c r="V302" s="39">
        <f>0</f>
        <v>0</v>
      </c>
      <c r="W302" s="39">
        <f>0</f>
        <v>0</v>
      </c>
      <c r="X302" s="39">
        <f>0</f>
        <v>0</v>
      </c>
      <c r="Z302" s="39">
        <f>0</f>
        <v>0</v>
      </c>
      <c r="AB302" s="49">
        <f>I302</f>
        <v>14209.29</v>
      </c>
      <c r="AN302" s="39">
        <v>14209.29</v>
      </c>
      <c r="AO302" s="39">
        <v>14209.29</v>
      </c>
      <c r="AP302" s="39">
        <v>0</v>
      </c>
      <c r="AQ302" s="39">
        <v>0</v>
      </c>
      <c r="AX302" s="39">
        <v>0</v>
      </c>
      <c r="AY302" s="39">
        <v>0</v>
      </c>
      <c r="AZ302" s="39">
        <v>0</v>
      </c>
      <c r="BA302" s="39">
        <v>0</v>
      </c>
    </row>
    <row r="303" spans="1:56" ht="71.25" x14ac:dyDescent="0.2">
      <c r="A303" s="103" t="s">
        <v>802</v>
      </c>
      <c r="B303" s="55" t="s">
        <v>800</v>
      </c>
      <c r="C303" s="55" t="s">
        <v>801</v>
      </c>
      <c r="D303" s="54" t="s">
        <v>109</v>
      </c>
      <c r="E303" s="53">
        <v>5</v>
      </c>
      <c r="F303" s="53"/>
      <c r="G303" s="53">
        <v>5</v>
      </c>
      <c r="H303" s="51">
        <v>1578.81</v>
      </c>
      <c r="I303" s="52"/>
      <c r="J303" s="51">
        <v>7894.05</v>
      </c>
      <c r="K303" s="52"/>
      <c r="L303" s="96"/>
      <c r="AC303" s="39">
        <v>0</v>
      </c>
      <c r="AD303" s="39">
        <v>0</v>
      </c>
      <c r="AE303" s="39">
        <v>0</v>
      </c>
      <c r="AF303" s="39">
        <v>0</v>
      </c>
      <c r="AS303" s="39">
        <v>0</v>
      </c>
      <c r="AT303" s="39">
        <v>0</v>
      </c>
      <c r="BC303" s="39">
        <v>0</v>
      </c>
      <c r="BD303" s="39">
        <v>0</v>
      </c>
    </row>
    <row r="304" spans="1:56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</row>
    <row r="305" spans="1:84" ht="15" x14ac:dyDescent="0.25">
      <c r="C305" s="198" t="s">
        <v>74</v>
      </c>
      <c r="D305" s="198"/>
      <c r="E305" s="198"/>
      <c r="F305" s="198"/>
      <c r="G305" s="198"/>
      <c r="H305" s="198"/>
      <c r="I305" s="198">
        <f>J303</f>
        <v>7894.05</v>
      </c>
      <c r="J305" s="198"/>
      <c r="O305" s="49">
        <f>I305</f>
        <v>7894.05</v>
      </c>
      <c r="P305" s="39">
        <f>K305</f>
        <v>0</v>
      </c>
      <c r="Q305" s="39">
        <f>0</f>
        <v>0</v>
      </c>
      <c r="R305" s="39">
        <f>0</f>
        <v>0</v>
      </c>
      <c r="U305" s="39">
        <f>0</f>
        <v>0</v>
      </c>
      <c r="V305" s="39">
        <f>0</f>
        <v>0</v>
      </c>
      <c r="W305" s="39">
        <f>0</f>
        <v>0</v>
      </c>
      <c r="X305" s="39">
        <f>0</f>
        <v>0</v>
      </c>
      <c r="Z305" s="39">
        <f>0</f>
        <v>0</v>
      </c>
      <c r="AB305" s="49">
        <f>I305</f>
        <v>7894.05</v>
      </c>
      <c r="AN305" s="39">
        <v>7894.05</v>
      </c>
      <c r="AO305" s="39">
        <v>7894.05</v>
      </c>
      <c r="AP305" s="39">
        <v>0</v>
      </c>
      <c r="AQ305" s="39">
        <v>0</v>
      </c>
      <c r="AX305" s="39">
        <v>0</v>
      </c>
      <c r="AY305" s="39">
        <v>0</v>
      </c>
      <c r="AZ305" s="39">
        <v>0</v>
      </c>
      <c r="BA305" s="39">
        <v>0</v>
      </c>
    </row>
    <row r="306" spans="1:84" ht="28.5" x14ac:dyDescent="0.2">
      <c r="A306" s="103" t="s">
        <v>803</v>
      </c>
      <c r="B306" s="55" t="s">
        <v>804</v>
      </c>
      <c r="C306" s="55" t="s">
        <v>805</v>
      </c>
      <c r="D306" s="54" t="s">
        <v>125</v>
      </c>
      <c r="E306" s="53">
        <v>759.35879999999997</v>
      </c>
      <c r="F306" s="53"/>
      <c r="G306" s="53">
        <v>759.35879999999997</v>
      </c>
      <c r="H306" s="51">
        <v>4.9400000000000004</v>
      </c>
      <c r="I306" s="52"/>
      <c r="J306" s="51">
        <v>3751.23</v>
      </c>
      <c r="K306" s="52"/>
      <c r="L306" s="96"/>
      <c r="AC306" s="39">
        <v>0</v>
      </c>
      <c r="AD306" s="39">
        <v>0</v>
      </c>
      <c r="AE306" s="39">
        <v>0</v>
      </c>
      <c r="AF306" s="39">
        <v>0</v>
      </c>
      <c r="AS306" s="39">
        <v>0</v>
      </c>
      <c r="AT306" s="39">
        <v>0</v>
      </c>
      <c r="BC306" s="39">
        <v>0</v>
      </c>
      <c r="BD306" s="39">
        <v>0</v>
      </c>
    </row>
    <row r="307" spans="1:84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</row>
    <row r="308" spans="1:84" ht="15" x14ac:dyDescent="0.25">
      <c r="C308" s="198" t="s">
        <v>74</v>
      </c>
      <c r="D308" s="198"/>
      <c r="E308" s="198"/>
      <c r="F308" s="198"/>
      <c r="G308" s="198"/>
      <c r="H308" s="198"/>
      <c r="I308" s="198">
        <f>J306</f>
        <v>3751.23</v>
      </c>
      <c r="J308" s="198"/>
      <c r="O308" s="49">
        <f>I308</f>
        <v>3751.23</v>
      </c>
      <c r="P308" s="39">
        <f>K308</f>
        <v>0</v>
      </c>
      <c r="Q308" s="39">
        <f>0</f>
        <v>0</v>
      </c>
      <c r="R308" s="39">
        <f>0</f>
        <v>0</v>
      </c>
      <c r="U308" s="39">
        <f>0</f>
        <v>0</v>
      </c>
      <c r="V308" s="39">
        <f>0</f>
        <v>0</v>
      </c>
      <c r="W308" s="39">
        <f>0</f>
        <v>0</v>
      </c>
      <c r="X308" s="39">
        <f>0</f>
        <v>0</v>
      </c>
      <c r="Z308" s="39">
        <f>0</f>
        <v>0</v>
      </c>
      <c r="AB308" s="49">
        <f>I308</f>
        <v>3751.23</v>
      </c>
      <c r="AN308" s="39">
        <v>3751.23</v>
      </c>
      <c r="AO308" s="39">
        <v>3751.23</v>
      </c>
      <c r="AP308" s="39">
        <v>0</v>
      </c>
      <c r="AQ308" s="39">
        <v>0</v>
      </c>
      <c r="AX308" s="39">
        <v>0</v>
      </c>
      <c r="AY308" s="39">
        <v>0</v>
      </c>
      <c r="AZ308" s="39">
        <v>0</v>
      </c>
      <c r="BA308" s="39">
        <v>0</v>
      </c>
    </row>
    <row r="309" spans="1:84" ht="57" x14ac:dyDescent="0.2">
      <c r="A309" s="103" t="s">
        <v>806</v>
      </c>
      <c r="B309" s="55" t="s">
        <v>807</v>
      </c>
      <c r="C309" s="55" t="s">
        <v>808</v>
      </c>
      <c r="D309" s="54" t="s">
        <v>109</v>
      </c>
      <c r="E309" s="53">
        <v>43</v>
      </c>
      <c r="F309" s="53"/>
      <c r="G309" s="53">
        <v>43</v>
      </c>
      <c r="H309" s="51">
        <v>113</v>
      </c>
      <c r="I309" s="52"/>
      <c r="J309" s="51">
        <v>4859</v>
      </c>
      <c r="K309" s="52"/>
      <c r="L309" s="96"/>
      <c r="AC309" s="39">
        <v>0</v>
      </c>
      <c r="AD309" s="39">
        <v>0</v>
      </c>
      <c r="AE309" s="39">
        <v>0</v>
      </c>
      <c r="AF309" s="39">
        <v>0</v>
      </c>
      <c r="AS309" s="39">
        <v>0</v>
      </c>
      <c r="AT309" s="39">
        <v>0</v>
      </c>
      <c r="BC309" s="39">
        <v>0</v>
      </c>
      <c r="BD309" s="39">
        <v>0</v>
      </c>
    </row>
    <row r="310" spans="1:84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</row>
    <row r="311" spans="1:84" ht="15" x14ac:dyDescent="0.25">
      <c r="C311" s="198" t="s">
        <v>74</v>
      </c>
      <c r="D311" s="198"/>
      <c r="E311" s="198"/>
      <c r="F311" s="198"/>
      <c r="G311" s="198"/>
      <c r="H311" s="198"/>
      <c r="I311" s="198">
        <f>J309</f>
        <v>4859</v>
      </c>
      <c r="J311" s="198"/>
      <c r="O311" s="49">
        <f>I311</f>
        <v>4859</v>
      </c>
      <c r="P311" s="39">
        <f>K311</f>
        <v>0</v>
      </c>
      <c r="Q311" s="39">
        <f>0</f>
        <v>0</v>
      </c>
      <c r="R311" s="39">
        <f>0</f>
        <v>0</v>
      </c>
      <c r="U311" s="39">
        <f>0</f>
        <v>0</v>
      </c>
      <c r="V311" s="39">
        <f>0</f>
        <v>0</v>
      </c>
      <c r="W311" s="39">
        <f>0</f>
        <v>0</v>
      </c>
      <c r="X311" s="39">
        <f>0</f>
        <v>0</v>
      </c>
      <c r="Z311" s="39">
        <f>0</f>
        <v>0</v>
      </c>
      <c r="AB311" s="49">
        <f>I311</f>
        <v>4859</v>
      </c>
      <c r="AN311" s="39">
        <v>4859</v>
      </c>
      <c r="AO311" s="39">
        <v>4859</v>
      </c>
      <c r="AP311" s="39">
        <v>0</v>
      </c>
      <c r="AQ311" s="39">
        <v>0</v>
      </c>
      <c r="AX311" s="39">
        <v>0</v>
      </c>
      <c r="AY311" s="39">
        <v>0</v>
      </c>
      <c r="AZ311" s="39">
        <v>0</v>
      </c>
      <c r="BA311" s="39">
        <v>0</v>
      </c>
    </row>
    <row r="312" spans="1:84" ht="57" x14ac:dyDescent="0.2">
      <c r="A312" s="103" t="s">
        <v>809</v>
      </c>
      <c r="B312" s="55" t="s">
        <v>810</v>
      </c>
      <c r="C312" s="55" t="s">
        <v>811</v>
      </c>
      <c r="D312" s="54" t="s">
        <v>109</v>
      </c>
      <c r="E312" s="53">
        <v>18</v>
      </c>
      <c r="F312" s="53"/>
      <c r="G312" s="53">
        <v>18</v>
      </c>
      <c r="H312" s="51">
        <v>114.25</v>
      </c>
      <c r="I312" s="52"/>
      <c r="J312" s="51">
        <v>2056.5</v>
      </c>
      <c r="K312" s="52"/>
      <c r="L312" s="96"/>
      <c r="AC312" s="39">
        <v>0</v>
      </c>
      <c r="AD312" s="39">
        <v>0</v>
      </c>
      <c r="AE312" s="39">
        <v>0</v>
      </c>
      <c r="AF312" s="39">
        <v>0</v>
      </c>
      <c r="AS312" s="39">
        <v>0</v>
      </c>
      <c r="AT312" s="39">
        <v>0</v>
      </c>
      <c r="BC312" s="39">
        <v>0</v>
      </c>
      <c r="BD312" s="39">
        <v>0</v>
      </c>
    </row>
    <row r="313" spans="1:84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</row>
    <row r="314" spans="1:84" ht="15" x14ac:dyDescent="0.25">
      <c r="C314" s="198" t="s">
        <v>74</v>
      </c>
      <c r="D314" s="198"/>
      <c r="E314" s="198"/>
      <c r="F314" s="198"/>
      <c r="G314" s="198"/>
      <c r="H314" s="198"/>
      <c r="I314" s="198">
        <f>J312</f>
        <v>2056.5</v>
      </c>
      <c r="J314" s="198"/>
      <c r="O314" s="49">
        <f>I314</f>
        <v>2056.5</v>
      </c>
      <c r="P314" s="39">
        <f>K314</f>
        <v>0</v>
      </c>
      <c r="Q314" s="39">
        <f>0</f>
        <v>0</v>
      </c>
      <c r="R314" s="39">
        <f>0</f>
        <v>0</v>
      </c>
      <c r="U314" s="39">
        <f>0</f>
        <v>0</v>
      </c>
      <c r="V314" s="39">
        <f>0</f>
        <v>0</v>
      </c>
      <c r="W314" s="39">
        <f>0</f>
        <v>0</v>
      </c>
      <c r="X314" s="39">
        <f>0</f>
        <v>0</v>
      </c>
      <c r="Z314" s="39">
        <f>0</f>
        <v>0</v>
      </c>
      <c r="AB314" s="49">
        <f>I314</f>
        <v>2056.5</v>
      </c>
      <c r="AN314" s="39">
        <v>2056.5</v>
      </c>
      <c r="AO314" s="39">
        <v>2056.5</v>
      </c>
      <c r="AP314" s="39">
        <v>0</v>
      </c>
      <c r="AQ314" s="39">
        <v>0</v>
      </c>
      <c r="AX314" s="39">
        <v>0</v>
      </c>
      <c r="AY314" s="39">
        <v>0</v>
      </c>
      <c r="AZ314" s="39">
        <v>0</v>
      </c>
      <c r="BA314" s="39">
        <v>0</v>
      </c>
    </row>
    <row r="315" spans="1:84" ht="28.5" x14ac:dyDescent="0.2">
      <c r="A315" s="103" t="s">
        <v>812</v>
      </c>
      <c r="B315" s="55" t="s">
        <v>813</v>
      </c>
      <c r="C315" s="55" t="s">
        <v>814</v>
      </c>
      <c r="D315" s="54" t="s">
        <v>109</v>
      </c>
      <c r="E315" s="53">
        <v>61</v>
      </c>
      <c r="F315" s="53"/>
      <c r="G315" s="53">
        <v>61</v>
      </c>
      <c r="H315" s="51">
        <v>92.52</v>
      </c>
      <c r="I315" s="52"/>
      <c r="J315" s="51">
        <v>5643.72</v>
      </c>
      <c r="K315" s="52"/>
      <c r="L315" s="96"/>
      <c r="AC315" s="39">
        <v>0</v>
      </c>
      <c r="AD315" s="39">
        <v>0</v>
      </c>
      <c r="AE315" s="39">
        <v>0</v>
      </c>
      <c r="AF315" s="39">
        <v>0</v>
      </c>
      <c r="AS315" s="39">
        <v>0</v>
      </c>
      <c r="AT315" s="39">
        <v>0</v>
      </c>
      <c r="BC315" s="39">
        <v>0</v>
      </c>
      <c r="BD315" s="39">
        <v>0</v>
      </c>
    </row>
    <row r="316" spans="1:84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</row>
    <row r="317" spans="1:84" ht="15" x14ac:dyDescent="0.25">
      <c r="C317" s="198" t="s">
        <v>74</v>
      </c>
      <c r="D317" s="198"/>
      <c r="E317" s="198"/>
      <c r="F317" s="198"/>
      <c r="G317" s="198"/>
      <c r="H317" s="198"/>
      <c r="I317" s="198">
        <f>J315</f>
        <v>5643.72</v>
      </c>
      <c r="J317" s="198"/>
      <c r="O317" s="49">
        <f>I317</f>
        <v>5643.72</v>
      </c>
      <c r="P317" s="39">
        <f>K317</f>
        <v>0</v>
      </c>
      <c r="Q317" s="39">
        <f>0</f>
        <v>0</v>
      </c>
      <c r="R317" s="39">
        <f>0</f>
        <v>0</v>
      </c>
      <c r="U317" s="39">
        <f>0</f>
        <v>0</v>
      </c>
      <c r="V317" s="39">
        <f>0</f>
        <v>0</v>
      </c>
      <c r="W317" s="39">
        <f>0</f>
        <v>0</v>
      </c>
      <c r="X317" s="39">
        <f>0</f>
        <v>0</v>
      </c>
      <c r="Z317" s="39">
        <f>0</f>
        <v>0</v>
      </c>
      <c r="AB317" s="49">
        <f>I317</f>
        <v>5643.72</v>
      </c>
      <c r="AN317" s="39">
        <v>5643.72</v>
      </c>
      <c r="AO317" s="39">
        <v>5643.72</v>
      </c>
      <c r="AP317" s="39">
        <v>0</v>
      </c>
      <c r="AQ317" s="39">
        <v>0</v>
      </c>
      <c r="AX317" s="39">
        <v>0</v>
      </c>
      <c r="AY317" s="39">
        <v>0</v>
      </c>
      <c r="AZ317" s="39">
        <v>0</v>
      </c>
      <c r="BA317" s="39">
        <v>0</v>
      </c>
    </row>
    <row r="319" spans="1:84" ht="15" x14ac:dyDescent="0.2">
      <c r="A319" s="48"/>
      <c r="B319" s="47"/>
      <c r="C319" s="197" t="s">
        <v>239</v>
      </c>
      <c r="D319" s="197"/>
      <c r="E319" s="197"/>
      <c r="F319" s="197"/>
      <c r="G319" s="197"/>
      <c r="H319" s="197"/>
      <c r="I319" s="46"/>
      <c r="J319" s="45">
        <f>J321+J322+J323+J324</f>
        <v>254539.91999999998</v>
      </c>
      <c r="K319" s="45"/>
      <c r="L319" s="93"/>
      <c r="CF319" s="99" t="s">
        <v>239</v>
      </c>
    </row>
    <row r="320" spans="1:84" ht="14.25" x14ac:dyDescent="0.2">
      <c r="A320" s="44"/>
      <c r="B320" s="43"/>
      <c r="C320" s="196" t="s">
        <v>75</v>
      </c>
      <c r="D320" s="195"/>
      <c r="E320" s="195"/>
      <c r="F320" s="195"/>
      <c r="G320" s="195"/>
      <c r="H320" s="195"/>
      <c r="I320" s="100"/>
      <c r="J320" s="42"/>
      <c r="K320" s="42"/>
      <c r="L320" s="92"/>
    </row>
    <row r="321" spans="1:12" ht="14.25" x14ac:dyDescent="0.2">
      <c r="A321" s="44"/>
      <c r="B321" s="43"/>
      <c r="C321" s="195" t="s">
        <v>76</v>
      </c>
      <c r="D321" s="195"/>
      <c r="E321" s="195"/>
      <c r="F321" s="195"/>
      <c r="G321" s="195"/>
      <c r="H321" s="195"/>
      <c r="I321" s="100"/>
      <c r="J321" s="42">
        <f>SUM(Q210:Q317)</f>
        <v>3148.58</v>
      </c>
      <c r="K321" s="42"/>
      <c r="L321" s="92"/>
    </row>
    <row r="322" spans="1:12" ht="14.25" x14ac:dyDescent="0.2">
      <c r="A322" s="44"/>
      <c r="B322" s="43"/>
      <c r="C322" s="195" t="s">
        <v>77</v>
      </c>
      <c r="D322" s="195"/>
      <c r="E322" s="195"/>
      <c r="F322" s="195"/>
      <c r="G322" s="195"/>
      <c r="H322" s="195"/>
      <c r="I322" s="100"/>
      <c r="J322" s="42">
        <v>1184.5999999999999</v>
      </c>
      <c r="K322" s="42"/>
      <c r="L322" s="92"/>
    </row>
    <row r="323" spans="1:12" ht="14.25" x14ac:dyDescent="0.2">
      <c r="A323" s="44"/>
      <c r="B323" s="43"/>
      <c r="C323" s="195" t="s">
        <v>78</v>
      </c>
      <c r="D323" s="195"/>
      <c r="E323" s="195"/>
      <c r="F323" s="195"/>
      <c r="G323" s="195"/>
      <c r="H323" s="195"/>
      <c r="I323" s="100"/>
      <c r="J323" s="42">
        <v>250206.74</v>
      </c>
      <c r="K323" s="42"/>
      <c r="L323" s="92"/>
    </row>
    <row r="324" spans="1:12" ht="14.25" hidden="1" customHeight="1" x14ac:dyDescent="0.2">
      <c r="A324" s="44"/>
      <c r="B324" s="43"/>
      <c r="C324" s="195" t="s">
        <v>79</v>
      </c>
      <c r="D324" s="195"/>
      <c r="E324" s="195"/>
      <c r="F324" s="195"/>
      <c r="G324" s="195"/>
      <c r="H324" s="195"/>
      <c r="I324" s="100"/>
      <c r="J324" s="42">
        <v>0</v>
      </c>
      <c r="K324" s="42"/>
      <c r="L324" s="92"/>
    </row>
    <row r="325" spans="1:12" ht="14.25" x14ac:dyDescent="0.2">
      <c r="A325" s="44"/>
      <c r="B325" s="43"/>
      <c r="C325" s="195" t="s">
        <v>87</v>
      </c>
      <c r="D325" s="195"/>
      <c r="E325" s="195"/>
      <c r="F325" s="195"/>
      <c r="G325" s="195"/>
      <c r="H325" s="195"/>
      <c r="I325" s="100"/>
      <c r="J325" s="42">
        <f>SUM(Q210:Q317)+SUM(V210:V317)</f>
        <v>3336.2799999999997</v>
      </c>
      <c r="K325" s="42"/>
      <c r="L325" s="92"/>
    </row>
    <row r="326" spans="1:12" ht="14.25" x14ac:dyDescent="0.2">
      <c r="A326" s="44"/>
      <c r="B326" s="43"/>
      <c r="C326" s="195" t="s">
        <v>88</v>
      </c>
      <c r="D326" s="195"/>
      <c r="E326" s="195"/>
      <c r="F326" s="195"/>
      <c r="G326" s="195"/>
      <c r="H326" s="195"/>
      <c r="I326" s="100"/>
      <c r="J326" s="42">
        <v>3248.26</v>
      </c>
      <c r="K326" s="42"/>
      <c r="L326" s="92"/>
    </row>
    <row r="327" spans="1:12" ht="14.25" x14ac:dyDescent="0.2">
      <c r="A327" s="44"/>
      <c r="B327" s="43"/>
      <c r="C327" s="195" t="s">
        <v>89</v>
      </c>
      <c r="D327" s="195"/>
      <c r="E327" s="195"/>
      <c r="F327" s="195"/>
      <c r="G327" s="195"/>
      <c r="H327" s="195"/>
      <c r="I327" s="100"/>
      <c r="J327" s="42">
        <v>2005.39</v>
      </c>
      <c r="K327" s="42"/>
      <c r="L327" s="92"/>
    </row>
    <row r="328" spans="1:12" ht="14.25" hidden="1" customHeight="1" x14ac:dyDescent="0.2">
      <c r="A328" s="44"/>
      <c r="B328" s="43"/>
      <c r="C328" s="195" t="s">
        <v>90</v>
      </c>
      <c r="D328" s="195"/>
      <c r="E328" s="195"/>
      <c r="F328" s="195"/>
      <c r="G328" s="195"/>
      <c r="H328" s="195"/>
      <c r="I328" s="100"/>
      <c r="J328" s="42">
        <v>0</v>
      </c>
      <c r="K328" s="42"/>
      <c r="L328" s="92"/>
    </row>
    <row r="329" spans="1:12" ht="14.25" hidden="1" customHeight="1" x14ac:dyDescent="0.2">
      <c r="A329" s="44"/>
      <c r="B329" s="43"/>
      <c r="C329" s="195" t="s">
        <v>91</v>
      </c>
      <c r="D329" s="195"/>
      <c r="E329" s="195"/>
      <c r="F329" s="195"/>
      <c r="G329" s="195"/>
      <c r="H329" s="195"/>
      <c r="I329" s="100"/>
      <c r="J329" s="42">
        <v>0</v>
      </c>
      <c r="K329" s="42"/>
      <c r="L329" s="92"/>
    </row>
    <row r="330" spans="1:12" ht="15" x14ac:dyDescent="0.2">
      <c r="A330" s="48"/>
      <c r="B330" s="47"/>
      <c r="C330" s="197" t="s">
        <v>238</v>
      </c>
      <c r="D330" s="197"/>
      <c r="E330" s="197"/>
      <c r="F330" s="197"/>
      <c r="G330" s="197"/>
      <c r="H330" s="197"/>
      <c r="I330" s="46"/>
      <c r="J330" s="45">
        <v>259793.57</v>
      </c>
      <c r="K330" s="45"/>
      <c r="L330" s="93"/>
    </row>
    <row r="331" spans="1:12" ht="14.25" hidden="1" customHeight="1" x14ac:dyDescent="0.2">
      <c r="A331" s="44"/>
      <c r="B331" s="43"/>
      <c r="C331" s="196" t="s">
        <v>75</v>
      </c>
      <c r="D331" s="195"/>
      <c r="E331" s="195"/>
      <c r="F331" s="195"/>
      <c r="G331" s="195"/>
      <c r="H331" s="195"/>
      <c r="I331" s="100"/>
      <c r="J331" s="42"/>
      <c r="K331" s="42"/>
      <c r="L331" s="92"/>
    </row>
    <row r="332" spans="1:12" ht="14.25" hidden="1" customHeight="1" x14ac:dyDescent="0.2">
      <c r="A332" s="44"/>
      <c r="B332" s="43"/>
      <c r="C332" s="195" t="s">
        <v>163</v>
      </c>
      <c r="D332" s="195"/>
      <c r="E332" s="195"/>
      <c r="F332" s="195"/>
      <c r="G332" s="195"/>
      <c r="H332" s="195"/>
      <c r="I332" s="100"/>
      <c r="J332" s="42">
        <f>SUM(BQ210:BQ317)</f>
        <v>0</v>
      </c>
      <c r="K332" s="42"/>
      <c r="L332" s="92"/>
    </row>
    <row r="333" spans="1:12" ht="14.25" hidden="1" customHeight="1" x14ac:dyDescent="0.2">
      <c r="A333" s="44"/>
      <c r="B333" s="43"/>
      <c r="C333" s="195" t="s">
        <v>162</v>
      </c>
      <c r="D333" s="195"/>
      <c r="E333" s="195"/>
      <c r="F333" s="195"/>
      <c r="G333" s="195"/>
      <c r="H333" s="195"/>
      <c r="I333" s="100"/>
      <c r="J333" s="42">
        <f>SUM(BR210:BR317)</f>
        <v>0</v>
      </c>
      <c r="K333" s="42"/>
      <c r="L333" s="92"/>
    </row>
    <row r="335" spans="1:12" ht="16.5" x14ac:dyDescent="0.25">
      <c r="A335" s="199" t="s">
        <v>308</v>
      </c>
      <c r="B335" s="199"/>
      <c r="C335" s="199"/>
      <c r="D335" s="199"/>
      <c r="E335" s="199"/>
      <c r="F335" s="199"/>
      <c r="G335" s="199"/>
      <c r="H335" s="199"/>
      <c r="I335" s="199"/>
      <c r="J335" s="199"/>
      <c r="K335" s="199"/>
      <c r="L335" s="199"/>
    </row>
    <row r="336" spans="1:12" ht="14.25" x14ac:dyDescent="0.2">
      <c r="C336" s="107" t="s">
        <v>613</v>
      </c>
    </row>
    <row r="337" spans="1:56" ht="130.5" x14ac:dyDescent="0.2">
      <c r="A337" s="103" t="s">
        <v>614</v>
      </c>
      <c r="B337" s="55" t="s">
        <v>615</v>
      </c>
      <c r="C337" s="55" t="s">
        <v>299</v>
      </c>
      <c r="D337" s="54" t="s">
        <v>104</v>
      </c>
      <c r="E337" s="53">
        <v>1.48</v>
      </c>
      <c r="F337" s="53"/>
      <c r="G337" s="53">
        <v>1.48</v>
      </c>
      <c r="H337" s="51"/>
      <c r="I337" s="52"/>
      <c r="J337" s="51"/>
      <c r="K337" s="52"/>
      <c r="L337" s="96"/>
      <c r="AC337" s="39">
        <v>1659.9</v>
      </c>
      <c r="AD337" s="39">
        <v>1659.9</v>
      </c>
      <c r="AE337" s="39">
        <v>821.17</v>
      </c>
      <c r="AF337" s="39">
        <v>821.17</v>
      </c>
      <c r="AS337" s="39">
        <v>1659.9</v>
      </c>
      <c r="AT337" s="39">
        <v>821.17</v>
      </c>
      <c r="BC337" s="39">
        <v>0</v>
      </c>
      <c r="BD337" s="39">
        <v>0</v>
      </c>
    </row>
    <row r="338" spans="1:56" ht="38.25" x14ac:dyDescent="0.2">
      <c r="B338" s="106" t="s">
        <v>452</v>
      </c>
    </row>
    <row r="339" spans="1:56" ht="14.25" x14ac:dyDescent="0.2">
      <c r="A339" s="103"/>
      <c r="B339" s="61">
        <v>1</v>
      </c>
      <c r="C339" s="55" t="s">
        <v>33</v>
      </c>
      <c r="D339" s="54"/>
      <c r="E339" s="53"/>
      <c r="F339" s="53"/>
      <c r="G339" s="53"/>
      <c r="H339" s="51">
        <v>963.12</v>
      </c>
      <c r="I339" s="52">
        <f>ROUND(1.15,7)</f>
        <v>1.1499999999999999</v>
      </c>
      <c r="J339" s="51">
        <v>1639.23</v>
      </c>
      <c r="K339" s="52"/>
      <c r="L339" s="96"/>
    </row>
    <row r="340" spans="1:56" ht="14.25" x14ac:dyDescent="0.2">
      <c r="A340" s="103"/>
      <c r="B340" s="61">
        <v>3</v>
      </c>
      <c r="C340" s="55" t="s">
        <v>34</v>
      </c>
      <c r="D340" s="54"/>
      <c r="E340" s="53"/>
      <c r="F340" s="53"/>
      <c r="G340" s="53"/>
      <c r="H340" s="51">
        <v>324.70999999999998</v>
      </c>
      <c r="I340" s="52">
        <f>ROUND(1.25,7)</f>
        <v>1.25</v>
      </c>
      <c r="J340" s="51">
        <v>600.72</v>
      </c>
      <c r="K340" s="52"/>
      <c r="L340" s="96"/>
    </row>
    <row r="341" spans="1:56" ht="14.25" x14ac:dyDescent="0.2">
      <c r="A341" s="103"/>
      <c r="B341" s="61">
        <v>2</v>
      </c>
      <c r="C341" s="55" t="s">
        <v>67</v>
      </c>
      <c r="D341" s="54"/>
      <c r="E341" s="53"/>
      <c r="F341" s="53"/>
      <c r="G341" s="53"/>
      <c r="H341" s="51">
        <v>63.39</v>
      </c>
      <c r="I341" s="52">
        <f>ROUND(1.25,7)</f>
        <v>1.25</v>
      </c>
      <c r="J341" s="62">
        <v>117.28</v>
      </c>
      <c r="K341" s="52"/>
      <c r="L341" s="97"/>
    </row>
    <row r="342" spans="1:56" ht="14.25" x14ac:dyDescent="0.2">
      <c r="A342" s="103"/>
      <c r="B342" s="61">
        <v>4</v>
      </c>
      <c r="C342" s="55" t="s">
        <v>35</v>
      </c>
      <c r="D342" s="54"/>
      <c r="E342" s="53"/>
      <c r="F342" s="53"/>
      <c r="G342" s="53"/>
      <c r="H342" s="51">
        <v>5335.4</v>
      </c>
      <c r="I342" s="52"/>
      <c r="J342" s="51">
        <v>7896.39</v>
      </c>
      <c r="K342" s="52"/>
      <c r="L342" s="96"/>
    </row>
    <row r="343" spans="1:56" ht="14.25" x14ac:dyDescent="0.2">
      <c r="A343" s="103"/>
      <c r="B343" s="55"/>
      <c r="C343" s="55" t="s">
        <v>68</v>
      </c>
      <c r="D343" s="54" t="s">
        <v>69</v>
      </c>
      <c r="E343" s="53">
        <v>102.46</v>
      </c>
      <c r="F343" s="53">
        <f>ROUND(1.15,7)</f>
        <v>1.1499999999999999</v>
      </c>
      <c r="G343" s="53">
        <v>174.38692</v>
      </c>
      <c r="H343" s="51"/>
      <c r="I343" s="52"/>
      <c r="J343" s="51"/>
      <c r="K343" s="52"/>
      <c r="L343" s="96"/>
    </row>
    <row r="344" spans="1:56" ht="14.25" x14ac:dyDescent="0.2">
      <c r="A344" s="103"/>
      <c r="B344" s="55"/>
      <c r="C344" s="60" t="s">
        <v>70</v>
      </c>
      <c r="D344" s="59" t="s">
        <v>69</v>
      </c>
      <c r="E344" s="58">
        <v>5.34</v>
      </c>
      <c r="F344" s="58">
        <f>ROUND(1.25,7)</f>
        <v>1.25</v>
      </c>
      <c r="G344" s="58">
        <v>9.8789999999999996</v>
      </c>
      <c r="H344" s="56"/>
      <c r="I344" s="57"/>
      <c r="J344" s="56"/>
      <c r="K344" s="57"/>
      <c r="L344" s="95"/>
    </row>
    <row r="345" spans="1:56" ht="14.25" x14ac:dyDescent="0.2">
      <c r="A345" s="103"/>
      <c r="B345" s="55"/>
      <c r="C345" s="55" t="s">
        <v>71</v>
      </c>
      <c r="D345" s="54"/>
      <c r="E345" s="53"/>
      <c r="F345" s="53"/>
      <c r="G345" s="53"/>
      <c r="H345" s="51">
        <f>H339+H340+H342</f>
        <v>6623.23</v>
      </c>
      <c r="I345" s="52"/>
      <c r="J345" s="51">
        <f>J339+J340+J342</f>
        <v>10136.34</v>
      </c>
      <c r="K345" s="52"/>
      <c r="L345" s="96"/>
    </row>
    <row r="346" spans="1:56" ht="14.25" x14ac:dyDescent="0.2">
      <c r="A346" s="103"/>
      <c r="B346" s="55"/>
      <c r="C346" s="55" t="s">
        <v>72</v>
      </c>
      <c r="D346" s="54"/>
      <c r="E346" s="53"/>
      <c r="F346" s="53"/>
      <c r="G346" s="53"/>
      <c r="H346" s="51"/>
      <c r="I346" s="52"/>
      <c r="J346" s="51">
        <f>SUM(Q337:Q349)+SUM(V337:V349)</f>
        <v>1756.51</v>
      </c>
      <c r="K346" s="52"/>
      <c r="L346" s="96"/>
    </row>
    <row r="347" spans="1:56" ht="28.5" x14ac:dyDescent="0.2">
      <c r="A347" s="103"/>
      <c r="B347" s="55" t="s">
        <v>210</v>
      </c>
      <c r="C347" s="55" t="s">
        <v>209</v>
      </c>
      <c r="D347" s="54" t="s">
        <v>73</v>
      </c>
      <c r="E347" s="53">
        <v>105</v>
      </c>
      <c r="F347" s="53">
        <f>ROUND(0.9,7)</f>
        <v>0.9</v>
      </c>
      <c r="G347" s="53">
        <v>94.5</v>
      </c>
      <c r="H347" s="51"/>
      <c r="I347" s="52"/>
      <c r="J347" s="51">
        <f>SUM(AC337:AC349)</f>
        <v>1659.9</v>
      </c>
      <c r="K347" s="52"/>
      <c r="L347" s="96"/>
    </row>
    <row r="348" spans="1:56" ht="42.75" x14ac:dyDescent="0.2">
      <c r="A348" s="104"/>
      <c r="B348" s="60" t="s">
        <v>208</v>
      </c>
      <c r="C348" s="60" t="s">
        <v>207</v>
      </c>
      <c r="D348" s="59" t="s">
        <v>73</v>
      </c>
      <c r="E348" s="58">
        <v>55</v>
      </c>
      <c r="F348" s="58">
        <f>ROUND(0.85,7)</f>
        <v>0.85</v>
      </c>
      <c r="G348" s="58">
        <v>46.75</v>
      </c>
      <c r="H348" s="56"/>
      <c r="I348" s="57"/>
      <c r="J348" s="56">
        <f>SUM(AE337:AE349)</f>
        <v>821.17</v>
      </c>
      <c r="K348" s="57"/>
      <c r="L348" s="95"/>
    </row>
    <row r="349" spans="1:56" ht="15" x14ac:dyDescent="0.25">
      <c r="C349" s="198" t="s">
        <v>74</v>
      </c>
      <c r="D349" s="198"/>
      <c r="E349" s="198"/>
      <c r="F349" s="198"/>
      <c r="G349" s="198"/>
      <c r="H349" s="198"/>
      <c r="I349" s="198">
        <f>J339+J340+J342+J347+J348</f>
        <v>12617.41</v>
      </c>
      <c r="J349" s="198"/>
      <c r="O349" s="49">
        <f>I349</f>
        <v>12617.41</v>
      </c>
      <c r="P349" s="39">
        <f>K349</f>
        <v>0</v>
      </c>
      <c r="Q349" s="49">
        <f>J339</f>
        <v>1639.23</v>
      </c>
      <c r="R349" s="49">
        <f>J339</f>
        <v>1639.23</v>
      </c>
      <c r="U349" s="94">
        <f>L339</f>
        <v>0</v>
      </c>
      <c r="V349" s="49">
        <f>J341</f>
        <v>117.28</v>
      </c>
      <c r="W349" s="94">
        <f>L341</f>
        <v>0</v>
      </c>
      <c r="X349" s="49">
        <f>J340</f>
        <v>600.72</v>
      </c>
      <c r="Z349" s="94">
        <f>L340</f>
        <v>0</v>
      </c>
      <c r="AB349" s="49">
        <f>J342</f>
        <v>7896.39</v>
      </c>
      <c r="AN349" s="39">
        <v>12617.41</v>
      </c>
      <c r="AO349" s="39">
        <v>7896.39</v>
      </c>
      <c r="AP349" s="39">
        <v>600.72</v>
      </c>
      <c r="AQ349" s="39">
        <v>1639.23</v>
      </c>
      <c r="AX349" s="39">
        <v>0</v>
      </c>
      <c r="AY349" s="39">
        <v>0</v>
      </c>
      <c r="AZ349" s="39">
        <v>0</v>
      </c>
      <c r="BA349" s="39">
        <v>0</v>
      </c>
    </row>
    <row r="350" spans="1:56" ht="28.5" x14ac:dyDescent="0.2">
      <c r="A350" s="103" t="s">
        <v>616</v>
      </c>
      <c r="B350" s="55" t="s">
        <v>617</v>
      </c>
      <c r="C350" s="55" t="s">
        <v>618</v>
      </c>
      <c r="D350" s="54" t="s">
        <v>104</v>
      </c>
      <c r="E350" s="53">
        <v>0.40600000000000003</v>
      </c>
      <c r="F350" s="53"/>
      <c r="G350" s="53">
        <v>0.40600000000000003</v>
      </c>
      <c r="H350" s="51"/>
      <c r="I350" s="52"/>
      <c r="J350" s="51"/>
      <c r="K350" s="52"/>
      <c r="L350" s="96"/>
      <c r="AC350" s="39">
        <v>17.28</v>
      </c>
      <c r="AD350" s="39">
        <v>17.28</v>
      </c>
      <c r="AE350" s="39">
        <v>10.8</v>
      </c>
      <c r="AF350" s="39">
        <v>10.8</v>
      </c>
      <c r="AS350" s="39">
        <v>17.28</v>
      </c>
      <c r="AT350" s="39">
        <v>10.8</v>
      </c>
      <c r="BC350" s="39">
        <v>0</v>
      </c>
      <c r="BD350" s="39">
        <v>0</v>
      </c>
    </row>
    <row r="352" spans="1:56" ht="14.25" x14ac:dyDescent="0.2">
      <c r="A352" s="103"/>
      <c r="B352" s="61">
        <v>1</v>
      </c>
      <c r="C352" s="55" t="s">
        <v>33</v>
      </c>
      <c r="D352" s="54"/>
      <c r="E352" s="53"/>
      <c r="F352" s="53"/>
      <c r="G352" s="53"/>
      <c r="H352" s="51">
        <v>53.2</v>
      </c>
      <c r="I352" s="52"/>
      <c r="J352" s="51">
        <v>21.6</v>
      </c>
      <c r="K352" s="52"/>
      <c r="L352" s="96"/>
    </row>
    <row r="353" spans="1:56" ht="14.25" x14ac:dyDescent="0.2">
      <c r="A353" s="103"/>
      <c r="B353" s="61">
        <v>4</v>
      </c>
      <c r="C353" s="55" t="s">
        <v>35</v>
      </c>
      <c r="D353" s="54"/>
      <c r="E353" s="53"/>
      <c r="F353" s="53"/>
      <c r="G353" s="53"/>
      <c r="H353" s="51">
        <v>7.55</v>
      </c>
      <c r="I353" s="52"/>
      <c r="J353" s="51">
        <v>3.07</v>
      </c>
      <c r="K353" s="52"/>
      <c r="L353" s="96"/>
    </row>
    <row r="354" spans="1:56" ht="14.25" x14ac:dyDescent="0.2">
      <c r="A354" s="103"/>
      <c r="B354" s="55"/>
      <c r="C354" s="60" t="s">
        <v>68</v>
      </c>
      <c r="D354" s="59" t="s">
        <v>69</v>
      </c>
      <c r="E354" s="58">
        <v>6.7</v>
      </c>
      <c r="F354" s="58"/>
      <c r="G354" s="58">
        <v>2.7202000000000002</v>
      </c>
      <c r="H354" s="56"/>
      <c r="I354" s="57"/>
      <c r="J354" s="56"/>
      <c r="K354" s="57"/>
      <c r="L354" s="95"/>
    </row>
    <row r="355" spans="1:56" ht="14.25" x14ac:dyDescent="0.2">
      <c r="A355" s="103"/>
      <c r="B355" s="55"/>
      <c r="C355" s="55" t="s">
        <v>71</v>
      </c>
      <c r="D355" s="54"/>
      <c r="E355" s="53"/>
      <c r="F355" s="53"/>
      <c r="G355" s="53"/>
      <c r="H355" s="51">
        <f>H352+H353</f>
        <v>60.75</v>
      </c>
      <c r="I355" s="52"/>
      <c r="J355" s="51">
        <f>J352+J353</f>
        <v>24.67</v>
      </c>
      <c r="K355" s="52"/>
      <c r="L355" s="96"/>
    </row>
    <row r="356" spans="1:56" ht="14.25" x14ac:dyDescent="0.2">
      <c r="A356" s="103"/>
      <c r="B356" s="55"/>
      <c r="C356" s="55" t="s">
        <v>72</v>
      </c>
      <c r="D356" s="54"/>
      <c r="E356" s="53"/>
      <c r="F356" s="53"/>
      <c r="G356" s="53"/>
      <c r="H356" s="51"/>
      <c r="I356" s="52"/>
      <c r="J356" s="51">
        <f>SUM(Q350:Q359)+SUM(V350:V359)</f>
        <v>21.6</v>
      </c>
      <c r="K356" s="52"/>
      <c r="L356" s="96"/>
    </row>
    <row r="357" spans="1:56" ht="28.5" x14ac:dyDescent="0.2">
      <c r="A357" s="103"/>
      <c r="B357" s="55" t="s">
        <v>297</v>
      </c>
      <c r="C357" s="55" t="s">
        <v>296</v>
      </c>
      <c r="D357" s="54" t="s">
        <v>73</v>
      </c>
      <c r="E357" s="53">
        <v>80</v>
      </c>
      <c r="F357" s="53"/>
      <c r="G357" s="53">
        <v>80</v>
      </c>
      <c r="H357" s="51"/>
      <c r="I357" s="52"/>
      <c r="J357" s="51">
        <f>SUM(AC350:AC359)</f>
        <v>17.28</v>
      </c>
      <c r="K357" s="52"/>
      <c r="L357" s="96"/>
    </row>
    <row r="358" spans="1:56" ht="42.75" x14ac:dyDescent="0.2">
      <c r="A358" s="104"/>
      <c r="B358" s="60" t="s">
        <v>295</v>
      </c>
      <c r="C358" s="60" t="s">
        <v>294</v>
      </c>
      <c r="D358" s="59" t="s">
        <v>73</v>
      </c>
      <c r="E358" s="58">
        <v>50</v>
      </c>
      <c r="F358" s="58"/>
      <c r="G358" s="58">
        <v>50</v>
      </c>
      <c r="H358" s="56"/>
      <c r="I358" s="57"/>
      <c r="J358" s="56">
        <f>SUM(AE350:AE359)</f>
        <v>10.8</v>
      </c>
      <c r="K358" s="57"/>
      <c r="L358" s="95"/>
    </row>
    <row r="359" spans="1:56" ht="15" x14ac:dyDescent="0.25">
      <c r="C359" s="198" t="s">
        <v>74</v>
      </c>
      <c r="D359" s="198"/>
      <c r="E359" s="198"/>
      <c r="F359" s="198"/>
      <c r="G359" s="198"/>
      <c r="H359" s="198"/>
      <c r="I359" s="198">
        <f>J352+J353+J357+J358</f>
        <v>52.75</v>
      </c>
      <c r="J359" s="198"/>
      <c r="O359" s="49">
        <f>I359</f>
        <v>52.75</v>
      </c>
      <c r="P359" s="39">
        <f>K359</f>
        <v>0</v>
      </c>
      <c r="Q359" s="49">
        <f>J352</f>
        <v>21.6</v>
      </c>
      <c r="R359" s="49">
        <f>J352</f>
        <v>21.6</v>
      </c>
      <c r="U359" s="94">
        <f>L352</f>
        <v>0</v>
      </c>
      <c r="V359" s="39">
        <f>0</f>
        <v>0</v>
      </c>
      <c r="W359" s="39">
        <f>0</f>
        <v>0</v>
      </c>
      <c r="X359" s="39">
        <f>0</f>
        <v>0</v>
      </c>
      <c r="Z359" s="39">
        <f>0</f>
        <v>0</v>
      </c>
      <c r="AB359" s="49">
        <f>J353</f>
        <v>3.07</v>
      </c>
      <c r="AN359" s="39">
        <v>52.75</v>
      </c>
      <c r="AO359" s="39">
        <v>3.07</v>
      </c>
      <c r="AP359" s="39">
        <v>0</v>
      </c>
      <c r="AQ359" s="39">
        <v>21.6</v>
      </c>
      <c r="AX359" s="39">
        <v>0</v>
      </c>
      <c r="AY359" s="39">
        <v>0</v>
      </c>
      <c r="AZ359" s="39">
        <v>0</v>
      </c>
      <c r="BA359" s="39">
        <v>0</v>
      </c>
    </row>
    <row r="360" spans="1:56" ht="159" x14ac:dyDescent="0.2">
      <c r="A360" s="103" t="s">
        <v>619</v>
      </c>
      <c r="B360" s="55" t="s">
        <v>620</v>
      </c>
      <c r="C360" s="55" t="s">
        <v>298</v>
      </c>
      <c r="D360" s="54" t="s">
        <v>104</v>
      </c>
      <c r="E360" s="53">
        <v>0.40600000000000003</v>
      </c>
      <c r="F360" s="53"/>
      <c r="G360" s="53">
        <v>0.40600000000000003</v>
      </c>
      <c r="H360" s="51"/>
      <c r="I360" s="52"/>
      <c r="J360" s="51"/>
      <c r="K360" s="52"/>
      <c r="L360" s="96"/>
      <c r="AC360" s="39">
        <v>346.5</v>
      </c>
      <c r="AD360" s="39">
        <v>346.5</v>
      </c>
      <c r="AE360" s="39">
        <v>171.42</v>
      </c>
      <c r="AF360" s="39">
        <v>171.42</v>
      </c>
      <c r="AS360" s="39">
        <v>346.5</v>
      </c>
      <c r="AT360" s="39">
        <v>171.42</v>
      </c>
      <c r="BC360" s="39">
        <v>0</v>
      </c>
      <c r="BD360" s="39">
        <v>0</v>
      </c>
    </row>
    <row r="361" spans="1:56" ht="38.25" x14ac:dyDescent="0.2">
      <c r="B361" s="106" t="s">
        <v>452</v>
      </c>
    </row>
    <row r="362" spans="1:56" ht="14.25" x14ac:dyDescent="0.2">
      <c r="A362" s="103"/>
      <c r="B362" s="61">
        <v>1</v>
      </c>
      <c r="C362" s="55" t="s">
        <v>33</v>
      </c>
      <c r="D362" s="54"/>
      <c r="E362" s="53"/>
      <c r="F362" s="53"/>
      <c r="G362" s="53"/>
      <c r="H362" s="51">
        <v>782.11</v>
      </c>
      <c r="I362" s="52">
        <f>ROUND(1.15,7)</f>
        <v>1.1499999999999999</v>
      </c>
      <c r="J362" s="51">
        <v>365.17</v>
      </c>
      <c r="K362" s="52"/>
      <c r="L362" s="96"/>
    </row>
    <row r="363" spans="1:56" ht="14.25" x14ac:dyDescent="0.2">
      <c r="A363" s="103"/>
      <c r="B363" s="61">
        <v>3</v>
      </c>
      <c r="C363" s="55" t="s">
        <v>34</v>
      </c>
      <c r="D363" s="54"/>
      <c r="E363" s="53"/>
      <c r="F363" s="53"/>
      <c r="G363" s="53"/>
      <c r="H363" s="51">
        <v>15.4</v>
      </c>
      <c r="I363" s="52">
        <f>ROUND(1.25,7)</f>
        <v>1.25</v>
      </c>
      <c r="J363" s="51">
        <v>7.82</v>
      </c>
      <c r="K363" s="52"/>
      <c r="L363" s="96"/>
    </row>
    <row r="364" spans="1:56" ht="14.25" x14ac:dyDescent="0.2">
      <c r="A364" s="103"/>
      <c r="B364" s="61">
        <v>2</v>
      </c>
      <c r="C364" s="55" t="s">
        <v>67</v>
      </c>
      <c r="D364" s="54"/>
      <c r="E364" s="53"/>
      <c r="F364" s="53"/>
      <c r="G364" s="53"/>
      <c r="H364" s="51">
        <v>2.96</v>
      </c>
      <c r="I364" s="52">
        <f>ROUND(1.25,7)</f>
        <v>1.25</v>
      </c>
      <c r="J364" s="62">
        <v>1.5</v>
      </c>
      <c r="K364" s="52"/>
      <c r="L364" s="97"/>
    </row>
    <row r="365" spans="1:56" ht="14.25" x14ac:dyDescent="0.2">
      <c r="A365" s="103"/>
      <c r="B365" s="61">
        <v>4</v>
      </c>
      <c r="C365" s="55" t="s">
        <v>35</v>
      </c>
      <c r="D365" s="54"/>
      <c r="E365" s="53"/>
      <c r="F365" s="53"/>
      <c r="G365" s="53"/>
      <c r="H365" s="51">
        <v>459.35</v>
      </c>
      <c r="I365" s="52"/>
      <c r="J365" s="51">
        <v>186.5</v>
      </c>
      <c r="K365" s="52"/>
      <c r="L365" s="96"/>
    </row>
    <row r="366" spans="1:56" ht="14.25" x14ac:dyDescent="0.2">
      <c r="A366" s="103"/>
      <c r="B366" s="55" t="s">
        <v>886</v>
      </c>
      <c r="C366" s="55" t="s">
        <v>920</v>
      </c>
      <c r="D366" s="54" t="s">
        <v>108</v>
      </c>
      <c r="E366" s="53">
        <v>6.3E-2</v>
      </c>
      <c r="F366" s="53"/>
      <c r="G366" s="53">
        <v>2.5578E-2</v>
      </c>
      <c r="H366" s="51"/>
      <c r="I366" s="52"/>
      <c r="J366" s="51"/>
      <c r="K366" s="52"/>
      <c r="L366" s="96"/>
    </row>
    <row r="367" spans="1:56" ht="14.25" x14ac:dyDescent="0.2">
      <c r="A367" s="103"/>
      <c r="B367" s="55"/>
      <c r="C367" s="55" t="s">
        <v>68</v>
      </c>
      <c r="D367" s="54" t="s">
        <v>69</v>
      </c>
      <c r="E367" s="53">
        <v>81.3</v>
      </c>
      <c r="F367" s="53">
        <f>ROUND(1.15,7)</f>
        <v>1.1499999999999999</v>
      </c>
      <c r="G367" s="53">
        <v>37.958970000000001</v>
      </c>
      <c r="H367" s="51"/>
      <c r="I367" s="52"/>
      <c r="J367" s="51"/>
      <c r="K367" s="52"/>
      <c r="L367" s="96"/>
    </row>
    <row r="368" spans="1:56" ht="14.25" x14ac:dyDescent="0.2">
      <c r="A368" s="103"/>
      <c r="B368" s="55"/>
      <c r="C368" s="60" t="s">
        <v>70</v>
      </c>
      <c r="D368" s="59" t="s">
        <v>69</v>
      </c>
      <c r="E368" s="58">
        <v>0.25</v>
      </c>
      <c r="F368" s="58">
        <f>ROUND(1.25,7)</f>
        <v>1.25</v>
      </c>
      <c r="G368" s="58">
        <v>0.12687499999999999</v>
      </c>
      <c r="H368" s="56"/>
      <c r="I368" s="57"/>
      <c r="J368" s="56"/>
      <c r="K368" s="57"/>
      <c r="L368" s="95"/>
    </row>
    <row r="369" spans="1:56" ht="14.25" x14ac:dyDescent="0.2">
      <c r="A369" s="103"/>
      <c r="B369" s="55"/>
      <c r="C369" s="55" t="s">
        <v>71</v>
      </c>
      <c r="D369" s="54"/>
      <c r="E369" s="53"/>
      <c r="F369" s="53"/>
      <c r="G369" s="53"/>
      <c r="H369" s="51">
        <f>H362+H363+H365</f>
        <v>1256.8600000000001</v>
      </c>
      <c r="I369" s="52"/>
      <c r="J369" s="51">
        <f>J362+J363+J365</f>
        <v>559.49</v>
      </c>
      <c r="K369" s="52"/>
      <c r="L369" s="96"/>
    </row>
    <row r="370" spans="1:56" ht="14.25" x14ac:dyDescent="0.2">
      <c r="A370" s="103"/>
      <c r="B370" s="55"/>
      <c r="C370" s="55" t="s">
        <v>72</v>
      </c>
      <c r="D370" s="54"/>
      <c r="E370" s="53"/>
      <c r="F370" s="53"/>
      <c r="G370" s="53"/>
      <c r="H370" s="51"/>
      <c r="I370" s="52"/>
      <c r="J370" s="51">
        <f>SUM(Q360:Q373)+SUM(V360:V373)</f>
        <v>366.67</v>
      </c>
      <c r="K370" s="52"/>
      <c r="L370" s="96"/>
    </row>
    <row r="371" spans="1:56" ht="28.5" x14ac:dyDescent="0.2">
      <c r="A371" s="103"/>
      <c r="B371" s="55" t="s">
        <v>210</v>
      </c>
      <c r="C371" s="55" t="s">
        <v>209</v>
      </c>
      <c r="D371" s="54" t="s">
        <v>73</v>
      </c>
      <c r="E371" s="53">
        <v>105</v>
      </c>
      <c r="F371" s="53">
        <f>ROUND(0.9,7)</f>
        <v>0.9</v>
      </c>
      <c r="G371" s="53">
        <v>94.5</v>
      </c>
      <c r="H371" s="51"/>
      <c r="I371" s="52"/>
      <c r="J371" s="51">
        <f>SUM(AC360:AC373)</f>
        <v>346.5</v>
      </c>
      <c r="K371" s="52"/>
      <c r="L371" s="96"/>
    </row>
    <row r="372" spans="1:56" ht="42.75" x14ac:dyDescent="0.2">
      <c r="A372" s="104"/>
      <c r="B372" s="60" t="s">
        <v>208</v>
      </c>
      <c r="C372" s="60" t="s">
        <v>207</v>
      </c>
      <c r="D372" s="59" t="s">
        <v>73</v>
      </c>
      <c r="E372" s="58">
        <v>55</v>
      </c>
      <c r="F372" s="58">
        <f>ROUND(0.85,7)</f>
        <v>0.85</v>
      </c>
      <c r="G372" s="58">
        <v>46.75</v>
      </c>
      <c r="H372" s="56"/>
      <c r="I372" s="57"/>
      <c r="J372" s="56">
        <f>SUM(AE360:AE373)</f>
        <v>171.42</v>
      </c>
      <c r="K372" s="57"/>
      <c r="L372" s="95"/>
    </row>
    <row r="373" spans="1:56" ht="15" x14ac:dyDescent="0.25">
      <c r="C373" s="198" t="s">
        <v>74</v>
      </c>
      <c r="D373" s="198"/>
      <c r="E373" s="198"/>
      <c r="F373" s="198"/>
      <c r="G373" s="198"/>
      <c r="H373" s="198"/>
      <c r="I373" s="198">
        <f>J362+J363+J365+J371+J372</f>
        <v>1077.4100000000001</v>
      </c>
      <c r="J373" s="198"/>
      <c r="O373" s="49">
        <f>I373</f>
        <v>1077.4100000000001</v>
      </c>
      <c r="P373" s="39">
        <f>K373</f>
        <v>0</v>
      </c>
      <c r="Q373" s="49">
        <f>J362</f>
        <v>365.17</v>
      </c>
      <c r="R373" s="49">
        <f>J362</f>
        <v>365.17</v>
      </c>
      <c r="U373" s="94">
        <f>L362</f>
        <v>0</v>
      </c>
      <c r="V373" s="49">
        <f>J364</f>
        <v>1.5</v>
      </c>
      <c r="W373" s="94">
        <f>L364</f>
        <v>0</v>
      </c>
      <c r="X373" s="49">
        <f>J363</f>
        <v>7.82</v>
      </c>
      <c r="Z373" s="94">
        <f>L363</f>
        <v>0</v>
      </c>
      <c r="AB373" s="49">
        <f>J365</f>
        <v>186.5</v>
      </c>
      <c r="AN373" s="39">
        <v>1077.4100000000001</v>
      </c>
      <c r="AO373" s="39">
        <v>186.5</v>
      </c>
      <c r="AP373" s="39">
        <v>7.82</v>
      </c>
      <c r="AQ373" s="39">
        <v>365.17</v>
      </c>
      <c r="AX373" s="39">
        <v>0</v>
      </c>
      <c r="AY373" s="39">
        <v>0</v>
      </c>
      <c r="AZ373" s="39">
        <v>0</v>
      </c>
      <c r="BA373" s="39">
        <v>0</v>
      </c>
    </row>
    <row r="374" spans="1:56" ht="57" x14ac:dyDescent="0.2">
      <c r="A374" s="103" t="s">
        <v>621</v>
      </c>
      <c r="B374" s="55" t="s">
        <v>622</v>
      </c>
      <c r="C374" s="55" t="s">
        <v>623</v>
      </c>
      <c r="D374" s="54" t="s">
        <v>108</v>
      </c>
      <c r="E374" s="53">
        <v>2.5578E-2</v>
      </c>
      <c r="F374" s="53"/>
      <c r="G374" s="53">
        <v>2.5578E-2</v>
      </c>
      <c r="H374" s="51">
        <v>18883.39</v>
      </c>
      <c r="I374" s="52"/>
      <c r="J374" s="51">
        <v>483</v>
      </c>
      <c r="K374" s="52"/>
      <c r="L374" s="96"/>
      <c r="AC374" s="39">
        <v>0</v>
      </c>
      <c r="AD374" s="39">
        <v>0</v>
      </c>
      <c r="AE374" s="39">
        <v>0</v>
      </c>
      <c r="AF374" s="39">
        <v>0</v>
      </c>
      <c r="AS374" s="39">
        <v>0</v>
      </c>
      <c r="AT374" s="39">
        <v>0</v>
      </c>
      <c r="BC374" s="39">
        <v>0</v>
      </c>
      <c r="BD374" s="39">
        <v>0</v>
      </c>
    </row>
    <row r="375" spans="1:56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</row>
    <row r="376" spans="1:56" ht="15" x14ac:dyDescent="0.25">
      <c r="C376" s="198" t="s">
        <v>74</v>
      </c>
      <c r="D376" s="198"/>
      <c r="E376" s="198"/>
      <c r="F376" s="198"/>
      <c r="G376" s="198"/>
      <c r="H376" s="198"/>
      <c r="I376" s="198">
        <f>J374</f>
        <v>483</v>
      </c>
      <c r="J376" s="198"/>
      <c r="O376" s="49">
        <f>I376</f>
        <v>483</v>
      </c>
      <c r="P376" s="39">
        <f>K376</f>
        <v>0</v>
      </c>
      <c r="Q376" s="39">
        <f>0</f>
        <v>0</v>
      </c>
      <c r="R376" s="39">
        <f>0</f>
        <v>0</v>
      </c>
      <c r="U376" s="39">
        <f>0</f>
        <v>0</v>
      </c>
      <c r="V376" s="39">
        <f>0</f>
        <v>0</v>
      </c>
      <c r="W376" s="39">
        <f>0</f>
        <v>0</v>
      </c>
      <c r="X376" s="39">
        <f>0</f>
        <v>0</v>
      </c>
      <c r="Z376" s="39">
        <f>0</f>
        <v>0</v>
      </c>
      <c r="AB376" s="49">
        <f>I376</f>
        <v>483</v>
      </c>
      <c r="AN376" s="39">
        <v>483</v>
      </c>
      <c r="AO376" s="39">
        <v>483</v>
      </c>
      <c r="AP376" s="39">
        <v>0</v>
      </c>
      <c r="AQ376" s="39">
        <v>0</v>
      </c>
      <c r="AX376" s="39">
        <v>0</v>
      </c>
      <c r="AY376" s="39">
        <v>0</v>
      </c>
      <c r="AZ376" s="39">
        <v>0</v>
      </c>
      <c r="BA376" s="39">
        <v>0</v>
      </c>
    </row>
    <row r="377" spans="1:56" ht="14.25" x14ac:dyDescent="0.2">
      <c r="C377" s="107" t="s">
        <v>624</v>
      </c>
    </row>
    <row r="378" spans="1:56" ht="28.5" x14ac:dyDescent="0.2">
      <c r="A378" s="103" t="s">
        <v>625</v>
      </c>
      <c r="B378" s="55" t="s">
        <v>626</v>
      </c>
      <c r="C378" s="55" t="s">
        <v>627</v>
      </c>
      <c r="D378" s="54" t="s">
        <v>104</v>
      </c>
      <c r="E378" s="53">
        <v>6.31</v>
      </c>
      <c r="F378" s="53"/>
      <c r="G378" s="53">
        <v>6.31</v>
      </c>
      <c r="H378" s="51"/>
      <c r="I378" s="52"/>
      <c r="J378" s="51"/>
      <c r="K378" s="52"/>
      <c r="L378" s="96"/>
      <c r="AC378" s="39">
        <v>212.42</v>
      </c>
      <c r="AD378" s="39">
        <v>212.42</v>
      </c>
      <c r="AE378" s="39">
        <v>132.76</v>
      </c>
      <c r="AF378" s="39">
        <v>132.76</v>
      </c>
      <c r="AS378" s="39">
        <v>212.42</v>
      </c>
      <c r="AT378" s="39">
        <v>132.76</v>
      </c>
      <c r="BC378" s="39">
        <v>0</v>
      </c>
      <c r="BD378" s="39">
        <v>0</v>
      </c>
    </row>
    <row r="380" spans="1:56" ht="14.25" x14ac:dyDescent="0.2">
      <c r="A380" s="103"/>
      <c r="B380" s="61">
        <v>1</v>
      </c>
      <c r="C380" s="55" t="s">
        <v>33</v>
      </c>
      <c r="D380" s="54"/>
      <c r="E380" s="53"/>
      <c r="F380" s="53"/>
      <c r="G380" s="53"/>
      <c r="H380" s="51">
        <v>42.08</v>
      </c>
      <c r="I380" s="52"/>
      <c r="J380" s="51">
        <v>265.52</v>
      </c>
      <c r="K380" s="52"/>
      <c r="L380" s="96"/>
    </row>
    <row r="381" spans="1:56" ht="14.25" x14ac:dyDescent="0.2">
      <c r="A381" s="103"/>
      <c r="B381" s="61">
        <v>4</v>
      </c>
      <c r="C381" s="55" t="s">
        <v>35</v>
      </c>
      <c r="D381" s="54"/>
      <c r="E381" s="53"/>
      <c r="F381" s="53"/>
      <c r="G381" s="53"/>
      <c r="H381" s="51">
        <v>7.55</v>
      </c>
      <c r="I381" s="52"/>
      <c r="J381" s="51">
        <v>47.64</v>
      </c>
      <c r="K381" s="52"/>
      <c r="L381" s="96"/>
    </row>
    <row r="382" spans="1:56" ht="14.25" x14ac:dyDescent="0.2">
      <c r="A382" s="103"/>
      <c r="B382" s="55"/>
      <c r="C382" s="60" t="s">
        <v>68</v>
      </c>
      <c r="D382" s="59" t="s">
        <v>69</v>
      </c>
      <c r="E382" s="58">
        <v>5.3</v>
      </c>
      <c r="F382" s="58"/>
      <c r="G382" s="58">
        <v>33.442999999999998</v>
      </c>
      <c r="H382" s="56"/>
      <c r="I382" s="57"/>
      <c r="J382" s="56"/>
      <c r="K382" s="57"/>
      <c r="L382" s="95"/>
    </row>
    <row r="383" spans="1:56" ht="14.25" x14ac:dyDescent="0.2">
      <c r="A383" s="103"/>
      <c r="B383" s="55"/>
      <c r="C383" s="55" t="s">
        <v>71</v>
      </c>
      <c r="D383" s="54"/>
      <c r="E383" s="53"/>
      <c r="F383" s="53"/>
      <c r="G383" s="53"/>
      <c r="H383" s="51">
        <f>H380+H381</f>
        <v>49.629999999999995</v>
      </c>
      <c r="I383" s="52"/>
      <c r="J383" s="51">
        <f>J380+J381</f>
        <v>313.15999999999997</v>
      </c>
      <c r="K383" s="52"/>
      <c r="L383" s="96"/>
    </row>
    <row r="384" spans="1:56" ht="14.25" x14ac:dyDescent="0.2">
      <c r="A384" s="103"/>
      <c r="B384" s="55"/>
      <c r="C384" s="55" t="s">
        <v>72</v>
      </c>
      <c r="D384" s="54"/>
      <c r="E384" s="53"/>
      <c r="F384" s="53"/>
      <c r="G384" s="53"/>
      <c r="H384" s="51"/>
      <c r="I384" s="52"/>
      <c r="J384" s="51">
        <f>SUM(Q378:Q387)+SUM(V378:V387)</f>
        <v>265.52</v>
      </c>
      <c r="K384" s="52"/>
      <c r="L384" s="96"/>
    </row>
    <row r="385" spans="1:56" ht="28.5" x14ac:dyDescent="0.2">
      <c r="A385" s="103"/>
      <c r="B385" s="55" t="s">
        <v>297</v>
      </c>
      <c r="C385" s="55" t="s">
        <v>296</v>
      </c>
      <c r="D385" s="54" t="s">
        <v>73</v>
      </c>
      <c r="E385" s="53">
        <v>80</v>
      </c>
      <c r="F385" s="53"/>
      <c r="G385" s="53">
        <v>80</v>
      </c>
      <c r="H385" s="51"/>
      <c r="I385" s="52"/>
      <c r="J385" s="51">
        <f>SUM(AC378:AC387)</f>
        <v>212.42</v>
      </c>
      <c r="K385" s="52"/>
      <c r="L385" s="96"/>
    </row>
    <row r="386" spans="1:56" ht="42.75" x14ac:dyDescent="0.2">
      <c r="A386" s="104"/>
      <c r="B386" s="60" t="s">
        <v>295</v>
      </c>
      <c r="C386" s="60" t="s">
        <v>294</v>
      </c>
      <c r="D386" s="59" t="s">
        <v>73</v>
      </c>
      <c r="E386" s="58">
        <v>50</v>
      </c>
      <c r="F386" s="58"/>
      <c r="G386" s="58">
        <v>50</v>
      </c>
      <c r="H386" s="56"/>
      <c r="I386" s="57"/>
      <c r="J386" s="56">
        <f>SUM(AE378:AE387)</f>
        <v>132.76</v>
      </c>
      <c r="K386" s="57"/>
      <c r="L386" s="95"/>
    </row>
    <row r="387" spans="1:56" ht="15" x14ac:dyDescent="0.25">
      <c r="C387" s="198" t="s">
        <v>74</v>
      </c>
      <c r="D387" s="198"/>
      <c r="E387" s="198"/>
      <c r="F387" s="198"/>
      <c r="G387" s="198"/>
      <c r="H387" s="198"/>
      <c r="I387" s="198">
        <f>J380+J381+J385+J386</f>
        <v>658.33999999999992</v>
      </c>
      <c r="J387" s="198"/>
      <c r="O387" s="49">
        <f>I387</f>
        <v>658.33999999999992</v>
      </c>
      <c r="P387" s="39">
        <f>K387</f>
        <v>0</v>
      </c>
      <c r="Q387" s="49">
        <f>J380</f>
        <v>265.52</v>
      </c>
      <c r="R387" s="49">
        <f>J380</f>
        <v>265.52</v>
      </c>
      <c r="U387" s="94">
        <f>L380</f>
        <v>0</v>
      </c>
      <c r="V387" s="39">
        <f>0</f>
        <v>0</v>
      </c>
      <c r="W387" s="39">
        <f>0</f>
        <v>0</v>
      </c>
      <c r="X387" s="39">
        <f>0</f>
        <v>0</v>
      </c>
      <c r="Z387" s="39">
        <f>0</f>
        <v>0</v>
      </c>
      <c r="AB387" s="49">
        <f>J381</f>
        <v>47.64</v>
      </c>
      <c r="AN387" s="39">
        <v>658.33999999999992</v>
      </c>
      <c r="AO387" s="39">
        <v>47.64</v>
      </c>
      <c r="AP387" s="39">
        <v>0</v>
      </c>
      <c r="AQ387" s="39">
        <v>265.52</v>
      </c>
      <c r="AX387" s="39">
        <v>0</v>
      </c>
      <c r="AY387" s="39">
        <v>0</v>
      </c>
      <c r="AZ387" s="39">
        <v>0</v>
      </c>
      <c r="BA387" s="39">
        <v>0</v>
      </c>
    </row>
    <row r="388" spans="1:56" ht="159" x14ac:dyDescent="0.2">
      <c r="A388" s="103" t="s">
        <v>628</v>
      </c>
      <c r="B388" s="55" t="s">
        <v>629</v>
      </c>
      <c r="C388" s="55" t="s">
        <v>293</v>
      </c>
      <c r="D388" s="54" t="s">
        <v>104</v>
      </c>
      <c r="E388" s="53">
        <v>6.31</v>
      </c>
      <c r="F388" s="53"/>
      <c r="G388" s="53">
        <v>6.31</v>
      </c>
      <c r="H388" s="51"/>
      <c r="I388" s="52"/>
      <c r="J388" s="51"/>
      <c r="K388" s="52"/>
      <c r="L388" s="96"/>
      <c r="AC388" s="39">
        <v>8370.7900000000009</v>
      </c>
      <c r="AD388" s="39">
        <v>8370.7900000000009</v>
      </c>
      <c r="AE388" s="39">
        <v>4141.1099999999997</v>
      </c>
      <c r="AF388" s="39">
        <v>4141.1099999999997</v>
      </c>
      <c r="AS388" s="39">
        <v>8370.7900000000009</v>
      </c>
      <c r="AT388" s="39">
        <v>4141.1099999999997</v>
      </c>
      <c r="BC388" s="39">
        <v>0</v>
      </c>
      <c r="BD388" s="39">
        <v>0</v>
      </c>
    </row>
    <row r="389" spans="1:56" ht="38.25" x14ac:dyDescent="0.2">
      <c r="B389" s="106" t="s">
        <v>452</v>
      </c>
    </row>
    <row r="390" spans="1:56" ht="14.25" x14ac:dyDescent="0.2">
      <c r="A390" s="103"/>
      <c r="B390" s="61">
        <v>1</v>
      </c>
      <c r="C390" s="55" t="s">
        <v>33</v>
      </c>
      <c r="D390" s="54"/>
      <c r="E390" s="53"/>
      <c r="F390" s="53"/>
      <c r="G390" s="53"/>
      <c r="H390" s="51">
        <v>1160.6400000000001</v>
      </c>
      <c r="I390" s="52">
        <f>ROUND(1.15,7)</f>
        <v>1.1499999999999999</v>
      </c>
      <c r="J390" s="51">
        <v>8422.2099999999991</v>
      </c>
      <c r="K390" s="52"/>
      <c r="L390" s="96"/>
    </row>
    <row r="391" spans="1:56" ht="14.25" x14ac:dyDescent="0.2">
      <c r="A391" s="103"/>
      <c r="B391" s="61">
        <v>3</v>
      </c>
      <c r="C391" s="55" t="s">
        <v>34</v>
      </c>
      <c r="D391" s="54"/>
      <c r="E391" s="53"/>
      <c r="F391" s="53"/>
      <c r="G391" s="53"/>
      <c r="H391" s="51">
        <v>97.46</v>
      </c>
      <c r="I391" s="52">
        <f>ROUND(1.25,7)</f>
        <v>1.25</v>
      </c>
      <c r="J391" s="51">
        <v>768.68</v>
      </c>
      <c r="K391" s="52"/>
      <c r="L391" s="96"/>
    </row>
    <row r="392" spans="1:56" ht="14.25" x14ac:dyDescent="0.2">
      <c r="A392" s="103"/>
      <c r="B392" s="61">
        <v>2</v>
      </c>
      <c r="C392" s="55" t="s">
        <v>67</v>
      </c>
      <c r="D392" s="54"/>
      <c r="E392" s="53"/>
      <c r="F392" s="53"/>
      <c r="G392" s="53"/>
      <c r="H392" s="51">
        <v>55.25</v>
      </c>
      <c r="I392" s="52">
        <f>ROUND(1.25,7)</f>
        <v>1.25</v>
      </c>
      <c r="J392" s="62">
        <v>435.77</v>
      </c>
      <c r="K392" s="52"/>
      <c r="L392" s="97"/>
    </row>
    <row r="393" spans="1:56" ht="14.25" x14ac:dyDescent="0.2">
      <c r="A393" s="103"/>
      <c r="B393" s="61">
        <v>4</v>
      </c>
      <c r="C393" s="55" t="s">
        <v>35</v>
      </c>
      <c r="D393" s="54"/>
      <c r="E393" s="53"/>
      <c r="F393" s="53"/>
      <c r="G393" s="53"/>
      <c r="H393" s="51">
        <v>1456.69</v>
      </c>
      <c r="I393" s="52"/>
      <c r="J393" s="51">
        <v>9191.7099999999991</v>
      </c>
      <c r="K393" s="52"/>
      <c r="L393" s="96"/>
    </row>
    <row r="394" spans="1:56" ht="14.25" x14ac:dyDescent="0.2">
      <c r="A394" s="103"/>
      <c r="B394" s="55"/>
      <c r="C394" s="55" t="s">
        <v>68</v>
      </c>
      <c r="D394" s="54" t="s">
        <v>69</v>
      </c>
      <c r="E394" s="53">
        <v>117</v>
      </c>
      <c r="F394" s="53">
        <f>ROUND(1.15,7)</f>
        <v>1.1499999999999999</v>
      </c>
      <c r="G394" s="53">
        <v>849.01049999999998</v>
      </c>
      <c r="H394" s="51"/>
      <c r="I394" s="52"/>
      <c r="J394" s="51"/>
      <c r="K394" s="52"/>
      <c r="L394" s="96"/>
    </row>
    <row r="395" spans="1:56" ht="14.25" x14ac:dyDescent="0.2">
      <c r="A395" s="103"/>
      <c r="B395" s="55"/>
      <c r="C395" s="60" t="s">
        <v>70</v>
      </c>
      <c r="D395" s="59" t="s">
        <v>69</v>
      </c>
      <c r="E395" s="58">
        <v>5.69</v>
      </c>
      <c r="F395" s="58">
        <f>ROUND(1.25,7)</f>
        <v>1.25</v>
      </c>
      <c r="G395" s="58">
        <v>44.879874999999998</v>
      </c>
      <c r="H395" s="56"/>
      <c r="I395" s="57"/>
      <c r="J395" s="56"/>
      <c r="K395" s="57"/>
      <c r="L395" s="95"/>
    </row>
    <row r="396" spans="1:56" ht="14.25" x14ac:dyDescent="0.2">
      <c r="A396" s="103"/>
      <c r="B396" s="55"/>
      <c r="C396" s="55" t="s">
        <v>71</v>
      </c>
      <c r="D396" s="54"/>
      <c r="E396" s="53"/>
      <c r="F396" s="53"/>
      <c r="G396" s="53"/>
      <c r="H396" s="51">
        <f>H390+H391+H393</f>
        <v>2714.79</v>
      </c>
      <c r="I396" s="52"/>
      <c r="J396" s="51">
        <f>J390+J391+J393</f>
        <v>18382.599999999999</v>
      </c>
      <c r="K396" s="52"/>
      <c r="L396" s="96"/>
    </row>
    <row r="397" spans="1:56" ht="14.25" x14ac:dyDescent="0.2">
      <c r="A397" s="103"/>
      <c r="B397" s="55"/>
      <c r="C397" s="55" t="s">
        <v>72</v>
      </c>
      <c r="D397" s="54"/>
      <c r="E397" s="53"/>
      <c r="F397" s="53"/>
      <c r="G397" s="53"/>
      <c r="H397" s="51"/>
      <c r="I397" s="52"/>
      <c r="J397" s="51">
        <f>SUM(Q388:Q400)+SUM(V388:V400)</f>
        <v>8857.98</v>
      </c>
      <c r="K397" s="52"/>
      <c r="L397" s="96"/>
    </row>
    <row r="398" spans="1:56" ht="28.5" x14ac:dyDescent="0.2">
      <c r="A398" s="103"/>
      <c r="B398" s="55" t="s">
        <v>210</v>
      </c>
      <c r="C398" s="55" t="s">
        <v>209</v>
      </c>
      <c r="D398" s="54" t="s">
        <v>73</v>
      </c>
      <c r="E398" s="53">
        <v>105</v>
      </c>
      <c r="F398" s="53">
        <f>ROUND(0.9,7)</f>
        <v>0.9</v>
      </c>
      <c r="G398" s="53">
        <v>94.5</v>
      </c>
      <c r="H398" s="51"/>
      <c r="I398" s="52"/>
      <c r="J398" s="51">
        <f>SUM(AC388:AC400)</f>
        <v>8370.7900000000009</v>
      </c>
      <c r="K398" s="52"/>
      <c r="L398" s="96"/>
    </row>
    <row r="399" spans="1:56" ht="42.75" x14ac:dyDescent="0.2">
      <c r="A399" s="104"/>
      <c r="B399" s="60" t="s">
        <v>208</v>
      </c>
      <c r="C399" s="60" t="s">
        <v>207</v>
      </c>
      <c r="D399" s="59" t="s">
        <v>73</v>
      </c>
      <c r="E399" s="58">
        <v>55</v>
      </c>
      <c r="F399" s="58">
        <f>ROUND(0.85,7)</f>
        <v>0.85</v>
      </c>
      <c r="G399" s="58">
        <v>46.75</v>
      </c>
      <c r="H399" s="56"/>
      <c r="I399" s="57"/>
      <c r="J399" s="56">
        <f>SUM(AE388:AE400)</f>
        <v>4141.1099999999997</v>
      </c>
      <c r="K399" s="57"/>
      <c r="L399" s="95"/>
    </row>
    <row r="400" spans="1:56" ht="15" x14ac:dyDescent="0.25">
      <c r="C400" s="198" t="s">
        <v>74</v>
      </c>
      <c r="D400" s="198"/>
      <c r="E400" s="198"/>
      <c r="F400" s="198"/>
      <c r="G400" s="198"/>
      <c r="H400" s="198"/>
      <c r="I400" s="198">
        <f>J390+J391+J393+J398+J399</f>
        <v>30894.5</v>
      </c>
      <c r="J400" s="198"/>
      <c r="O400" s="49">
        <f>I400</f>
        <v>30894.5</v>
      </c>
      <c r="P400" s="39">
        <f>K400</f>
        <v>0</v>
      </c>
      <c r="Q400" s="49">
        <f>J390</f>
        <v>8422.2099999999991</v>
      </c>
      <c r="R400" s="49">
        <f>J390</f>
        <v>8422.2099999999991</v>
      </c>
      <c r="U400" s="94">
        <f>L390</f>
        <v>0</v>
      </c>
      <c r="V400" s="49">
        <f>J392</f>
        <v>435.77</v>
      </c>
      <c r="W400" s="94">
        <f>L392</f>
        <v>0</v>
      </c>
      <c r="X400" s="49">
        <f>J391</f>
        <v>768.68</v>
      </c>
      <c r="Z400" s="94">
        <f>L391</f>
        <v>0</v>
      </c>
      <c r="AB400" s="49">
        <f>J393</f>
        <v>9191.7099999999991</v>
      </c>
      <c r="AN400" s="39">
        <v>30894.5</v>
      </c>
      <c r="AO400" s="39">
        <v>9191.7099999999991</v>
      </c>
      <c r="AP400" s="39">
        <v>768.68</v>
      </c>
      <c r="AQ400" s="39">
        <v>8422.2099999999991</v>
      </c>
      <c r="AX400" s="39">
        <v>0</v>
      </c>
      <c r="AY400" s="39">
        <v>0</v>
      </c>
      <c r="AZ400" s="39">
        <v>0</v>
      </c>
      <c r="BA400" s="39">
        <v>0</v>
      </c>
    </row>
    <row r="401" spans="1:56" ht="159" x14ac:dyDescent="0.2">
      <c r="A401" s="103" t="s">
        <v>630</v>
      </c>
      <c r="B401" s="55" t="s">
        <v>631</v>
      </c>
      <c r="C401" s="55" t="s">
        <v>292</v>
      </c>
      <c r="D401" s="54" t="s">
        <v>104</v>
      </c>
      <c r="E401" s="53">
        <v>6.23</v>
      </c>
      <c r="F401" s="53"/>
      <c r="G401" s="53">
        <v>6.23</v>
      </c>
      <c r="H401" s="51"/>
      <c r="I401" s="52"/>
      <c r="J401" s="51"/>
      <c r="K401" s="52"/>
      <c r="L401" s="96"/>
      <c r="AC401" s="39">
        <v>4090.82</v>
      </c>
      <c r="AD401" s="39">
        <v>4090.82</v>
      </c>
      <c r="AE401" s="39">
        <v>2023.77</v>
      </c>
      <c r="AF401" s="39">
        <v>2023.77</v>
      </c>
      <c r="AS401" s="39">
        <v>4090.82</v>
      </c>
      <c r="AT401" s="39">
        <v>2023.77</v>
      </c>
      <c r="BC401" s="39">
        <v>0</v>
      </c>
      <c r="BD401" s="39">
        <v>0</v>
      </c>
    </row>
    <row r="402" spans="1:56" ht="38.25" x14ac:dyDescent="0.2">
      <c r="B402" s="106" t="s">
        <v>452</v>
      </c>
    </row>
    <row r="403" spans="1:56" ht="14.25" x14ac:dyDescent="0.2">
      <c r="A403" s="103"/>
      <c r="B403" s="61">
        <v>1</v>
      </c>
      <c r="C403" s="55" t="s">
        <v>33</v>
      </c>
      <c r="D403" s="54"/>
      <c r="E403" s="53"/>
      <c r="F403" s="53"/>
      <c r="G403" s="53"/>
      <c r="H403" s="51">
        <v>601.25</v>
      </c>
      <c r="I403" s="52">
        <f>ROUND(1.15,7)</f>
        <v>1.1499999999999999</v>
      </c>
      <c r="J403" s="51">
        <v>4307.67</v>
      </c>
      <c r="K403" s="52"/>
      <c r="L403" s="96"/>
    </row>
    <row r="404" spans="1:56" ht="14.25" x14ac:dyDescent="0.2">
      <c r="A404" s="103"/>
      <c r="B404" s="61">
        <v>3</v>
      </c>
      <c r="C404" s="55" t="s">
        <v>34</v>
      </c>
      <c r="D404" s="54"/>
      <c r="E404" s="53"/>
      <c r="F404" s="53"/>
      <c r="G404" s="53"/>
      <c r="H404" s="51">
        <v>14.08</v>
      </c>
      <c r="I404" s="52">
        <f>ROUND(1.25,7)</f>
        <v>1.25</v>
      </c>
      <c r="J404" s="51">
        <v>109.65</v>
      </c>
      <c r="K404" s="52"/>
      <c r="L404" s="96"/>
    </row>
    <row r="405" spans="1:56" ht="14.25" x14ac:dyDescent="0.2">
      <c r="A405" s="103"/>
      <c r="B405" s="61">
        <v>2</v>
      </c>
      <c r="C405" s="55" t="s">
        <v>67</v>
      </c>
      <c r="D405" s="54"/>
      <c r="E405" s="53"/>
      <c r="F405" s="53"/>
      <c r="G405" s="53"/>
      <c r="H405" s="51">
        <v>2.73</v>
      </c>
      <c r="I405" s="52">
        <f>ROUND(1.25,7)</f>
        <v>1.25</v>
      </c>
      <c r="J405" s="62">
        <v>21.24</v>
      </c>
      <c r="K405" s="52"/>
      <c r="L405" s="97"/>
    </row>
    <row r="406" spans="1:56" ht="14.25" x14ac:dyDescent="0.2">
      <c r="A406" s="103"/>
      <c r="B406" s="61">
        <v>4</v>
      </c>
      <c r="C406" s="55" t="s">
        <v>35</v>
      </c>
      <c r="D406" s="54"/>
      <c r="E406" s="53"/>
      <c r="F406" s="53"/>
      <c r="G406" s="53"/>
      <c r="H406" s="51">
        <v>403.53</v>
      </c>
      <c r="I406" s="52"/>
      <c r="J406" s="51">
        <v>2513.9899999999998</v>
      </c>
      <c r="K406" s="52"/>
      <c r="L406" s="96"/>
    </row>
    <row r="407" spans="1:56" ht="14.25" x14ac:dyDescent="0.2">
      <c r="A407" s="103"/>
      <c r="B407" s="55" t="s">
        <v>886</v>
      </c>
      <c r="C407" s="55" t="s">
        <v>920</v>
      </c>
      <c r="D407" s="54" t="s">
        <v>108</v>
      </c>
      <c r="E407" s="53">
        <v>6.3E-2</v>
      </c>
      <c r="F407" s="53"/>
      <c r="G407" s="53">
        <v>0.39249000000000001</v>
      </c>
      <c r="H407" s="51"/>
      <c r="I407" s="52"/>
      <c r="J407" s="51"/>
      <c r="K407" s="52"/>
      <c r="L407" s="96"/>
    </row>
    <row r="408" spans="1:56" ht="14.25" x14ac:dyDescent="0.2">
      <c r="A408" s="103"/>
      <c r="B408" s="55"/>
      <c r="C408" s="55" t="s">
        <v>68</v>
      </c>
      <c r="D408" s="54" t="s">
        <v>69</v>
      </c>
      <c r="E408" s="53">
        <v>62.5</v>
      </c>
      <c r="F408" s="53">
        <f>ROUND(1.15,7)</f>
        <v>1.1499999999999999</v>
      </c>
      <c r="G408" s="53">
        <v>447.78125</v>
      </c>
      <c r="H408" s="51"/>
      <c r="I408" s="52"/>
      <c r="J408" s="51"/>
      <c r="K408" s="52"/>
      <c r="L408" s="96"/>
    </row>
    <row r="409" spans="1:56" ht="14.25" x14ac:dyDescent="0.2">
      <c r="A409" s="103"/>
      <c r="B409" s="55"/>
      <c r="C409" s="60" t="s">
        <v>70</v>
      </c>
      <c r="D409" s="59" t="s">
        <v>69</v>
      </c>
      <c r="E409" s="58">
        <v>0.23</v>
      </c>
      <c r="F409" s="58">
        <f>ROUND(1.25,7)</f>
        <v>1.25</v>
      </c>
      <c r="G409" s="58">
        <v>1.7911250000000001</v>
      </c>
      <c r="H409" s="56"/>
      <c r="I409" s="57"/>
      <c r="J409" s="56"/>
      <c r="K409" s="57"/>
      <c r="L409" s="95"/>
    </row>
    <row r="410" spans="1:56" ht="14.25" x14ac:dyDescent="0.2">
      <c r="A410" s="103"/>
      <c r="B410" s="55"/>
      <c r="C410" s="55" t="s">
        <v>71</v>
      </c>
      <c r="D410" s="54"/>
      <c r="E410" s="53"/>
      <c r="F410" s="53"/>
      <c r="G410" s="53"/>
      <c r="H410" s="51">
        <f>H403+H404+H406</f>
        <v>1018.86</v>
      </c>
      <c r="I410" s="52"/>
      <c r="J410" s="51">
        <f>J403+J404+J406</f>
        <v>6931.3099999999995</v>
      </c>
      <c r="K410" s="52"/>
      <c r="L410" s="96"/>
    </row>
    <row r="411" spans="1:56" ht="14.25" x14ac:dyDescent="0.2">
      <c r="A411" s="103"/>
      <c r="B411" s="55"/>
      <c r="C411" s="55" t="s">
        <v>72</v>
      </c>
      <c r="D411" s="54"/>
      <c r="E411" s="53"/>
      <c r="F411" s="53"/>
      <c r="G411" s="53"/>
      <c r="H411" s="51"/>
      <c r="I411" s="52"/>
      <c r="J411" s="51">
        <f>SUM(Q401:Q414)+SUM(V401:V414)</f>
        <v>4328.91</v>
      </c>
      <c r="K411" s="52"/>
      <c r="L411" s="96"/>
    </row>
    <row r="412" spans="1:56" ht="28.5" x14ac:dyDescent="0.2">
      <c r="A412" s="103"/>
      <c r="B412" s="55" t="s">
        <v>210</v>
      </c>
      <c r="C412" s="55" t="s">
        <v>209</v>
      </c>
      <c r="D412" s="54" t="s">
        <v>73</v>
      </c>
      <c r="E412" s="53">
        <v>105</v>
      </c>
      <c r="F412" s="53">
        <f>ROUND(0.9,7)</f>
        <v>0.9</v>
      </c>
      <c r="G412" s="53">
        <v>94.5</v>
      </c>
      <c r="H412" s="51"/>
      <c r="I412" s="52"/>
      <c r="J412" s="51">
        <f>SUM(AC401:AC414)</f>
        <v>4090.82</v>
      </c>
      <c r="K412" s="52"/>
      <c r="L412" s="96"/>
    </row>
    <row r="413" spans="1:56" ht="42.75" x14ac:dyDescent="0.2">
      <c r="A413" s="104"/>
      <c r="B413" s="60" t="s">
        <v>208</v>
      </c>
      <c r="C413" s="60" t="s">
        <v>207</v>
      </c>
      <c r="D413" s="59" t="s">
        <v>73</v>
      </c>
      <c r="E413" s="58">
        <v>55</v>
      </c>
      <c r="F413" s="58">
        <f>ROUND(0.85,7)</f>
        <v>0.85</v>
      </c>
      <c r="G413" s="58">
        <v>46.75</v>
      </c>
      <c r="H413" s="56"/>
      <c r="I413" s="57"/>
      <c r="J413" s="56">
        <f>SUM(AE401:AE414)</f>
        <v>2023.77</v>
      </c>
      <c r="K413" s="57"/>
      <c r="L413" s="95"/>
    </row>
    <row r="414" spans="1:56" ht="15" x14ac:dyDescent="0.25">
      <c r="C414" s="198" t="s">
        <v>74</v>
      </c>
      <c r="D414" s="198"/>
      <c r="E414" s="198"/>
      <c r="F414" s="198"/>
      <c r="G414" s="198"/>
      <c r="H414" s="198"/>
      <c r="I414" s="198">
        <f>J403+J404+J406+J412+J413</f>
        <v>13045.9</v>
      </c>
      <c r="J414" s="198"/>
      <c r="O414" s="49">
        <f>I414</f>
        <v>13045.9</v>
      </c>
      <c r="P414" s="39">
        <f>K414</f>
        <v>0</v>
      </c>
      <c r="Q414" s="49">
        <f>J403</f>
        <v>4307.67</v>
      </c>
      <c r="R414" s="49">
        <f>J403</f>
        <v>4307.67</v>
      </c>
      <c r="U414" s="94">
        <f>L403</f>
        <v>0</v>
      </c>
      <c r="V414" s="49">
        <f>J405</f>
        <v>21.24</v>
      </c>
      <c r="W414" s="94">
        <f>L405</f>
        <v>0</v>
      </c>
      <c r="X414" s="49">
        <f>J404</f>
        <v>109.65</v>
      </c>
      <c r="Z414" s="94">
        <f>L404</f>
        <v>0</v>
      </c>
      <c r="AB414" s="49">
        <f>J406</f>
        <v>2513.9899999999998</v>
      </c>
      <c r="AN414" s="39">
        <v>13045.9</v>
      </c>
      <c r="AO414" s="39">
        <v>2513.9899999999998</v>
      </c>
      <c r="AP414" s="39">
        <v>109.65</v>
      </c>
      <c r="AQ414" s="39">
        <v>4307.67</v>
      </c>
      <c r="AX414" s="39">
        <v>0</v>
      </c>
      <c r="AY414" s="39">
        <v>0</v>
      </c>
      <c r="AZ414" s="39">
        <v>0</v>
      </c>
      <c r="BA414" s="39">
        <v>0</v>
      </c>
    </row>
    <row r="415" spans="1:56" ht="57" x14ac:dyDescent="0.2">
      <c r="A415" s="103" t="s">
        <v>632</v>
      </c>
      <c r="B415" s="55" t="s">
        <v>622</v>
      </c>
      <c r="C415" s="55" t="s">
        <v>623</v>
      </c>
      <c r="D415" s="54" t="s">
        <v>108</v>
      </c>
      <c r="E415" s="53">
        <v>0.39249000000000001</v>
      </c>
      <c r="F415" s="53"/>
      <c r="G415" s="53">
        <v>0.39249000000000001</v>
      </c>
      <c r="H415" s="51">
        <v>18883.39</v>
      </c>
      <c r="I415" s="52"/>
      <c r="J415" s="51">
        <v>7411.54</v>
      </c>
      <c r="K415" s="52"/>
      <c r="L415" s="96"/>
      <c r="AC415" s="39">
        <v>0</v>
      </c>
      <c r="AD415" s="39">
        <v>0</v>
      </c>
      <c r="AE415" s="39">
        <v>0</v>
      </c>
      <c r="AF415" s="39">
        <v>0</v>
      </c>
      <c r="AS415" s="39">
        <v>0</v>
      </c>
      <c r="AT415" s="39">
        <v>0</v>
      </c>
      <c r="BC415" s="39">
        <v>0</v>
      </c>
      <c r="BD415" s="39">
        <v>0</v>
      </c>
    </row>
    <row r="416" spans="1:56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</row>
    <row r="417" spans="1:56" ht="15" x14ac:dyDescent="0.25">
      <c r="C417" s="198" t="s">
        <v>74</v>
      </c>
      <c r="D417" s="198"/>
      <c r="E417" s="198"/>
      <c r="F417" s="198"/>
      <c r="G417" s="198"/>
      <c r="H417" s="198"/>
      <c r="I417" s="198">
        <f>J415</f>
        <v>7411.54</v>
      </c>
      <c r="J417" s="198"/>
      <c r="O417" s="49">
        <f>I417</f>
        <v>7411.54</v>
      </c>
      <c r="P417" s="39">
        <f>K417</f>
        <v>0</v>
      </c>
      <c r="Q417" s="39">
        <f>0</f>
        <v>0</v>
      </c>
      <c r="R417" s="39">
        <f>0</f>
        <v>0</v>
      </c>
      <c r="U417" s="39">
        <f>0</f>
        <v>0</v>
      </c>
      <c r="V417" s="39">
        <f>0</f>
        <v>0</v>
      </c>
      <c r="W417" s="39">
        <f>0</f>
        <v>0</v>
      </c>
      <c r="X417" s="39">
        <f>0</f>
        <v>0</v>
      </c>
      <c r="Z417" s="39">
        <f>0</f>
        <v>0</v>
      </c>
      <c r="AB417" s="49">
        <f>I417</f>
        <v>7411.54</v>
      </c>
      <c r="AN417" s="39">
        <v>7411.54</v>
      </c>
      <c r="AO417" s="39">
        <v>7411.54</v>
      </c>
      <c r="AP417" s="39">
        <v>0</v>
      </c>
      <c r="AQ417" s="39">
        <v>0</v>
      </c>
      <c r="AX417" s="39">
        <v>0</v>
      </c>
      <c r="AY417" s="39">
        <v>0</v>
      </c>
      <c r="AZ417" s="39">
        <v>0</v>
      </c>
      <c r="BA417" s="39">
        <v>0</v>
      </c>
    </row>
    <row r="418" spans="1:56" ht="187.5" x14ac:dyDescent="0.2">
      <c r="A418" s="103" t="s">
        <v>633</v>
      </c>
      <c r="B418" s="55" t="s">
        <v>634</v>
      </c>
      <c r="C418" s="55" t="s">
        <v>302</v>
      </c>
      <c r="D418" s="54" t="s">
        <v>104</v>
      </c>
      <c r="E418" s="53">
        <v>0.08</v>
      </c>
      <c r="F418" s="53"/>
      <c r="G418" s="53">
        <v>0.08</v>
      </c>
      <c r="H418" s="51"/>
      <c r="I418" s="52"/>
      <c r="J418" s="51"/>
      <c r="K418" s="52"/>
      <c r="L418" s="96"/>
      <c r="AC418" s="39">
        <v>93.64</v>
      </c>
      <c r="AD418" s="39">
        <v>93.64</v>
      </c>
      <c r="AE418" s="39">
        <v>46.32</v>
      </c>
      <c r="AF418" s="39">
        <v>46.32</v>
      </c>
      <c r="AS418" s="39">
        <v>93.64</v>
      </c>
      <c r="AT418" s="39">
        <v>46.32</v>
      </c>
      <c r="BC418" s="39">
        <v>0</v>
      </c>
      <c r="BD418" s="39">
        <v>0</v>
      </c>
    </row>
    <row r="419" spans="1:56" ht="38.25" x14ac:dyDescent="0.2">
      <c r="B419" s="106" t="s">
        <v>452</v>
      </c>
    </row>
    <row r="420" spans="1:56" ht="14.25" x14ac:dyDescent="0.2">
      <c r="A420" s="103"/>
      <c r="B420" s="61">
        <v>1</v>
      </c>
      <c r="C420" s="55" t="s">
        <v>33</v>
      </c>
      <c r="D420" s="54"/>
      <c r="E420" s="53"/>
      <c r="F420" s="53"/>
      <c r="G420" s="53"/>
      <c r="H420" s="51">
        <v>1058.0899999999999</v>
      </c>
      <c r="I420" s="52">
        <f>ROUND(1.15,7)</f>
        <v>1.1499999999999999</v>
      </c>
      <c r="J420" s="51">
        <v>97.34</v>
      </c>
      <c r="K420" s="52"/>
      <c r="L420" s="96"/>
    </row>
    <row r="421" spans="1:56" ht="14.25" x14ac:dyDescent="0.2">
      <c r="A421" s="103"/>
      <c r="B421" s="61">
        <v>3</v>
      </c>
      <c r="C421" s="55" t="s">
        <v>34</v>
      </c>
      <c r="D421" s="54"/>
      <c r="E421" s="53"/>
      <c r="F421" s="53"/>
      <c r="G421" s="53"/>
      <c r="H421" s="51">
        <v>31.75</v>
      </c>
      <c r="I421" s="52">
        <f>ROUND(1.25,7)</f>
        <v>1.25</v>
      </c>
      <c r="J421" s="51">
        <v>3.18</v>
      </c>
      <c r="K421" s="52"/>
      <c r="L421" s="96"/>
    </row>
    <row r="422" spans="1:56" ht="14.25" x14ac:dyDescent="0.2">
      <c r="A422" s="103"/>
      <c r="B422" s="61">
        <v>2</v>
      </c>
      <c r="C422" s="55" t="s">
        <v>67</v>
      </c>
      <c r="D422" s="54"/>
      <c r="E422" s="53"/>
      <c r="F422" s="53"/>
      <c r="G422" s="53"/>
      <c r="H422" s="51">
        <v>17.53</v>
      </c>
      <c r="I422" s="52">
        <f>ROUND(1.25,7)</f>
        <v>1.25</v>
      </c>
      <c r="J422" s="62">
        <v>1.75</v>
      </c>
      <c r="K422" s="52"/>
      <c r="L422" s="97"/>
    </row>
    <row r="423" spans="1:56" ht="14.25" x14ac:dyDescent="0.2">
      <c r="A423" s="103"/>
      <c r="B423" s="61">
        <v>4</v>
      </c>
      <c r="C423" s="55" t="s">
        <v>35</v>
      </c>
      <c r="D423" s="54"/>
      <c r="E423" s="53"/>
      <c r="F423" s="53"/>
      <c r="G423" s="53"/>
      <c r="H423" s="51">
        <v>1.1200000000000001</v>
      </c>
      <c r="I423" s="52"/>
      <c r="J423" s="51">
        <v>0.09</v>
      </c>
      <c r="K423" s="52"/>
      <c r="L423" s="96"/>
    </row>
    <row r="424" spans="1:56" ht="14.25" x14ac:dyDescent="0.2">
      <c r="A424" s="103"/>
      <c r="B424" s="55" t="s">
        <v>923</v>
      </c>
      <c r="C424" s="55" t="s">
        <v>924</v>
      </c>
      <c r="D424" s="54" t="s">
        <v>108</v>
      </c>
      <c r="E424" s="53">
        <v>0.05</v>
      </c>
      <c r="F424" s="53"/>
      <c r="G424" s="53">
        <v>4.0000000000000001E-3</v>
      </c>
      <c r="H424" s="51"/>
      <c r="I424" s="52"/>
      <c r="J424" s="51"/>
      <c r="K424" s="52"/>
      <c r="L424" s="96"/>
    </row>
    <row r="425" spans="1:56" ht="14.25" x14ac:dyDescent="0.2">
      <c r="A425" s="103"/>
      <c r="B425" s="55" t="s">
        <v>925</v>
      </c>
      <c r="C425" s="55" t="s">
        <v>926</v>
      </c>
      <c r="D425" s="54" t="s">
        <v>111</v>
      </c>
      <c r="E425" s="53">
        <v>100</v>
      </c>
      <c r="F425" s="53"/>
      <c r="G425" s="53">
        <v>8</v>
      </c>
      <c r="H425" s="51"/>
      <c r="I425" s="52"/>
      <c r="J425" s="51"/>
      <c r="K425" s="52"/>
      <c r="L425" s="96"/>
    </row>
    <row r="426" spans="1:56" ht="28.5" x14ac:dyDescent="0.2">
      <c r="A426" s="103"/>
      <c r="B426" s="55" t="s">
        <v>892</v>
      </c>
      <c r="C426" s="55" t="s">
        <v>893</v>
      </c>
      <c r="D426" s="54" t="s">
        <v>108</v>
      </c>
      <c r="E426" s="53">
        <v>0.375</v>
      </c>
      <c r="F426" s="53"/>
      <c r="G426" s="53">
        <v>0.03</v>
      </c>
      <c r="H426" s="51"/>
      <c r="I426" s="52"/>
      <c r="J426" s="51"/>
      <c r="K426" s="52"/>
      <c r="L426" s="96"/>
    </row>
    <row r="427" spans="1:56" ht="14.25" x14ac:dyDescent="0.2">
      <c r="A427" s="103"/>
      <c r="B427" s="55"/>
      <c r="C427" s="55" t="s">
        <v>68</v>
      </c>
      <c r="D427" s="54" t="s">
        <v>69</v>
      </c>
      <c r="E427" s="53">
        <v>115.26</v>
      </c>
      <c r="F427" s="53">
        <f>ROUND(1.15,7)</f>
        <v>1.1499999999999999</v>
      </c>
      <c r="G427" s="53">
        <v>10.60392</v>
      </c>
      <c r="H427" s="51"/>
      <c r="I427" s="52"/>
      <c r="J427" s="51"/>
      <c r="K427" s="52"/>
      <c r="L427" s="96"/>
    </row>
    <row r="428" spans="1:56" ht="14.25" x14ac:dyDescent="0.2">
      <c r="A428" s="103"/>
      <c r="B428" s="55"/>
      <c r="C428" s="60" t="s">
        <v>70</v>
      </c>
      <c r="D428" s="59" t="s">
        <v>69</v>
      </c>
      <c r="E428" s="58">
        <v>1.65</v>
      </c>
      <c r="F428" s="58">
        <f>ROUND(1.25,7)</f>
        <v>1.25</v>
      </c>
      <c r="G428" s="58">
        <v>0.16500000000000001</v>
      </c>
      <c r="H428" s="56"/>
      <c r="I428" s="57"/>
      <c r="J428" s="56"/>
      <c r="K428" s="57"/>
      <c r="L428" s="95"/>
    </row>
    <row r="429" spans="1:56" ht="14.25" x14ac:dyDescent="0.2">
      <c r="A429" s="103"/>
      <c r="B429" s="55"/>
      <c r="C429" s="55" t="s">
        <v>71</v>
      </c>
      <c r="D429" s="54"/>
      <c r="E429" s="53"/>
      <c r="F429" s="53"/>
      <c r="G429" s="53"/>
      <c r="H429" s="51">
        <f>H420+H421+H423</f>
        <v>1090.9599999999998</v>
      </c>
      <c r="I429" s="52"/>
      <c r="J429" s="51">
        <f>J420+J421+J423</f>
        <v>100.61000000000001</v>
      </c>
      <c r="K429" s="52"/>
      <c r="L429" s="96"/>
    </row>
    <row r="430" spans="1:56" ht="14.25" x14ac:dyDescent="0.2">
      <c r="A430" s="103"/>
      <c r="B430" s="55"/>
      <c r="C430" s="55" t="s">
        <v>72</v>
      </c>
      <c r="D430" s="54"/>
      <c r="E430" s="53"/>
      <c r="F430" s="53"/>
      <c r="G430" s="53"/>
      <c r="H430" s="51"/>
      <c r="I430" s="52"/>
      <c r="J430" s="51">
        <f>SUM(Q418:Q433)+SUM(V418:V433)</f>
        <v>99.09</v>
      </c>
      <c r="K430" s="52"/>
      <c r="L430" s="96"/>
    </row>
    <row r="431" spans="1:56" ht="28.5" x14ac:dyDescent="0.2">
      <c r="A431" s="103"/>
      <c r="B431" s="55" t="s">
        <v>210</v>
      </c>
      <c r="C431" s="55" t="s">
        <v>209</v>
      </c>
      <c r="D431" s="54" t="s">
        <v>73</v>
      </c>
      <c r="E431" s="53">
        <v>105</v>
      </c>
      <c r="F431" s="53">
        <f>ROUND(0.9,7)</f>
        <v>0.9</v>
      </c>
      <c r="G431" s="53">
        <v>94.5</v>
      </c>
      <c r="H431" s="51"/>
      <c r="I431" s="52"/>
      <c r="J431" s="51">
        <f>SUM(AC418:AC433)</f>
        <v>93.64</v>
      </c>
      <c r="K431" s="52"/>
      <c r="L431" s="96"/>
    </row>
    <row r="432" spans="1:56" ht="42.75" x14ac:dyDescent="0.2">
      <c r="A432" s="104"/>
      <c r="B432" s="60" t="s">
        <v>208</v>
      </c>
      <c r="C432" s="60" t="s">
        <v>207</v>
      </c>
      <c r="D432" s="59" t="s">
        <v>73</v>
      </c>
      <c r="E432" s="58">
        <v>55</v>
      </c>
      <c r="F432" s="58">
        <f>ROUND(0.85,7)</f>
        <v>0.85</v>
      </c>
      <c r="G432" s="58">
        <v>46.75</v>
      </c>
      <c r="H432" s="56"/>
      <c r="I432" s="57"/>
      <c r="J432" s="56">
        <f>SUM(AE418:AE433)</f>
        <v>46.32</v>
      </c>
      <c r="K432" s="57"/>
      <c r="L432" s="95"/>
    </row>
    <row r="433" spans="1:56" ht="15" x14ac:dyDescent="0.25">
      <c r="C433" s="198" t="s">
        <v>74</v>
      </c>
      <c r="D433" s="198"/>
      <c r="E433" s="198"/>
      <c r="F433" s="198"/>
      <c r="G433" s="198"/>
      <c r="H433" s="198"/>
      <c r="I433" s="198">
        <f>J420+J421+J423+J431+J432</f>
        <v>240.57</v>
      </c>
      <c r="J433" s="198"/>
      <c r="O433" s="49">
        <f>I433</f>
        <v>240.57</v>
      </c>
      <c r="P433" s="39">
        <f>K433</f>
        <v>0</v>
      </c>
      <c r="Q433" s="49">
        <f>J420</f>
        <v>97.34</v>
      </c>
      <c r="R433" s="49">
        <f>J420</f>
        <v>97.34</v>
      </c>
      <c r="U433" s="94">
        <f>L420</f>
        <v>0</v>
      </c>
      <c r="V433" s="49">
        <f>J422</f>
        <v>1.75</v>
      </c>
      <c r="W433" s="94">
        <f>L422</f>
        <v>0</v>
      </c>
      <c r="X433" s="49">
        <f>J421</f>
        <v>3.18</v>
      </c>
      <c r="Z433" s="94">
        <f>L421</f>
        <v>0</v>
      </c>
      <c r="AB433" s="49">
        <f>J423</f>
        <v>0.09</v>
      </c>
      <c r="AN433" s="39">
        <v>240.57</v>
      </c>
      <c r="AO433" s="39">
        <v>0.09</v>
      </c>
      <c r="AP433" s="39">
        <v>3.18</v>
      </c>
      <c r="AQ433" s="39">
        <v>97.34</v>
      </c>
      <c r="AX433" s="39">
        <v>0</v>
      </c>
      <c r="AY433" s="39">
        <v>0</v>
      </c>
      <c r="AZ433" s="39">
        <v>0</v>
      </c>
      <c r="BA433" s="39">
        <v>0</v>
      </c>
    </row>
    <row r="434" spans="1:56" ht="42.75" x14ac:dyDescent="0.2">
      <c r="A434" s="103" t="s">
        <v>635</v>
      </c>
      <c r="B434" s="55" t="s">
        <v>636</v>
      </c>
      <c r="C434" s="55" t="s">
        <v>637</v>
      </c>
      <c r="D434" s="54" t="s">
        <v>108</v>
      </c>
      <c r="E434" s="53">
        <v>4.0000000000000001E-3</v>
      </c>
      <c r="F434" s="53"/>
      <c r="G434" s="53">
        <v>4.0000000000000001E-3</v>
      </c>
      <c r="H434" s="51">
        <v>6513</v>
      </c>
      <c r="I434" s="52"/>
      <c r="J434" s="51">
        <v>26.05</v>
      </c>
      <c r="K434" s="52"/>
      <c r="L434" s="96"/>
      <c r="AC434" s="39">
        <v>0</v>
      </c>
      <c r="AD434" s="39">
        <v>0</v>
      </c>
      <c r="AE434" s="39">
        <v>0</v>
      </c>
      <c r="AF434" s="39">
        <v>0</v>
      </c>
      <c r="AS434" s="39">
        <v>0</v>
      </c>
      <c r="AT434" s="39">
        <v>0</v>
      </c>
      <c r="BC434" s="39">
        <v>0</v>
      </c>
      <c r="BD434" s="39">
        <v>0</v>
      </c>
    </row>
    <row r="435" spans="1:56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</row>
    <row r="436" spans="1:56" ht="15" x14ac:dyDescent="0.25">
      <c r="C436" s="198" t="s">
        <v>74</v>
      </c>
      <c r="D436" s="198"/>
      <c r="E436" s="198"/>
      <c r="F436" s="198"/>
      <c r="G436" s="198"/>
      <c r="H436" s="198"/>
      <c r="I436" s="198">
        <f>J434</f>
        <v>26.05</v>
      </c>
      <c r="J436" s="198"/>
      <c r="O436" s="49">
        <f>I436</f>
        <v>26.05</v>
      </c>
      <c r="P436" s="39">
        <f>K436</f>
        <v>0</v>
      </c>
      <c r="Q436" s="39">
        <f>0</f>
        <v>0</v>
      </c>
      <c r="R436" s="39">
        <f>0</f>
        <v>0</v>
      </c>
      <c r="U436" s="39">
        <f>0</f>
        <v>0</v>
      </c>
      <c r="V436" s="39">
        <f>0</f>
        <v>0</v>
      </c>
      <c r="W436" s="39">
        <f>0</f>
        <v>0</v>
      </c>
      <c r="X436" s="39">
        <f>0</f>
        <v>0</v>
      </c>
      <c r="Z436" s="39">
        <f>0</f>
        <v>0</v>
      </c>
      <c r="AB436" s="49">
        <f>I436</f>
        <v>26.05</v>
      </c>
      <c r="AN436" s="39">
        <v>26.05</v>
      </c>
      <c r="AO436" s="39">
        <v>26.05</v>
      </c>
      <c r="AP436" s="39">
        <v>0</v>
      </c>
      <c r="AQ436" s="39">
        <v>0</v>
      </c>
      <c r="AX436" s="39">
        <v>0</v>
      </c>
      <c r="AY436" s="39">
        <v>0</v>
      </c>
      <c r="AZ436" s="39">
        <v>0</v>
      </c>
      <c r="BA436" s="39">
        <v>0</v>
      </c>
    </row>
    <row r="437" spans="1:56" ht="57" x14ac:dyDescent="0.2">
      <c r="A437" s="103" t="s">
        <v>638</v>
      </c>
      <c r="B437" s="55" t="s">
        <v>639</v>
      </c>
      <c r="C437" s="55" t="s">
        <v>640</v>
      </c>
      <c r="D437" s="54" t="s">
        <v>111</v>
      </c>
      <c r="E437" s="53">
        <v>8</v>
      </c>
      <c r="F437" s="53"/>
      <c r="G437" s="53">
        <v>8</v>
      </c>
      <c r="H437" s="51">
        <v>108.12</v>
      </c>
      <c r="I437" s="52"/>
      <c r="J437" s="51">
        <v>864.96</v>
      </c>
      <c r="K437" s="52"/>
      <c r="L437" s="96"/>
      <c r="AC437" s="39">
        <v>0</v>
      </c>
      <c r="AD437" s="39">
        <v>0</v>
      </c>
      <c r="AE437" s="39">
        <v>0</v>
      </c>
      <c r="AF437" s="39">
        <v>0</v>
      </c>
      <c r="AS437" s="39">
        <v>0</v>
      </c>
      <c r="AT437" s="39">
        <v>0</v>
      </c>
      <c r="BC437" s="39">
        <v>0</v>
      </c>
      <c r="BD437" s="39">
        <v>0</v>
      </c>
    </row>
    <row r="438" spans="1:56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</row>
    <row r="439" spans="1:56" ht="15" x14ac:dyDescent="0.25">
      <c r="C439" s="198" t="s">
        <v>74</v>
      </c>
      <c r="D439" s="198"/>
      <c r="E439" s="198"/>
      <c r="F439" s="198"/>
      <c r="G439" s="198"/>
      <c r="H439" s="198"/>
      <c r="I439" s="198">
        <f>J437</f>
        <v>864.96</v>
      </c>
      <c r="J439" s="198"/>
      <c r="O439" s="49">
        <f>I439</f>
        <v>864.96</v>
      </c>
      <c r="P439" s="39">
        <f>K439</f>
        <v>0</v>
      </c>
      <c r="Q439" s="39">
        <f>0</f>
        <v>0</v>
      </c>
      <c r="R439" s="39">
        <f>0</f>
        <v>0</v>
      </c>
      <c r="U439" s="39">
        <f>0</f>
        <v>0</v>
      </c>
      <c r="V439" s="39">
        <f>0</f>
        <v>0</v>
      </c>
      <c r="W439" s="39">
        <f>0</f>
        <v>0</v>
      </c>
      <c r="X439" s="39">
        <f>0</f>
        <v>0</v>
      </c>
      <c r="Z439" s="39">
        <f>0</f>
        <v>0</v>
      </c>
      <c r="AB439" s="49">
        <f>I439</f>
        <v>864.96</v>
      </c>
      <c r="AN439" s="39">
        <v>864.96</v>
      </c>
      <c r="AO439" s="39">
        <v>864.96</v>
      </c>
      <c r="AP439" s="39">
        <v>0</v>
      </c>
      <c r="AQ439" s="39">
        <v>0</v>
      </c>
      <c r="AX439" s="39">
        <v>0</v>
      </c>
      <c r="AY439" s="39">
        <v>0</v>
      </c>
      <c r="AZ439" s="39">
        <v>0</v>
      </c>
      <c r="BA439" s="39">
        <v>0</v>
      </c>
    </row>
    <row r="440" spans="1:56" ht="28.5" x14ac:dyDescent="0.2">
      <c r="A440" s="103" t="s">
        <v>641</v>
      </c>
      <c r="B440" s="55" t="s">
        <v>463</v>
      </c>
      <c r="C440" s="55" t="s">
        <v>464</v>
      </c>
      <c r="D440" s="54" t="s">
        <v>108</v>
      </c>
      <c r="E440" s="53">
        <v>0.03</v>
      </c>
      <c r="F440" s="53"/>
      <c r="G440" s="53">
        <v>0.03</v>
      </c>
      <c r="H440" s="51">
        <v>4316</v>
      </c>
      <c r="I440" s="52"/>
      <c r="J440" s="51">
        <v>129.47999999999999</v>
      </c>
      <c r="K440" s="52"/>
      <c r="L440" s="96"/>
      <c r="AC440" s="39">
        <v>0</v>
      </c>
      <c r="AD440" s="39">
        <v>0</v>
      </c>
      <c r="AE440" s="39">
        <v>0</v>
      </c>
      <c r="AF440" s="39">
        <v>0</v>
      </c>
      <c r="AS440" s="39">
        <v>0</v>
      </c>
      <c r="AT440" s="39">
        <v>0</v>
      </c>
      <c r="BC440" s="39">
        <v>0</v>
      </c>
      <c r="BD440" s="39">
        <v>0</v>
      </c>
    </row>
    <row r="441" spans="1:56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</row>
    <row r="442" spans="1:56" ht="15" x14ac:dyDescent="0.25">
      <c r="C442" s="198" t="s">
        <v>74</v>
      </c>
      <c r="D442" s="198"/>
      <c r="E442" s="198"/>
      <c r="F442" s="198"/>
      <c r="G442" s="198"/>
      <c r="H442" s="198"/>
      <c r="I442" s="198">
        <f>J440</f>
        <v>129.47999999999999</v>
      </c>
      <c r="J442" s="198"/>
      <c r="O442" s="49">
        <f>I442</f>
        <v>129.47999999999999</v>
      </c>
      <c r="P442" s="39">
        <f>K442</f>
        <v>0</v>
      </c>
      <c r="Q442" s="39">
        <f>0</f>
        <v>0</v>
      </c>
      <c r="R442" s="39">
        <f>0</f>
        <v>0</v>
      </c>
      <c r="U442" s="39">
        <f>0</f>
        <v>0</v>
      </c>
      <c r="V442" s="39">
        <f>0</f>
        <v>0</v>
      </c>
      <c r="W442" s="39">
        <f>0</f>
        <v>0</v>
      </c>
      <c r="X442" s="39">
        <f>0</f>
        <v>0</v>
      </c>
      <c r="Z442" s="39">
        <f>0</f>
        <v>0</v>
      </c>
      <c r="AB442" s="49">
        <f>I442</f>
        <v>129.47999999999999</v>
      </c>
      <c r="AN442" s="39">
        <v>129.47999999999999</v>
      </c>
      <c r="AO442" s="39">
        <v>129.47999999999999</v>
      </c>
      <c r="AP442" s="39">
        <v>0</v>
      </c>
      <c r="AQ442" s="39">
        <v>0</v>
      </c>
      <c r="AX442" s="39">
        <v>0</v>
      </c>
      <c r="AY442" s="39">
        <v>0</v>
      </c>
      <c r="AZ442" s="39">
        <v>0</v>
      </c>
      <c r="BA442" s="39">
        <v>0</v>
      </c>
    </row>
    <row r="443" spans="1:56" ht="14.25" x14ac:dyDescent="0.2">
      <c r="C443" s="107" t="s">
        <v>642</v>
      </c>
    </row>
    <row r="444" spans="1:56" ht="130.5" x14ac:dyDescent="0.2">
      <c r="A444" s="103" t="s">
        <v>643</v>
      </c>
      <c r="B444" s="55" t="s">
        <v>615</v>
      </c>
      <c r="C444" s="55" t="s">
        <v>299</v>
      </c>
      <c r="D444" s="54" t="s">
        <v>104</v>
      </c>
      <c r="E444" s="53">
        <v>2.2200000000000002</v>
      </c>
      <c r="F444" s="53"/>
      <c r="G444" s="53">
        <v>2.2200000000000002</v>
      </c>
      <c r="H444" s="51"/>
      <c r="I444" s="52"/>
      <c r="J444" s="51"/>
      <c r="K444" s="52"/>
      <c r="L444" s="96"/>
      <c r="AC444" s="39">
        <v>2489.85</v>
      </c>
      <c r="AD444" s="39">
        <v>2489.85</v>
      </c>
      <c r="AE444" s="39">
        <v>1231.75</v>
      </c>
      <c r="AF444" s="39">
        <v>1231.75</v>
      </c>
      <c r="AS444" s="39">
        <v>2489.85</v>
      </c>
      <c r="AT444" s="39">
        <v>1231.75</v>
      </c>
      <c r="BC444" s="39">
        <v>0</v>
      </c>
      <c r="BD444" s="39">
        <v>0</v>
      </c>
    </row>
    <row r="445" spans="1:56" ht="38.25" x14ac:dyDescent="0.2">
      <c r="B445" s="106" t="s">
        <v>452</v>
      </c>
    </row>
    <row r="446" spans="1:56" x14ac:dyDescent="0.2">
      <c r="C446" s="63" t="s">
        <v>644</v>
      </c>
    </row>
    <row r="447" spans="1:56" ht="14.25" x14ac:dyDescent="0.2">
      <c r="A447" s="103"/>
      <c r="B447" s="61">
        <v>1</v>
      </c>
      <c r="C447" s="55" t="s">
        <v>33</v>
      </c>
      <c r="D447" s="54"/>
      <c r="E447" s="53"/>
      <c r="F447" s="53"/>
      <c r="G447" s="53"/>
      <c r="H447" s="51">
        <v>963.12</v>
      </c>
      <c r="I447" s="52">
        <f>ROUND(1.15,7)</f>
        <v>1.1499999999999999</v>
      </c>
      <c r="J447" s="51">
        <v>2458.85</v>
      </c>
      <c r="K447" s="52"/>
      <c r="L447" s="96"/>
    </row>
    <row r="448" spans="1:56" ht="14.25" x14ac:dyDescent="0.2">
      <c r="A448" s="103"/>
      <c r="B448" s="61">
        <v>3</v>
      </c>
      <c r="C448" s="55" t="s">
        <v>34</v>
      </c>
      <c r="D448" s="54"/>
      <c r="E448" s="53"/>
      <c r="F448" s="53"/>
      <c r="G448" s="53"/>
      <c r="H448" s="51">
        <v>324.70999999999998</v>
      </c>
      <c r="I448" s="52">
        <f>ROUND(1.25,7)</f>
        <v>1.25</v>
      </c>
      <c r="J448" s="51">
        <v>901.08</v>
      </c>
      <c r="K448" s="52"/>
      <c r="L448" s="96"/>
    </row>
    <row r="449" spans="1:56" ht="14.25" x14ac:dyDescent="0.2">
      <c r="A449" s="103"/>
      <c r="B449" s="61">
        <v>2</v>
      </c>
      <c r="C449" s="55" t="s">
        <v>67</v>
      </c>
      <c r="D449" s="54"/>
      <c r="E449" s="53"/>
      <c r="F449" s="53"/>
      <c r="G449" s="53"/>
      <c r="H449" s="51">
        <v>63.39</v>
      </c>
      <c r="I449" s="52">
        <f>ROUND(1.25,7)</f>
        <v>1.25</v>
      </c>
      <c r="J449" s="62">
        <v>175.91</v>
      </c>
      <c r="K449" s="52"/>
      <c r="L449" s="97"/>
    </row>
    <row r="450" spans="1:56" ht="14.25" x14ac:dyDescent="0.2">
      <c r="A450" s="103"/>
      <c r="B450" s="61">
        <v>4</v>
      </c>
      <c r="C450" s="55" t="s">
        <v>35</v>
      </c>
      <c r="D450" s="54"/>
      <c r="E450" s="53"/>
      <c r="F450" s="53"/>
      <c r="G450" s="53"/>
      <c r="H450" s="51">
        <v>5335.4</v>
      </c>
      <c r="I450" s="52"/>
      <c r="J450" s="51">
        <v>11844.59</v>
      </c>
      <c r="K450" s="52"/>
      <c r="L450" s="96"/>
    </row>
    <row r="451" spans="1:56" ht="14.25" x14ac:dyDescent="0.2">
      <c r="A451" s="103"/>
      <c r="B451" s="55"/>
      <c r="C451" s="55" t="s">
        <v>68</v>
      </c>
      <c r="D451" s="54" t="s">
        <v>69</v>
      </c>
      <c r="E451" s="53">
        <v>102.46</v>
      </c>
      <c r="F451" s="53">
        <f>ROUND(1.15,7)</f>
        <v>1.1499999999999999</v>
      </c>
      <c r="G451" s="53">
        <v>261.58037999999999</v>
      </c>
      <c r="H451" s="51"/>
      <c r="I451" s="52"/>
      <c r="J451" s="51"/>
      <c r="K451" s="52"/>
      <c r="L451" s="96"/>
    </row>
    <row r="452" spans="1:56" ht="14.25" x14ac:dyDescent="0.2">
      <c r="A452" s="103"/>
      <c r="B452" s="55"/>
      <c r="C452" s="60" t="s">
        <v>70</v>
      </c>
      <c r="D452" s="59" t="s">
        <v>69</v>
      </c>
      <c r="E452" s="58">
        <v>5.34</v>
      </c>
      <c r="F452" s="58">
        <f>ROUND(1.25,7)</f>
        <v>1.25</v>
      </c>
      <c r="G452" s="58">
        <v>14.8185</v>
      </c>
      <c r="H452" s="56"/>
      <c r="I452" s="57"/>
      <c r="J452" s="56"/>
      <c r="K452" s="57"/>
      <c r="L452" s="95"/>
    </row>
    <row r="453" spans="1:56" ht="14.25" x14ac:dyDescent="0.2">
      <c r="A453" s="103"/>
      <c r="B453" s="55"/>
      <c r="C453" s="55" t="s">
        <v>71</v>
      </c>
      <c r="D453" s="54"/>
      <c r="E453" s="53"/>
      <c r="F453" s="53"/>
      <c r="G453" s="53"/>
      <c r="H453" s="51">
        <f>H447+H448+H450</f>
        <v>6623.23</v>
      </c>
      <c r="I453" s="52"/>
      <c r="J453" s="51">
        <f>J447+J448+J450</f>
        <v>15204.52</v>
      </c>
      <c r="K453" s="52"/>
      <c r="L453" s="96"/>
    </row>
    <row r="454" spans="1:56" ht="14.25" x14ac:dyDescent="0.2">
      <c r="A454" s="103"/>
      <c r="B454" s="55"/>
      <c r="C454" s="55" t="s">
        <v>72</v>
      </c>
      <c r="D454" s="54"/>
      <c r="E454" s="53"/>
      <c r="F454" s="53"/>
      <c r="G454" s="53"/>
      <c r="H454" s="51"/>
      <c r="I454" s="52"/>
      <c r="J454" s="51">
        <f>SUM(Q444:Q457)+SUM(V444:V457)</f>
        <v>2634.7599999999998</v>
      </c>
      <c r="K454" s="52"/>
      <c r="L454" s="96"/>
    </row>
    <row r="455" spans="1:56" ht="28.5" x14ac:dyDescent="0.2">
      <c r="A455" s="103"/>
      <c r="B455" s="55" t="s">
        <v>210</v>
      </c>
      <c r="C455" s="55" t="s">
        <v>209</v>
      </c>
      <c r="D455" s="54" t="s">
        <v>73</v>
      </c>
      <c r="E455" s="53">
        <v>105</v>
      </c>
      <c r="F455" s="53">
        <f>ROUND(0.9,7)</f>
        <v>0.9</v>
      </c>
      <c r="G455" s="53">
        <v>94.5</v>
      </c>
      <c r="H455" s="51"/>
      <c r="I455" s="52"/>
      <c r="J455" s="51">
        <f>SUM(AC444:AC457)</f>
        <v>2489.85</v>
      </c>
      <c r="K455" s="52"/>
      <c r="L455" s="96"/>
    </row>
    <row r="456" spans="1:56" ht="42.75" x14ac:dyDescent="0.2">
      <c r="A456" s="104"/>
      <c r="B456" s="60" t="s">
        <v>208</v>
      </c>
      <c r="C456" s="60" t="s">
        <v>207</v>
      </c>
      <c r="D456" s="59" t="s">
        <v>73</v>
      </c>
      <c r="E456" s="58">
        <v>55</v>
      </c>
      <c r="F456" s="58">
        <f>ROUND(0.85,7)</f>
        <v>0.85</v>
      </c>
      <c r="G456" s="58">
        <v>46.75</v>
      </c>
      <c r="H456" s="56"/>
      <c r="I456" s="57"/>
      <c r="J456" s="56">
        <f>SUM(AE444:AE457)</f>
        <v>1231.75</v>
      </c>
      <c r="K456" s="57"/>
      <c r="L456" s="95"/>
    </row>
    <row r="457" spans="1:56" ht="15" x14ac:dyDescent="0.25">
      <c r="C457" s="198" t="s">
        <v>74</v>
      </c>
      <c r="D457" s="198"/>
      <c r="E457" s="198"/>
      <c r="F457" s="198"/>
      <c r="G457" s="198"/>
      <c r="H457" s="198"/>
      <c r="I457" s="198">
        <f>J447+J448+J450+J455+J456</f>
        <v>18926.12</v>
      </c>
      <c r="J457" s="198"/>
      <c r="O457" s="49">
        <f>I457</f>
        <v>18926.12</v>
      </c>
      <c r="P457" s="39">
        <f>K457</f>
        <v>0</v>
      </c>
      <c r="Q457" s="49">
        <f>J447</f>
        <v>2458.85</v>
      </c>
      <c r="R457" s="49">
        <f>J447</f>
        <v>2458.85</v>
      </c>
      <c r="U457" s="94">
        <f>L447</f>
        <v>0</v>
      </c>
      <c r="V457" s="49">
        <f>J449</f>
        <v>175.91</v>
      </c>
      <c r="W457" s="94">
        <f>L449</f>
        <v>0</v>
      </c>
      <c r="X457" s="49">
        <f>J448</f>
        <v>901.08</v>
      </c>
      <c r="Z457" s="94">
        <f>L448</f>
        <v>0</v>
      </c>
      <c r="AB457" s="49">
        <f>J450</f>
        <v>11844.59</v>
      </c>
      <c r="AN457" s="39">
        <v>18926.12</v>
      </c>
      <c r="AO457" s="39">
        <v>11844.59</v>
      </c>
      <c r="AP457" s="39">
        <v>901.08</v>
      </c>
      <c r="AQ457" s="39">
        <v>2458.85</v>
      </c>
      <c r="AX457" s="39">
        <v>0</v>
      </c>
      <c r="AY457" s="39">
        <v>0</v>
      </c>
      <c r="AZ457" s="39">
        <v>0</v>
      </c>
      <c r="BA457" s="39">
        <v>0</v>
      </c>
    </row>
    <row r="458" spans="1:56" ht="159" x14ac:dyDescent="0.2">
      <c r="A458" s="103" t="s">
        <v>645</v>
      </c>
      <c r="B458" s="55" t="s">
        <v>646</v>
      </c>
      <c r="C458" s="55" t="s">
        <v>307</v>
      </c>
      <c r="D458" s="54" t="s">
        <v>104</v>
      </c>
      <c r="E458" s="53">
        <v>5.6</v>
      </c>
      <c r="F458" s="53"/>
      <c r="G458" s="53">
        <v>5.6</v>
      </c>
      <c r="H458" s="51"/>
      <c r="I458" s="52"/>
      <c r="J458" s="51"/>
      <c r="K458" s="52"/>
      <c r="L458" s="96"/>
      <c r="AC458" s="39">
        <v>6025.63</v>
      </c>
      <c r="AD458" s="39">
        <v>6025.63</v>
      </c>
      <c r="AE458" s="39">
        <v>2980.93</v>
      </c>
      <c r="AF458" s="39">
        <v>2980.93</v>
      </c>
      <c r="AS458" s="39">
        <v>6025.63</v>
      </c>
      <c r="AT458" s="39">
        <v>2980.93</v>
      </c>
      <c r="BC458" s="39">
        <v>0</v>
      </c>
      <c r="BD458" s="39">
        <v>0</v>
      </c>
    </row>
    <row r="459" spans="1:56" ht="38.25" x14ac:dyDescent="0.2">
      <c r="B459" s="106" t="s">
        <v>452</v>
      </c>
    </row>
    <row r="460" spans="1:56" x14ac:dyDescent="0.2">
      <c r="C460" s="63" t="s">
        <v>647</v>
      </c>
    </row>
    <row r="461" spans="1:56" ht="14.25" x14ac:dyDescent="0.2">
      <c r="A461" s="103"/>
      <c r="B461" s="61">
        <v>1</v>
      </c>
      <c r="C461" s="55" t="s">
        <v>33</v>
      </c>
      <c r="D461" s="54"/>
      <c r="E461" s="53"/>
      <c r="F461" s="53"/>
      <c r="G461" s="53"/>
      <c r="H461" s="51">
        <v>989.52</v>
      </c>
      <c r="I461" s="52">
        <f>ROUND(1.15,7)</f>
        <v>1.1499999999999999</v>
      </c>
      <c r="J461" s="51">
        <v>6372.52</v>
      </c>
      <c r="K461" s="52"/>
      <c r="L461" s="96"/>
    </row>
    <row r="462" spans="1:56" ht="14.25" x14ac:dyDescent="0.2">
      <c r="A462" s="103"/>
      <c r="B462" s="61">
        <v>3</v>
      </c>
      <c r="C462" s="55" t="s">
        <v>34</v>
      </c>
      <c r="D462" s="54"/>
      <c r="E462" s="53"/>
      <c r="F462" s="53"/>
      <c r="G462" s="53"/>
      <c r="H462" s="51">
        <v>1.25</v>
      </c>
      <c r="I462" s="52">
        <f>ROUND(1.25,7)</f>
        <v>1.25</v>
      </c>
      <c r="J462" s="51">
        <v>8.7899999999999991</v>
      </c>
      <c r="K462" s="52"/>
      <c r="L462" s="96"/>
    </row>
    <row r="463" spans="1:56" ht="14.25" x14ac:dyDescent="0.2">
      <c r="A463" s="103"/>
      <c r="B463" s="61">
        <v>2</v>
      </c>
      <c r="C463" s="55" t="s">
        <v>67</v>
      </c>
      <c r="D463" s="54"/>
      <c r="E463" s="53"/>
      <c r="F463" s="53"/>
      <c r="G463" s="53"/>
      <c r="H463" s="51">
        <v>0.54</v>
      </c>
      <c r="I463" s="52">
        <f>ROUND(1.25,7)</f>
        <v>1.25</v>
      </c>
      <c r="J463" s="62">
        <v>3.81</v>
      </c>
      <c r="K463" s="52"/>
      <c r="L463" s="97"/>
    </row>
    <row r="464" spans="1:56" ht="14.25" x14ac:dyDescent="0.2">
      <c r="A464" s="103"/>
      <c r="B464" s="61">
        <v>4</v>
      </c>
      <c r="C464" s="55" t="s">
        <v>35</v>
      </c>
      <c r="D464" s="54"/>
      <c r="E464" s="53"/>
      <c r="F464" s="53"/>
      <c r="G464" s="53"/>
      <c r="H464" s="51">
        <v>39307.61</v>
      </c>
      <c r="I464" s="52"/>
      <c r="J464" s="51">
        <v>220122.62</v>
      </c>
      <c r="K464" s="52"/>
      <c r="L464" s="96"/>
    </row>
    <row r="465" spans="1:56" ht="14.25" x14ac:dyDescent="0.2">
      <c r="A465" s="103"/>
      <c r="B465" s="55"/>
      <c r="C465" s="55" t="s">
        <v>68</v>
      </c>
      <c r="D465" s="54" t="s">
        <v>69</v>
      </c>
      <c r="E465" s="53">
        <v>104.05</v>
      </c>
      <c r="F465" s="53">
        <f>ROUND(1.15,7)</f>
        <v>1.1499999999999999</v>
      </c>
      <c r="G465" s="53">
        <v>670.08199999999999</v>
      </c>
      <c r="H465" s="51"/>
      <c r="I465" s="52"/>
      <c r="J465" s="51"/>
      <c r="K465" s="52"/>
      <c r="L465" s="96"/>
    </row>
    <row r="466" spans="1:56" ht="14.25" x14ac:dyDescent="0.2">
      <c r="A466" s="103"/>
      <c r="B466" s="55"/>
      <c r="C466" s="60" t="s">
        <v>70</v>
      </c>
      <c r="D466" s="59" t="s">
        <v>69</v>
      </c>
      <c r="E466" s="58">
        <v>0.04</v>
      </c>
      <c r="F466" s="58">
        <f>ROUND(1.25,7)</f>
        <v>1.25</v>
      </c>
      <c r="G466" s="58">
        <v>0.28000000000000003</v>
      </c>
      <c r="H466" s="56"/>
      <c r="I466" s="57"/>
      <c r="J466" s="56"/>
      <c r="K466" s="57"/>
      <c r="L466" s="95"/>
    </row>
    <row r="467" spans="1:56" ht="14.25" x14ac:dyDescent="0.2">
      <c r="A467" s="103"/>
      <c r="B467" s="55"/>
      <c r="C467" s="55" t="s">
        <v>71</v>
      </c>
      <c r="D467" s="54"/>
      <c r="E467" s="53"/>
      <c r="F467" s="53"/>
      <c r="G467" s="53"/>
      <c r="H467" s="51">
        <f>H461+H462+H464</f>
        <v>40298.379999999997</v>
      </c>
      <c r="I467" s="52"/>
      <c r="J467" s="51">
        <f>J461+J462+J464</f>
        <v>226503.93</v>
      </c>
      <c r="K467" s="52"/>
      <c r="L467" s="96"/>
    </row>
    <row r="468" spans="1:56" ht="14.25" x14ac:dyDescent="0.2">
      <c r="A468" s="103"/>
      <c r="B468" s="55"/>
      <c r="C468" s="55" t="s">
        <v>72</v>
      </c>
      <c r="D468" s="54"/>
      <c r="E468" s="53"/>
      <c r="F468" s="53"/>
      <c r="G468" s="53"/>
      <c r="H468" s="51"/>
      <c r="I468" s="52"/>
      <c r="J468" s="51">
        <f>SUM(Q458:Q471)+SUM(V458:V471)</f>
        <v>6376.3300000000008</v>
      </c>
      <c r="K468" s="52"/>
      <c r="L468" s="96"/>
    </row>
    <row r="469" spans="1:56" ht="28.5" x14ac:dyDescent="0.2">
      <c r="A469" s="103"/>
      <c r="B469" s="55" t="s">
        <v>210</v>
      </c>
      <c r="C469" s="55" t="s">
        <v>209</v>
      </c>
      <c r="D469" s="54" t="s">
        <v>73</v>
      </c>
      <c r="E469" s="53">
        <v>105</v>
      </c>
      <c r="F469" s="53">
        <f>ROUND(0.9,7)</f>
        <v>0.9</v>
      </c>
      <c r="G469" s="53">
        <v>94.5</v>
      </c>
      <c r="H469" s="51"/>
      <c r="I469" s="52"/>
      <c r="J469" s="51">
        <f>SUM(AC458:AC471)</f>
        <v>6025.63</v>
      </c>
      <c r="K469" s="52"/>
      <c r="L469" s="96"/>
    </row>
    <row r="470" spans="1:56" ht="42.75" x14ac:dyDescent="0.2">
      <c r="A470" s="104"/>
      <c r="B470" s="60" t="s">
        <v>208</v>
      </c>
      <c r="C470" s="60" t="s">
        <v>207</v>
      </c>
      <c r="D470" s="59" t="s">
        <v>73</v>
      </c>
      <c r="E470" s="58">
        <v>55</v>
      </c>
      <c r="F470" s="58">
        <f>ROUND(0.85,7)</f>
        <v>0.85</v>
      </c>
      <c r="G470" s="58">
        <v>46.75</v>
      </c>
      <c r="H470" s="56"/>
      <c r="I470" s="57"/>
      <c r="J470" s="56">
        <f>SUM(AE458:AE471)</f>
        <v>2980.93</v>
      </c>
      <c r="K470" s="57"/>
      <c r="L470" s="95"/>
    </row>
    <row r="471" spans="1:56" ht="15" x14ac:dyDescent="0.25">
      <c r="C471" s="198" t="s">
        <v>74</v>
      </c>
      <c r="D471" s="198"/>
      <c r="E471" s="198"/>
      <c r="F471" s="198"/>
      <c r="G471" s="198"/>
      <c r="H471" s="198"/>
      <c r="I471" s="198">
        <f>J461+J462+J464+J469+J470</f>
        <v>235510.49</v>
      </c>
      <c r="J471" s="198"/>
      <c r="O471" s="49">
        <f>I471</f>
        <v>235510.49</v>
      </c>
      <c r="P471" s="39">
        <f>K471</f>
        <v>0</v>
      </c>
      <c r="Q471" s="49">
        <f>J461</f>
        <v>6372.52</v>
      </c>
      <c r="R471" s="49">
        <f>J461</f>
        <v>6372.52</v>
      </c>
      <c r="U471" s="94">
        <f>L461</f>
        <v>0</v>
      </c>
      <c r="V471" s="49">
        <f>J463</f>
        <v>3.81</v>
      </c>
      <c r="W471" s="94">
        <f>L463</f>
        <v>0</v>
      </c>
      <c r="X471" s="49">
        <f>J462</f>
        <v>8.7899999999999991</v>
      </c>
      <c r="Z471" s="94">
        <f>L462</f>
        <v>0</v>
      </c>
      <c r="AB471" s="49">
        <f>J464</f>
        <v>220122.62</v>
      </c>
      <c r="AN471" s="39">
        <v>235510.49</v>
      </c>
      <c r="AO471" s="39">
        <v>220122.62</v>
      </c>
      <c r="AP471" s="39">
        <v>8.7899999999999991</v>
      </c>
      <c r="AQ471" s="39">
        <v>6372.52</v>
      </c>
      <c r="AX471" s="39">
        <v>0</v>
      </c>
      <c r="AY471" s="39">
        <v>0</v>
      </c>
      <c r="AZ471" s="39">
        <v>0</v>
      </c>
      <c r="BA471" s="39">
        <v>0</v>
      </c>
    </row>
    <row r="472" spans="1:56" ht="130.5" x14ac:dyDescent="0.2">
      <c r="A472" s="103" t="s">
        <v>648</v>
      </c>
      <c r="B472" s="55" t="s">
        <v>649</v>
      </c>
      <c r="C472" s="55" t="s">
        <v>306</v>
      </c>
      <c r="D472" s="54" t="s">
        <v>104</v>
      </c>
      <c r="E472" s="53">
        <v>0.4</v>
      </c>
      <c r="F472" s="53"/>
      <c r="G472" s="53">
        <v>0.4</v>
      </c>
      <c r="H472" s="51"/>
      <c r="I472" s="52"/>
      <c r="J472" s="51"/>
      <c r="K472" s="52"/>
      <c r="L472" s="96"/>
      <c r="AC472" s="39">
        <v>126.46</v>
      </c>
      <c r="AD472" s="39">
        <v>126.46</v>
      </c>
      <c r="AE472" s="39">
        <v>62.56</v>
      </c>
      <c r="AF472" s="39">
        <v>62.56</v>
      </c>
      <c r="AS472" s="39">
        <v>126.46</v>
      </c>
      <c r="AT472" s="39">
        <v>62.56</v>
      </c>
      <c r="BC472" s="39">
        <v>0</v>
      </c>
      <c r="BD472" s="39">
        <v>0</v>
      </c>
    </row>
    <row r="473" spans="1:56" ht="38.25" x14ac:dyDescent="0.2">
      <c r="B473" s="106" t="s">
        <v>452</v>
      </c>
    </row>
    <row r="474" spans="1:56" x14ac:dyDescent="0.2">
      <c r="C474" s="63" t="s">
        <v>650</v>
      </c>
    </row>
    <row r="475" spans="1:56" ht="14.25" x14ac:dyDescent="0.2">
      <c r="A475" s="103"/>
      <c r="B475" s="61">
        <v>1</v>
      </c>
      <c r="C475" s="55" t="s">
        <v>33</v>
      </c>
      <c r="D475" s="54"/>
      <c r="E475" s="53"/>
      <c r="F475" s="53"/>
      <c r="G475" s="53"/>
      <c r="H475" s="51">
        <v>290.61</v>
      </c>
      <c r="I475" s="52">
        <f>ROUND(1.15,7)</f>
        <v>1.1499999999999999</v>
      </c>
      <c r="J475" s="51">
        <v>133.68</v>
      </c>
      <c r="K475" s="52"/>
      <c r="L475" s="96"/>
    </row>
    <row r="476" spans="1:56" ht="14.25" x14ac:dyDescent="0.2">
      <c r="A476" s="103"/>
      <c r="B476" s="61">
        <v>3</v>
      </c>
      <c r="C476" s="55" t="s">
        <v>34</v>
      </c>
      <c r="D476" s="54"/>
      <c r="E476" s="53"/>
      <c r="F476" s="53"/>
      <c r="G476" s="53"/>
      <c r="H476" s="51">
        <v>0.63</v>
      </c>
      <c r="I476" s="52">
        <f>ROUND(1.25,7)</f>
        <v>1.25</v>
      </c>
      <c r="J476" s="51">
        <v>0.32</v>
      </c>
      <c r="K476" s="52"/>
      <c r="L476" s="96"/>
    </row>
    <row r="477" spans="1:56" ht="14.25" x14ac:dyDescent="0.2">
      <c r="A477" s="103"/>
      <c r="B477" s="61">
        <v>2</v>
      </c>
      <c r="C477" s="55" t="s">
        <v>67</v>
      </c>
      <c r="D477" s="54"/>
      <c r="E477" s="53"/>
      <c r="F477" s="53"/>
      <c r="G477" s="53"/>
      <c r="H477" s="51">
        <v>0.27</v>
      </c>
      <c r="I477" s="52">
        <f>ROUND(1.25,7)</f>
        <v>1.25</v>
      </c>
      <c r="J477" s="62">
        <v>0.14000000000000001</v>
      </c>
      <c r="K477" s="52"/>
      <c r="L477" s="97"/>
    </row>
    <row r="478" spans="1:56" ht="14.25" x14ac:dyDescent="0.2">
      <c r="A478" s="103"/>
      <c r="B478" s="55" t="s">
        <v>935</v>
      </c>
      <c r="C478" s="55" t="s">
        <v>936</v>
      </c>
      <c r="D478" s="54" t="s">
        <v>111</v>
      </c>
      <c r="E478" s="53">
        <v>103</v>
      </c>
      <c r="F478" s="53"/>
      <c r="G478" s="53">
        <v>41.2</v>
      </c>
      <c r="H478" s="51"/>
      <c r="I478" s="52"/>
      <c r="J478" s="51"/>
      <c r="K478" s="52"/>
      <c r="L478" s="96"/>
    </row>
    <row r="479" spans="1:56" ht="14.25" x14ac:dyDescent="0.2">
      <c r="A479" s="103"/>
      <c r="B479" s="55"/>
      <c r="C479" s="55" t="s">
        <v>68</v>
      </c>
      <c r="D479" s="54" t="s">
        <v>69</v>
      </c>
      <c r="E479" s="53">
        <v>32.799999999999997</v>
      </c>
      <c r="F479" s="53">
        <f>ROUND(1.15,7)</f>
        <v>1.1499999999999999</v>
      </c>
      <c r="G479" s="53">
        <v>15.087999999999999</v>
      </c>
      <c r="H479" s="51"/>
      <c r="I479" s="52"/>
      <c r="J479" s="51"/>
      <c r="K479" s="52"/>
      <c r="L479" s="96"/>
    </row>
    <row r="480" spans="1:56" ht="14.25" x14ac:dyDescent="0.2">
      <c r="A480" s="103"/>
      <c r="B480" s="55"/>
      <c r="C480" s="60" t="s">
        <v>70</v>
      </c>
      <c r="D480" s="59" t="s">
        <v>69</v>
      </c>
      <c r="E480" s="58">
        <v>0.02</v>
      </c>
      <c r="F480" s="58">
        <f>ROUND(1.25,7)</f>
        <v>1.25</v>
      </c>
      <c r="G480" s="58">
        <v>0.01</v>
      </c>
      <c r="H480" s="56"/>
      <c r="I480" s="57"/>
      <c r="J480" s="56"/>
      <c r="K480" s="57"/>
      <c r="L480" s="95"/>
    </row>
    <row r="481" spans="1:56" ht="14.25" x14ac:dyDescent="0.2">
      <c r="A481" s="103"/>
      <c r="B481" s="55"/>
      <c r="C481" s="55" t="s">
        <v>71</v>
      </c>
      <c r="D481" s="54"/>
      <c r="E481" s="53"/>
      <c r="F481" s="53"/>
      <c r="G481" s="53"/>
      <c r="H481" s="51">
        <f>H475+H476</f>
        <v>291.24</v>
      </c>
      <c r="I481" s="52"/>
      <c r="J481" s="51">
        <f>J475+J476</f>
        <v>134</v>
      </c>
      <c r="K481" s="52"/>
      <c r="L481" s="96"/>
    </row>
    <row r="482" spans="1:56" ht="14.25" x14ac:dyDescent="0.2">
      <c r="A482" s="103"/>
      <c r="B482" s="55"/>
      <c r="C482" s="55" t="s">
        <v>72</v>
      </c>
      <c r="D482" s="54"/>
      <c r="E482" s="53"/>
      <c r="F482" s="53"/>
      <c r="G482" s="53"/>
      <c r="H482" s="51"/>
      <c r="I482" s="52"/>
      <c r="J482" s="51">
        <f>SUM(Q472:Q485)+SUM(V472:V485)</f>
        <v>133.82</v>
      </c>
      <c r="K482" s="52"/>
      <c r="L482" s="96"/>
    </row>
    <row r="483" spans="1:56" ht="28.5" x14ac:dyDescent="0.2">
      <c r="A483" s="103"/>
      <c r="B483" s="55" t="s">
        <v>210</v>
      </c>
      <c r="C483" s="55" t="s">
        <v>209</v>
      </c>
      <c r="D483" s="54" t="s">
        <v>73</v>
      </c>
      <c r="E483" s="53">
        <v>105</v>
      </c>
      <c r="F483" s="53">
        <f>ROUND(0.9,7)</f>
        <v>0.9</v>
      </c>
      <c r="G483" s="53">
        <v>94.5</v>
      </c>
      <c r="H483" s="51"/>
      <c r="I483" s="52"/>
      <c r="J483" s="51">
        <f>SUM(AC472:AC485)</f>
        <v>126.46</v>
      </c>
      <c r="K483" s="52"/>
      <c r="L483" s="96"/>
    </row>
    <row r="484" spans="1:56" ht="42.75" x14ac:dyDescent="0.2">
      <c r="A484" s="104"/>
      <c r="B484" s="60" t="s">
        <v>208</v>
      </c>
      <c r="C484" s="60" t="s">
        <v>207</v>
      </c>
      <c r="D484" s="59" t="s">
        <v>73</v>
      </c>
      <c r="E484" s="58">
        <v>55</v>
      </c>
      <c r="F484" s="58">
        <f>ROUND(0.85,7)</f>
        <v>0.85</v>
      </c>
      <c r="G484" s="58">
        <v>46.75</v>
      </c>
      <c r="H484" s="56"/>
      <c r="I484" s="57"/>
      <c r="J484" s="56">
        <f>SUM(AE472:AE485)</f>
        <v>62.56</v>
      </c>
      <c r="K484" s="57"/>
      <c r="L484" s="95"/>
    </row>
    <row r="485" spans="1:56" ht="15" x14ac:dyDescent="0.25">
      <c r="C485" s="198" t="s">
        <v>74</v>
      </c>
      <c r="D485" s="198"/>
      <c r="E485" s="198"/>
      <c r="F485" s="198"/>
      <c r="G485" s="198"/>
      <c r="H485" s="198"/>
      <c r="I485" s="198">
        <f>J475+J476+J483+J484</f>
        <v>323.02</v>
      </c>
      <c r="J485" s="198"/>
      <c r="O485" s="49">
        <f>I485</f>
        <v>323.02</v>
      </c>
      <c r="P485" s="39">
        <f>K485</f>
        <v>0</v>
      </c>
      <c r="Q485" s="49">
        <f>J475</f>
        <v>133.68</v>
      </c>
      <c r="R485" s="49">
        <f>J475</f>
        <v>133.68</v>
      </c>
      <c r="U485" s="94">
        <f>L475</f>
        <v>0</v>
      </c>
      <c r="V485" s="49">
        <f>J477</f>
        <v>0.14000000000000001</v>
      </c>
      <c r="W485" s="94">
        <f>L477</f>
        <v>0</v>
      </c>
      <c r="X485" s="49">
        <f>J476</f>
        <v>0.32</v>
      </c>
      <c r="Z485" s="94">
        <f>L476</f>
        <v>0</v>
      </c>
      <c r="AB485" s="39">
        <f>0</f>
        <v>0</v>
      </c>
      <c r="AN485" s="39">
        <v>323.02</v>
      </c>
      <c r="AO485" s="39">
        <v>0</v>
      </c>
      <c r="AP485" s="39">
        <v>0.32</v>
      </c>
      <c r="AQ485" s="39">
        <v>133.68</v>
      </c>
      <c r="AX485" s="39">
        <v>0</v>
      </c>
      <c r="AY485" s="39">
        <v>0</v>
      </c>
      <c r="AZ485" s="39">
        <v>0</v>
      </c>
      <c r="BA485" s="39">
        <v>0</v>
      </c>
    </row>
    <row r="486" spans="1:56" ht="71.25" x14ac:dyDescent="0.2">
      <c r="A486" s="103" t="s">
        <v>651</v>
      </c>
      <c r="B486" s="55" t="s">
        <v>652</v>
      </c>
      <c r="C486" s="55" t="s">
        <v>653</v>
      </c>
      <c r="D486" s="54" t="s">
        <v>111</v>
      </c>
      <c r="E486" s="53">
        <v>41.2</v>
      </c>
      <c r="F486" s="53"/>
      <c r="G486" s="53">
        <v>41.2</v>
      </c>
      <c r="H486" s="51">
        <v>171.92</v>
      </c>
      <c r="I486" s="52"/>
      <c r="J486" s="51">
        <v>7083.1</v>
      </c>
      <c r="K486" s="52"/>
      <c r="L486" s="96"/>
      <c r="AC486" s="39">
        <v>0</v>
      </c>
      <c r="AD486" s="39">
        <v>0</v>
      </c>
      <c r="AE486" s="39">
        <v>0</v>
      </c>
      <c r="AF486" s="39">
        <v>0</v>
      </c>
      <c r="AS486" s="39">
        <v>0</v>
      </c>
      <c r="AT486" s="39">
        <v>0</v>
      </c>
      <c r="BC486" s="39">
        <v>0</v>
      </c>
      <c r="BD486" s="39">
        <v>0</v>
      </c>
    </row>
    <row r="487" spans="1:56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</row>
    <row r="488" spans="1:56" ht="15" x14ac:dyDescent="0.25">
      <c r="C488" s="198" t="s">
        <v>74</v>
      </c>
      <c r="D488" s="198"/>
      <c r="E488" s="198"/>
      <c r="F488" s="198"/>
      <c r="G488" s="198"/>
      <c r="H488" s="198"/>
      <c r="I488" s="198">
        <f>J486</f>
        <v>7083.1</v>
      </c>
      <c r="J488" s="198"/>
      <c r="O488" s="49">
        <f>I488</f>
        <v>7083.1</v>
      </c>
      <c r="P488" s="39">
        <f>K488</f>
        <v>0</v>
      </c>
      <c r="Q488" s="39">
        <f>0</f>
        <v>0</v>
      </c>
      <c r="R488" s="39">
        <f>0</f>
        <v>0</v>
      </c>
      <c r="U488" s="39">
        <f>0</f>
        <v>0</v>
      </c>
      <c r="V488" s="39">
        <f>0</f>
        <v>0</v>
      </c>
      <c r="W488" s="39">
        <f>0</f>
        <v>0</v>
      </c>
      <c r="X488" s="39">
        <f>0</f>
        <v>0</v>
      </c>
      <c r="Z488" s="39">
        <f>0</f>
        <v>0</v>
      </c>
      <c r="AB488" s="49">
        <f>I488</f>
        <v>7083.1</v>
      </c>
      <c r="AN488" s="39">
        <v>7083.1</v>
      </c>
      <c r="AO488" s="39">
        <v>7083.1</v>
      </c>
      <c r="AP488" s="39">
        <v>0</v>
      </c>
      <c r="AQ488" s="39">
        <v>0</v>
      </c>
      <c r="AX488" s="39">
        <v>0</v>
      </c>
      <c r="AY488" s="39">
        <v>0</v>
      </c>
      <c r="AZ488" s="39">
        <v>0</v>
      </c>
      <c r="BA488" s="39">
        <v>0</v>
      </c>
    </row>
    <row r="489" spans="1:56" ht="144.75" x14ac:dyDescent="0.2">
      <c r="A489" s="103" t="s">
        <v>654</v>
      </c>
      <c r="B489" s="55" t="s">
        <v>655</v>
      </c>
      <c r="C489" s="55" t="s">
        <v>305</v>
      </c>
      <c r="D489" s="54" t="s">
        <v>104</v>
      </c>
      <c r="E489" s="53">
        <v>0.5</v>
      </c>
      <c r="F489" s="53"/>
      <c r="G489" s="53">
        <v>0.5</v>
      </c>
      <c r="H489" s="51"/>
      <c r="I489" s="52"/>
      <c r="J489" s="51"/>
      <c r="K489" s="52"/>
      <c r="L489" s="96"/>
      <c r="AC489" s="39">
        <v>540.41</v>
      </c>
      <c r="AD489" s="39">
        <v>540.41</v>
      </c>
      <c r="AE489" s="39">
        <v>272.49</v>
      </c>
      <c r="AF489" s="39">
        <v>272.49</v>
      </c>
      <c r="AS489" s="39">
        <v>540.41</v>
      </c>
      <c r="AT489" s="39">
        <v>272.49</v>
      </c>
      <c r="BC489" s="39">
        <v>0</v>
      </c>
      <c r="BD489" s="39">
        <v>0</v>
      </c>
    </row>
    <row r="490" spans="1:56" ht="38.25" x14ac:dyDescent="0.2">
      <c r="B490" s="106" t="s">
        <v>452</v>
      </c>
    </row>
    <row r="491" spans="1:56" x14ac:dyDescent="0.2">
      <c r="C491" s="63" t="s">
        <v>656</v>
      </c>
    </row>
    <row r="492" spans="1:56" ht="14.25" x14ac:dyDescent="0.2">
      <c r="A492" s="103"/>
      <c r="B492" s="61">
        <v>1</v>
      </c>
      <c r="C492" s="55" t="s">
        <v>33</v>
      </c>
      <c r="D492" s="54"/>
      <c r="E492" s="53"/>
      <c r="F492" s="53"/>
      <c r="G492" s="53"/>
      <c r="H492" s="51">
        <v>879.79</v>
      </c>
      <c r="I492" s="52">
        <f>ROUND(1.15,7)</f>
        <v>1.1499999999999999</v>
      </c>
      <c r="J492" s="51">
        <v>505.88</v>
      </c>
      <c r="K492" s="52"/>
      <c r="L492" s="96"/>
    </row>
    <row r="493" spans="1:56" ht="14.25" x14ac:dyDescent="0.2">
      <c r="A493" s="103"/>
      <c r="B493" s="61">
        <v>3</v>
      </c>
      <c r="C493" s="55" t="s">
        <v>34</v>
      </c>
      <c r="D493" s="54"/>
      <c r="E493" s="53"/>
      <c r="F493" s="53"/>
      <c r="G493" s="53"/>
      <c r="H493" s="51">
        <v>45.16</v>
      </c>
      <c r="I493" s="52">
        <f>ROUND(1.25,7)</f>
        <v>1.25</v>
      </c>
      <c r="J493" s="51">
        <v>28.23</v>
      </c>
      <c r="K493" s="52"/>
      <c r="L493" s="96"/>
    </row>
    <row r="494" spans="1:56" ht="14.25" x14ac:dyDescent="0.2">
      <c r="A494" s="103"/>
      <c r="B494" s="61">
        <v>2</v>
      </c>
      <c r="C494" s="55" t="s">
        <v>67</v>
      </c>
      <c r="D494" s="54"/>
      <c r="E494" s="53"/>
      <c r="F494" s="53"/>
      <c r="G494" s="53"/>
      <c r="H494" s="51">
        <v>4.7699999999999996</v>
      </c>
      <c r="I494" s="52">
        <f>ROUND(1.25,7)</f>
        <v>1.25</v>
      </c>
      <c r="J494" s="62">
        <v>2.98</v>
      </c>
      <c r="K494" s="52"/>
      <c r="L494" s="97"/>
    </row>
    <row r="495" spans="1:56" ht="14.25" x14ac:dyDescent="0.2">
      <c r="A495" s="103"/>
      <c r="B495" s="61">
        <v>4</v>
      </c>
      <c r="C495" s="55" t="s">
        <v>35</v>
      </c>
      <c r="D495" s="54"/>
      <c r="E495" s="53"/>
      <c r="F495" s="53"/>
      <c r="G495" s="53"/>
      <c r="H495" s="51">
        <v>3372.27</v>
      </c>
      <c r="I495" s="52"/>
      <c r="J495" s="51">
        <v>1686.14</v>
      </c>
      <c r="K495" s="52"/>
      <c r="L495" s="96"/>
    </row>
    <row r="496" spans="1:56" ht="14.25" x14ac:dyDescent="0.2">
      <c r="A496" s="103"/>
      <c r="B496" s="55" t="s">
        <v>916</v>
      </c>
      <c r="C496" s="55" t="s">
        <v>917</v>
      </c>
      <c r="D496" s="54" t="s">
        <v>111</v>
      </c>
      <c r="E496" s="53">
        <v>111</v>
      </c>
      <c r="F496" s="53"/>
      <c r="G496" s="53">
        <v>55.5</v>
      </c>
      <c r="H496" s="51"/>
      <c r="I496" s="52"/>
      <c r="J496" s="51"/>
      <c r="K496" s="52"/>
      <c r="L496" s="96"/>
    </row>
    <row r="497" spans="1:56" ht="14.25" x14ac:dyDescent="0.2">
      <c r="A497" s="103"/>
      <c r="B497" s="55" t="s">
        <v>933</v>
      </c>
      <c r="C497" s="55" t="s">
        <v>934</v>
      </c>
      <c r="D497" s="54" t="s">
        <v>110</v>
      </c>
      <c r="E497" s="53">
        <v>81</v>
      </c>
      <c r="F497" s="53"/>
      <c r="G497" s="53">
        <v>40.5</v>
      </c>
      <c r="H497" s="51"/>
      <c r="I497" s="52"/>
      <c r="J497" s="51"/>
      <c r="K497" s="52"/>
      <c r="L497" s="96"/>
    </row>
    <row r="498" spans="1:56" ht="14.25" x14ac:dyDescent="0.2">
      <c r="A498" s="103"/>
      <c r="B498" s="55"/>
      <c r="C498" s="55" t="s">
        <v>68</v>
      </c>
      <c r="D498" s="54" t="s">
        <v>69</v>
      </c>
      <c r="E498" s="53">
        <v>97</v>
      </c>
      <c r="F498" s="53">
        <f>ROUND(1.15,7)</f>
        <v>1.1499999999999999</v>
      </c>
      <c r="G498" s="53">
        <v>55.774999999999999</v>
      </c>
      <c r="H498" s="51"/>
      <c r="I498" s="52"/>
      <c r="J498" s="51"/>
      <c r="K498" s="52"/>
      <c r="L498" s="96"/>
    </row>
    <row r="499" spans="1:56" ht="14.25" x14ac:dyDescent="0.2">
      <c r="A499" s="103"/>
      <c r="B499" s="55"/>
      <c r="C499" s="60" t="s">
        <v>70</v>
      </c>
      <c r="D499" s="59" t="s">
        <v>69</v>
      </c>
      <c r="E499" s="58">
        <v>0.38</v>
      </c>
      <c r="F499" s="58">
        <f>ROUND(1.25,7)</f>
        <v>1.25</v>
      </c>
      <c r="G499" s="58">
        <v>0.23749999999999999</v>
      </c>
      <c r="H499" s="56"/>
      <c r="I499" s="57"/>
      <c r="J499" s="56"/>
      <c r="K499" s="57"/>
      <c r="L499" s="95"/>
    </row>
    <row r="500" spans="1:56" ht="14.25" x14ac:dyDescent="0.2">
      <c r="A500" s="103"/>
      <c r="B500" s="55"/>
      <c r="C500" s="55" t="s">
        <v>71</v>
      </c>
      <c r="D500" s="54"/>
      <c r="E500" s="53"/>
      <c r="F500" s="53"/>
      <c r="G500" s="53"/>
      <c r="H500" s="51">
        <f>H492+H493+H495</f>
        <v>4297.22</v>
      </c>
      <c r="I500" s="52"/>
      <c r="J500" s="51">
        <f>J492+J493+J495</f>
        <v>2220.25</v>
      </c>
      <c r="K500" s="52"/>
      <c r="L500" s="96"/>
    </row>
    <row r="501" spans="1:56" ht="14.25" x14ac:dyDescent="0.2">
      <c r="A501" s="103"/>
      <c r="B501" s="55"/>
      <c r="C501" s="55" t="s">
        <v>72</v>
      </c>
      <c r="D501" s="54"/>
      <c r="E501" s="53"/>
      <c r="F501" s="53"/>
      <c r="G501" s="53"/>
      <c r="H501" s="51"/>
      <c r="I501" s="52"/>
      <c r="J501" s="51">
        <f>SUM(Q489:Q504)+SUM(V489:V504)</f>
        <v>508.86</v>
      </c>
      <c r="K501" s="52"/>
      <c r="L501" s="96"/>
    </row>
    <row r="502" spans="1:56" ht="28.5" x14ac:dyDescent="0.2">
      <c r="A502" s="103"/>
      <c r="B502" s="55" t="s">
        <v>194</v>
      </c>
      <c r="C502" s="55" t="s">
        <v>98</v>
      </c>
      <c r="D502" s="54" t="s">
        <v>73</v>
      </c>
      <c r="E502" s="53">
        <v>118</v>
      </c>
      <c r="F502" s="53">
        <f>ROUND(0.9,7)</f>
        <v>0.9</v>
      </c>
      <c r="G502" s="53">
        <v>106.2</v>
      </c>
      <c r="H502" s="51"/>
      <c r="I502" s="52"/>
      <c r="J502" s="51">
        <f>SUM(AC489:AC504)</f>
        <v>540.41</v>
      </c>
      <c r="K502" s="52"/>
      <c r="L502" s="96"/>
    </row>
    <row r="503" spans="1:56" ht="42.75" x14ac:dyDescent="0.2">
      <c r="A503" s="104"/>
      <c r="B503" s="60" t="s">
        <v>193</v>
      </c>
      <c r="C503" s="60" t="s">
        <v>99</v>
      </c>
      <c r="D503" s="59" t="s">
        <v>73</v>
      </c>
      <c r="E503" s="58">
        <v>63</v>
      </c>
      <c r="F503" s="58">
        <f>ROUND(0.85,7)</f>
        <v>0.85</v>
      </c>
      <c r="G503" s="58">
        <v>53.55</v>
      </c>
      <c r="H503" s="56"/>
      <c r="I503" s="57"/>
      <c r="J503" s="56">
        <f>SUM(AE489:AE504)</f>
        <v>272.49</v>
      </c>
      <c r="K503" s="57"/>
      <c r="L503" s="95"/>
    </row>
    <row r="504" spans="1:56" ht="15" x14ac:dyDescent="0.25">
      <c r="C504" s="198" t="s">
        <v>74</v>
      </c>
      <c r="D504" s="198"/>
      <c r="E504" s="198"/>
      <c r="F504" s="198"/>
      <c r="G504" s="198"/>
      <c r="H504" s="198"/>
      <c r="I504" s="198">
        <f>J492+J493+J495+J502+J503</f>
        <v>3033.1499999999996</v>
      </c>
      <c r="J504" s="198"/>
      <c r="O504" s="49">
        <f>I504</f>
        <v>3033.1499999999996</v>
      </c>
      <c r="P504" s="39">
        <f>K504</f>
        <v>0</v>
      </c>
      <c r="Q504" s="49">
        <f>J492</f>
        <v>505.88</v>
      </c>
      <c r="R504" s="49">
        <f>J492</f>
        <v>505.88</v>
      </c>
      <c r="U504" s="94">
        <f>L492</f>
        <v>0</v>
      </c>
      <c r="V504" s="49">
        <f>J494</f>
        <v>2.98</v>
      </c>
      <c r="W504" s="94">
        <f>L494</f>
        <v>0</v>
      </c>
      <c r="X504" s="49">
        <f>J493</f>
        <v>28.23</v>
      </c>
      <c r="Z504" s="94">
        <f>L493</f>
        <v>0</v>
      </c>
      <c r="AB504" s="49">
        <f>J495</f>
        <v>1686.14</v>
      </c>
      <c r="AN504" s="39">
        <v>3033.1499999999996</v>
      </c>
      <c r="AO504" s="39">
        <v>1686.14</v>
      </c>
      <c r="AP504" s="39">
        <v>28.23</v>
      </c>
      <c r="AQ504" s="39">
        <v>505.88</v>
      </c>
      <c r="AX504" s="39">
        <v>0</v>
      </c>
      <c r="AY504" s="39">
        <v>0</v>
      </c>
      <c r="AZ504" s="39">
        <v>0</v>
      </c>
      <c r="BA504" s="39">
        <v>0</v>
      </c>
    </row>
    <row r="505" spans="1:56" ht="28.5" x14ac:dyDescent="0.2">
      <c r="A505" s="103" t="s">
        <v>657</v>
      </c>
      <c r="B505" s="55" t="s">
        <v>658</v>
      </c>
      <c r="C505" s="55" t="s">
        <v>659</v>
      </c>
      <c r="D505" s="54" t="s">
        <v>111</v>
      </c>
      <c r="E505" s="53">
        <v>55.5</v>
      </c>
      <c r="F505" s="53"/>
      <c r="G505" s="53">
        <v>55.5</v>
      </c>
      <c r="H505" s="51">
        <v>15</v>
      </c>
      <c r="I505" s="52"/>
      <c r="J505" s="51">
        <v>832.5</v>
      </c>
      <c r="K505" s="52"/>
      <c r="L505" s="96"/>
      <c r="AC505" s="39">
        <v>0</v>
      </c>
      <c r="AD505" s="39">
        <v>0</v>
      </c>
      <c r="AE505" s="39">
        <v>0</v>
      </c>
      <c r="AF505" s="39">
        <v>0</v>
      </c>
      <c r="AS505" s="39">
        <v>0</v>
      </c>
      <c r="AT505" s="39">
        <v>0</v>
      </c>
      <c r="BC505" s="39">
        <v>0</v>
      </c>
      <c r="BD505" s="39">
        <v>0</v>
      </c>
    </row>
    <row r="506" spans="1:56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</row>
    <row r="507" spans="1:56" ht="15" x14ac:dyDescent="0.25">
      <c r="C507" s="198" t="s">
        <v>74</v>
      </c>
      <c r="D507" s="198"/>
      <c r="E507" s="198"/>
      <c r="F507" s="198"/>
      <c r="G507" s="198"/>
      <c r="H507" s="198"/>
      <c r="I507" s="198">
        <f>J505</f>
        <v>832.5</v>
      </c>
      <c r="J507" s="198"/>
      <c r="O507" s="49">
        <f>I507</f>
        <v>832.5</v>
      </c>
      <c r="P507" s="39">
        <f>K507</f>
        <v>0</v>
      </c>
      <c r="Q507" s="39">
        <f>0</f>
        <v>0</v>
      </c>
      <c r="R507" s="39">
        <f>0</f>
        <v>0</v>
      </c>
      <c r="U507" s="39">
        <f>0</f>
        <v>0</v>
      </c>
      <c r="V507" s="39">
        <f>0</f>
        <v>0</v>
      </c>
      <c r="W507" s="39">
        <f>0</f>
        <v>0</v>
      </c>
      <c r="X507" s="39">
        <f>0</f>
        <v>0</v>
      </c>
      <c r="Z507" s="39">
        <f>0</f>
        <v>0</v>
      </c>
      <c r="AB507" s="49">
        <f>I507</f>
        <v>832.5</v>
      </c>
      <c r="AN507" s="39">
        <v>832.5</v>
      </c>
      <c r="AO507" s="39">
        <v>832.5</v>
      </c>
      <c r="AP507" s="39">
        <v>0</v>
      </c>
      <c r="AQ507" s="39">
        <v>0</v>
      </c>
      <c r="AX507" s="39">
        <v>0</v>
      </c>
      <c r="AY507" s="39">
        <v>0</v>
      </c>
      <c r="AZ507" s="39">
        <v>0</v>
      </c>
      <c r="BA507" s="39">
        <v>0</v>
      </c>
    </row>
    <row r="508" spans="1:56" ht="28.5" x14ac:dyDescent="0.2">
      <c r="A508" s="103" t="s">
        <v>660</v>
      </c>
      <c r="B508" s="55" t="s">
        <v>617</v>
      </c>
      <c r="C508" s="55" t="s">
        <v>618</v>
      </c>
      <c r="D508" s="54" t="s">
        <v>104</v>
      </c>
      <c r="E508" s="53">
        <v>0.78</v>
      </c>
      <c r="F508" s="53"/>
      <c r="G508" s="53">
        <v>0.78</v>
      </c>
      <c r="H508" s="51"/>
      <c r="I508" s="52"/>
      <c r="J508" s="51"/>
      <c r="K508" s="52"/>
      <c r="L508" s="96"/>
      <c r="AC508" s="39">
        <v>33.200000000000003</v>
      </c>
      <c r="AD508" s="39">
        <v>33.200000000000003</v>
      </c>
      <c r="AE508" s="39">
        <v>20.75</v>
      </c>
      <c r="AF508" s="39">
        <v>20.75</v>
      </c>
      <c r="AS508" s="39">
        <v>33.200000000000003</v>
      </c>
      <c r="AT508" s="39">
        <v>20.75</v>
      </c>
      <c r="BC508" s="39">
        <v>0</v>
      </c>
      <c r="BD508" s="39">
        <v>0</v>
      </c>
    </row>
    <row r="510" spans="1:56" ht="14.25" x14ac:dyDescent="0.2">
      <c r="A510" s="103"/>
      <c r="B510" s="61">
        <v>1</v>
      </c>
      <c r="C510" s="55" t="s">
        <v>33</v>
      </c>
      <c r="D510" s="54"/>
      <c r="E510" s="53"/>
      <c r="F510" s="53"/>
      <c r="G510" s="53"/>
      <c r="H510" s="51">
        <v>53.2</v>
      </c>
      <c r="I510" s="52"/>
      <c r="J510" s="51">
        <v>41.5</v>
      </c>
      <c r="K510" s="52"/>
      <c r="L510" s="96"/>
    </row>
    <row r="511" spans="1:56" ht="14.25" x14ac:dyDescent="0.2">
      <c r="A511" s="103"/>
      <c r="B511" s="61">
        <v>4</v>
      </c>
      <c r="C511" s="55" t="s">
        <v>35</v>
      </c>
      <c r="D511" s="54"/>
      <c r="E511" s="53"/>
      <c r="F511" s="53"/>
      <c r="G511" s="53"/>
      <c r="H511" s="51">
        <v>7.55</v>
      </c>
      <c r="I511" s="52"/>
      <c r="J511" s="51">
        <v>5.89</v>
      </c>
      <c r="K511" s="52"/>
      <c r="L511" s="96"/>
    </row>
    <row r="512" spans="1:56" ht="14.25" x14ac:dyDescent="0.2">
      <c r="A512" s="103"/>
      <c r="B512" s="55"/>
      <c r="C512" s="60" t="s">
        <v>68</v>
      </c>
      <c r="D512" s="59" t="s">
        <v>69</v>
      </c>
      <c r="E512" s="58">
        <v>6.7</v>
      </c>
      <c r="F512" s="58"/>
      <c r="G512" s="58">
        <v>5.226</v>
      </c>
      <c r="H512" s="56"/>
      <c r="I512" s="57"/>
      <c r="J512" s="56"/>
      <c r="K512" s="57"/>
      <c r="L512" s="95"/>
    </row>
    <row r="513" spans="1:56" ht="14.25" x14ac:dyDescent="0.2">
      <c r="A513" s="103"/>
      <c r="B513" s="55"/>
      <c r="C513" s="55" t="s">
        <v>71</v>
      </c>
      <c r="D513" s="54"/>
      <c r="E513" s="53"/>
      <c r="F513" s="53"/>
      <c r="G513" s="53"/>
      <c r="H513" s="51">
        <f>H510+H511</f>
        <v>60.75</v>
      </c>
      <c r="I513" s="52"/>
      <c r="J513" s="51">
        <f>J510+J511</f>
        <v>47.39</v>
      </c>
      <c r="K513" s="52"/>
      <c r="L513" s="96"/>
    </row>
    <row r="514" spans="1:56" ht="14.25" x14ac:dyDescent="0.2">
      <c r="A514" s="103"/>
      <c r="B514" s="55"/>
      <c r="C514" s="55" t="s">
        <v>72</v>
      </c>
      <c r="D514" s="54"/>
      <c r="E514" s="53"/>
      <c r="F514" s="53"/>
      <c r="G514" s="53"/>
      <c r="H514" s="51"/>
      <c r="I514" s="52"/>
      <c r="J514" s="51">
        <f>SUM(Q508:Q517)+SUM(V508:V517)</f>
        <v>41.5</v>
      </c>
      <c r="K514" s="52"/>
      <c r="L514" s="96"/>
    </row>
    <row r="515" spans="1:56" ht="28.5" x14ac:dyDescent="0.2">
      <c r="A515" s="103"/>
      <c r="B515" s="55" t="s">
        <v>297</v>
      </c>
      <c r="C515" s="55" t="s">
        <v>296</v>
      </c>
      <c r="D515" s="54" t="s">
        <v>73</v>
      </c>
      <c r="E515" s="53">
        <v>80</v>
      </c>
      <c r="F515" s="53"/>
      <c r="G515" s="53">
        <v>80</v>
      </c>
      <c r="H515" s="51"/>
      <c r="I515" s="52"/>
      <c r="J515" s="51">
        <f>SUM(AC508:AC517)</f>
        <v>33.200000000000003</v>
      </c>
      <c r="K515" s="52"/>
      <c r="L515" s="96"/>
    </row>
    <row r="516" spans="1:56" ht="42.75" x14ac:dyDescent="0.2">
      <c r="A516" s="104"/>
      <c r="B516" s="60" t="s">
        <v>295</v>
      </c>
      <c r="C516" s="60" t="s">
        <v>294</v>
      </c>
      <c r="D516" s="59" t="s">
        <v>73</v>
      </c>
      <c r="E516" s="58">
        <v>50</v>
      </c>
      <c r="F516" s="58"/>
      <c r="G516" s="58">
        <v>50</v>
      </c>
      <c r="H516" s="56"/>
      <c r="I516" s="57"/>
      <c r="J516" s="56">
        <f>SUM(AE508:AE517)</f>
        <v>20.75</v>
      </c>
      <c r="K516" s="57"/>
      <c r="L516" s="95"/>
    </row>
    <row r="517" spans="1:56" ht="15" x14ac:dyDescent="0.25">
      <c r="C517" s="198" t="s">
        <v>74</v>
      </c>
      <c r="D517" s="198"/>
      <c r="E517" s="198"/>
      <c r="F517" s="198"/>
      <c r="G517" s="198"/>
      <c r="H517" s="198"/>
      <c r="I517" s="198">
        <f>J510+J511+J515+J516</f>
        <v>101.34</v>
      </c>
      <c r="J517" s="198"/>
      <c r="O517" s="49">
        <f>I517</f>
        <v>101.34</v>
      </c>
      <c r="P517" s="39">
        <f>K517</f>
        <v>0</v>
      </c>
      <c r="Q517" s="49">
        <f>J510</f>
        <v>41.5</v>
      </c>
      <c r="R517" s="49">
        <f>J510</f>
        <v>41.5</v>
      </c>
      <c r="U517" s="94">
        <f>L510</f>
        <v>0</v>
      </c>
      <c r="V517" s="39">
        <f>0</f>
        <v>0</v>
      </c>
      <c r="W517" s="39">
        <f>0</f>
        <v>0</v>
      </c>
      <c r="X517" s="39">
        <f>0</f>
        <v>0</v>
      </c>
      <c r="Z517" s="39">
        <f>0</f>
        <v>0</v>
      </c>
      <c r="AB517" s="49">
        <f>J511</f>
        <v>5.89</v>
      </c>
      <c r="AN517" s="39">
        <v>101.34</v>
      </c>
      <c r="AO517" s="39">
        <v>5.89</v>
      </c>
      <c r="AP517" s="39">
        <v>0</v>
      </c>
      <c r="AQ517" s="39">
        <v>41.5</v>
      </c>
      <c r="AX517" s="39">
        <v>0</v>
      </c>
      <c r="AY517" s="39">
        <v>0</v>
      </c>
      <c r="AZ517" s="39">
        <v>0</v>
      </c>
      <c r="BA517" s="39">
        <v>0</v>
      </c>
    </row>
    <row r="518" spans="1:56" ht="159" x14ac:dyDescent="0.2">
      <c r="A518" s="103" t="s">
        <v>661</v>
      </c>
      <c r="B518" s="55" t="s">
        <v>620</v>
      </c>
      <c r="C518" s="55" t="s">
        <v>298</v>
      </c>
      <c r="D518" s="54" t="s">
        <v>104</v>
      </c>
      <c r="E518" s="53">
        <v>1.28</v>
      </c>
      <c r="F518" s="53"/>
      <c r="G518" s="53">
        <v>1.28</v>
      </c>
      <c r="H518" s="51"/>
      <c r="I518" s="52"/>
      <c r="J518" s="51"/>
      <c r="K518" s="52"/>
      <c r="L518" s="96"/>
      <c r="AC518" s="39">
        <v>1092.43</v>
      </c>
      <c r="AD518" s="39">
        <v>1092.43</v>
      </c>
      <c r="AE518" s="39">
        <v>540.42999999999995</v>
      </c>
      <c r="AF518" s="39">
        <v>540.42999999999995</v>
      </c>
      <c r="AS518" s="39">
        <v>1092.43</v>
      </c>
      <c r="AT518" s="39">
        <v>540.42999999999995</v>
      </c>
      <c r="BC518" s="39">
        <v>0</v>
      </c>
      <c r="BD518" s="39">
        <v>0</v>
      </c>
    </row>
    <row r="519" spans="1:56" ht="38.25" x14ac:dyDescent="0.2">
      <c r="B519" s="106" t="s">
        <v>452</v>
      </c>
    </row>
    <row r="520" spans="1:56" x14ac:dyDescent="0.2">
      <c r="C520" s="63" t="s">
        <v>662</v>
      </c>
    </row>
    <row r="521" spans="1:56" ht="14.25" x14ac:dyDescent="0.2">
      <c r="A521" s="103"/>
      <c r="B521" s="61">
        <v>1</v>
      </c>
      <c r="C521" s="55" t="s">
        <v>33</v>
      </c>
      <c r="D521" s="54"/>
      <c r="E521" s="53"/>
      <c r="F521" s="53"/>
      <c r="G521" s="53"/>
      <c r="H521" s="51">
        <v>782.11</v>
      </c>
      <c r="I521" s="52">
        <f>ROUND(1.15,7)</f>
        <v>1.1499999999999999</v>
      </c>
      <c r="J521" s="51">
        <v>1151.27</v>
      </c>
      <c r="K521" s="52"/>
      <c r="L521" s="96"/>
    </row>
    <row r="522" spans="1:56" ht="14.25" x14ac:dyDescent="0.2">
      <c r="A522" s="103"/>
      <c r="B522" s="61">
        <v>3</v>
      </c>
      <c r="C522" s="55" t="s">
        <v>34</v>
      </c>
      <c r="D522" s="54"/>
      <c r="E522" s="53"/>
      <c r="F522" s="53"/>
      <c r="G522" s="53"/>
      <c r="H522" s="51">
        <v>15.4</v>
      </c>
      <c r="I522" s="52">
        <f>ROUND(1.25,7)</f>
        <v>1.25</v>
      </c>
      <c r="J522" s="51">
        <v>24.64</v>
      </c>
      <c r="K522" s="52"/>
      <c r="L522" s="96"/>
    </row>
    <row r="523" spans="1:56" ht="14.25" x14ac:dyDescent="0.2">
      <c r="A523" s="103"/>
      <c r="B523" s="61">
        <v>2</v>
      </c>
      <c r="C523" s="55" t="s">
        <v>67</v>
      </c>
      <c r="D523" s="54"/>
      <c r="E523" s="53"/>
      <c r="F523" s="53"/>
      <c r="G523" s="53"/>
      <c r="H523" s="51">
        <v>2.96</v>
      </c>
      <c r="I523" s="52">
        <f>ROUND(1.25,7)</f>
        <v>1.25</v>
      </c>
      <c r="J523" s="62">
        <v>4.74</v>
      </c>
      <c r="K523" s="52"/>
      <c r="L523" s="97"/>
    </row>
    <row r="524" spans="1:56" ht="14.25" x14ac:dyDescent="0.2">
      <c r="A524" s="103"/>
      <c r="B524" s="61">
        <v>4</v>
      </c>
      <c r="C524" s="55" t="s">
        <v>35</v>
      </c>
      <c r="D524" s="54"/>
      <c r="E524" s="53"/>
      <c r="F524" s="53"/>
      <c r="G524" s="53"/>
      <c r="H524" s="51">
        <v>459.35</v>
      </c>
      <c r="I524" s="52"/>
      <c r="J524" s="51">
        <v>587.97</v>
      </c>
      <c r="K524" s="52"/>
      <c r="L524" s="96"/>
    </row>
    <row r="525" spans="1:56" ht="14.25" x14ac:dyDescent="0.2">
      <c r="A525" s="103"/>
      <c r="B525" s="55" t="s">
        <v>886</v>
      </c>
      <c r="C525" s="55" t="s">
        <v>920</v>
      </c>
      <c r="D525" s="54" t="s">
        <v>108</v>
      </c>
      <c r="E525" s="53">
        <v>6.3E-2</v>
      </c>
      <c r="F525" s="53"/>
      <c r="G525" s="53">
        <v>8.0640000000000003E-2</v>
      </c>
      <c r="H525" s="51"/>
      <c r="I525" s="52"/>
      <c r="J525" s="51"/>
      <c r="K525" s="52"/>
      <c r="L525" s="96"/>
    </row>
    <row r="526" spans="1:56" ht="14.25" x14ac:dyDescent="0.2">
      <c r="A526" s="103"/>
      <c r="B526" s="55"/>
      <c r="C526" s="55" t="s">
        <v>68</v>
      </c>
      <c r="D526" s="54" t="s">
        <v>69</v>
      </c>
      <c r="E526" s="53">
        <v>81.3</v>
      </c>
      <c r="F526" s="53">
        <f>ROUND(1.15,7)</f>
        <v>1.1499999999999999</v>
      </c>
      <c r="G526" s="53">
        <v>119.67359999999999</v>
      </c>
      <c r="H526" s="51"/>
      <c r="I526" s="52"/>
      <c r="J526" s="51"/>
      <c r="K526" s="52"/>
      <c r="L526" s="96"/>
    </row>
    <row r="527" spans="1:56" ht="14.25" x14ac:dyDescent="0.2">
      <c r="A527" s="103"/>
      <c r="B527" s="55"/>
      <c r="C527" s="60" t="s">
        <v>70</v>
      </c>
      <c r="D527" s="59" t="s">
        <v>69</v>
      </c>
      <c r="E527" s="58">
        <v>0.25</v>
      </c>
      <c r="F527" s="58">
        <f>ROUND(1.25,7)</f>
        <v>1.25</v>
      </c>
      <c r="G527" s="58">
        <v>0.4</v>
      </c>
      <c r="H527" s="56"/>
      <c r="I527" s="57"/>
      <c r="J527" s="56"/>
      <c r="K527" s="57"/>
      <c r="L527" s="95"/>
    </row>
    <row r="528" spans="1:56" ht="14.25" x14ac:dyDescent="0.2">
      <c r="A528" s="103"/>
      <c r="B528" s="55"/>
      <c r="C528" s="55" t="s">
        <v>71</v>
      </c>
      <c r="D528" s="54"/>
      <c r="E528" s="53"/>
      <c r="F528" s="53"/>
      <c r="G528" s="53"/>
      <c r="H528" s="51">
        <f>H521+H522+H524</f>
        <v>1256.8600000000001</v>
      </c>
      <c r="I528" s="52"/>
      <c r="J528" s="51">
        <f>J521+J522+J524</f>
        <v>1763.88</v>
      </c>
      <c r="K528" s="52"/>
      <c r="L528" s="96"/>
    </row>
    <row r="529" spans="1:56" ht="14.25" x14ac:dyDescent="0.2">
      <c r="A529" s="103"/>
      <c r="B529" s="55"/>
      <c r="C529" s="55" t="s">
        <v>72</v>
      </c>
      <c r="D529" s="54"/>
      <c r="E529" s="53"/>
      <c r="F529" s="53"/>
      <c r="G529" s="53"/>
      <c r="H529" s="51"/>
      <c r="I529" s="52"/>
      <c r="J529" s="51">
        <f>SUM(Q518:Q532)+SUM(V518:V532)</f>
        <v>1156.01</v>
      </c>
      <c r="K529" s="52"/>
      <c r="L529" s="96"/>
    </row>
    <row r="530" spans="1:56" ht="28.5" x14ac:dyDescent="0.2">
      <c r="A530" s="103"/>
      <c r="B530" s="55" t="s">
        <v>210</v>
      </c>
      <c r="C530" s="55" t="s">
        <v>209</v>
      </c>
      <c r="D530" s="54" t="s">
        <v>73</v>
      </c>
      <c r="E530" s="53">
        <v>105</v>
      </c>
      <c r="F530" s="53">
        <f>ROUND(0.9,7)</f>
        <v>0.9</v>
      </c>
      <c r="G530" s="53">
        <v>94.5</v>
      </c>
      <c r="H530" s="51"/>
      <c r="I530" s="52"/>
      <c r="J530" s="51">
        <f>SUM(AC518:AC532)</f>
        <v>1092.43</v>
      </c>
      <c r="K530" s="52"/>
      <c r="L530" s="96"/>
    </row>
    <row r="531" spans="1:56" ht="42.75" x14ac:dyDescent="0.2">
      <c r="A531" s="104"/>
      <c r="B531" s="60" t="s">
        <v>208</v>
      </c>
      <c r="C531" s="60" t="s">
        <v>207</v>
      </c>
      <c r="D531" s="59" t="s">
        <v>73</v>
      </c>
      <c r="E531" s="58">
        <v>55</v>
      </c>
      <c r="F531" s="58">
        <f>ROUND(0.85,7)</f>
        <v>0.85</v>
      </c>
      <c r="G531" s="58">
        <v>46.75</v>
      </c>
      <c r="H531" s="56"/>
      <c r="I531" s="57"/>
      <c r="J531" s="56">
        <f>SUM(AE518:AE532)</f>
        <v>540.42999999999995</v>
      </c>
      <c r="K531" s="57"/>
      <c r="L531" s="95"/>
    </row>
    <row r="532" spans="1:56" ht="15" x14ac:dyDescent="0.25">
      <c r="C532" s="198" t="s">
        <v>74</v>
      </c>
      <c r="D532" s="198"/>
      <c r="E532" s="198"/>
      <c r="F532" s="198"/>
      <c r="G532" s="198"/>
      <c r="H532" s="198"/>
      <c r="I532" s="198">
        <f>J521+J522+J524+J530+J531</f>
        <v>3396.7400000000002</v>
      </c>
      <c r="J532" s="198"/>
      <c r="O532" s="49">
        <f>I532</f>
        <v>3396.7400000000002</v>
      </c>
      <c r="P532" s="39">
        <f>K532</f>
        <v>0</v>
      </c>
      <c r="Q532" s="49">
        <f>J521</f>
        <v>1151.27</v>
      </c>
      <c r="R532" s="49">
        <f>J521</f>
        <v>1151.27</v>
      </c>
      <c r="U532" s="94">
        <f>L521</f>
        <v>0</v>
      </c>
      <c r="V532" s="49">
        <f>J523</f>
        <v>4.74</v>
      </c>
      <c r="W532" s="94">
        <f>L523</f>
        <v>0</v>
      </c>
      <c r="X532" s="49">
        <f>J522</f>
        <v>24.64</v>
      </c>
      <c r="Z532" s="94">
        <f>L522</f>
        <v>0</v>
      </c>
      <c r="AB532" s="49">
        <f>J524</f>
        <v>587.97</v>
      </c>
      <c r="AN532" s="39">
        <v>3396.7400000000002</v>
      </c>
      <c r="AO532" s="39">
        <v>587.97</v>
      </c>
      <c r="AP532" s="39">
        <v>24.64</v>
      </c>
      <c r="AQ532" s="39">
        <v>1151.27</v>
      </c>
      <c r="AX532" s="39">
        <v>0</v>
      </c>
      <c r="AY532" s="39">
        <v>0</v>
      </c>
      <c r="AZ532" s="39">
        <v>0</v>
      </c>
      <c r="BA532" s="39">
        <v>0</v>
      </c>
    </row>
    <row r="533" spans="1:56" ht="57" x14ac:dyDescent="0.2">
      <c r="A533" s="103" t="s">
        <v>663</v>
      </c>
      <c r="B533" s="55" t="s">
        <v>622</v>
      </c>
      <c r="C533" s="55" t="s">
        <v>623</v>
      </c>
      <c r="D533" s="54" t="s">
        <v>108</v>
      </c>
      <c r="E533" s="53">
        <v>8.0640000000000003E-2</v>
      </c>
      <c r="F533" s="53"/>
      <c r="G533" s="53">
        <v>8.0640000000000003E-2</v>
      </c>
      <c r="H533" s="51">
        <v>18883.39</v>
      </c>
      <c r="I533" s="52"/>
      <c r="J533" s="51">
        <v>1522.76</v>
      </c>
      <c r="K533" s="52"/>
      <c r="L533" s="96"/>
      <c r="AC533" s="39">
        <v>0</v>
      </c>
      <c r="AD533" s="39">
        <v>0</v>
      </c>
      <c r="AE533" s="39">
        <v>0</v>
      </c>
      <c r="AF533" s="39">
        <v>0</v>
      </c>
      <c r="AS533" s="39">
        <v>0</v>
      </c>
      <c r="AT533" s="39">
        <v>0</v>
      </c>
      <c r="BC533" s="39">
        <v>0</v>
      </c>
      <c r="BD533" s="39">
        <v>0</v>
      </c>
    </row>
    <row r="534" spans="1:56" x14ac:dyDescent="0.2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</row>
    <row r="535" spans="1:56" ht="15" x14ac:dyDescent="0.25">
      <c r="C535" s="198" t="s">
        <v>74</v>
      </c>
      <c r="D535" s="198"/>
      <c r="E535" s="198"/>
      <c r="F535" s="198"/>
      <c r="G535" s="198"/>
      <c r="H535" s="198"/>
      <c r="I535" s="198">
        <f>J533</f>
        <v>1522.76</v>
      </c>
      <c r="J535" s="198"/>
      <c r="O535" s="49">
        <f>I535</f>
        <v>1522.76</v>
      </c>
      <c r="P535" s="39">
        <f>K535</f>
        <v>0</v>
      </c>
      <c r="Q535" s="39">
        <f>0</f>
        <v>0</v>
      </c>
      <c r="R535" s="39">
        <f>0</f>
        <v>0</v>
      </c>
      <c r="U535" s="39">
        <f>0</f>
        <v>0</v>
      </c>
      <c r="V535" s="39">
        <f>0</f>
        <v>0</v>
      </c>
      <c r="W535" s="39">
        <f>0</f>
        <v>0</v>
      </c>
      <c r="X535" s="39">
        <f>0</f>
        <v>0</v>
      </c>
      <c r="Z535" s="39">
        <f>0</f>
        <v>0</v>
      </c>
      <c r="AB535" s="49">
        <f>I535</f>
        <v>1522.76</v>
      </c>
      <c r="AN535" s="39">
        <v>1522.76</v>
      </c>
      <c r="AO535" s="39">
        <v>1522.76</v>
      </c>
      <c r="AP535" s="39">
        <v>0</v>
      </c>
      <c r="AQ535" s="39">
        <v>0</v>
      </c>
      <c r="AX535" s="39">
        <v>0</v>
      </c>
      <c r="AY535" s="39">
        <v>0</v>
      </c>
      <c r="AZ535" s="39">
        <v>0</v>
      </c>
      <c r="BA535" s="39">
        <v>0</v>
      </c>
    </row>
    <row r="536" spans="1:56" ht="14.25" x14ac:dyDescent="0.2">
      <c r="C536" s="107" t="s">
        <v>624</v>
      </c>
    </row>
    <row r="537" spans="1:56" ht="28.5" x14ac:dyDescent="0.2">
      <c r="A537" s="103" t="s">
        <v>664</v>
      </c>
      <c r="B537" s="55" t="s">
        <v>626</v>
      </c>
      <c r="C537" s="55" t="s">
        <v>627</v>
      </c>
      <c r="D537" s="54" t="s">
        <v>104</v>
      </c>
      <c r="E537" s="53">
        <v>22.12</v>
      </c>
      <c r="F537" s="53"/>
      <c r="G537" s="53">
        <v>22.12</v>
      </c>
      <c r="H537" s="51"/>
      <c r="I537" s="52"/>
      <c r="J537" s="51"/>
      <c r="K537" s="52"/>
      <c r="L537" s="96"/>
      <c r="AC537" s="39">
        <v>744.65</v>
      </c>
      <c r="AD537" s="39">
        <v>744.65</v>
      </c>
      <c r="AE537" s="39">
        <v>465.41</v>
      </c>
      <c r="AF537" s="39">
        <v>465.41</v>
      </c>
      <c r="AS537" s="39">
        <v>744.65</v>
      </c>
      <c r="AT537" s="39">
        <v>465.41</v>
      </c>
      <c r="BC537" s="39">
        <v>0</v>
      </c>
      <c r="BD537" s="39">
        <v>0</v>
      </c>
    </row>
    <row r="539" spans="1:56" ht="14.25" x14ac:dyDescent="0.2">
      <c r="A539" s="103"/>
      <c r="B539" s="61">
        <v>1</v>
      </c>
      <c r="C539" s="55" t="s">
        <v>33</v>
      </c>
      <c r="D539" s="54"/>
      <c r="E539" s="53"/>
      <c r="F539" s="53"/>
      <c r="G539" s="53"/>
      <c r="H539" s="51">
        <v>42.08</v>
      </c>
      <c r="I539" s="52"/>
      <c r="J539" s="51">
        <v>930.81</v>
      </c>
      <c r="K539" s="52"/>
      <c r="L539" s="96"/>
    </row>
    <row r="540" spans="1:56" ht="14.25" x14ac:dyDescent="0.2">
      <c r="A540" s="103"/>
      <c r="B540" s="61">
        <v>4</v>
      </c>
      <c r="C540" s="55" t="s">
        <v>35</v>
      </c>
      <c r="D540" s="54"/>
      <c r="E540" s="53"/>
      <c r="F540" s="53"/>
      <c r="G540" s="53"/>
      <c r="H540" s="51">
        <v>7.55</v>
      </c>
      <c r="I540" s="52"/>
      <c r="J540" s="51">
        <v>167.01</v>
      </c>
      <c r="K540" s="52"/>
      <c r="L540" s="96"/>
    </row>
    <row r="541" spans="1:56" ht="14.25" x14ac:dyDescent="0.2">
      <c r="A541" s="103"/>
      <c r="B541" s="55"/>
      <c r="C541" s="60" t="s">
        <v>68</v>
      </c>
      <c r="D541" s="59" t="s">
        <v>69</v>
      </c>
      <c r="E541" s="58">
        <v>5.3</v>
      </c>
      <c r="F541" s="58"/>
      <c r="G541" s="58">
        <v>117.236</v>
      </c>
      <c r="H541" s="56"/>
      <c r="I541" s="57"/>
      <c r="J541" s="56"/>
      <c r="K541" s="57"/>
      <c r="L541" s="95"/>
    </row>
    <row r="542" spans="1:56" ht="14.25" x14ac:dyDescent="0.2">
      <c r="A542" s="103"/>
      <c r="B542" s="55"/>
      <c r="C542" s="55" t="s">
        <v>71</v>
      </c>
      <c r="D542" s="54"/>
      <c r="E542" s="53"/>
      <c r="F542" s="53"/>
      <c r="G542" s="53"/>
      <c r="H542" s="51">
        <f>H539+H540</f>
        <v>49.629999999999995</v>
      </c>
      <c r="I542" s="52"/>
      <c r="J542" s="51">
        <f>J539+J540</f>
        <v>1097.82</v>
      </c>
      <c r="K542" s="52"/>
      <c r="L542" s="96"/>
    </row>
    <row r="543" spans="1:56" ht="14.25" x14ac:dyDescent="0.2">
      <c r="A543" s="103"/>
      <c r="B543" s="55"/>
      <c r="C543" s="55" t="s">
        <v>72</v>
      </c>
      <c r="D543" s="54"/>
      <c r="E543" s="53"/>
      <c r="F543" s="53"/>
      <c r="G543" s="53"/>
      <c r="H543" s="51"/>
      <c r="I543" s="52"/>
      <c r="J543" s="51">
        <f>SUM(Q537:Q546)+SUM(V537:V546)</f>
        <v>930.81</v>
      </c>
      <c r="K543" s="52"/>
      <c r="L543" s="96"/>
    </row>
    <row r="544" spans="1:56" ht="28.5" x14ac:dyDescent="0.2">
      <c r="A544" s="103"/>
      <c r="B544" s="55" t="s">
        <v>297</v>
      </c>
      <c r="C544" s="55" t="s">
        <v>296</v>
      </c>
      <c r="D544" s="54" t="s">
        <v>73</v>
      </c>
      <c r="E544" s="53">
        <v>80</v>
      </c>
      <c r="F544" s="53"/>
      <c r="G544" s="53">
        <v>80</v>
      </c>
      <c r="H544" s="51"/>
      <c r="I544" s="52"/>
      <c r="J544" s="51">
        <f>SUM(AC537:AC546)</f>
        <v>744.65</v>
      </c>
      <c r="K544" s="52"/>
      <c r="L544" s="96"/>
    </row>
    <row r="545" spans="1:56" ht="42.75" x14ac:dyDescent="0.2">
      <c r="A545" s="104"/>
      <c r="B545" s="60" t="s">
        <v>295</v>
      </c>
      <c r="C545" s="60" t="s">
        <v>294</v>
      </c>
      <c r="D545" s="59" t="s">
        <v>73</v>
      </c>
      <c r="E545" s="58">
        <v>50</v>
      </c>
      <c r="F545" s="58"/>
      <c r="G545" s="58">
        <v>50</v>
      </c>
      <c r="H545" s="56"/>
      <c r="I545" s="57"/>
      <c r="J545" s="56">
        <f>SUM(AE537:AE546)</f>
        <v>465.41</v>
      </c>
      <c r="K545" s="57"/>
      <c r="L545" s="95"/>
    </row>
    <row r="546" spans="1:56" ht="15" x14ac:dyDescent="0.25">
      <c r="C546" s="198" t="s">
        <v>74</v>
      </c>
      <c r="D546" s="198"/>
      <c r="E546" s="198"/>
      <c r="F546" s="198"/>
      <c r="G546" s="198"/>
      <c r="H546" s="198"/>
      <c r="I546" s="198">
        <f>J539+J540+J544+J545</f>
        <v>2307.8799999999997</v>
      </c>
      <c r="J546" s="198"/>
      <c r="O546" s="49">
        <f>I546</f>
        <v>2307.8799999999997</v>
      </c>
      <c r="P546" s="39">
        <f>K546</f>
        <v>0</v>
      </c>
      <c r="Q546" s="49">
        <f>J539</f>
        <v>930.81</v>
      </c>
      <c r="R546" s="49">
        <f>J539</f>
        <v>930.81</v>
      </c>
      <c r="U546" s="94">
        <f>L539</f>
        <v>0</v>
      </c>
      <c r="V546" s="39">
        <f>0</f>
        <v>0</v>
      </c>
      <c r="W546" s="39">
        <f>0</f>
        <v>0</v>
      </c>
      <c r="X546" s="39">
        <f>0</f>
        <v>0</v>
      </c>
      <c r="Z546" s="39">
        <f>0</f>
        <v>0</v>
      </c>
      <c r="AB546" s="49">
        <f>J540</f>
        <v>167.01</v>
      </c>
      <c r="AN546" s="39">
        <v>2307.8799999999997</v>
      </c>
      <c r="AO546" s="39">
        <v>167.01</v>
      </c>
      <c r="AP546" s="39">
        <v>0</v>
      </c>
      <c r="AQ546" s="39">
        <v>930.81</v>
      </c>
      <c r="AX546" s="39">
        <v>0</v>
      </c>
      <c r="AY546" s="39">
        <v>0</v>
      </c>
      <c r="AZ546" s="39">
        <v>0</v>
      </c>
      <c r="BA546" s="39">
        <v>0</v>
      </c>
    </row>
    <row r="547" spans="1:56" ht="159" x14ac:dyDescent="0.2">
      <c r="A547" s="103" t="s">
        <v>665</v>
      </c>
      <c r="B547" s="55" t="s">
        <v>629</v>
      </c>
      <c r="C547" s="55" t="s">
        <v>293</v>
      </c>
      <c r="D547" s="54" t="s">
        <v>104</v>
      </c>
      <c r="E547" s="53">
        <v>22.12</v>
      </c>
      <c r="F547" s="53"/>
      <c r="G547" s="53">
        <v>22.12</v>
      </c>
      <c r="H547" s="51"/>
      <c r="I547" s="52"/>
      <c r="J547" s="51"/>
      <c r="K547" s="52"/>
      <c r="L547" s="96"/>
      <c r="AC547" s="39">
        <v>29344.2</v>
      </c>
      <c r="AD547" s="39">
        <v>29344.2</v>
      </c>
      <c r="AE547" s="39">
        <v>14516.84</v>
      </c>
      <c r="AF547" s="39">
        <v>14516.84</v>
      </c>
      <c r="AS547" s="39">
        <v>29344.2</v>
      </c>
      <c r="AT547" s="39">
        <v>14516.84</v>
      </c>
      <c r="BC547" s="39">
        <v>0</v>
      </c>
      <c r="BD547" s="39">
        <v>0</v>
      </c>
    </row>
    <row r="548" spans="1:56" ht="38.25" x14ac:dyDescent="0.2">
      <c r="B548" s="106" t="s">
        <v>452</v>
      </c>
    </row>
    <row r="549" spans="1:56" ht="14.25" x14ac:dyDescent="0.2">
      <c r="A549" s="103"/>
      <c r="B549" s="61">
        <v>1</v>
      </c>
      <c r="C549" s="55" t="s">
        <v>33</v>
      </c>
      <c r="D549" s="54"/>
      <c r="E549" s="53"/>
      <c r="F549" s="53"/>
      <c r="G549" s="53"/>
      <c r="H549" s="51">
        <v>1160.6400000000001</v>
      </c>
      <c r="I549" s="52">
        <f>ROUND(1.15,7)</f>
        <v>1.1499999999999999</v>
      </c>
      <c r="J549" s="51">
        <v>29524.45</v>
      </c>
      <c r="K549" s="52"/>
      <c r="L549" s="96"/>
    </row>
    <row r="550" spans="1:56" ht="14.25" x14ac:dyDescent="0.2">
      <c r="A550" s="103"/>
      <c r="B550" s="61">
        <v>3</v>
      </c>
      <c r="C550" s="55" t="s">
        <v>34</v>
      </c>
      <c r="D550" s="54"/>
      <c r="E550" s="53"/>
      <c r="F550" s="53"/>
      <c r="G550" s="53"/>
      <c r="H550" s="51">
        <v>97.46</v>
      </c>
      <c r="I550" s="52">
        <f>ROUND(1.25,7)</f>
        <v>1.25</v>
      </c>
      <c r="J550" s="51">
        <v>2694.66</v>
      </c>
      <c r="K550" s="52"/>
      <c r="L550" s="96"/>
    </row>
    <row r="551" spans="1:56" ht="14.25" x14ac:dyDescent="0.2">
      <c r="A551" s="103"/>
      <c r="B551" s="61">
        <v>2</v>
      </c>
      <c r="C551" s="55" t="s">
        <v>67</v>
      </c>
      <c r="D551" s="54"/>
      <c r="E551" s="53"/>
      <c r="F551" s="53"/>
      <c r="G551" s="53"/>
      <c r="H551" s="51">
        <v>55.25</v>
      </c>
      <c r="I551" s="52">
        <f>ROUND(1.25,7)</f>
        <v>1.25</v>
      </c>
      <c r="J551" s="62">
        <v>1527.61</v>
      </c>
      <c r="K551" s="52"/>
      <c r="L551" s="97"/>
    </row>
    <row r="552" spans="1:56" ht="14.25" x14ac:dyDescent="0.2">
      <c r="A552" s="103"/>
      <c r="B552" s="61">
        <v>4</v>
      </c>
      <c r="C552" s="55" t="s">
        <v>35</v>
      </c>
      <c r="D552" s="54"/>
      <c r="E552" s="53"/>
      <c r="F552" s="53"/>
      <c r="G552" s="53"/>
      <c r="H552" s="51">
        <v>1456.69</v>
      </c>
      <c r="I552" s="52"/>
      <c r="J552" s="51">
        <v>32221.98</v>
      </c>
      <c r="K552" s="52"/>
      <c r="L552" s="96"/>
    </row>
    <row r="553" spans="1:56" ht="14.25" x14ac:dyDescent="0.2">
      <c r="A553" s="103"/>
      <c r="B553" s="55"/>
      <c r="C553" s="55" t="s">
        <v>68</v>
      </c>
      <c r="D553" s="54" t="s">
        <v>69</v>
      </c>
      <c r="E553" s="53">
        <v>117</v>
      </c>
      <c r="F553" s="53">
        <f>ROUND(1.15,7)</f>
        <v>1.1499999999999999</v>
      </c>
      <c r="G553" s="53">
        <v>2976.2460000000001</v>
      </c>
      <c r="H553" s="51"/>
      <c r="I553" s="52"/>
      <c r="J553" s="51"/>
      <c r="K553" s="52"/>
      <c r="L553" s="96"/>
    </row>
    <row r="554" spans="1:56" ht="14.25" x14ac:dyDescent="0.2">
      <c r="A554" s="103"/>
      <c r="B554" s="55"/>
      <c r="C554" s="60" t="s">
        <v>70</v>
      </c>
      <c r="D554" s="59" t="s">
        <v>69</v>
      </c>
      <c r="E554" s="58">
        <v>5.69</v>
      </c>
      <c r="F554" s="58">
        <f>ROUND(1.25,7)</f>
        <v>1.25</v>
      </c>
      <c r="G554" s="58">
        <v>157.32849999999999</v>
      </c>
      <c r="H554" s="56"/>
      <c r="I554" s="57"/>
      <c r="J554" s="56"/>
      <c r="K554" s="57"/>
      <c r="L554" s="95"/>
    </row>
    <row r="555" spans="1:56" ht="14.25" x14ac:dyDescent="0.2">
      <c r="A555" s="103"/>
      <c r="B555" s="55"/>
      <c r="C555" s="55" t="s">
        <v>71</v>
      </c>
      <c r="D555" s="54"/>
      <c r="E555" s="53"/>
      <c r="F555" s="53"/>
      <c r="G555" s="53"/>
      <c r="H555" s="51">
        <f>H549+H550+H552</f>
        <v>2714.79</v>
      </c>
      <c r="I555" s="52"/>
      <c r="J555" s="51">
        <f>J549+J550+J552</f>
        <v>64441.09</v>
      </c>
      <c r="K555" s="52"/>
      <c r="L555" s="96"/>
    </row>
    <row r="556" spans="1:56" ht="14.25" x14ac:dyDescent="0.2">
      <c r="A556" s="103"/>
      <c r="B556" s="55"/>
      <c r="C556" s="55" t="s">
        <v>72</v>
      </c>
      <c r="D556" s="54"/>
      <c r="E556" s="53"/>
      <c r="F556" s="53"/>
      <c r="G556" s="53"/>
      <c r="H556" s="51"/>
      <c r="I556" s="52"/>
      <c r="J556" s="51">
        <f>SUM(Q547:Q559)+SUM(V547:V559)</f>
        <v>31052.06</v>
      </c>
      <c r="K556" s="52"/>
      <c r="L556" s="96"/>
    </row>
    <row r="557" spans="1:56" ht="28.5" x14ac:dyDescent="0.2">
      <c r="A557" s="103"/>
      <c r="B557" s="55" t="s">
        <v>210</v>
      </c>
      <c r="C557" s="55" t="s">
        <v>209</v>
      </c>
      <c r="D557" s="54" t="s">
        <v>73</v>
      </c>
      <c r="E557" s="53">
        <v>105</v>
      </c>
      <c r="F557" s="53">
        <f>ROUND(0.9,7)</f>
        <v>0.9</v>
      </c>
      <c r="G557" s="53">
        <v>94.5</v>
      </c>
      <c r="H557" s="51"/>
      <c r="I557" s="52"/>
      <c r="J557" s="51">
        <f>SUM(AC547:AC559)</f>
        <v>29344.2</v>
      </c>
      <c r="K557" s="52"/>
      <c r="L557" s="96"/>
    </row>
    <row r="558" spans="1:56" ht="42.75" x14ac:dyDescent="0.2">
      <c r="A558" s="104"/>
      <c r="B558" s="60" t="s">
        <v>208</v>
      </c>
      <c r="C558" s="60" t="s">
        <v>207</v>
      </c>
      <c r="D558" s="59" t="s">
        <v>73</v>
      </c>
      <c r="E558" s="58">
        <v>55</v>
      </c>
      <c r="F558" s="58">
        <f>ROUND(0.85,7)</f>
        <v>0.85</v>
      </c>
      <c r="G558" s="58">
        <v>46.75</v>
      </c>
      <c r="H558" s="56"/>
      <c r="I558" s="57"/>
      <c r="J558" s="56">
        <f>SUM(AE547:AE559)</f>
        <v>14516.84</v>
      </c>
      <c r="K558" s="57"/>
      <c r="L558" s="95"/>
    </row>
    <row r="559" spans="1:56" ht="15" x14ac:dyDescent="0.25">
      <c r="C559" s="198" t="s">
        <v>74</v>
      </c>
      <c r="D559" s="198"/>
      <c r="E559" s="198"/>
      <c r="F559" s="198"/>
      <c r="G559" s="198"/>
      <c r="H559" s="198"/>
      <c r="I559" s="198">
        <f>J549+J550+J552+J557+J558</f>
        <v>108302.12999999999</v>
      </c>
      <c r="J559" s="198"/>
      <c r="O559" s="49">
        <f>I559</f>
        <v>108302.12999999999</v>
      </c>
      <c r="P559" s="39">
        <f>K559</f>
        <v>0</v>
      </c>
      <c r="Q559" s="49">
        <f>J549</f>
        <v>29524.45</v>
      </c>
      <c r="R559" s="49">
        <f>J549</f>
        <v>29524.45</v>
      </c>
      <c r="U559" s="94">
        <f>L549</f>
        <v>0</v>
      </c>
      <c r="V559" s="49">
        <f>J551</f>
        <v>1527.61</v>
      </c>
      <c r="W559" s="94">
        <f>L551</f>
        <v>0</v>
      </c>
      <c r="X559" s="49">
        <f>J550</f>
        <v>2694.66</v>
      </c>
      <c r="Z559" s="94">
        <f>L550</f>
        <v>0</v>
      </c>
      <c r="AB559" s="49">
        <f>J552</f>
        <v>32221.98</v>
      </c>
      <c r="AN559" s="39">
        <v>108302.12999999999</v>
      </c>
      <c r="AO559" s="39">
        <v>32221.98</v>
      </c>
      <c r="AP559" s="39">
        <v>2694.66</v>
      </c>
      <c r="AQ559" s="39">
        <v>29524.45</v>
      </c>
      <c r="AX559" s="39">
        <v>0</v>
      </c>
      <c r="AY559" s="39">
        <v>0</v>
      </c>
      <c r="AZ559" s="39">
        <v>0</v>
      </c>
      <c r="BA559" s="39">
        <v>0</v>
      </c>
    </row>
    <row r="560" spans="1:56" ht="159" x14ac:dyDescent="0.2">
      <c r="A560" s="103" t="s">
        <v>666</v>
      </c>
      <c r="B560" s="55" t="s">
        <v>631</v>
      </c>
      <c r="C560" s="55" t="s">
        <v>292</v>
      </c>
      <c r="D560" s="54" t="s">
        <v>104</v>
      </c>
      <c r="E560" s="53">
        <v>21.85</v>
      </c>
      <c r="F560" s="53"/>
      <c r="G560" s="53">
        <v>21.85</v>
      </c>
      <c r="H560" s="51"/>
      <c r="I560" s="52"/>
      <c r="J560" s="51"/>
      <c r="K560" s="52"/>
      <c r="L560" s="96"/>
      <c r="AC560" s="39">
        <v>14347.43</v>
      </c>
      <c r="AD560" s="39">
        <v>14347.43</v>
      </c>
      <c r="AE560" s="39">
        <v>7097.8</v>
      </c>
      <c r="AF560" s="39">
        <v>7097.8</v>
      </c>
      <c r="AS560" s="39">
        <v>14347.43</v>
      </c>
      <c r="AT560" s="39">
        <v>7097.8</v>
      </c>
      <c r="BC560" s="39">
        <v>0</v>
      </c>
      <c r="BD560" s="39">
        <v>0</v>
      </c>
    </row>
    <row r="561" spans="1:56" ht="38.25" x14ac:dyDescent="0.2">
      <c r="B561" s="106" t="s">
        <v>452</v>
      </c>
    </row>
    <row r="562" spans="1:56" x14ac:dyDescent="0.2">
      <c r="C562" s="63" t="s">
        <v>667</v>
      </c>
    </row>
    <row r="563" spans="1:56" ht="14.25" x14ac:dyDescent="0.2">
      <c r="A563" s="103"/>
      <c r="B563" s="61">
        <v>1</v>
      </c>
      <c r="C563" s="55" t="s">
        <v>33</v>
      </c>
      <c r="D563" s="54"/>
      <c r="E563" s="53"/>
      <c r="F563" s="53"/>
      <c r="G563" s="53"/>
      <c r="H563" s="51">
        <v>601.25</v>
      </c>
      <c r="I563" s="52">
        <f>ROUND(1.15,7)</f>
        <v>1.1499999999999999</v>
      </c>
      <c r="J563" s="51">
        <v>15107.96</v>
      </c>
      <c r="K563" s="52"/>
      <c r="L563" s="96"/>
    </row>
    <row r="564" spans="1:56" ht="14.25" x14ac:dyDescent="0.2">
      <c r="A564" s="103"/>
      <c r="B564" s="61">
        <v>3</v>
      </c>
      <c r="C564" s="55" t="s">
        <v>34</v>
      </c>
      <c r="D564" s="54"/>
      <c r="E564" s="53"/>
      <c r="F564" s="53"/>
      <c r="G564" s="53"/>
      <c r="H564" s="51">
        <v>14.08</v>
      </c>
      <c r="I564" s="52">
        <f>ROUND(1.25,7)</f>
        <v>1.25</v>
      </c>
      <c r="J564" s="51">
        <v>384.56</v>
      </c>
      <c r="K564" s="52"/>
      <c r="L564" s="96"/>
    </row>
    <row r="565" spans="1:56" ht="14.25" x14ac:dyDescent="0.2">
      <c r="A565" s="103"/>
      <c r="B565" s="61">
        <v>2</v>
      </c>
      <c r="C565" s="55" t="s">
        <v>67</v>
      </c>
      <c r="D565" s="54"/>
      <c r="E565" s="53"/>
      <c r="F565" s="53"/>
      <c r="G565" s="53"/>
      <c r="H565" s="51">
        <v>2.73</v>
      </c>
      <c r="I565" s="52">
        <f>ROUND(1.25,7)</f>
        <v>1.25</v>
      </c>
      <c r="J565" s="62">
        <v>74.510000000000005</v>
      </c>
      <c r="K565" s="52"/>
      <c r="L565" s="97"/>
    </row>
    <row r="566" spans="1:56" ht="14.25" x14ac:dyDescent="0.2">
      <c r="A566" s="103"/>
      <c r="B566" s="61">
        <v>4</v>
      </c>
      <c r="C566" s="55" t="s">
        <v>35</v>
      </c>
      <c r="D566" s="54"/>
      <c r="E566" s="53"/>
      <c r="F566" s="53"/>
      <c r="G566" s="53"/>
      <c r="H566" s="51">
        <v>403.53</v>
      </c>
      <c r="I566" s="52"/>
      <c r="J566" s="51">
        <v>8817.1299999999992</v>
      </c>
      <c r="K566" s="52"/>
      <c r="L566" s="96"/>
    </row>
    <row r="567" spans="1:56" ht="14.25" x14ac:dyDescent="0.2">
      <c r="A567" s="103"/>
      <c r="B567" s="55" t="s">
        <v>886</v>
      </c>
      <c r="C567" s="55" t="s">
        <v>920</v>
      </c>
      <c r="D567" s="54" t="s">
        <v>108</v>
      </c>
      <c r="E567" s="53">
        <v>6.3E-2</v>
      </c>
      <c r="F567" s="53"/>
      <c r="G567" s="53">
        <v>1.3765499999999999</v>
      </c>
      <c r="H567" s="51"/>
      <c r="I567" s="52"/>
      <c r="J567" s="51"/>
      <c r="K567" s="52"/>
      <c r="L567" s="96"/>
    </row>
    <row r="568" spans="1:56" ht="14.25" x14ac:dyDescent="0.2">
      <c r="A568" s="103"/>
      <c r="B568" s="55"/>
      <c r="C568" s="55" t="s">
        <v>68</v>
      </c>
      <c r="D568" s="54" t="s">
        <v>69</v>
      </c>
      <c r="E568" s="53">
        <v>62.5</v>
      </c>
      <c r="F568" s="53">
        <f>ROUND(1.15,7)</f>
        <v>1.1499999999999999</v>
      </c>
      <c r="G568" s="53">
        <v>1570.46875</v>
      </c>
      <c r="H568" s="51"/>
      <c r="I568" s="52"/>
      <c r="J568" s="51"/>
      <c r="K568" s="52"/>
      <c r="L568" s="96"/>
    </row>
    <row r="569" spans="1:56" ht="14.25" x14ac:dyDescent="0.2">
      <c r="A569" s="103"/>
      <c r="B569" s="55"/>
      <c r="C569" s="60" t="s">
        <v>70</v>
      </c>
      <c r="D569" s="59" t="s">
        <v>69</v>
      </c>
      <c r="E569" s="58">
        <v>0.23</v>
      </c>
      <c r="F569" s="58">
        <f>ROUND(1.25,7)</f>
        <v>1.25</v>
      </c>
      <c r="G569" s="58">
        <v>6.2818750000000003</v>
      </c>
      <c r="H569" s="56"/>
      <c r="I569" s="57"/>
      <c r="J569" s="56"/>
      <c r="K569" s="57"/>
      <c r="L569" s="95"/>
    </row>
    <row r="570" spans="1:56" ht="14.25" x14ac:dyDescent="0.2">
      <c r="A570" s="103"/>
      <c r="B570" s="55"/>
      <c r="C570" s="55" t="s">
        <v>71</v>
      </c>
      <c r="D570" s="54"/>
      <c r="E570" s="53"/>
      <c r="F570" s="53"/>
      <c r="G570" s="53"/>
      <c r="H570" s="51">
        <f>H563+H564+H566</f>
        <v>1018.86</v>
      </c>
      <c r="I570" s="52"/>
      <c r="J570" s="51">
        <f>J563+J564+J566</f>
        <v>24309.649999999998</v>
      </c>
      <c r="K570" s="52"/>
      <c r="L570" s="96"/>
    </row>
    <row r="571" spans="1:56" ht="14.25" x14ac:dyDescent="0.2">
      <c r="A571" s="103"/>
      <c r="B571" s="55"/>
      <c r="C571" s="55" t="s">
        <v>72</v>
      </c>
      <c r="D571" s="54"/>
      <c r="E571" s="53"/>
      <c r="F571" s="53"/>
      <c r="G571" s="53"/>
      <c r="H571" s="51"/>
      <c r="I571" s="52"/>
      <c r="J571" s="51">
        <f>SUM(Q560:Q574)+SUM(V560:V574)</f>
        <v>15182.47</v>
      </c>
      <c r="K571" s="52"/>
      <c r="L571" s="96"/>
    </row>
    <row r="572" spans="1:56" ht="28.5" x14ac:dyDescent="0.2">
      <c r="A572" s="103"/>
      <c r="B572" s="55" t="s">
        <v>210</v>
      </c>
      <c r="C572" s="55" t="s">
        <v>209</v>
      </c>
      <c r="D572" s="54" t="s">
        <v>73</v>
      </c>
      <c r="E572" s="53">
        <v>105</v>
      </c>
      <c r="F572" s="53">
        <f>ROUND(0.9,7)</f>
        <v>0.9</v>
      </c>
      <c r="G572" s="53">
        <v>94.5</v>
      </c>
      <c r="H572" s="51"/>
      <c r="I572" s="52"/>
      <c r="J572" s="51">
        <f>SUM(AC560:AC574)</f>
        <v>14347.43</v>
      </c>
      <c r="K572" s="52"/>
      <c r="L572" s="96"/>
    </row>
    <row r="573" spans="1:56" ht="42.75" x14ac:dyDescent="0.2">
      <c r="A573" s="104"/>
      <c r="B573" s="60" t="s">
        <v>208</v>
      </c>
      <c r="C573" s="60" t="s">
        <v>207</v>
      </c>
      <c r="D573" s="59" t="s">
        <v>73</v>
      </c>
      <c r="E573" s="58">
        <v>55</v>
      </c>
      <c r="F573" s="58">
        <f>ROUND(0.85,7)</f>
        <v>0.85</v>
      </c>
      <c r="G573" s="58">
        <v>46.75</v>
      </c>
      <c r="H573" s="56"/>
      <c r="I573" s="57"/>
      <c r="J573" s="56">
        <f>SUM(AE560:AE574)</f>
        <v>7097.8</v>
      </c>
      <c r="K573" s="57"/>
      <c r="L573" s="95"/>
    </row>
    <row r="574" spans="1:56" ht="15" x14ac:dyDescent="0.25">
      <c r="C574" s="198" t="s">
        <v>74</v>
      </c>
      <c r="D574" s="198"/>
      <c r="E574" s="198"/>
      <c r="F574" s="198"/>
      <c r="G574" s="198"/>
      <c r="H574" s="198"/>
      <c r="I574" s="198">
        <f>J563+J564+J566+J572+J573</f>
        <v>45754.880000000005</v>
      </c>
      <c r="J574" s="198"/>
      <c r="O574" s="49">
        <f>I574</f>
        <v>45754.880000000005</v>
      </c>
      <c r="P574" s="39">
        <f>K574</f>
        <v>0</v>
      </c>
      <c r="Q574" s="49">
        <f>J563</f>
        <v>15107.96</v>
      </c>
      <c r="R574" s="49">
        <f>J563</f>
        <v>15107.96</v>
      </c>
      <c r="U574" s="94">
        <f>L563</f>
        <v>0</v>
      </c>
      <c r="V574" s="49">
        <f>J565</f>
        <v>74.510000000000005</v>
      </c>
      <c r="W574" s="94">
        <f>L565</f>
        <v>0</v>
      </c>
      <c r="X574" s="49">
        <f>J564</f>
        <v>384.56</v>
      </c>
      <c r="Z574" s="94">
        <f>L564</f>
        <v>0</v>
      </c>
      <c r="AB574" s="49">
        <f>J566</f>
        <v>8817.1299999999992</v>
      </c>
      <c r="AN574" s="39">
        <v>45754.880000000005</v>
      </c>
      <c r="AO574" s="39">
        <v>8817.1299999999992</v>
      </c>
      <c r="AP574" s="39">
        <v>384.56</v>
      </c>
      <c r="AQ574" s="39">
        <v>15107.96</v>
      </c>
      <c r="AX574" s="39">
        <v>0</v>
      </c>
      <c r="AY574" s="39">
        <v>0</v>
      </c>
      <c r="AZ574" s="39">
        <v>0</v>
      </c>
      <c r="BA574" s="39">
        <v>0</v>
      </c>
    </row>
    <row r="575" spans="1:56" ht="57" x14ac:dyDescent="0.2">
      <c r="A575" s="103" t="s">
        <v>668</v>
      </c>
      <c r="B575" s="55" t="s">
        <v>622</v>
      </c>
      <c r="C575" s="55" t="s">
        <v>623</v>
      </c>
      <c r="D575" s="54" t="s">
        <v>108</v>
      </c>
      <c r="E575" s="53">
        <v>1.3765499999999999</v>
      </c>
      <c r="F575" s="53"/>
      <c r="G575" s="53">
        <v>1.3765499999999999</v>
      </c>
      <c r="H575" s="51">
        <v>18883.39</v>
      </c>
      <c r="I575" s="52"/>
      <c r="J575" s="51">
        <v>25993.93</v>
      </c>
      <c r="K575" s="52"/>
      <c r="L575" s="96"/>
      <c r="AC575" s="39">
        <v>0</v>
      </c>
      <c r="AD575" s="39">
        <v>0</v>
      </c>
      <c r="AE575" s="39">
        <v>0</v>
      </c>
      <c r="AF575" s="39">
        <v>0</v>
      </c>
      <c r="AS575" s="39">
        <v>0</v>
      </c>
      <c r="AT575" s="39">
        <v>0</v>
      </c>
      <c r="BC575" s="39">
        <v>0</v>
      </c>
      <c r="BD575" s="39">
        <v>0</v>
      </c>
    </row>
    <row r="576" spans="1:56" x14ac:dyDescent="0.2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</row>
    <row r="577" spans="1:56" ht="15" x14ac:dyDescent="0.25">
      <c r="C577" s="198" t="s">
        <v>74</v>
      </c>
      <c r="D577" s="198"/>
      <c r="E577" s="198"/>
      <c r="F577" s="198"/>
      <c r="G577" s="198"/>
      <c r="H577" s="198"/>
      <c r="I577" s="198">
        <f>J575</f>
        <v>25993.93</v>
      </c>
      <c r="J577" s="198"/>
      <c r="O577" s="49">
        <f>I577</f>
        <v>25993.93</v>
      </c>
      <c r="P577" s="39">
        <f>K577</f>
        <v>0</v>
      </c>
      <c r="Q577" s="39">
        <f>0</f>
        <v>0</v>
      </c>
      <c r="R577" s="39">
        <f>0</f>
        <v>0</v>
      </c>
      <c r="U577" s="39">
        <f>0</f>
        <v>0</v>
      </c>
      <c r="V577" s="39">
        <f>0</f>
        <v>0</v>
      </c>
      <c r="W577" s="39">
        <f>0</f>
        <v>0</v>
      </c>
      <c r="X577" s="39">
        <f>0</f>
        <v>0</v>
      </c>
      <c r="Z577" s="39">
        <f>0</f>
        <v>0</v>
      </c>
      <c r="AB577" s="49">
        <f>I577</f>
        <v>25993.93</v>
      </c>
      <c r="AN577" s="39">
        <v>25993.93</v>
      </c>
      <c r="AO577" s="39">
        <v>25993.93</v>
      </c>
      <c r="AP577" s="39">
        <v>0</v>
      </c>
      <c r="AQ577" s="39">
        <v>0</v>
      </c>
      <c r="AX577" s="39">
        <v>0</v>
      </c>
      <c r="AY577" s="39">
        <v>0</v>
      </c>
      <c r="AZ577" s="39">
        <v>0</v>
      </c>
      <c r="BA577" s="39">
        <v>0</v>
      </c>
    </row>
    <row r="578" spans="1:56" ht="187.5" x14ac:dyDescent="0.2">
      <c r="A578" s="103" t="s">
        <v>669</v>
      </c>
      <c r="B578" s="55" t="s">
        <v>634</v>
      </c>
      <c r="C578" s="55" t="s">
        <v>302</v>
      </c>
      <c r="D578" s="54" t="s">
        <v>104</v>
      </c>
      <c r="E578" s="53">
        <v>0.27</v>
      </c>
      <c r="F578" s="53"/>
      <c r="G578" s="53">
        <v>0.27</v>
      </c>
      <c r="H578" s="51"/>
      <c r="I578" s="52"/>
      <c r="J578" s="51"/>
      <c r="K578" s="52"/>
      <c r="L578" s="96"/>
      <c r="AC578" s="39">
        <v>316.06</v>
      </c>
      <c r="AD578" s="39">
        <v>316.06</v>
      </c>
      <c r="AE578" s="39">
        <v>156.36000000000001</v>
      </c>
      <c r="AF578" s="39">
        <v>156.36000000000001</v>
      </c>
      <c r="AS578" s="39">
        <v>316.06</v>
      </c>
      <c r="AT578" s="39">
        <v>156.36000000000001</v>
      </c>
      <c r="BC578" s="39">
        <v>0</v>
      </c>
      <c r="BD578" s="39">
        <v>0</v>
      </c>
    </row>
    <row r="579" spans="1:56" ht="38.25" x14ac:dyDescent="0.2">
      <c r="B579" s="106" t="s">
        <v>452</v>
      </c>
    </row>
    <row r="580" spans="1:56" x14ac:dyDescent="0.2">
      <c r="C580" s="63" t="s">
        <v>670</v>
      </c>
    </row>
    <row r="581" spans="1:56" ht="14.25" x14ac:dyDescent="0.2">
      <c r="A581" s="103"/>
      <c r="B581" s="61">
        <v>1</v>
      </c>
      <c r="C581" s="55" t="s">
        <v>33</v>
      </c>
      <c r="D581" s="54"/>
      <c r="E581" s="53"/>
      <c r="F581" s="53"/>
      <c r="G581" s="53"/>
      <c r="H581" s="51">
        <v>1058.0899999999999</v>
      </c>
      <c r="I581" s="52">
        <f>ROUND(1.15,7)</f>
        <v>1.1499999999999999</v>
      </c>
      <c r="J581" s="51">
        <v>328.54</v>
      </c>
      <c r="K581" s="52"/>
      <c r="L581" s="96"/>
    </row>
    <row r="582" spans="1:56" ht="14.25" x14ac:dyDescent="0.2">
      <c r="A582" s="103"/>
      <c r="B582" s="61">
        <v>3</v>
      </c>
      <c r="C582" s="55" t="s">
        <v>34</v>
      </c>
      <c r="D582" s="54"/>
      <c r="E582" s="53"/>
      <c r="F582" s="53"/>
      <c r="G582" s="53"/>
      <c r="H582" s="51">
        <v>31.75</v>
      </c>
      <c r="I582" s="52">
        <f>ROUND(1.25,7)</f>
        <v>1.25</v>
      </c>
      <c r="J582" s="51">
        <v>10.72</v>
      </c>
      <c r="K582" s="52"/>
      <c r="L582" s="96"/>
    </row>
    <row r="583" spans="1:56" ht="14.25" x14ac:dyDescent="0.2">
      <c r="A583" s="103"/>
      <c r="B583" s="61">
        <v>2</v>
      </c>
      <c r="C583" s="55" t="s">
        <v>67</v>
      </c>
      <c r="D583" s="54"/>
      <c r="E583" s="53"/>
      <c r="F583" s="53"/>
      <c r="G583" s="53"/>
      <c r="H583" s="51">
        <v>17.53</v>
      </c>
      <c r="I583" s="52">
        <f>ROUND(1.25,7)</f>
        <v>1.25</v>
      </c>
      <c r="J583" s="62">
        <v>5.92</v>
      </c>
      <c r="K583" s="52"/>
      <c r="L583" s="97"/>
    </row>
    <row r="584" spans="1:56" ht="14.25" x14ac:dyDescent="0.2">
      <c r="A584" s="103"/>
      <c r="B584" s="61">
        <v>4</v>
      </c>
      <c r="C584" s="55" t="s">
        <v>35</v>
      </c>
      <c r="D584" s="54"/>
      <c r="E584" s="53"/>
      <c r="F584" s="53"/>
      <c r="G584" s="53"/>
      <c r="H584" s="51">
        <v>1.1200000000000001</v>
      </c>
      <c r="I584" s="52"/>
      <c r="J584" s="51">
        <v>0.3</v>
      </c>
      <c r="K584" s="52"/>
      <c r="L584" s="96"/>
    </row>
    <row r="585" spans="1:56" ht="14.25" x14ac:dyDescent="0.2">
      <c r="A585" s="103"/>
      <c r="B585" s="55" t="s">
        <v>923</v>
      </c>
      <c r="C585" s="55" t="s">
        <v>924</v>
      </c>
      <c r="D585" s="54" t="s">
        <v>108</v>
      </c>
      <c r="E585" s="53">
        <v>0.05</v>
      </c>
      <c r="F585" s="53"/>
      <c r="G585" s="53">
        <v>1.35E-2</v>
      </c>
      <c r="H585" s="51"/>
      <c r="I585" s="52"/>
      <c r="J585" s="51"/>
      <c r="K585" s="52"/>
      <c r="L585" s="96"/>
    </row>
    <row r="586" spans="1:56" ht="14.25" x14ac:dyDescent="0.2">
      <c r="A586" s="103"/>
      <c r="B586" s="55" t="s">
        <v>925</v>
      </c>
      <c r="C586" s="55" t="s">
        <v>926</v>
      </c>
      <c r="D586" s="54" t="s">
        <v>111</v>
      </c>
      <c r="E586" s="53">
        <v>100</v>
      </c>
      <c r="F586" s="53"/>
      <c r="G586" s="53">
        <v>27</v>
      </c>
      <c r="H586" s="51"/>
      <c r="I586" s="52"/>
      <c r="J586" s="51"/>
      <c r="K586" s="52"/>
      <c r="L586" s="96"/>
    </row>
    <row r="587" spans="1:56" ht="28.5" x14ac:dyDescent="0.2">
      <c r="A587" s="103"/>
      <c r="B587" s="55" t="s">
        <v>892</v>
      </c>
      <c r="C587" s="55" t="s">
        <v>893</v>
      </c>
      <c r="D587" s="54" t="s">
        <v>108</v>
      </c>
      <c r="E587" s="53">
        <v>0.375</v>
      </c>
      <c r="F587" s="53"/>
      <c r="G587" s="53">
        <v>0.10125000000000001</v>
      </c>
      <c r="H587" s="51"/>
      <c r="I587" s="52"/>
      <c r="J587" s="51"/>
      <c r="K587" s="52"/>
      <c r="L587" s="96"/>
    </row>
    <row r="588" spans="1:56" ht="14.25" x14ac:dyDescent="0.2">
      <c r="A588" s="103"/>
      <c r="B588" s="55"/>
      <c r="C588" s="55" t="s">
        <v>68</v>
      </c>
      <c r="D588" s="54" t="s">
        <v>69</v>
      </c>
      <c r="E588" s="53">
        <v>115.26</v>
      </c>
      <c r="F588" s="53">
        <f>ROUND(1.15,7)</f>
        <v>1.1499999999999999</v>
      </c>
      <c r="G588" s="53">
        <v>35.788229999999999</v>
      </c>
      <c r="H588" s="51"/>
      <c r="I588" s="52"/>
      <c r="J588" s="51"/>
      <c r="K588" s="52"/>
      <c r="L588" s="96"/>
    </row>
    <row r="589" spans="1:56" ht="14.25" x14ac:dyDescent="0.2">
      <c r="A589" s="103"/>
      <c r="B589" s="55"/>
      <c r="C589" s="60" t="s">
        <v>70</v>
      </c>
      <c r="D589" s="59" t="s">
        <v>69</v>
      </c>
      <c r="E589" s="58">
        <v>1.65</v>
      </c>
      <c r="F589" s="58">
        <f>ROUND(1.25,7)</f>
        <v>1.25</v>
      </c>
      <c r="G589" s="58">
        <v>0.55687500000000001</v>
      </c>
      <c r="H589" s="56"/>
      <c r="I589" s="57"/>
      <c r="J589" s="56"/>
      <c r="K589" s="57"/>
      <c r="L589" s="95"/>
    </row>
    <row r="590" spans="1:56" ht="14.25" x14ac:dyDescent="0.2">
      <c r="A590" s="103"/>
      <c r="B590" s="55"/>
      <c r="C590" s="55" t="s">
        <v>71</v>
      </c>
      <c r="D590" s="54"/>
      <c r="E590" s="53"/>
      <c r="F590" s="53"/>
      <c r="G590" s="53"/>
      <c r="H590" s="51">
        <f>H581+H582+H584</f>
        <v>1090.9599999999998</v>
      </c>
      <c r="I590" s="52"/>
      <c r="J590" s="51">
        <f>J581+J582+J584</f>
        <v>339.56000000000006</v>
      </c>
      <c r="K590" s="52"/>
      <c r="L590" s="96"/>
    </row>
    <row r="591" spans="1:56" ht="14.25" x14ac:dyDescent="0.2">
      <c r="A591" s="103"/>
      <c r="B591" s="55"/>
      <c r="C591" s="55" t="s">
        <v>72</v>
      </c>
      <c r="D591" s="54"/>
      <c r="E591" s="53"/>
      <c r="F591" s="53"/>
      <c r="G591" s="53"/>
      <c r="H591" s="51"/>
      <c r="I591" s="52"/>
      <c r="J591" s="51">
        <f>SUM(Q578:Q594)+SUM(V578:V594)</f>
        <v>334.46000000000004</v>
      </c>
      <c r="K591" s="52"/>
      <c r="L591" s="96"/>
    </row>
    <row r="592" spans="1:56" ht="28.5" x14ac:dyDescent="0.2">
      <c r="A592" s="103"/>
      <c r="B592" s="55" t="s">
        <v>210</v>
      </c>
      <c r="C592" s="55" t="s">
        <v>209</v>
      </c>
      <c r="D592" s="54" t="s">
        <v>73</v>
      </c>
      <c r="E592" s="53">
        <v>105</v>
      </c>
      <c r="F592" s="53">
        <f>ROUND(0.9,7)</f>
        <v>0.9</v>
      </c>
      <c r="G592" s="53">
        <v>94.5</v>
      </c>
      <c r="H592" s="51"/>
      <c r="I592" s="52"/>
      <c r="J592" s="51">
        <f>SUM(AC578:AC594)</f>
        <v>316.06</v>
      </c>
      <c r="K592" s="52"/>
      <c r="L592" s="96"/>
    </row>
    <row r="593" spans="1:56" ht="42.75" x14ac:dyDescent="0.2">
      <c r="A593" s="104"/>
      <c r="B593" s="60" t="s">
        <v>208</v>
      </c>
      <c r="C593" s="60" t="s">
        <v>207</v>
      </c>
      <c r="D593" s="59" t="s">
        <v>73</v>
      </c>
      <c r="E593" s="58">
        <v>55</v>
      </c>
      <c r="F593" s="58">
        <f>ROUND(0.85,7)</f>
        <v>0.85</v>
      </c>
      <c r="G593" s="58">
        <v>46.75</v>
      </c>
      <c r="H593" s="56"/>
      <c r="I593" s="57"/>
      <c r="J593" s="56">
        <f>SUM(AE578:AE594)</f>
        <v>156.36000000000001</v>
      </c>
      <c r="K593" s="57"/>
      <c r="L593" s="95"/>
    </row>
    <row r="594" spans="1:56" ht="15" x14ac:dyDescent="0.25">
      <c r="C594" s="198" t="s">
        <v>74</v>
      </c>
      <c r="D594" s="198"/>
      <c r="E594" s="198"/>
      <c r="F594" s="198"/>
      <c r="G594" s="198"/>
      <c r="H594" s="198"/>
      <c r="I594" s="198">
        <f>J581+J582+J584+J592+J593</f>
        <v>811.98000000000013</v>
      </c>
      <c r="J594" s="198"/>
      <c r="O594" s="49">
        <f>I594</f>
        <v>811.98000000000013</v>
      </c>
      <c r="P594" s="39">
        <f>K594</f>
        <v>0</v>
      </c>
      <c r="Q594" s="49">
        <f>J581</f>
        <v>328.54</v>
      </c>
      <c r="R594" s="49">
        <f>J581</f>
        <v>328.54</v>
      </c>
      <c r="U594" s="94">
        <f>L581</f>
        <v>0</v>
      </c>
      <c r="V594" s="49">
        <f>J583</f>
        <v>5.92</v>
      </c>
      <c r="W594" s="94">
        <f>L583</f>
        <v>0</v>
      </c>
      <c r="X594" s="49">
        <f>J582</f>
        <v>10.72</v>
      </c>
      <c r="Z594" s="94">
        <f>L582</f>
        <v>0</v>
      </c>
      <c r="AB594" s="49">
        <f>J584</f>
        <v>0.3</v>
      </c>
      <c r="AN594" s="39">
        <v>811.98000000000013</v>
      </c>
      <c r="AO594" s="39">
        <v>0.3</v>
      </c>
      <c r="AP594" s="39">
        <v>10.72</v>
      </c>
      <c r="AQ594" s="39">
        <v>328.54</v>
      </c>
      <c r="AX594" s="39">
        <v>0</v>
      </c>
      <c r="AY594" s="39">
        <v>0</v>
      </c>
      <c r="AZ594" s="39">
        <v>0</v>
      </c>
      <c r="BA594" s="39">
        <v>0</v>
      </c>
    </row>
    <row r="595" spans="1:56" ht="42.75" x14ac:dyDescent="0.2">
      <c r="A595" s="103" t="s">
        <v>671</v>
      </c>
      <c r="B595" s="55" t="s">
        <v>636</v>
      </c>
      <c r="C595" s="55" t="s">
        <v>637</v>
      </c>
      <c r="D595" s="54" t="s">
        <v>108</v>
      </c>
      <c r="E595" s="53">
        <v>1.35E-2</v>
      </c>
      <c r="F595" s="53"/>
      <c r="G595" s="53">
        <v>1.35E-2</v>
      </c>
      <c r="H595" s="51">
        <v>6513</v>
      </c>
      <c r="I595" s="52"/>
      <c r="J595" s="51">
        <v>87.93</v>
      </c>
      <c r="K595" s="52"/>
      <c r="L595" s="96"/>
      <c r="AC595" s="39">
        <v>0</v>
      </c>
      <c r="AD595" s="39">
        <v>0</v>
      </c>
      <c r="AE595" s="39">
        <v>0</v>
      </c>
      <c r="AF595" s="39">
        <v>0</v>
      </c>
      <c r="AS595" s="39">
        <v>0</v>
      </c>
      <c r="AT595" s="39">
        <v>0</v>
      </c>
      <c r="BC595" s="39">
        <v>0</v>
      </c>
      <c r="BD595" s="39">
        <v>0</v>
      </c>
    </row>
    <row r="596" spans="1:56" x14ac:dyDescent="0.2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</row>
    <row r="597" spans="1:56" ht="15" x14ac:dyDescent="0.25">
      <c r="C597" s="198" t="s">
        <v>74</v>
      </c>
      <c r="D597" s="198"/>
      <c r="E597" s="198"/>
      <c r="F597" s="198"/>
      <c r="G597" s="198"/>
      <c r="H597" s="198"/>
      <c r="I597" s="198">
        <f>J595</f>
        <v>87.93</v>
      </c>
      <c r="J597" s="198"/>
      <c r="O597" s="49">
        <f>I597</f>
        <v>87.93</v>
      </c>
      <c r="P597" s="39">
        <f>K597</f>
        <v>0</v>
      </c>
      <c r="Q597" s="39">
        <f>0</f>
        <v>0</v>
      </c>
      <c r="R597" s="39">
        <f>0</f>
        <v>0</v>
      </c>
      <c r="U597" s="39">
        <f>0</f>
        <v>0</v>
      </c>
      <c r="V597" s="39">
        <f>0</f>
        <v>0</v>
      </c>
      <c r="W597" s="39">
        <f>0</f>
        <v>0</v>
      </c>
      <c r="X597" s="39">
        <f>0</f>
        <v>0</v>
      </c>
      <c r="Z597" s="39">
        <f>0</f>
        <v>0</v>
      </c>
      <c r="AB597" s="49">
        <f>I597</f>
        <v>87.93</v>
      </c>
      <c r="AN597" s="39">
        <v>87.93</v>
      </c>
      <c r="AO597" s="39">
        <v>87.93</v>
      </c>
      <c r="AP597" s="39">
        <v>0</v>
      </c>
      <c r="AQ597" s="39">
        <v>0</v>
      </c>
      <c r="AX597" s="39">
        <v>0</v>
      </c>
      <c r="AY597" s="39">
        <v>0</v>
      </c>
      <c r="AZ597" s="39">
        <v>0</v>
      </c>
      <c r="BA597" s="39">
        <v>0</v>
      </c>
    </row>
    <row r="598" spans="1:56" ht="57" x14ac:dyDescent="0.2">
      <c r="A598" s="103" t="s">
        <v>672</v>
      </c>
      <c r="B598" s="55" t="s">
        <v>639</v>
      </c>
      <c r="C598" s="55" t="s">
        <v>640</v>
      </c>
      <c r="D598" s="54" t="s">
        <v>111</v>
      </c>
      <c r="E598" s="53">
        <v>27</v>
      </c>
      <c r="F598" s="53"/>
      <c r="G598" s="53">
        <v>27</v>
      </c>
      <c r="H598" s="51">
        <v>108.12</v>
      </c>
      <c r="I598" s="52"/>
      <c r="J598" s="51">
        <v>2919.24</v>
      </c>
      <c r="K598" s="52"/>
      <c r="L598" s="96"/>
      <c r="AC598" s="39">
        <v>0</v>
      </c>
      <c r="AD598" s="39">
        <v>0</v>
      </c>
      <c r="AE598" s="39">
        <v>0</v>
      </c>
      <c r="AF598" s="39">
        <v>0</v>
      </c>
      <c r="AS598" s="39">
        <v>0</v>
      </c>
      <c r="AT598" s="39">
        <v>0</v>
      </c>
      <c r="BC598" s="39">
        <v>0</v>
      </c>
      <c r="BD598" s="39">
        <v>0</v>
      </c>
    </row>
    <row r="599" spans="1:56" x14ac:dyDescent="0.2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</row>
    <row r="600" spans="1:56" ht="15" x14ac:dyDescent="0.25">
      <c r="C600" s="198" t="s">
        <v>74</v>
      </c>
      <c r="D600" s="198"/>
      <c r="E600" s="198"/>
      <c r="F600" s="198"/>
      <c r="G600" s="198"/>
      <c r="H600" s="198"/>
      <c r="I600" s="198">
        <f>J598</f>
        <v>2919.24</v>
      </c>
      <c r="J600" s="198"/>
      <c r="O600" s="49">
        <f>I600</f>
        <v>2919.24</v>
      </c>
      <c r="P600" s="39">
        <f>K600</f>
        <v>0</v>
      </c>
      <c r="Q600" s="39">
        <f>0</f>
        <v>0</v>
      </c>
      <c r="R600" s="39">
        <f>0</f>
        <v>0</v>
      </c>
      <c r="U600" s="39">
        <f>0</f>
        <v>0</v>
      </c>
      <c r="V600" s="39">
        <f>0</f>
        <v>0</v>
      </c>
      <c r="W600" s="39">
        <f>0</f>
        <v>0</v>
      </c>
      <c r="X600" s="39">
        <f>0</f>
        <v>0</v>
      </c>
      <c r="Z600" s="39">
        <f>0</f>
        <v>0</v>
      </c>
      <c r="AB600" s="49">
        <f>I600</f>
        <v>2919.24</v>
      </c>
      <c r="AN600" s="39">
        <v>2919.24</v>
      </c>
      <c r="AO600" s="39">
        <v>2919.24</v>
      </c>
      <c r="AP600" s="39">
        <v>0</v>
      </c>
      <c r="AQ600" s="39">
        <v>0</v>
      </c>
      <c r="AX600" s="39">
        <v>0</v>
      </c>
      <c r="AY600" s="39">
        <v>0</v>
      </c>
      <c r="AZ600" s="39">
        <v>0</v>
      </c>
      <c r="BA600" s="39">
        <v>0</v>
      </c>
    </row>
    <row r="601" spans="1:56" ht="28.5" x14ac:dyDescent="0.2">
      <c r="A601" s="103" t="s">
        <v>673</v>
      </c>
      <c r="B601" s="55" t="s">
        <v>463</v>
      </c>
      <c r="C601" s="55" t="s">
        <v>464</v>
      </c>
      <c r="D601" s="54" t="s">
        <v>108</v>
      </c>
      <c r="E601" s="53">
        <v>0.10125000000000001</v>
      </c>
      <c r="F601" s="53"/>
      <c r="G601" s="53">
        <v>0.10125000000000001</v>
      </c>
      <c r="H601" s="51">
        <v>4316</v>
      </c>
      <c r="I601" s="52"/>
      <c r="J601" s="51">
        <v>437</v>
      </c>
      <c r="K601" s="52"/>
      <c r="L601" s="96"/>
      <c r="AC601" s="39">
        <v>0</v>
      </c>
      <c r="AD601" s="39">
        <v>0</v>
      </c>
      <c r="AE601" s="39">
        <v>0</v>
      </c>
      <c r="AF601" s="39">
        <v>0</v>
      </c>
      <c r="AS601" s="39">
        <v>0</v>
      </c>
      <c r="AT601" s="39">
        <v>0</v>
      </c>
      <c r="BC601" s="39">
        <v>0</v>
      </c>
      <c r="BD601" s="39">
        <v>0</v>
      </c>
    </row>
    <row r="602" spans="1:56" x14ac:dyDescent="0.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</row>
    <row r="603" spans="1:56" ht="15" x14ac:dyDescent="0.25">
      <c r="C603" s="198" t="s">
        <v>74</v>
      </c>
      <c r="D603" s="198"/>
      <c r="E603" s="198"/>
      <c r="F603" s="198"/>
      <c r="G603" s="198"/>
      <c r="H603" s="198"/>
      <c r="I603" s="198">
        <f>J601</f>
        <v>437</v>
      </c>
      <c r="J603" s="198"/>
      <c r="O603" s="49">
        <f>I603</f>
        <v>437</v>
      </c>
      <c r="P603" s="39">
        <f>K603</f>
        <v>0</v>
      </c>
      <c r="Q603" s="39">
        <f>0</f>
        <v>0</v>
      </c>
      <c r="R603" s="39">
        <f>0</f>
        <v>0</v>
      </c>
      <c r="U603" s="39">
        <f>0</f>
        <v>0</v>
      </c>
      <c r="V603" s="39">
        <f>0</f>
        <v>0</v>
      </c>
      <c r="W603" s="39">
        <f>0</f>
        <v>0</v>
      </c>
      <c r="X603" s="39">
        <f>0</f>
        <v>0</v>
      </c>
      <c r="Z603" s="39">
        <f>0</f>
        <v>0</v>
      </c>
      <c r="AB603" s="49">
        <f>I603</f>
        <v>437</v>
      </c>
      <c r="AN603" s="39">
        <v>437</v>
      </c>
      <c r="AO603" s="39">
        <v>437</v>
      </c>
      <c r="AP603" s="39">
        <v>0</v>
      </c>
      <c r="AQ603" s="39">
        <v>0</v>
      </c>
      <c r="AX603" s="39">
        <v>0</v>
      </c>
      <c r="AY603" s="39">
        <v>0</v>
      </c>
      <c r="AZ603" s="39">
        <v>0</v>
      </c>
      <c r="BA603" s="39">
        <v>0</v>
      </c>
    </row>
    <row r="604" spans="1:56" ht="14.25" x14ac:dyDescent="0.2">
      <c r="C604" s="107" t="s">
        <v>674</v>
      </c>
    </row>
    <row r="605" spans="1:56" ht="130.5" x14ac:dyDescent="0.2">
      <c r="A605" s="103" t="s">
        <v>675</v>
      </c>
      <c r="B605" s="55" t="s">
        <v>649</v>
      </c>
      <c r="C605" s="55" t="s">
        <v>306</v>
      </c>
      <c r="D605" s="54" t="s">
        <v>104</v>
      </c>
      <c r="E605" s="53">
        <v>0.6</v>
      </c>
      <c r="F605" s="53"/>
      <c r="G605" s="53">
        <v>0.6</v>
      </c>
      <c r="H605" s="51"/>
      <c r="I605" s="52"/>
      <c r="J605" s="51"/>
      <c r="K605" s="52"/>
      <c r="L605" s="96"/>
      <c r="AC605" s="39">
        <v>189.68</v>
      </c>
      <c r="AD605" s="39">
        <v>189.68</v>
      </c>
      <c r="AE605" s="39">
        <v>93.84</v>
      </c>
      <c r="AF605" s="39">
        <v>93.84</v>
      </c>
      <c r="AS605" s="39">
        <v>189.68</v>
      </c>
      <c r="AT605" s="39">
        <v>93.84</v>
      </c>
      <c r="BC605" s="39">
        <v>0</v>
      </c>
      <c r="BD605" s="39">
        <v>0</v>
      </c>
    </row>
    <row r="606" spans="1:56" ht="38.25" x14ac:dyDescent="0.2">
      <c r="B606" s="106" t="s">
        <v>452</v>
      </c>
    </row>
    <row r="607" spans="1:56" x14ac:dyDescent="0.2">
      <c r="C607" s="63" t="s">
        <v>676</v>
      </c>
    </row>
    <row r="608" spans="1:56" ht="14.25" x14ac:dyDescent="0.2">
      <c r="A608" s="103"/>
      <c r="B608" s="61">
        <v>1</v>
      </c>
      <c r="C608" s="55" t="s">
        <v>33</v>
      </c>
      <c r="D608" s="54"/>
      <c r="E608" s="53"/>
      <c r="F608" s="53"/>
      <c r="G608" s="53"/>
      <c r="H608" s="51">
        <v>290.61</v>
      </c>
      <c r="I608" s="52">
        <f>ROUND(1.15,7)</f>
        <v>1.1499999999999999</v>
      </c>
      <c r="J608" s="51">
        <v>200.52</v>
      </c>
      <c r="K608" s="52"/>
      <c r="L608" s="96"/>
    </row>
    <row r="609" spans="1:56" ht="14.25" x14ac:dyDescent="0.2">
      <c r="A609" s="103"/>
      <c r="B609" s="61">
        <v>3</v>
      </c>
      <c r="C609" s="55" t="s">
        <v>34</v>
      </c>
      <c r="D609" s="54"/>
      <c r="E609" s="53"/>
      <c r="F609" s="53"/>
      <c r="G609" s="53"/>
      <c r="H609" s="51">
        <v>0.63</v>
      </c>
      <c r="I609" s="52">
        <f>ROUND(1.25,7)</f>
        <v>1.25</v>
      </c>
      <c r="J609" s="51">
        <v>0.47</v>
      </c>
      <c r="K609" s="52"/>
      <c r="L609" s="96"/>
    </row>
    <row r="610" spans="1:56" ht="14.25" x14ac:dyDescent="0.2">
      <c r="A610" s="103"/>
      <c r="B610" s="61">
        <v>2</v>
      </c>
      <c r="C610" s="55" t="s">
        <v>67</v>
      </c>
      <c r="D610" s="54"/>
      <c r="E610" s="53"/>
      <c r="F610" s="53"/>
      <c r="G610" s="53"/>
      <c r="H610" s="51">
        <v>0.27</v>
      </c>
      <c r="I610" s="52">
        <f>ROUND(1.25,7)</f>
        <v>1.25</v>
      </c>
      <c r="J610" s="62">
        <v>0.2</v>
      </c>
      <c r="K610" s="52"/>
      <c r="L610" s="97"/>
    </row>
    <row r="611" spans="1:56" ht="14.25" x14ac:dyDescent="0.2">
      <c r="A611" s="103"/>
      <c r="B611" s="55" t="s">
        <v>935</v>
      </c>
      <c r="C611" s="55" t="s">
        <v>936</v>
      </c>
      <c r="D611" s="54" t="s">
        <v>111</v>
      </c>
      <c r="E611" s="53">
        <v>103</v>
      </c>
      <c r="F611" s="53"/>
      <c r="G611" s="53">
        <v>61.8</v>
      </c>
      <c r="H611" s="51"/>
      <c r="I611" s="52"/>
      <c r="J611" s="51"/>
      <c r="K611" s="52"/>
      <c r="L611" s="96"/>
    </row>
    <row r="612" spans="1:56" ht="14.25" x14ac:dyDescent="0.2">
      <c r="A612" s="103"/>
      <c r="B612" s="55"/>
      <c r="C612" s="55" t="s">
        <v>68</v>
      </c>
      <c r="D612" s="54" t="s">
        <v>69</v>
      </c>
      <c r="E612" s="53">
        <v>32.799999999999997</v>
      </c>
      <c r="F612" s="53">
        <f>ROUND(1.15,7)</f>
        <v>1.1499999999999999</v>
      </c>
      <c r="G612" s="53">
        <v>22.632000000000001</v>
      </c>
      <c r="H612" s="51"/>
      <c r="I612" s="52"/>
      <c r="J612" s="51"/>
      <c r="K612" s="52"/>
      <c r="L612" s="96"/>
    </row>
    <row r="613" spans="1:56" ht="14.25" x14ac:dyDescent="0.2">
      <c r="A613" s="103"/>
      <c r="B613" s="55"/>
      <c r="C613" s="60" t="s">
        <v>70</v>
      </c>
      <c r="D613" s="59" t="s">
        <v>69</v>
      </c>
      <c r="E613" s="58">
        <v>0.02</v>
      </c>
      <c r="F613" s="58">
        <f>ROUND(1.25,7)</f>
        <v>1.25</v>
      </c>
      <c r="G613" s="58">
        <v>1.4999999999999999E-2</v>
      </c>
      <c r="H613" s="56"/>
      <c r="I613" s="57"/>
      <c r="J613" s="56"/>
      <c r="K613" s="57"/>
      <c r="L613" s="95"/>
    </row>
    <row r="614" spans="1:56" ht="14.25" x14ac:dyDescent="0.2">
      <c r="A614" s="103"/>
      <c r="B614" s="55"/>
      <c r="C614" s="55" t="s">
        <v>71</v>
      </c>
      <c r="D614" s="54"/>
      <c r="E614" s="53"/>
      <c r="F614" s="53"/>
      <c r="G614" s="53"/>
      <c r="H614" s="51">
        <f>H608+H609</f>
        <v>291.24</v>
      </c>
      <c r="I614" s="52"/>
      <c r="J614" s="51">
        <f>J608+J609</f>
        <v>200.99</v>
      </c>
      <c r="K614" s="52"/>
      <c r="L614" s="96"/>
    </row>
    <row r="615" spans="1:56" ht="14.25" x14ac:dyDescent="0.2">
      <c r="A615" s="103"/>
      <c r="B615" s="55"/>
      <c r="C615" s="55" t="s">
        <v>72</v>
      </c>
      <c r="D615" s="54"/>
      <c r="E615" s="53"/>
      <c r="F615" s="53"/>
      <c r="G615" s="53"/>
      <c r="H615" s="51"/>
      <c r="I615" s="52"/>
      <c r="J615" s="51">
        <f>SUM(Q605:Q618)+SUM(V605:V618)</f>
        <v>200.72</v>
      </c>
      <c r="K615" s="52"/>
      <c r="L615" s="96"/>
    </row>
    <row r="616" spans="1:56" ht="28.5" x14ac:dyDescent="0.2">
      <c r="A616" s="103"/>
      <c r="B616" s="55" t="s">
        <v>210</v>
      </c>
      <c r="C616" s="55" t="s">
        <v>209</v>
      </c>
      <c r="D616" s="54" t="s">
        <v>73</v>
      </c>
      <c r="E616" s="53">
        <v>105</v>
      </c>
      <c r="F616" s="53">
        <f>ROUND(0.9,7)</f>
        <v>0.9</v>
      </c>
      <c r="G616" s="53">
        <v>94.5</v>
      </c>
      <c r="H616" s="51"/>
      <c r="I616" s="52"/>
      <c r="J616" s="51">
        <f>SUM(AC605:AC618)</f>
        <v>189.68</v>
      </c>
      <c r="K616" s="52"/>
      <c r="L616" s="96"/>
    </row>
    <row r="617" spans="1:56" ht="42.75" x14ac:dyDescent="0.2">
      <c r="A617" s="104"/>
      <c r="B617" s="60" t="s">
        <v>208</v>
      </c>
      <c r="C617" s="60" t="s">
        <v>207</v>
      </c>
      <c r="D617" s="59" t="s">
        <v>73</v>
      </c>
      <c r="E617" s="58">
        <v>55</v>
      </c>
      <c r="F617" s="58">
        <f>ROUND(0.85,7)</f>
        <v>0.85</v>
      </c>
      <c r="G617" s="58">
        <v>46.75</v>
      </c>
      <c r="H617" s="56"/>
      <c r="I617" s="57"/>
      <c r="J617" s="56">
        <f>SUM(AE605:AE618)</f>
        <v>93.84</v>
      </c>
      <c r="K617" s="57"/>
      <c r="L617" s="95"/>
    </row>
    <row r="618" spans="1:56" ht="15" x14ac:dyDescent="0.25">
      <c r="C618" s="198" t="s">
        <v>74</v>
      </c>
      <c r="D618" s="198"/>
      <c r="E618" s="198"/>
      <c r="F618" s="198"/>
      <c r="G618" s="198"/>
      <c r="H618" s="198"/>
      <c r="I618" s="198">
        <f>J608+J609+J616+J617</f>
        <v>484.51</v>
      </c>
      <c r="J618" s="198"/>
      <c r="O618" s="49">
        <f>I618</f>
        <v>484.51</v>
      </c>
      <c r="P618" s="39">
        <f>K618</f>
        <v>0</v>
      </c>
      <c r="Q618" s="49">
        <f>J608</f>
        <v>200.52</v>
      </c>
      <c r="R618" s="49">
        <f>J608</f>
        <v>200.52</v>
      </c>
      <c r="U618" s="94">
        <f>L608</f>
        <v>0</v>
      </c>
      <c r="V618" s="49">
        <f>J610</f>
        <v>0.2</v>
      </c>
      <c r="W618" s="94">
        <f>L610</f>
        <v>0</v>
      </c>
      <c r="X618" s="49">
        <f>J609</f>
        <v>0.47</v>
      </c>
      <c r="Z618" s="94">
        <f>L609</f>
        <v>0</v>
      </c>
      <c r="AB618" s="39">
        <f>0</f>
        <v>0</v>
      </c>
      <c r="AN618" s="39">
        <v>484.51</v>
      </c>
      <c r="AO618" s="39">
        <v>0</v>
      </c>
      <c r="AP618" s="39">
        <v>0.47</v>
      </c>
      <c r="AQ618" s="39">
        <v>200.52</v>
      </c>
      <c r="AX618" s="39">
        <v>0</v>
      </c>
      <c r="AY618" s="39">
        <v>0</v>
      </c>
      <c r="AZ618" s="39">
        <v>0</v>
      </c>
      <c r="BA618" s="39">
        <v>0</v>
      </c>
    </row>
    <row r="619" spans="1:56" ht="71.25" x14ac:dyDescent="0.2">
      <c r="A619" s="103" t="s">
        <v>677</v>
      </c>
      <c r="B619" s="55" t="s">
        <v>652</v>
      </c>
      <c r="C619" s="55" t="s">
        <v>653</v>
      </c>
      <c r="D619" s="54" t="s">
        <v>111</v>
      </c>
      <c r="E619" s="53">
        <v>61.8</v>
      </c>
      <c r="F619" s="53"/>
      <c r="G619" s="53">
        <v>61.8</v>
      </c>
      <c r="H619" s="51">
        <v>171.92</v>
      </c>
      <c r="I619" s="52"/>
      <c r="J619" s="51">
        <v>10624.66</v>
      </c>
      <c r="K619" s="52"/>
      <c r="L619" s="96"/>
      <c r="AC619" s="39">
        <v>0</v>
      </c>
      <c r="AD619" s="39">
        <v>0</v>
      </c>
      <c r="AE619" s="39">
        <v>0</v>
      </c>
      <c r="AF619" s="39">
        <v>0</v>
      </c>
      <c r="AS619" s="39">
        <v>0</v>
      </c>
      <c r="AT619" s="39">
        <v>0</v>
      </c>
      <c r="BC619" s="39">
        <v>0</v>
      </c>
      <c r="BD619" s="39">
        <v>0</v>
      </c>
    </row>
    <row r="620" spans="1:56" x14ac:dyDescent="0.2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</row>
    <row r="621" spans="1:56" ht="15" x14ac:dyDescent="0.25">
      <c r="C621" s="198" t="s">
        <v>74</v>
      </c>
      <c r="D621" s="198"/>
      <c r="E621" s="198"/>
      <c r="F621" s="198"/>
      <c r="G621" s="198"/>
      <c r="H621" s="198"/>
      <c r="I621" s="198">
        <f>J619</f>
        <v>10624.66</v>
      </c>
      <c r="J621" s="198"/>
      <c r="O621" s="49">
        <f>I621</f>
        <v>10624.66</v>
      </c>
      <c r="P621" s="39">
        <f>K621</f>
        <v>0</v>
      </c>
      <c r="Q621" s="39">
        <f>0</f>
        <v>0</v>
      </c>
      <c r="R621" s="39">
        <f>0</f>
        <v>0</v>
      </c>
      <c r="U621" s="39">
        <f>0</f>
        <v>0</v>
      </c>
      <c r="V621" s="39">
        <f>0</f>
        <v>0</v>
      </c>
      <c r="W621" s="39">
        <f>0</f>
        <v>0</v>
      </c>
      <c r="X621" s="39">
        <f>0</f>
        <v>0</v>
      </c>
      <c r="Z621" s="39">
        <f>0</f>
        <v>0</v>
      </c>
      <c r="AB621" s="49">
        <f>I621</f>
        <v>10624.66</v>
      </c>
      <c r="AN621" s="39">
        <v>10624.66</v>
      </c>
      <c r="AO621" s="39">
        <v>10624.66</v>
      </c>
      <c r="AP621" s="39">
        <v>0</v>
      </c>
      <c r="AQ621" s="39">
        <v>0</v>
      </c>
      <c r="AX621" s="39">
        <v>0</v>
      </c>
      <c r="AY621" s="39">
        <v>0</v>
      </c>
      <c r="AZ621" s="39">
        <v>0</v>
      </c>
      <c r="BA621" s="39">
        <v>0</v>
      </c>
    </row>
    <row r="622" spans="1:56" ht="144.75" x14ac:dyDescent="0.2">
      <c r="A622" s="103" t="s">
        <v>678</v>
      </c>
      <c r="B622" s="55" t="s">
        <v>655</v>
      </c>
      <c r="C622" s="55" t="s">
        <v>305</v>
      </c>
      <c r="D622" s="54" t="s">
        <v>104</v>
      </c>
      <c r="E622" s="53">
        <v>4.45</v>
      </c>
      <c r="F622" s="53"/>
      <c r="G622" s="53">
        <v>4.45</v>
      </c>
      <c r="H622" s="51"/>
      <c r="I622" s="52"/>
      <c r="J622" s="51"/>
      <c r="K622" s="52"/>
      <c r="L622" s="96"/>
      <c r="AC622" s="39">
        <v>4809.6400000000003</v>
      </c>
      <c r="AD622" s="39">
        <v>4809.6400000000003</v>
      </c>
      <c r="AE622" s="39">
        <v>2425.1999999999998</v>
      </c>
      <c r="AF622" s="39">
        <v>2425.1999999999998</v>
      </c>
      <c r="AS622" s="39">
        <v>4809.6400000000003</v>
      </c>
      <c r="AT622" s="39">
        <v>2425.1999999999998</v>
      </c>
      <c r="BC622" s="39">
        <v>0</v>
      </c>
      <c r="BD622" s="39">
        <v>0</v>
      </c>
    </row>
    <row r="623" spans="1:56" ht="38.25" x14ac:dyDescent="0.2">
      <c r="B623" s="106" t="s">
        <v>452</v>
      </c>
    </row>
    <row r="624" spans="1:56" x14ac:dyDescent="0.2">
      <c r="C624" s="63" t="s">
        <v>679</v>
      </c>
    </row>
    <row r="625" spans="1:56" ht="14.25" x14ac:dyDescent="0.2">
      <c r="A625" s="103"/>
      <c r="B625" s="61">
        <v>1</v>
      </c>
      <c r="C625" s="55" t="s">
        <v>33</v>
      </c>
      <c r="D625" s="54"/>
      <c r="E625" s="53"/>
      <c r="F625" s="53"/>
      <c r="G625" s="53"/>
      <c r="H625" s="51">
        <v>879.79</v>
      </c>
      <c r="I625" s="52">
        <f>ROUND(1.15,7)</f>
        <v>1.1499999999999999</v>
      </c>
      <c r="J625" s="51">
        <v>4502.33</v>
      </c>
      <c r="K625" s="52"/>
      <c r="L625" s="96"/>
    </row>
    <row r="626" spans="1:56" ht="14.25" x14ac:dyDescent="0.2">
      <c r="A626" s="103"/>
      <c r="B626" s="61">
        <v>3</v>
      </c>
      <c r="C626" s="55" t="s">
        <v>34</v>
      </c>
      <c r="D626" s="54"/>
      <c r="E626" s="53"/>
      <c r="F626" s="53"/>
      <c r="G626" s="53"/>
      <c r="H626" s="51">
        <v>45.16</v>
      </c>
      <c r="I626" s="52">
        <f>ROUND(1.25,7)</f>
        <v>1.25</v>
      </c>
      <c r="J626" s="51">
        <v>251.2</v>
      </c>
      <c r="K626" s="52"/>
      <c r="L626" s="96"/>
    </row>
    <row r="627" spans="1:56" ht="14.25" x14ac:dyDescent="0.2">
      <c r="A627" s="103"/>
      <c r="B627" s="61">
        <v>2</v>
      </c>
      <c r="C627" s="55" t="s">
        <v>67</v>
      </c>
      <c r="D627" s="54"/>
      <c r="E627" s="53"/>
      <c r="F627" s="53"/>
      <c r="G627" s="53"/>
      <c r="H627" s="51">
        <v>4.7699999999999996</v>
      </c>
      <c r="I627" s="52">
        <f>ROUND(1.25,7)</f>
        <v>1.25</v>
      </c>
      <c r="J627" s="62">
        <v>26.52</v>
      </c>
      <c r="K627" s="52"/>
      <c r="L627" s="97"/>
    </row>
    <row r="628" spans="1:56" ht="14.25" x14ac:dyDescent="0.2">
      <c r="A628" s="103"/>
      <c r="B628" s="61">
        <v>4</v>
      </c>
      <c r="C628" s="55" t="s">
        <v>35</v>
      </c>
      <c r="D628" s="54"/>
      <c r="E628" s="53"/>
      <c r="F628" s="53"/>
      <c r="G628" s="53"/>
      <c r="H628" s="51">
        <v>3372.27</v>
      </c>
      <c r="I628" s="52"/>
      <c r="J628" s="51">
        <v>15006.6</v>
      </c>
      <c r="K628" s="52"/>
      <c r="L628" s="96"/>
    </row>
    <row r="629" spans="1:56" ht="14.25" x14ac:dyDescent="0.2">
      <c r="A629" s="103"/>
      <c r="B629" s="55" t="s">
        <v>916</v>
      </c>
      <c r="C629" s="55" t="s">
        <v>917</v>
      </c>
      <c r="D629" s="54" t="s">
        <v>111</v>
      </c>
      <c r="E629" s="53">
        <v>111</v>
      </c>
      <c r="F629" s="53"/>
      <c r="G629" s="53">
        <v>493.95</v>
      </c>
      <c r="H629" s="51"/>
      <c r="I629" s="52"/>
      <c r="J629" s="51"/>
      <c r="K629" s="52"/>
      <c r="L629" s="96"/>
    </row>
    <row r="630" spans="1:56" ht="14.25" x14ac:dyDescent="0.2">
      <c r="A630" s="103"/>
      <c r="B630" s="55" t="s">
        <v>933</v>
      </c>
      <c r="C630" s="55" t="s">
        <v>934</v>
      </c>
      <c r="D630" s="54" t="s">
        <v>110</v>
      </c>
      <c r="E630" s="53">
        <v>81</v>
      </c>
      <c r="F630" s="53"/>
      <c r="G630" s="53">
        <v>360.45</v>
      </c>
      <c r="H630" s="51"/>
      <c r="I630" s="52"/>
      <c r="J630" s="51"/>
      <c r="K630" s="52"/>
      <c r="L630" s="96"/>
    </row>
    <row r="631" spans="1:56" ht="14.25" x14ac:dyDescent="0.2">
      <c r="A631" s="103"/>
      <c r="B631" s="55"/>
      <c r="C631" s="55" t="s">
        <v>68</v>
      </c>
      <c r="D631" s="54" t="s">
        <v>69</v>
      </c>
      <c r="E631" s="53">
        <v>97</v>
      </c>
      <c r="F631" s="53">
        <f>ROUND(1.15,7)</f>
        <v>1.1499999999999999</v>
      </c>
      <c r="G631" s="53">
        <v>496.39749999999998</v>
      </c>
      <c r="H631" s="51"/>
      <c r="I631" s="52"/>
      <c r="J631" s="51"/>
      <c r="K631" s="52"/>
      <c r="L631" s="96"/>
    </row>
    <row r="632" spans="1:56" ht="14.25" x14ac:dyDescent="0.2">
      <c r="A632" s="103"/>
      <c r="B632" s="55"/>
      <c r="C632" s="60" t="s">
        <v>70</v>
      </c>
      <c r="D632" s="59" t="s">
        <v>69</v>
      </c>
      <c r="E632" s="58">
        <v>0.38</v>
      </c>
      <c r="F632" s="58">
        <f>ROUND(1.25,7)</f>
        <v>1.25</v>
      </c>
      <c r="G632" s="58">
        <v>2.11375</v>
      </c>
      <c r="H632" s="56"/>
      <c r="I632" s="57"/>
      <c r="J632" s="56"/>
      <c r="K632" s="57"/>
      <c r="L632" s="95"/>
    </row>
    <row r="633" spans="1:56" ht="14.25" x14ac:dyDescent="0.2">
      <c r="A633" s="103"/>
      <c r="B633" s="55"/>
      <c r="C633" s="55" t="s">
        <v>71</v>
      </c>
      <c r="D633" s="54"/>
      <c r="E633" s="53"/>
      <c r="F633" s="53"/>
      <c r="G633" s="53"/>
      <c r="H633" s="51">
        <f>H625+H626+H628</f>
        <v>4297.22</v>
      </c>
      <c r="I633" s="52"/>
      <c r="J633" s="51">
        <f>J625+J626+J628</f>
        <v>19760.13</v>
      </c>
      <c r="K633" s="52"/>
      <c r="L633" s="96"/>
    </row>
    <row r="634" spans="1:56" ht="14.25" x14ac:dyDescent="0.2">
      <c r="A634" s="103"/>
      <c r="B634" s="55"/>
      <c r="C634" s="55" t="s">
        <v>72</v>
      </c>
      <c r="D634" s="54"/>
      <c r="E634" s="53"/>
      <c r="F634" s="53"/>
      <c r="G634" s="53"/>
      <c r="H634" s="51"/>
      <c r="I634" s="52"/>
      <c r="J634" s="51">
        <f>SUM(Q622:Q637)+SUM(V622:V637)</f>
        <v>4528.8500000000004</v>
      </c>
      <c r="K634" s="52"/>
      <c r="L634" s="96"/>
    </row>
    <row r="635" spans="1:56" ht="28.5" x14ac:dyDescent="0.2">
      <c r="A635" s="103"/>
      <c r="B635" s="55" t="s">
        <v>194</v>
      </c>
      <c r="C635" s="55" t="s">
        <v>98</v>
      </c>
      <c r="D635" s="54" t="s">
        <v>73</v>
      </c>
      <c r="E635" s="53">
        <v>118</v>
      </c>
      <c r="F635" s="53">
        <f>ROUND(0.9,7)</f>
        <v>0.9</v>
      </c>
      <c r="G635" s="53">
        <v>106.2</v>
      </c>
      <c r="H635" s="51"/>
      <c r="I635" s="52"/>
      <c r="J635" s="51">
        <f>SUM(AC622:AC637)</f>
        <v>4809.6400000000003</v>
      </c>
      <c r="K635" s="52"/>
      <c r="L635" s="96"/>
    </row>
    <row r="636" spans="1:56" ht="42.75" x14ac:dyDescent="0.2">
      <c r="A636" s="104"/>
      <c r="B636" s="60" t="s">
        <v>193</v>
      </c>
      <c r="C636" s="60" t="s">
        <v>99</v>
      </c>
      <c r="D636" s="59" t="s">
        <v>73</v>
      </c>
      <c r="E636" s="58">
        <v>63</v>
      </c>
      <c r="F636" s="58">
        <f>ROUND(0.85,7)</f>
        <v>0.85</v>
      </c>
      <c r="G636" s="58">
        <v>53.55</v>
      </c>
      <c r="H636" s="56"/>
      <c r="I636" s="57"/>
      <c r="J636" s="56">
        <f>SUM(AE622:AE637)</f>
        <v>2425.1999999999998</v>
      </c>
      <c r="K636" s="57"/>
      <c r="L636" s="95"/>
    </row>
    <row r="637" spans="1:56" ht="15" x14ac:dyDescent="0.25">
      <c r="C637" s="198" t="s">
        <v>74</v>
      </c>
      <c r="D637" s="198"/>
      <c r="E637" s="198"/>
      <c r="F637" s="198"/>
      <c r="G637" s="198"/>
      <c r="H637" s="198"/>
      <c r="I637" s="198">
        <f>J625+J626+J628+J635+J636</f>
        <v>26994.97</v>
      </c>
      <c r="J637" s="198"/>
      <c r="O637" s="49">
        <f>I637</f>
        <v>26994.97</v>
      </c>
      <c r="P637" s="39">
        <f>K637</f>
        <v>0</v>
      </c>
      <c r="Q637" s="49">
        <f>J625</f>
        <v>4502.33</v>
      </c>
      <c r="R637" s="49">
        <f>J625</f>
        <v>4502.33</v>
      </c>
      <c r="U637" s="94">
        <f>L625</f>
        <v>0</v>
      </c>
      <c r="V637" s="49">
        <f>J627</f>
        <v>26.52</v>
      </c>
      <c r="W637" s="94">
        <f>L627</f>
        <v>0</v>
      </c>
      <c r="X637" s="49">
        <f>J626</f>
        <v>251.2</v>
      </c>
      <c r="Z637" s="94">
        <f>L626</f>
        <v>0</v>
      </c>
      <c r="AB637" s="49">
        <f>J628</f>
        <v>15006.6</v>
      </c>
      <c r="AN637" s="39">
        <v>26994.97</v>
      </c>
      <c r="AO637" s="39">
        <v>15006.6</v>
      </c>
      <c r="AP637" s="39">
        <v>251.2</v>
      </c>
      <c r="AQ637" s="39">
        <v>4502.33</v>
      </c>
      <c r="AX637" s="39">
        <v>0</v>
      </c>
      <c r="AY637" s="39">
        <v>0</v>
      </c>
      <c r="AZ637" s="39">
        <v>0</v>
      </c>
      <c r="BA637" s="39">
        <v>0</v>
      </c>
    </row>
    <row r="638" spans="1:56" ht="28.5" x14ac:dyDescent="0.2">
      <c r="A638" s="103" t="s">
        <v>680</v>
      </c>
      <c r="B638" s="55" t="s">
        <v>658</v>
      </c>
      <c r="C638" s="55" t="s">
        <v>659</v>
      </c>
      <c r="D638" s="54" t="s">
        <v>111</v>
      </c>
      <c r="E638" s="53">
        <v>493.95</v>
      </c>
      <c r="F638" s="53"/>
      <c r="G638" s="53">
        <v>493.95</v>
      </c>
      <c r="H638" s="51">
        <v>15</v>
      </c>
      <c r="I638" s="52"/>
      <c r="J638" s="51">
        <v>7409.25</v>
      </c>
      <c r="K638" s="52"/>
      <c r="L638" s="96"/>
      <c r="AC638" s="39">
        <v>0</v>
      </c>
      <c r="AD638" s="39">
        <v>0</v>
      </c>
      <c r="AE638" s="39">
        <v>0</v>
      </c>
      <c r="AF638" s="39">
        <v>0</v>
      </c>
      <c r="AS638" s="39">
        <v>0</v>
      </c>
      <c r="AT638" s="39">
        <v>0</v>
      </c>
      <c r="BC638" s="39">
        <v>0</v>
      </c>
      <c r="BD638" s="39">
        <v>0</v>
      </c>
    </row>
    <row r="639" spans="1:56" x14ac:dyDescent="0.2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</row>
    <row r="640" spans="1:56" ht="15" x14ac:dyDescent="0.25">
      <c r="C640" s="198" t="s">
        <v>74</v>
      </c>
      <c r="D640" s="198"/>
      <c r="E640" s="198"/>
      <c r="F640" s="198"/>
      <c r="G640" s="198"/>
      <c r="H640" s="198"/>
      <c r="I640" s="198">
        <f>J638</f>
        <v>7409.25</v>
      </c>
      <c r="J640" s="198"/>
      <c r="O640" s="49">
        <f>I640</f>
        <v>7409.25</v>
      </c>
      <c r="P640" s="39">
        <f>K640</f>
        <v>0</v>
      </c>
      <c r="Q640" s="39">
        <f>0</f>
        <v>0</v>
      </c>
      <c r="R640" s="39">
        <f>0</f>
        <v>0</v>
      </c>
      <c r="U640" s="39">
        <f>0</f>
        <v>0</v>
      </c>
      <c r="V640" s="39">
        <f>0</f>
        <v>0</v>
      </c>
      <c r="W640" s="39">
        <f>0</f>
        <v>0</v>
      </c>
      <c r="X640" s="39">
        <f>0</f>
        <v>0</v>
      </c>
      <c r="Z640" s="39">
        <f>0</f>
        <v>0</v>
      </c>
      <c r="AB640" s="49">
        <f>I640</f>
        <v>7409.25</v>
      </c>
      <c r="AN640" s="39">
        <v>7409.25</v>
      </c>
      <c r="AO640" s="39">
        <v>7409.25</v>
      </c>
      <c r="AP640" s="39">
        <v>0</v>
      </c>
      <c r="AQ640" s="39">
        <v>0</v>
      </c>
      <c r="AX640" s="39">
        <v>0</v>
      </c>
      <c r="AY640" s="39">
        <v>0</v>
      </c>
      <c r="AZ640" s="39">
        <v>0</v>
      </c>
      <c r="BA640" s="39">
        <v>0</v>
      </c>
    </row>
    <row r="641" spans="1:56" ht="28.5" x14ac:dyDescent="0.2">
      <c r="A641" s="103" t="s">
        <v>681</v>
      </c>
      <c r="B641" s="55" t="s">
        <v>617</v>
      </c>
      <c r="C641" s="55" t="s">
        <v>618</v>
      </c>
      <c r="D641" s="54" t="s">
        <v>104</v>
      </c>
      <c r="E641" s="53">
        <v>2.2000000000000002</v>
      </c>
      <c r="F641" s="53"/>
      <c r="G641" s="53">
        <v>2.2000000000000002</v>
      </c>
      <c r="H641" s="51"/>
      <c r="I641" s="52"/>
      <c r="J641" s="51"/>
      <c r="K641" s="52"/>
      <c r="L641" s="96"/>
      <c r="AC641" s="39">
        <v>93.63</v>
      </c>
      <c r="AD641" s="39">
        <v>93.63</v>
      </c>
      <c r="AE641" s="39">
        <v>58.52</v>
      </c>
      <c r="AF641" s="39">
        <v>58.52</v>
      </c>
      <c r="AS641" s="39">
        <v>93.63</v>
      </c>
      <c r="AT641" s="39">
        <v>58.52</v>
      </c>
      <c r="BC641" s="39">
        <v>0</v>
      </c>
      <c r="BD641" s="39">
        <v>0</v>
      </c>
    </row>
    <row r="643" spans="1:56" ht="14.25" x14ac:dyDescent="0.2">
      <c r="A643" s="103"/>
      <c r="B643" s="61">
        <v>1</v>
      </c>
      <c r="C643" s="55" t="s">
        <v>33</v>
      </c>
      <c r="D643" s="54"/>
      <c r="E643" s="53"/>
      <c r="F643" s="53"/>
      <c r="G643" s="53"/>
      <c r="H643" s="51">
        <v>53.2</v>
      </c>
      <c r="I643" s="52"/>
      <c r="J643" s="51">
        <v>117.04</v>
      </c>
      <c r="K643" s="52"/>
      <c r="L643" s="96"/>
    </row>
    <row r="644" spans="1:56" ht="14.25" x14ac:dyDescent="0.2">
      <c r="A644" s="103"/>
      <c r="B644" s="61">
        <v>4</v>
      </c>
      <c r="C644" s="55" t="s">
        <v>35</v>
      </c>
      <c r="D644" s="54"/>
      <c r="E644" s="53"/>
      <c r="F644" s="53"/>
      <c r="G644" s="53"/>
      <c r="H644" s="51">
        <v>7.55</v>
      </c>
      <c r="I644" s="52"/>
      <c r="J644" s="51">
        <v>16.61</v>
      </c>
      <c r="K644" s="52"/>
      <c r="L644" s="96"/>
    </row>
    <row r="645" spans="1:56" ht="14.25" x14ac:dyDescent="0.2">
      <c r="A645" s="103"/>
      <c r="B645" s="55"/>
      <c r="C645" s="60" t="s">
        <v>68</v>
      </c>
      <c r="D645" s="59" t="s">
        <v>69</v>
      </c>
      <c r="E645" s="58">
        <v>6.7</v>
      </c>
      <c r="F645" s="58"/>
      <c r="G645" s="58">
        <v>14.74</v>
      </c>
      <c r="H645" s="56"/>
      <c r="I645" s="57"/>
      <c r="J645" s="56"/>
      <c r="K645" s="57"/>
      <c r="L645" s="95"/>
    </row>
    <row r="646" spans="1:56" ht="14.25" x14ac:dyDescent="0.2">
      <c r="A646" s="103"/>
      <c r="B646" s="55"/>
      <c r="C646" s="55" t="s">
        <v>71</v>
      </c>
      <c r="D646" s="54"/>
      <c r="E646" s="53"/>
      <c r="F646" s="53"/>
      <c r="G646" s="53"/>
      <c r="H646" s="51">
        <f>H643+H644</f>
        <v>60.75</v>
      </c>
      <c r="I646" s="52"/>
      <c r="J646" s="51">
        <f>J643+J644</f>
        <v>133.65</v>
      </c>
      <c r="K646" s="52"/>
      <c r="L646" s="96"/>
    </row>
    <row r="647" spans="1:56" ht="14.25" x14ac:dyDescent="0.2">
      <c r="A647" s="103"/>
      <c r="B647" s="55"/>
      <c r="C647" s="55" t="s">
        <v>72</v>
      </c>
      <c r="D647" s="54"/>
      <c r="E647" s="53"/>
      <c r="F647" s="53"/>
      <c r="G647" s="53"/>
      <c r="H647" s="51"/>
      <c r="I647" s="52"/>
      <c r="J647" s="51">
        <f>SUM(Q641:Q650)+SUM(V641:V650)</f>
        <v>117.04</v>
      </c>
      <c r="K647" s="52"/>
      <c r="L647" s="96"/>
    </row>
    <row r="648" spans="1:56" ht="28.5" x14ac:dyDescent="0.2">
      <c r="A648" s="103"/>
      <c r="B648" s="55" t="s">
        <v>297</v>
      </c>
      <c r="C648" s="55" t="s">
        <v>296</v>
      </c>
      <c r="D648" s="54" t="s">
        <v>73</v>
      </c>
      <c r="E648" s="53">
        <v>80</v>
      </c>
      <c r="F648" s="53"/>
      <c r="G648" s="53">
        <v>80</v>
      </c>
      <c r="H648" s="51"/>
      <c r="I648" s="52"/>
      <c r="J648" s="51">
        <f>SUM(AC641:AC650)</f>
        <v>93.63</v>
      </c>
      <c r="K648" s="52"/>
      <c r="L648" s="96"/>
    </row>
    <row r="649" spans="1:56" ht="42.75" x14ac:dyDescent="0.2">
      <c r="A649" s="104"/>
      <c r="B649" s="60" t="s">
        <v>295</v>
      </c>
      <c r="C649" s="60" t="s">
        <v>294</v>
      </c>
      <c r="D649" s="59" t="s">
        <v>73</v>
      </c>
      <c r="E649" s="58">
        <v>50</v>
      </c>
      <c r="F649" s="58"/>
      <c r="G649" s="58">
        <v>50</v>
      </c>
      <c r="H649" s="56"/>
      <c r="I649" s="57"/>
      <c r="J649" s="56">
        <f>SUM(AE641:AE650)</f>
        <v>58.52</v>
      </c>
      <c r="K649" s="57"/>
      <c r="L649" s="95"/>
    </row>
    <row r="650" spans="1:56" ht="15" x14ac:dyDescent="0.25">
      <c r="C650" s="198" t="s">
        <v>74</v>
      </c>
      <c r="D650" s="198"/>
      <c r="E650" s="198"/>
      <c r="F650" s="198"/>
      <c r="G650" s="198"/>
      <c r="H650" s="198"/>
      <c r="I650" s="198">
        <f>J643+J644+J648+J649</f>
        <v>285.8</v>
      </c>
      <c r="J650" s="198"/>
      <c r="O650" s="49">
        <f>I650</f>
        <v>285.8</v>
      </c>
      <c r="P650" s="39">
        <f>K650</f>
        <v>0</v>
      </c>
      <c r="Q650" s="49">
        <f>J643</f>
        <v>117.04</v>
      </c>
      <c r="R650" s="49">
        <f>J643</f>
        <v>117.04</v>
      </c>
      <c r="U650" s="94">
        <f>L643</f>
        <v>0</v>
      </c>
      <c r="V650" s="39">
        <f>0</f>
        <v>0</v>
      </c>
      <c r="W650" s="39">
        <f>0</f>
        <v>0</v>
      </c>
      <c r="X650" s="39">
        <f>0</f>
        <v>0</v>
      </c>
      <c r="Z650" s="39">
        <f>0</f>
        <v>0</v>
      </c>
      <c r="AB650" s="49">
        <f>J644</f>
        <v>16.61</v>
      </c>
      <c r="AN650" s="39">
        <v>285.8</v>
      </c>
      <c r="AO650" s="39">
        <v>16.61</v>
      </c>
      <c r="AP650" s="39">
        <v>0</v>
      </c>
      <c r="AQ650" s="39">
        <v>117.04</v>
      </c>
      <c r="AX650" s="39">
        <v>0</v>
      </c>
      <c r="AY650" s="39">
        <v>0</v>
      </c>
      <c r="AZ650" s="39">
        <v>0</v>
      </c>
      <c r="BA650" s="39">
        <v>0</v>
      </c>
    </row>
    <row r="651" spans="1:56" ht="159" x14ac:dyDescent="0.2">
      <c r="A651" s="103" t="s">
        <v>682</v>
      </c>
      <c r="B651" s="55" t="s">
        <v>620</v>
      </c>
      <c r="C651" s="55" t="s">
        <v>298</v>
      </c>
      <c r="D651" s="54" t="s">
        <v>104</v>
      </c>
      <c r="E651" s="53">
        <v>6.65</v>
      </c>
      <c r="F651" s="53"/>
      <c r="G651" s="53">
        <v>6.65</v>
      </c>
      <c r="H651" s="51"/>
      <c r="I651" s="52"/>
      <c r="J651" s="51"/>
      <c r="K651" s="52"/>
      <c r="L651" s="96"/>
      <c r="AC651" s="39">
        <v>5675.5</v>
      </c>
      <c r="AD651" s="39">
        <v>5675.5</v>
      </c>
      <c r="AE651" s="39">
        <v>2807.72</v>
      </c>
      <c r="AF651" s="39">
        <v>2807.72</v>
      </c>
      <c r="AS651" s="39">
        <v>5675.5</v>
      </c>
      <c r="AT651" s="39">
        <v>2807.72</v>
      </c>
      <c r="BC651" s="39">
        <v>0</v>
      </c>
      <c r="BD651" s="39">
        <v>0</v>
      </c>
    </row>
    <row r="652" spans="1:56" ht="38.25" x14ac:dyDescent="0.2">
      <c r="B652" s="106" t="s">
        <v>452</v>
      </c>
    </row>
    <row r="653" spans="1:56" x14ac:dyDescent="0.2">
      <c r="C653" s="63" t="s">
        <v>683</v>
      </c>
    </row>
    <row r="654" spans="1:56" ht="14.25" x14ac:dyDescent="0.2">
      <c r="A654" s="103"/>
      <c r="B654" s="61">
        <v>1</v>
      </c>
      <c r="C654" s="55" t="s">
        <v>33</v>
      </c>
      <c r="D654" s="54"/>
      <c r="E654" s="53"/>
      <c r="F654" s="53"/>
      <c r="G654" s="53"/>
      <c r="H654" s="51">
        <v>782.11</v>
      </c>
      <c r="I654" s="52">
        <f>ROUND(1.15,7)</f>
        <v>1.1499999999999999</v>
      </c>
      <c r="J654" s="51">
        <v>5981.21</v>
      </c>
      <c r="K654" s="52"/>
      <c r="L654" s="96"/>
    </row>
    <row r="655" spans="1:56" ht="14.25" x14ac:dyDescent="0.2">
      <c r="A655" s="103"/>
      <c r="B655" s="61">
        <v>3</v>
      </c>
      <c r="C655" s="55" t="s">
        <v>34</v>
      </c>
      <c r="D655" s="54"/>
      <c r="E655" s="53"/>
      <c r="F655" s="53"/>
      <c r="G655" s="53"/>
      <c r="H655" s="51">
        <v>15.4</v>
      </c>
      <c r="I655" s="52">
        <f>ROUND(1.25,7)</f>
        <v>1.25</v>
      </c>
      <c r="J655" s="51">
        <v>128.01</v>
      </c>
      <c r="K655" s="52"/>
      <c r="L655" s="96"/>
    </row>
    <row r="656" spans="1:56" ht="14.25" x14ac:dyDescent="0.2">
      <c r="A656" s="103"/>
      <c r="B656" s="61">
        <v>2</v>
      </c>
      <c r="C656" s="55" t="s">
        <v>67</v>
      </c>
      <c r="D656" s="54"/>
      <c r="E656" s="53"/>
      <c r="F656" s="53"/>
      <c r="G656" s="53"/>
      <c r="H656" s="51">
        <v>2.96</v>
      </c>
      <c r="I656" s="52">
        <f>ROUND(1.25,7)</f>
        <v>1.25</v>
      </c>
      <c r="J656" s="62">
        <v>24.61</v>
      </c>
      <c r="K656" s="52"/>
      <c r="L656" s="97"/>
    </row>
    <row r="657" spans="1:56" ht="14.25" x14ac:dyDescent="0.2">
      <c r="A657" s="103"/>
      <c r="B657" s="61">
        <v>4</v>
      </c>
      <c r="C657" s="55" t="s">
        <v>35</v>
      </c>
      <c r="D657" s="54"/>
      <c r="E657" s="53"/>
      <c r="F657" s="53"/>
      <c r="G657" s="53"/>
      <c r="H657" s="51">
        <v>459.35</v>
      </c>
      <c r="I657" s="52"/>
      <c r="J657" s="51">
        <v>3054.68</v>
      </c>
      <c r="K657" s="52"/>
      <c r="L657" s="96"/>
    </row>
    <row r="658" spans="1:56" ht="14.25" x14ac:dyDescent="0.2">
      <c r="A658" s="103"/>
      <c r="B658" s="55" t="s">
        <v>886</v>
      </c>
      <c r="C658" s="55" t="s">
        <v>920</v>
      </c>
      <c r="D658" s="54" t="s">
        <v>108</v>
      </c>
      <c r="E658" s="53">
        <v>6.3E-2</v>
      </c>
      <c r="F658" s="53"/>
      <c r="G658" s="53">
        <v>0.41894999999999999</v>
      </c>
      <c r="H658" s="51"/>
      <c r="I658" s="52"/>
      <c r="J658" s="51"/>
      <c r="K658" s="52"/>
      <c r="L658" s="96"/>
    </row>
    <row r="659" spans="1:56" ht="14.25" x14ac:dyDescent="0.2">
      <c r="A659" s="103"/>
      <c r="B659" s="55"/>
      <c r="C659" s="55" t="s">
        <v>68</v>
      </c>
      <c r="D659" s="54" t="s">
        <v>69</v>
      </c>
      <c r="E659" s="53">
        <v>81.3</v>
      </c>
      <c r="F659" s="53">
        <f>ROUND(1.15,7)</f>
        <v>1.1499999999999999</v>
      </c>
      <c r="G659" s="53">
        <v>621.74175000000002</v>
      </c>
      <c r="H659" s="51"/>
      <c r="I659" s="52"/>
      <c r="J659" s="51"/>
      <c r="K659" s="52"/>
      <c r="L659" s="96"/>
    </row>
    <row r="660" spans="1:56" ht="14.25" x14ac:dyDescent="0.2">
      <c r="A660" s="103"/>
      <c r="B660" s="55"/>
      <c r="C660" s="60" t="s">
        <v>70</v>
      </c>
      <c r="D660" s="59" t="s">
        <v>69</v>
      </c>
      <c r="E660" s="58">
        <v>0.25</v>
      </c>
      <c r="F660" s="58">
        <f>ROUND(1.25,7)</f>
        <v>1.25</v>
      </c>
      <c r="G660" s="58">
        <v>2.078125</v>
      </c>
      <c r="H660" s="56"/>
      <c r="I660" s="57"/>
      <c r="J660" s="56"/>
      <c r="K660" s="57"/>
      <c r="L660" s="95"/>
    </row>
    <row r="661" spans="1:56" ht="14.25" x14ac:dyDescent="0.2">
      <c r="A661" s="103"/>
      <c r="B661" s="55"/>
      <c r="C661" s="55" t="s">
        <v>71</v>
      </c>
      <c r="D661" s="54"/>
      <c r="E661" s="53"/>
      <c r="F661" s="53"/>
      <c r="G661" s="53"/>
      <c r="H661" s="51">
        <f>H654+H655+H657</f>
        <v>1256.8600000000001</v>
      </c>
      <c r="I661" s="52"/>
      <c r="J661" s="51">
        <f>J654+J655+J657</f>
        <v>9163.9</v>
      </c>
      <c r="K661" s="52"/>
      <c r="L661" s="96"/>
    </row>
    <row r="662" spans="1:56" ht="14.25" x14ac:dyDescent="0.2">
      <c r="A662" s="103"/>
      <c r="B662" s="55"/>
      <c r="C662" s="55" t="s">
        <v>72</v>
      </c>
      <c r="D662" s="54"/>
      <c r="E662" s="53"/>
      <c r="F662" s="53"/>
      <c r="G662" s="53"/>
      <c r="H662" s="51"/>
      <c r="I662" s="52"/>
      <c r="J662" s="51">
        <f>SUM(Q651:Q665)+SUM(V651:V665)</f>
        <v>6005.82</v>
      </c>
      <c r="K662" s="52"/>
      <c r="L662" s="96"/>
    </row>
    <row r="663" spans="1:56" ht="28.5" x14ac:dyDescent="0.2">
      <c r="A663" s="103"/>
      <c r="B663" s="55" t="s">
        <v>210</v>
      </c>
      <c r="C663" s="55" t="s">
        <v>209</v>
      </c>
      <c r="D663" s="54" t="s">
        <v>73</v>
      </c>
      <c r="E663" s="53">
        <v>105</v>
      </c>
      <c r="F663" s="53">
        <f>ROUND(0.9,7)</f>
        <v>0.9</v>
      </c>
      <c r="G663" s="53">
        <v>94.5</v>
      </c>
      <c r="H663" s="51"/>
      <c r="I663" s="52"/>
      <c r="J663" s="51">
        <f>SUM(AC651:AC665)</f>
        <v>5675.5</v>
      </c>
      <c r="K663" s="52"/>
      <c r="L663" s="96"/>
    </row>
    <row r="664" spans="1:56" ht="42.75" x14ac:dyDescent="0.2">
      <c r="A664" s="104"/>
      <c r="B664" s="60" t="s">
        <v>208</v>
      </c>
      <c r="C664" s="60" t="s">
        <v>207</v>
      </c>
      <c r="D664" s="59" t="s">
        <v>73</v>
      </c>
      <c r="E664" s="58">
        <v>55</v>
      </c>
      <c r="F664" s="58">
        <f>ROUND(0.85,7)</f>
        <v>0.85</v>
      </c>
      <c r="G664" s="58">
        <v>46.75</v>
      </c>
      <c r="H664" s="56"/>
      <c r="I664" s="57"/>
      <c r="J664" s="56">
        <f>SUM(AE651:AE665)</f>
        <v>2807.72</v>
      </c>
      <c r="K664" s="57"/>
      <c r="L664" s="95"/>
    </row>
    <row r="665" spans="1:56" ht="15" x14ac:dyDescent="0.25">
      <c r="C665" s="198" t="s">
        <v>74</v>
      </c>
      <c r="D665" s="198"/>
      <c r="E665" s="198"/>
      <c r="F665" s="198"/>
      <c r="G665" s="198"/>
      <c r="H665" s="198"/>
      <c r="I665" s="198">
        <f>J654+J655+J657+J663+J664</f>
        <v>17647.12</v>
      </c>
      <c r="J665" s="198"/>
      <c r="O665" s="49">
        <f>I665</f>
        <v>17647.12</v>
      </c>
      <c r="P665" s="39">
        <f>K665</f>
        <v>0</v>
      </c>
      <c r="Q665" s="49">
        <f>J654</f>
        <v>5981.21</v>
      </c>
      <c r="R665" s="49">
        <f>J654</f>
        <v>5981.21</v>
      </c>
      <c r="U665" s="94">
        <f>L654</f>
        <v>0</v>
      </c>
      <c r="V665" s="49">
        <f>J656</f>
        <v>24.61</v>
      </c>
      <c r="W665" s="94">
        <f>L656</f>
        <v>0</v>
      </c>
      <c r="X665" s="49">
        <f>J655</f>
        <v>128.01</v>
      </c>
      <c r="Z665" s="94">
        <f>L655</f>
        <v>0</v>
      </c>
      <c r="AB665" s="49">
        <f>J657</f>
        <v>3054.68</v>
      </c>
      <c r="AN665" s="39">
        <v>17647.12</v>
      </c>
      <c r="AO665" s="39">
        <v>3054.68</v>
      </c>
      <c r="AP665" s="39">
        <v>128.01</v>
      </c>
      <c r="AQ665" s="39">
        <v>5981.21</v>
      </c>
      <c r="AX665" s="39">
        <v>0</v>
      </c>
      <c r="AY665" s="39">
        <v>0</v>
      </c>
      <c r="AZ665" s="39">
        <v>0</v>
      </c>
      <c r="BA665" s="39">
        <v>0</v>
      </c>
    </row>
    <row r="666" spans="1:56" ht="57" x14ac:dyDescent="0.2">
      <c r="A666" s="103" t="s">
        <v>684</v>
      </c>
      <c r="B666" s="55" t="s">
        <v>622</v>
      </c>
      <c r="C666" s="55" t="s">
        <v>623</v>
      </c>
      <c r="D666" s="54" t="s">
        <v>108</v>
      </c>
      <c r="E666" s="53">
        <v>0.41894999999999999</v>
      </c>
      <c r="F666" s="53"/>
      <c r="G666" s="53">
        <v>0.41894999999999999</v>
      </c>
      <c r="H666" s="51">
        <v>18883.39</v>
      </c>
      <c r="I666" s="52"/>
      <c r="J666" s="51">
        <v>7911.2</v>
      </c>
      <c r="K666" s="52"/>
      <c r="L666" s="96"/>
      <c r="AC666" s="39">
        <v>0</v>
      </c>
      <c r="AD666" s="39">
        <v>0</v>
      </c>
      <c r="AE666" s="39">
        <v>0</v>
      </c>
      <c r="AF666" s="39">
        <v>0</v>
      </c>
      <c r="AS666" s="39">
        <v>0</v>
      </c>
      <c r="AT666" s="39">
        <v>0</v>
      </c>
      <c r="BC666" s="39">
        <v>0</v>
      </c>
      <c r="BD666" s="39">
        <v>0</v>
      </c>
    </row>
    <row r="667" spans="1:56" x14ac:dyDescent="0.2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</row>
    <row r="668" spans="1:56" ht="15" x14ac:dyDescent="0.25">
      <c r="C668" s="198" t="s">
        <v>74</v>
      </c>
      <c r="D668" s="198"/>
      <c r="E668" s="198"/>
      <c r="F668" s="198"/>
      <c r="G668" s="198"/>
      <c r="H668" s="198"/>
      <c r="I668" s="198">
        <f>J666</f>
        <v>7911.2</v>
      </c>
      <c r="J668" s="198"/>
      <c r="O668" s="49">
        <f>I668</f>
        <v>7911.2</v>
      </c>
      <c r="P668" s="39">
        <f>K668</f>
        <v>0</v>
      </c>
      <c r="Q668" s="39">
        <f>0</f>
        <v>0</v>
      </c>
      <c r="R668" s="39">
        <f>0</f>
        <v>0</v>
      </c>
      <c r="U668" s="39">
        <f>0</f>
        <v>0</v>
      </c>
      <c r="V668" s="39">
        <f>0</f>
        <v>0</v>
      </c>
      <c r="W668" s="39">
        <f>0</f>
        <v>0</v>
      </c>
      <c r="X668" s="39">
        <f>0</f>
        <v>0</v>
      </c>
      <c r="Z668" s="39">
        <f>0</f>
        <v>0</v>
      </c>
      <c r="AB668" s="49">
        <f>I668</f>
        <v>7911.2</v>
      </c>
      <c r="AN668" s="39">
        <v>7911.2</v>
      </c>
      <c r="AO668" s="39">
        <v>7911.2</v>
      </c>
      <c r="AP668" s="39">
        <v>0</v>
      </c>
      <c r="AQ668" s="39">
        <v>0</v>
      </c>
      <c r="AX668" s="39">
        <v>0</v>
      </c>
      <c r="AY668" s="39">
        <v>0</v>
      </c>
      <c r="AZ668" s="39">
        <v>0</v>
      </c>
      <c r="BA668" s="39">
        <v>0</v>
      </c>
    </row>
    <row r="669" spans="1:56" ht="159" x14ac:dyDescent="0.2">
      <c r="A669" s="103" t="s">
        <v>685</v>
      </c>
      <c r="B669" s="55" t="s">
        <v>686</v>
      </c>
      <c r="C669" s="55" t="s">
        <v>304</v>
      </c>
      <c r="D669" s="54" t="s">
        <v>104</v>
      </c>
      <c r="E669" s="53">
        <v>0.16</v>
      </c>
      <c r="F669" s="53"/>
      <c r="G669" s="53">
        <v>0.16</v>
      </c>
      <c r="H669" s="51"/>
      <c r="I669" s="52"/>
      <c r="J669" s="51"/>
      <c r="K669" s="52"/>
      <c r="L669" s="96"/>
      <c r="AC669" s="39">
        <v>50.52</v>
      </c>
      <c r="AD669" s="39">
        <v>50.52</v>
      </c>
      <c r="AE669" s="39">
        <v>24.99</v>
      </c>
      <c r="AF669" s="39">
        <v>24.99</v>
      </c>
      <c r="AS669" s="39">
        <v>50.52</v>
      </c>
      <c r="AT669" s="39">
        <v>24.99</v>
      </c>
      <c r="BC669" s="39">
        <v>0</v>
      </c>
      <c r="BD669" s="39">
        <v>0</v>
      </c>
    </row>
    <row r="670" spans="1:56" ht="38.25" x14ac:dyDescent="0.2">
      <c r="B670" s="106" t="s">
        <v>452</v>
      </c>
    </row>
    <row r="671" spans="1:56" x14ac:dyDescent="0.2">
      <c r="C671" s="63" t="s">
        <v>687</v>
      </c>
    </row>
    <row r="672" spans="1:56" ht="14.25" x14ac:dyDescent="0.2">
      <c r="A672" s="103"/>
      <c r="B672" s="61">
        <v>1</v>
      </c>
      <c r="C672" s="55" t="s">
        <v>33</v>
      </c>
      <c r="D672" s="54"/>
      <c r="E672" s="53"/>
      <c r="F672" s="53"/>
      <c r="G672" s="53"/>
      <c r="H672" s="51">
        <v>288.77999999999997</v>
      </c>
      <c r="I672" s="52">
        <f>ROUND(1.15,7)</f>
        <v>1.1499999999999999</v>
      </c>
      <c r="J672" s="51">
        <v>53.14</v>
      </c>
      <c r="K672" s="52"/>
      <c r="L672" s="96"/>
    </row>
    <row r="673" spans="1:56" ht="14.25" x14ac:dyDescent="0.2">
      <c r="A673" s="103"/>
      <c r="B673" s="61">
        <v>3</v>
      </c>
      <c r="C673" s="55" t="s">
        <v>34</v>
      </c>
      <c r="D673" s="54"/>
      <c r="E673" s="53"/>
      <c r="F673" s="53"/>
      <c r="G673" s="53"/>
      <c r="H673" s="51">
        <v>9.4</v>
      </c>
      <c r="I673" s="52">
        <f>ROUND(1.25,7)</f>
        <v>1.25</v>
      </c>
      <c r="J673" s="51">
        <v>1.88</v>
      </c>
      <c r="K673" s="52"/>
      <c r="L673" s="96"/>
    </row>
    <row r="674" spans="1:56" ht="14.25" x14ac:dyDescent="0.2">
      <c r="A674" s="103"/>
      <c r="B674" s="61">
        <v>2</v>
      </c>
      <c r="C674" s="55" t="s">
        <v>67</v>
      </c>
      <c r="D674" s="54"/>
      <c r="E674" s="53"/>
      <c r="F674" s="53"/>
      <c r="G674" s="53"/>
      <c r="H674" s="51">
        <v>1.62</v>
      </c>
      <c r="I674" s="52">
        <f>ROUND(1.25,7)</f>
        <v>1.25</v>
      </c>
      <c r="J674" s="62">
        <v>0.32</v>
      </c>
      <c r="K674" s="52"/>
      <c r="L674" s="97"/>
    </row>
    <row r="675" spans="1:56" ht="28.5" x14ac:dyDescent="0.2">
      <c r="A675" s="103"/>
      <c r="B675" s="55" t="s">
        <v>927</v>
      </c>
      <c r="C675" s="55" t="s">
        <v>928</v>
      </c>
      <c r="D675" s="54" t="s">
        <v>125</v>
      </c>
      <c r="E675" s="53">
        <v>0</v>
      </c>
      <c r="F675" s="53"/>
      <c r="G675" s="53">
        <v>0</v>
      </c>
      <c r="H675" s="51"/>
      <c r="I675" s="52"/>
      <c r="J675" s="51"/>
      <c r="K675" s="52"/>
      <c r="L675" s="96"/>
    </row>
    <row r="676" spans="1:56" ht="28.5" x14ac:dyDescent="0.2">
      <c r="A676" s="103"/>
      <c r="B676" s="55" t="s">
        <v>927</v>
      </c>
      <c r="C676" s="55" t="s">
        <v>929</v>
      </c>
      <c r="D676" s="54" t="s">
        <v>125</v>
      </c>
      <c r="E676" s="53">
        <v>0</v>
      </c>
      <c r="F676" s="53"/>
      <c r="G676" s="53">
        <v>0</v>
      </c>
      <c r="H676" s="51"/>
      <c r="I676" s="52"/>
      <c r="J676" s="51"/>
      <c r="K676" s="52"/>
      <c r="L676" s="96"/>
    </row>
    <row r="677" spans="1:56" ht="28.5" x14ac:dyDescent="0.2">
      <c r="A677" s="103"/>
      <c r="B677" s="55" t="s">
        <v>927</v>
      </c>
      <c r="C677" s="55" t="s">
        <v>930</v>
      </c>
      <c r="D677" s="54" t="s">
        <v>111</v>
      </c>
      <c r="E677" s="53">
        <v>0</v>
      </c>
      <c r="F677" s="53"/>
      <c r="G677" s="53">
        <v>0</v>
      </c>
      <c r="H677" s="51"/>
      <c r="I677" s="52"/>
      <c r="J677" s="51"/>
      <c r="K677" s="52"/>
      <c r="L677" s="96"/>
    </row>
    <row r="678" spans="1:56" ht="14.25" x14ac:dyDescent="0.2">
      <c r="A678" s="103"/>
      <c r="B678" s="55" t="s">
        <v>931</v>
      </c>
      <c r="C678" s="55" t="s">
        <v>932</v>
      </c>
      <c r="D678" s="54" t="s">
        <v>139</v>
      </c>
      <c r="E678" s="53">
        <v>0</v>
      </c>
      <c r="F678" s="53"/>
      <c r="G678" s="53">
        <v>0</v>
      </c>
      <c r="H678" s="51"/>
      <c r="I678" s="52"/>
      <c r="J678" s="51"/>
      <c r="K678" s="52"/>
      <c r="L678" s="96"/>
    </row>
    <row r="679" spans="1:56" ht="14.25" x14ac:dyDescent="0.2">
      <c r="A679" s="103"/>
      <c r="B679" s="55"/>
      <c r="C679" s="55" t="s">
        <v>68</v>
      </c>
      <c r="D679" s="54" t="s">
        <v>69</v>
      </c>
      <c r="E679" s="53">
        <v>26.04</v>
      </c>
      <c r="F679" s="53">
        <f>ROUND(1.15,7)</f>
        <v>1.1499999999999999</v>
      </c>
      <c r="G679" s="53">
        <v>4.7913600000000001</v>
      </c>
      <c r="H679" s="51"/>
      <c r="I679" s="52"/>
      <c r="J679" s="51"/>
      <c r="K679" s="52"/>
      <c r="L679" s="96"/>
    </row>
    <row r="680" spans="1:56" ht="14.25" x14ac:dyDescent="0.2">
      <c r="A680" s="103"/>
      <c r="B680" s="55"/>
      <c r="C680" s="60" t="s">
        <v>70</v>
      </c>
      <c r="D680" s="59" t="s">
        <v>69</v>
      </c>
      <c r="E680" s="58">
        <v>0.14000000000000001</v>
      </c>
      <c r="F680" s="58">
        <f>ROUND(1.25,7)</f>
        <v>1.25</v>
      </c>
      <c r="G680" s="58">
        <v>2.8000000000000001E-2</v>
      </c>
      <c r="H680" s="56"/>
      <c r="I680" s="57"/>
      <c r="J680" s="56"/>
      <c r="K680" s="57"/>
      <c r="L680" s="95"/>
    </row>
    <row r="681" spans="1:56" ht="14.25" x14ac:dyDescent="0.2">
      <c r="A681" s="103"/>
      <c r="B681" s="55"/>
      <c r="C681" s="55" t="s">
        <v>71</v>
      </c>
      <c r="D681" s="54"/>
      <c r="E681" s="53"/>
      <c r="F681" s="53"/>
      <c r="G681" s="53"/>
      <c r="H681" s="51">
        <f>H672+H673</f>
        <v>298.17999999999995</v>
      </c>
      <c r="I681" s="52"/>
      <c r="J681" s="51">
        <f>J672+J673</f>
        <v>55.02</v>
      </c>
      <c r="K681" s="52"/>
      <c r="L681" s="96"/>
    </row>
    <row r="682" spans="1:56" ht="14.25" x14ac:dyDescent="0.2">
      <c r="A682" s="103"/>
      <c r="B682" s="55"/>
      <c r="C682" s="55" t="s">
        <v>72</v>
      </c>
      <c r="D682" s="54"/>
      <c r="E682" s="53"/>
      <c r="F682" s="53"/>
      <c r="G682" s="53"/>
      <c r="H682" s="51"/>
      <c r="I682" s="52"/>
      <c r="J682" s="51">
        <f>SUM(Q669:Q685)+SUM(V669:V685)</f>
        <v>53.46</v>
      </c>
      <c r="K682" s="52"/>
      <c r="L682" s="96"/>
    </row>
    <row r="683" spans="1:56" ht="28.5" x14ac:dyDescent="0.2">
      <c r="A683" s="103"/>
      <c r="B683" s="55" t="s">
        <v>210</v>
      </c>
      <c r="C683" s="55" t="s">
        <v>209</v>
      </c>
      <c r="D683" s="54" t="s">
        <v>73</v>
      </c>
      <c r="E683" s="53">
        <v>105</v>
      </c>
      <c r="F683" s="53">
        <f>ROUND(0.9,7)</f>
        <v>0.9</v>
      </c>
      <c r="G683" s="53">
        <v>94.5</v>
      </c>
      <c r="H683" s="51"/>
      <c r="I683" s="52"/>
      <c r="J683" s="51">
        <f>SUM(AC669:AC685)</f>
        <v>50.52</v>
      </c>
      <c r="K683" s="52"/>
      <c r="L683" s="96"/>
    </row>
    <row r="684" spans="1:56" ht="42.75" x14ac:dyDescent="0.2">
      <c r="A684" s="104"/>
      <c r="B684" s="60" t="s">
        <v>208</v>
      </c>
      <c r="C684" s="60" t="s">
        <v>207</v>
      </c>
      <c r="D684" s="59" t="s">
        <v>73</v>
      </c>
      <c r="E684" s="58">
        <v>55</v>
      </c>
      <c r="F684" s="58">
        <f>ROUND(0.85,7)</f>
        <v>0.85</v>
      </c>
      <c r="G684" s="58">
        <v>46.75</v>
      </c>
      <c r="H684" s="56"/>
      <c r="I684" s="57"/>
      <c r="J684" s="56">
        <f>SUM(AE669:AE685)</f>
        <v>24.99</v>
      </c>
      <c r="K684" s="57"/>
      <c r="L684" s="95"/>
    </row>
    <row r="685" spans="1:56" ht="15" x14ac:dyDescent="0.25">
      <c r="C685" s="198" t="s">
        <v>74</v>
      </c>
      <c r="D685" s="198"/>
      <c r="E685" s="198"/>
      <c r="F685" s="198"/>
      <c r="G685" s="198"/>
      <c r="H685" s="198"/>
      <c r="I685" s="198">
        <f>J672+J673+J683+J684</f>
        <v>130.53</v>
      </c>
      <c r="J685" s="198"/>
      <c r="O685" s="49">
        <f>I685</f>
        <v>130.53</v>
      </c>
      <c r="P685" s="39">
        <f>K685</f>
        <v>0</v>
      </c>
      <c r="Q685" s="49">
        <f>J672</f>
        <v>53.14</v>
      </c>
      <c r="R685" s="49">
        <f>J672</f>
        <v>53.14</v>
      </c>
      <c r="U685" s="94">
        <f>L672</f>
        <v>0</v>
      </c>
      <c r="V685" s="49">
        <f>J674</f>
        <v>0.32</v>
      </c>
      <c r="W685" s="94">
        <f>L674</f>
        <v>0</v>
      </c>
      <c r="X685" s="49">
        <f>J673</f>
        <v>1.88</v>
      </c>
      <c r="Z685" s="94">
        <f>L673</f>
        <v>0</v>
      </c>
      <c r="AB685" s="39">
        <f>0</f>
        <v>0</v>
      </c>
      <c r="AN685" s="39">
        <v>130.53</v>
      </c>
      <c r="AO685" s="39">
        <v>0</v>
      </c>
      <c r="AP685" s="39">
        <v>1.88</v>
      </c>
      <c r="AQ685" s="39">
        <v>53.14</v>
      </c>
      <c r="AX685" s="39">
        <v>0</v>
      </c>
      <c r="AY685" s="39">
        <v>0</v>
      </c>
      <c r="AZ685" s="39">
        <v>0</v>
      </c>
      <c r="BA685" s="39">
        <v>0</v>
      </c>
    </row>
    <row r="686" spans="1:56" ht="42.75" x14ac:dyDescent="0.2">
      <c r="A686" s="103" t="s">
        <v>688</v>
      </c>
      <c r="B686" s="55" t="s">
        <v>689</v>
      </c>
      <c r="C686" s="55" t="s">
        <v>690</v>
      </c>
      <c r="D686" s="54" t="s">
        <v>125</v>
      </c>
      <c r="E686" s="53">
        <v>14.2</v>
      </c>
      <c r="F686" s="53"/>
      <c r="G686" s="53">
        <v>14.2</v>
      </c>
      <c r="H686" s="51">
        <v>6.46</v>
      </c>
      <c r="I686" s="52"/>
      <c r="J686" s="51">
        <v>91.73</v>
      </c>
      <c r="K686" s="52"/>
      <c r="L686" s="96"/>
      <c r="AC686" s="39">
        <v>0</v>
      </c>
      <c r="AD686" s="39">
        <v>0</v>
      </c>
      <c r="AE686" s="39">
        <v>0</v>
      </c>
      <c r="AF686" s="39">
        <v>0</v>
      </c>
      <c r="AS686" s="39">
        <v>0</v>
      </c>
      <c r="AT686" s="39">
        <v>0</v>
      </c>
      <c r="BC686" s="39">
        <v>0</v>
      </c>
      <c r="BD686" s="39">
        <v>0</v>
      </c>
    </row>
    <row r="687" spans="1:56" x14ac:dyDescent="0.2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</row>
    <row r="688" spans="1:56" ht="15" x14ac:dyDescent="0.25">
      <c r="C688" s="198" t="s">
        <v>74</v>
      </c>
      <c r="D688" s="198"/>
      <c r="E688" s="198"/>
      <c r="F688" s="198"/>
      <c r="G688" s="198"/>
      <c r="H688" s="198"/>
      <c r="I688" s="198">
        <f>J686</f>
        <v>91.73</v>
      </c>
      <c r="J688" s="198"/>
      <c r="O688" s="49">
        <f>I688</f>
        <v>91.73</v>
      </c>
      <c r="P688" s="39">
        <f>K688</f>
        <v>0</v>
      </c>
      <c r="Q688" s="39">
        <f>0</f>
        <v>0</v>
      </c>
      <c r="R688" s="39">
        <f>0</f>
        <v>0</v>
      </c>
      <c r="U688" s="39">
        <f>0</f>
        <v>0</v>
      </c>
      <c r="V688" s="39">
        <f>0</f>
        <v>0</v>
      </c>
      <c r="W688" s="39">
        <f>0</f>
        <v>0</v>
      </c>
      <c r="X688" s="39">
        <f>0</f>
        <v>0</v>
      </c>
      <c r="Z688" s="39">
        <f>0</f>
        <v>0</v>
      </c>
      <c r="AB688" s="49">
        <f>I688</f>
        <v>91.73</v>
      </c>
      <c r="AN688" s="39">
        <v>91.73</v>
      </c>
      <c r="AO688" s="39">
        <v>91.73</v>
      </c>
      <c r="AP688" s="39">
        <v>0</v>
      </c>
      <c r="AQ688" s="39">
        <v>0</v>
      </c>
      <c r="AX688" s="39">
        <v>0</v>
      </c>
      <c r="AY688" s="39">
        <v>0</v>
      </c>
      <c r="AZ688" s="39">
        <v>0</v>
      </c>
      <c r="BA688" s="39">
        <v>0</v>
      </c>
    </row>
    <row r="689" spans="1:56" ht="28.5" x14ac:dyDescent="0.2">
      <c r="A689" s="103" t="s">
        <v>691</v>
      </c>
      <c r="B689" s="55" t="s">
        <v>692</v>
      </c>
      <c r="C689" s="55" t="s">
        <v>693</v>
      </c>
      <c r="D689" s="54" t="s">
        <v>694</v>
      </c>
      <c r="E689" s="53">
        <v>1.42</v>
      </c>
      <c r="F689" s="53"/>
      <c r="G689" s="53">
        <v>1.42</v>
      </c>
      <c r="H689" s="51">
        <v>79.099999999999994</v>
      </c>
      <c r="I689" s="52"/>
      <c r="J689" s="51">
        <v>112.32</v>
      </c>
      <c r="K689" s="52"/>
      <c r="L689" s="96"/>
      <c r="AC689" s="39">
        <v>0</v>
      </c>
      <c r="AD689" s="39">
        <v>0</v>
      </c>
      <c r="AE689" s="39">
        <v>0</v>
      </c>
      <c r="AF689" s="39">
        <v>0</v>
      </c>
      <c r="AS689" s="39">
        <v>0</v>
      </c>
      <c r="AT689" s="39">
        <v>0</v>
      </c>
      <c r="BC689" s="39">
        <v>0</v>
      </c>
      <c r="BD689" s="39">
        <v>0</v>
      </c>
    </row>
    <row r="691" spans="1:56" x14ac:dyDescent="0.2">
      <c r="A691" s="50"/>
      <c r="B691" s="50"/>
      <c r="C691" s="64" t="s">
        <v>695</v>
      </c>
      <c r="D691" s="50"/>
      <c r="E691" s="50"/>
      <c r="F691" s="50"/>
      <c r="G691" s="50"/>
      <c r="H691" s="50"/>
      <c r="I691" s="50"/>
      <c r="J691" s="50"/>
      <c r="K691" s="50"/>
      <c r="L691" s="50"/>
    </row>
    <row r="692" spans="1:56" ht="15" x14ac:dyDescent="0.25">
      <c r="C692" s="198" t="s">
        <v>74</v>
      </c>
      <c r="D692" s="198"/>
      <c r="E692" s="198"/>
      <c r="F692" s="198"/>
      <c r="G692" s="198"/>
      <c r="H692" s="198"/>
      <c r="I692" s="198">
        <f>J689</f>
        <v>112.32</v>
      </c>
      <c r="J692" s="198"/>
      <c r="O692" s="49">
        <f>I692</f>
        <v>112.32</v>
      </c>
      <c r="P692" s="39">
        <f>K692</f>
        <v>0</v>
      </c>
      <c r="Q692" s="39">
        <f>0</f>
        <v>0</v>
      </c>
      <c r="R692" s="39">
        <f>0</f>
        <v>0</v>
      </c>
      <c r="U692" s="39">
        <f>0</f>
        <v>0</v>
      </c>
      <c r="V692" s="39">
        <f>0</f>
        <v>0</v>
      </c>
      <c r="W692" s="39">
        <f>0</f>
        <v>0</v>
      </c>
      <c r="X692" s="39">
        <f>0</f>
        <v>0</v>
      </c>
      <c r="Z692" s="39">
        <f>0</f>
        <v>0</v>
      </c>
      <c r="AB692" s="49">
        <f>I692</f>
        <v>112.32</v>
      </c>
      <c r="AN692" s="39">
        <v>112.32</v>
      </c>
      <c r="AO692" s="39">
        <v>112.32</v>
      </c>
      <c r="AP692" s="39">
        <v>0</v>
      </c>
      <c r="AQ692" s="39">
        <v>0</v>
      </c>
      <c r="AX692" s="39">
        <v>0</v>
      </c>
      <c r="AY692" s="39">
        <v>0</v>
      </c>
      <c r="AZ692" s="39">
        <v>0</v>
      </c>
      <c r="BA692" s="39">
        <v>0</v>
      </c>
    </row>
    <row r="693" spans="1:56" ht="42.75" x14ac:dyDescent="0.2">
      <c r="A693" s="103" t="s">
        <v>696</v>
      </c>
      <c r="B693" s="55" t="s">
        <v>697</v>
      </c>
      <c r="C693" s="55" t="s">
        <v>698</v>
      </c>
      <c r="D693" s="54" t="s">
        <v>111</v>
      </c>
      <c r="E693" s="53">
        <v>16</v>
      </c>
      <c r="F693" s="53"/>
      <c r="G693" s="53">
        <v>16</v>
      </c>
      <c r="H693" s="51">
        <v>23.5</v>
      </c>
      <c r="I693" s="52"/>
      <c r="J693" s="51">
        <v>376</v>
      </c>
      <c r="K693" s="52"/>
      <c r="L693" s="96"/>
      <c r="AC693" s="39">
        <v>0</v>
      </c>
      <c r="AD693" s="39">
        <v>0</v>
      </c>
      <c r="AE693" s="39">
        <v>0</v>
      </c>
      <c r="AF693" s="39">
        <v>0</v>
      </c>
      <c r="AS693" s="39">
        <v>0</v>
      </c>
      <c r="AT693" s="39">
        <v>0</v>
      </c>
      <c r="BC693" s="39">
        <v>0</v>
      </c>
      <c r="BD693" s="39">
        <v>0</v>
      </c>
    </row>
    <row r="694" spans="1:56" x14ac:dyDescent="0.2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</row>
    <row r="695" spans="1:56" ht="15" x14ac:dyDescent="0.25">
      <c r="C695" s="198" t="s">
        <v>74</v>
      </c>
      <c r="D695" s="198"/>
      <c r="E695" s="198"/>
      <c r="F695" s="198"/>
      <c r="G695" s="198"/>
      <c r="H695" s="198"/>
      <c r="I695" s="198">
        <f>J693</f>
        <v>376</v>
      </c>
      <c r="J695" s="198"/>
      <c r="O695" s="49">
        <f>I695</f>
        <v>376</v>
      </c>
      <c r="P695" s="39">
        <f>K695</f>
        <v>0</v>
      </c>
      <c r="Q695" s="39">
        <f>0</f>
        <v>0</v>
      </c>
      <c r="R695" s="39">
        <f>0</f>
        <v>0</v>
      </c>
      <c r="U695" s="39">
        <f>0</f>
        <v>0</v>
      </c>
      <c r="V695" s="39">
        <f>0</f>
        <v>0</v>
      </c>
      <c r="W695" s="39">
        <f>0</f>
        <v>0</v>
      </c>
      <c r="X695" s="39">
        <f>0</f>
        <v>0</v>
      </c>
      <c r="Z695" s="39">
        <f>0</f>
        <v>0</v>
      </c>
      <c r="AB695" s="49">
        <f>I695</f>
        <v>376</v>
      </c>
      <c r="AN695" s="39">
        <v>376</v>
      </c>
      <c r="AO695" s="39">
        <v>376</v>
      </c>
      <c r="AP695" s="39">
        <v>0</v>
      </c>
      <c r="AQ695" s="39">
        <v>0</v>
      </c>
      <c r="AX695" s="39">
        <v>0</v>
      </c>
      <c r="AY695" s="39">
        <v>0</v>
      </c>
      <c r="AZ695" s="39">
        <v>0</v>
      </c>
      <c r="BA695" s="39">
        <v>0</v>
      </c>
    </row>
    <row r="696" spans="1:56" ht="28.5" x14ac:dyDescent="0.2">
      <c r="A696" s="103" t="s">
        <v>699</v>
      </c>
      <c r="B696" s="55" t="s">
        <v>700</v>
      </c>
      <c r="C696" s="55" t="s">
        <v>701</v>
      </c>
      <c r="D696" s="54" t="s">
        <v>535</v>
      </c>
      <c r="E696" s="53">
        <v>0.14099999999999999</v>
      </c>
      <c r="F696" s="53"/>
      <c r="G696" s="53">
        <v>0.14099999999999999</v>
      </c>
      <c r="H696" s="51">
        <v>200</v>
      </c>
      <c r="I696" s="52"/>
      <c r="J696" s="51">
        <v>28.2</v>
      </c>
      <c r="K696" s="52"/>
      <c r="L696" s="96"/>
      <c r="AC696" s="39">
        <v>0</v>
      </c>
      <c r="AD696" s="39">
        <v>0</v>
      </c>
      <c r="AE696" s="39">
        <v>0</v>
      </c>
      <c r="AF696" s="39">
        <v>0</v>
      </c>
      <c r="AS696" s="39">
        <v>0</v>
      </c>
      <c r="AT696" s="39">
        <v>0</v>
      </c>
      <c r="BC696" s="39">
        <v>0</v>
      </c>
      <c r="BD696" s="39">
        <v>0</v>
      </c>
    </row>
    <row r="697" spans="1:56" x14ac:dyDescent="0.2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</row>
    <row r="698" spans="1:56" ht="15" x14ac:dyDescent="0.25">
      <c r="C698" s="198" t="s">
        <v>74</v>
      </c>
      <c r="D698" s="198"/>
      <c r="E698" s="198"/>
      <c r="F698" s="198"/>
      <c r="G698" s="198"/>
      <c r="H698" s="198"/>
      <c r="I698" s="198">
        <f>J696</f>
        <v>28.2</v>
      </c>
      <c r="J698" s="198"/>
      <c r="O698" s="49">
        <f>I698</f>
        <v>28.2</v>
      </c>
      <c r="P698" s="39">
        <f>K698</f>
        <v>0</v>
      </c>
      <c r="Q698" s="39">
        <f>0</f>
        <v>0</v>
      </c>
      <c r="R698" s="39">
        <f>0</f>
        <v>0</v>
      </c>
      <c r="U698" s="39">
        <f>0</f>
        <v>0</v>
      </c>
      <c r="V698" s="39">
        <f>0</f>
        <v>0</v>
      </c>
      <c r="W698" s="39">
        <f>0</f>
        <v>0</v>
      </c>
      <c r="X698" s="39">
        <f>0</f>
        <v>0</v>
      </c>
      <c r="Z698" s="39">
        <f>0</f>
        <v>0</v>
      </c>
      <c r="AB698" s="49">
        <f>I698</f>
        <v>28.2</v>
      </c>
      <c r="AN698" s="39">
        <v>28.2</v>
      </c>
      <c r="AO698" s="39">
        <v>28.2</v>
      </c>
      <c r="AP698" s="39">
        <v>0</v>
      </c>
      <c r="AQ698" s="39">
        <v>0</v>
      </c>
      <c r="AX698" s="39">
        <v>0</v>
      </c>
      <c r="AY698" s="39">
        <v>0</v>
      </c>
      <c r="AZ698" s="39">
        <v>0</v>
      </c>
      <c r="BA698" s="39">
        <v>0</v>
      </c>
    </row>
    <row r="699" spans="1:56" ht="28.5" x14ac:dyDescent="0.2">
      <c r="A699" s="103" t="s">
        <v>702</v>
      </c>
      <c r="B699" s="55" t="s">
        <v>703</v>
      </c>
      <c r="C699" s="55" t="s">
        <v>704</v>
      </c>
      <c r="D699" s="54" t="s">
        <v>108</v>
      </c>
      <c r="E699" s="53">
        <v>4.7999999999999996E-3</v>
      </c>
      <c r="F699" s="53"/>
      <c r="G699" s="53">
        <v>4.7999999999999996E-3</v>
      </c>
      <c r="H699" s="51">
        <v>17555.75</v>
      </c>
      <c r="I699" s="52"/>
      <c r="J699" s="51">
        <v>84.27</v>
      </c>
      <c r="K699" s="52"/>
      <c r="L699" s="96"/>
      <c r="AC699" s="39">
        <v>0</v>
      </c>
      <c r="AD699" s="39">
        <v>0</v>
      </c>
      <c r="AE699" s="39">
        <v>0</v>
      </c>
      <c r="AF699" s="39">
        <v>0</v>
      </c>
      <c r="AS699" s="39">
        <v>0</v>
      </c>
      <c r="AT699" s="39">
        <v>0</v>
      </c>
      <c r="BC699" s="39">
        <v>0</v>
      </c>
      <c r="BD699" s="39">
        <v>0</v>
      </c>
    </row>
    <row r="700" spans="1:56" x14ac:dyDescent="0.2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</row>
    <row r="701" spans="1:56" ht="15" x14ac:dyDescent="0.25">
      <c r="C701" s="198" t="s">
        <v>74</v>
      </c>
      <c r="D701" s="198"/>
      <c r="E701" s="198"/>
      <c r="F701" s="198"/>
      <c r="G701" s="198"/>
      <c r="H701" s="198"/>
      <c r="I701" s="198">
        <f>J699</f>
        <v>84.27</v>
      </c>
      <c r="J701" s="198"/>
      <c r="O701" s="49">
        <f>I701</f>
        <v>84.27</v>
      </c>
      <c r="P701" s="39">
        <f>K701</f>
        <v>0</v>
      </c>
      <c r="Q701" s="39">
        <f>0</f>
        <v>0</v>
      </c>
      <c r="R701" s="39">
        <f>0</f>
        <v>0</v>
      </c>
      <c r="U701" s="39">
        <f>0</f>
        <v>0</v>
      </c>
      <c r="V701" s="39">
        <f>0</f>
        <v>0</v>
      </c>
      <c r="W701" s="39">
        <f>0</f>
        <v>0</v>
      </c>
      <c r="X701" s="39">
        <f>0</f>
        <v>0</v>
      </c>
      <c r="Z701" s="39">
        <f>0</f>
        <v>0</v>
      </c>
      <c r="AB701" s="49">
        <f>I701</f>
        <v>84.27</v>
      </c>
      <c r="AN701" s="39">
        <v>84.27</v>
      </c>
      <c r="AO701" s="39">
        <v>84.27</v>
      </c>
      <c r="AP701" s="39">
        <v>0</v>
      </c>
      <c r="AQ701" s="39">
        <v>0</v>
      </c>
      <c r="AX701" s="39">
        <v>0</v>
      </c>
      <c r="AY701" s="39">
        <v>0</v>
      </c>
      <c r="AZ701" s="39">
        <v>0</v>
      </c>
      <c r="BA701" s="39">
        <v>0</v>
      </c>
    </row>
    <row r="702" spans="1:56" ht="28.5" x14ac:dyDescent="0.2">
      <c r="A702" s="103" t="s">
        <v>705</v>
      </c>
      <c r="B702" s="55" t="s">
        <v>706</v>
      </c>
      <c r="C702" s="55" t="s">
        <v>707</v>
      </c>
      <c r="D702" s="54" t="s">
        <v>104</v>
      </c>
      <c r="E702" s="53">
        <v>0.66500000000000004</v>
      </c>
      <c r="F702" s="53"/>
      <c r="G702" s="53">
        <v>0.66500000000000004</v>
      </c>
      <c r="H702" s="51"/>
      <c r="I702" s="52"/>
      <c r="J702" s="51"/>
      <c r="K702" s="52"/>
      <c r="L702" s="96"/>
      <c r="AC702" s="39">
        <v>15.65</v>
      </c>
      <c r="AD702" s="39">
        <v>15.65</v>
      </c>
      <c r="AE702" s="39">
        <v>9.7799999999999994</v>
      </c>
      <c r="AF702" s="39">
        <v>9.7799999999999994</v>
      </c>
      <c r="AS702" s="39">
        <v>15.65</v>
      </c>
      <c r="AT702" s="39">
        <v>9.7799999999999994</v>
      </c>
      <c r="BC702" s="39">
        <v>0</v>
      </c>
      <c r="BD702" s="39">
        <v>0</v>
      </c>
    </row>
    <row r="704" spans="1:56" ht="14.25" x14ac:dyDescent="0.2">
      <c r="A704" s="103"/>
      <c r="B704" s="61">
        <v>1</v>
      </c>
      <c r="C704" s="55" t="s">
        <v>33</v>
      </c>
      <c r="D704" s="54"/>
      <c r="E704" s="53"/>
      <c r="F704" s="53"/>
      <c r="G704" s="53"/>
      <c r="H704" s="51">
        <v>29.41</v>
      </c>
      <c r="I704" s="52"/>
      <c r="J704" s="51">
        <v>19.559999999999999</v>
      </c>
      <c r="K704" s="52"/>
      <c r="L704" s="96"/>
    </row>
    <row r="705" spans="1:56" ht="14.25" x14ac:dyDescent="0.2">
      <c r="A705" s="103"/>
      <c r="B705" s="61">
        <v>4</v>
      </c>
      <c r="C705" s="55" t="s">
        <v>35</v>
      </c>
      <c r="D705" s="54"/>
      <c r="E705" s="53"/>
      <c r="F705" s="53"/>
      <c r="G705" s="53"/>
      <c r="H705" s="51">
        <v>7.69</v>
      </c>
      <c r="I705" s="52"/>
      <c r="J705" s="51">
        <v>5.1100000000000003</v>
      </c>
      <c r="K705" s="52"/>
      <c r="L705" s="96"/>
    </row>
    <row r="706" spans="1:56" ht="14.25" x14ac:dyDescent="0.2">
      <c r="A706" s="103"/>
      <c r="B706" s="55"/>
      <c r="C706" s="60" t="s">
        <v>68</v>
      </c>
      <c r="D706" s="59" t="s">
        <v>69</v>
      </c>
      <c r="E706" s="58">
        <v>3.77</v>
      </c>
      <c r="F706" s="58"/>
      <c r="G706" s="58">
        <v>2.50705</v>
      </c>
      <c r="H706" s="56"/>
      <c r="I706" s="57"/>
      <c r="J706" s="56"/>
      <c r="K706" s="57"/>
      <c r="L706" s="95"/>
    </row>
    <row r="707" spans="1:56" ht="14.25" x14ac:dyDescent="0.2">
      <c r="A707" s="103"/>
      <c r="B707" s="55"/>
      <c r="C707" s="55" t="s">
        <v>71</v>
      </c>
      <c r="D707" s="54"/>
      <c r="E707" s="53"/>
      <c r="F707" s="53"/>
      <c r="G707" s="53"/>
      <c r="H707" s="51">
        <f>H704+H705</f>
        <v>37.1</v>
      </c>
      <c r="I707" s="52"/>
      <c r="J707" s="51">
        <f>J704+J705</f>
        <v>24.669999999999998</v>
      </c>
      <c r="K707" s="52"/>
      <c r="L707" s="96"/>
    </row>
    <row r="708" spans="1:56" ht="14.25" x14ac:dyDescent="0.2">
      <c r="A708" s="103"/>
      <c r="B708" s="55"/>
      <c r="C708" s="55" t="s">
        <v>72</v>
      </c>
      <c r="D708" s="54"/>
      <c r="E708" s="53"/>
      <c r="F708" s="53"/>
      <c r="G708" s="53"/>
      <c r="H708" s="51"/>
      <c r="I708" s="52"/>
      <c r="J708" s="51">
        <f>SUM(Q702:Q711)+SUM(V702:V711)</f>
        <v>19.559999999999999</v>
      </c>
      <c r="K708" s="52"/>
      <c r="L708" s="96"/>
    </row>
    <row r="709" spans="1:56" ht="28.5" x14ac:dyDescent="0.2">
      <c r="A709" s="103"/>
      <c r="B709" s="55" t="s">
        <v>297</v>
      </c>
      <c r="C709" s="55" t="s">
        <v>296</v>
      </c>
      <c r="D709" s="54" t="s">
        <v>73</v>
      </c>
      <c r="E709" s="53">
        <v>80</v>
      </c>
      <c r="F709" s="53"/>
      <c r="G709" s="53">
        <v>80</v>
      </c>
      <c r="H709" s="51"/>
      <c r="I709" s="52"/>
      <c r="J709" s="51">
        <f>SUM(AC702:AC711)</f>
        <v>15.65</v>
      </c>
      <c r="K709" s="52"/>
      <c r="L709" s="96"/>
    </row>
    <row r="710" spans="1:56" ht="42.75" x14ac:dyDescent="0.2">
      <c r="A710" s="104"/>
      <c r="B710" s="60" t="s">
        <v>295</v>
      </c>
      <c r="C710" s="60" t="s">
        <v>294</v>
      </c>
      <c r="D710" s="59" t="s">
        <v>73</v>
      </c>
      <c r="E710" s="58">
        <v>50</v>
      </c>
      <c r="F710" s="58"/>
      <c r="G710" s="58">
        <v>50</v>
      </c>
      <c r="H710" s="56"/>
      <c r="I710" s="57"/>
      <c r="J710" s="56">
        <f>SUM(AE702:AE711)</f>
        <v>9.7799999999999994</v>
      </c>
      <c r="K710" s="57"/>
      <c r="L710" s="95"/>
    </row>
    <row r="711" spans="1:56" ht="15" x14ac:dyDescent="0.25">
      <c r="C711" s="198" t="s">
        <v>74</v>
      </c>
      <c r="D711" s="198"/>
      <c r="E711" s="198"/>
      <c r="F711" s="198"/>
      <c r="G711" s="198"/>
      <c r="H711" s="198"/>
      <c r="I711" s="198">
        <f>J704+J705+J709+J710</f>
        <v>50.1</v>
      </c>
      <c r="J711" s="198"/>
      <c r="O711" s="49">
        <f>I711</f>
        <v>50.1</v>
      </c>
      <c r="P711" s="39">
        <f>K711</f>
        <v>0</v>
      </c>
      <c r="Q711" s="49">
        <f>J704</f>
        <v>19.559999999999999</v>
      </c>
      <c r="R711" s="49">
        <f>J704</f>
        <v>19.559999999999999</v>
      </c>
      <c r="U711" s="94">
        <f>L704</f>
        <v>0</v>
      </c>
      <c r="V711" s="39">
        <f>0</f>
        <v>0</v>
      </c>
      <c r="W711" s="39">
        <f>0</f>
        <v>0</v>
      </c>
      <c r="X711" s="39">
        <f>0</f>
        <v>0</v>
      </c>
      <c r="Z711" s="39">
        <f>0</f>
        <v>0</v>
      </c>
      <c r="AB711" s="49">
        <f>J705</f>
        <v>5.1100000000000003</v>
      </c>
      <c r="AN711" s="39">
        <v>50.1</v>
      </c>
      <c r="AO711" s="39">
        <v>5.1100000000000003</v>
      </c>
      <c r="AP711" s="39">
        <v>0</v>
      </c>
      <c r="AQ711" s="39">
        <v>19.559999999999999</v>
      </c>
      <c r="AX711" s="39">
        <v>0</v>
      </c>
      <c r="AY711" s="39">
        <v>0</v>
      </c>
      <c r="AZ711" s="39">
        <v>0</v>
      </c>
      <c r="BA711" s="39">
        <v>0</v>
      </c>
    </row>
    <row r="712" spans="1:56" ht="159" x14ac:dyDescent="0.2">
      <c r="A712" s="103" t="s">
        <v>708</v>
      </c>
      <c r="B712" s="55" t="s">
        <v>709</v>
      </c>
      <c r="C712" s="55" t="s">
        <v>303</v>
      </c>
      <c r="D712" s="54" t="s">
        <v>104</v>
      </c>
      <c r="E712" s="53">
        <v>0.66500000000000004</v>
      </c>
      <c r="F712" s="53"/>
      <c r="G712" s="53">
        <v>0.66500000000000004</v>
      </c>
      <c r="H712" s="51"/>
      <c r="I712" s="52"/>
      <c r="J712" s="51"/>
      <c r="K712" s="52"/>
      <c r="L712" s="96"/>
      <c r="AC712" s="39">
        <v>126.91</v>
      </c>
      <c r="AD712" s="39">
        <v>126.91</v>
      </c>
      <c r="AE712" s="39">
        <v>62.79</v>
      </c>
      <c r="AF712" s="39">
        <v>62.79</v>
      </c>
      <c r="AS712" s="39">
        <v>126.91</v>
      </c>
      <c r="AT712" s="39">
        <v>62.79</v>
      </c>
      <c r="BC712" s="39">
        <v>0</v>
      </c>
      <c r="BD712" s="39">
        <v>0</v>
      </c>
    </row>
    <row r="713" spans="1:56" ht="38.25" x14ac:dyDescent="0.2">
      <c r="B713" s="106" t="s">
        <v>452</v>
      </c>
    </row>
    <row r="714" spans="1:56" ht="14.25" x14ac:dyDescent="0.2">
      <c r="A714" s="103"/>
      <c r="B714" s="61">
        <v>1</v>
      </c>
      <c r="C714" s="55" t="s">
        <v>33</v>
      </c>
      <c r="D714" s="54"/>
      <c r="E714" s="53"/>
      <c r="F714" s="53"/>
      <c r="G714" s="53"/>
      <c r="H714" s="51">
        <v>175.08</v>
      </c>
      <c r="I714" s="52">
        <f>ROUND(1.15,7)</f>
        <v>1.1499999999999999</v>
      </c>
      <c r="J714" s="51">
        <v>133.88999999999999</v>
      </c>
      <c r="K714" s="52"/>
      <c r="L714" s="96"/>
    </row>
    <row r="715" spans="1:56" ht="14.25" x14ac:dyDescent="0.2">
      <c r="A715" s="103"/>
      <c r="B715" s="61">
        <v>3</v>
      </c>
      <c r="C715" s="55" t="s">
        <v>34</v>
      </c>
      <c r="D715" s="54"/>
      <c r="E715" s="53"/>
      <c r="F715" s="53"/>
      <c r="G715" s="53"/>
      <c r="H715" s="51">
        <v>2.2799999999999998</v>
      </c>
      <c r="I715" s="52">
        <f>ROUND(1.25,7)</f>
        <v>1.25</v>
      </c>
      <c r="J715" s="51">
        <v>1.9</v>
      </c>
      <c r="K715" s="52"/>
      <c r="L715" s="96"/>
    </row>
    <row r="716" spans="1:56" ht="14.25" x14ac:dyDescent="0.2">
      <c r="A716" s="103"/>
      <c r="B716" s="61">
        <v>2</v>
      </c>
      <c r="C716" s="55" t="s">
        <v>67</v>
      </c>
      <c r="D716" s="54"/>
      <c r="E716" s="53"/>
      <c r="F716" s="53"/>
      <c r="G716" s="53"/>
      <c r="H716" s="51">
        <v>0.49</v>
      </c>
      <c r="I716" s="52">
        <f>ROUND(1.25,7)</f>
        <v>1.25</v>
      </c>
      <c r="J716" s="62">
        <v>0.41</v>
      </c>
      <c r="K716" s="52"/>
      <c r="L716" s="97"/>
    </row>
    <row r="717" spans="1:56" ht="14.25" x14ac:dyDescent="0.2">
      <c r="A717" s="103"/>
      <c r="B717" s="61">
        <v>4</v>
      </c>
      <c r="C717" s="55" t="s">
        <v>35</v>
      </c>
      <c r="D717" s="54"/>
      <c r="E717" s="53"/>
      <c r="F717" s="53"/>
      <c r="G717" s="53"/>
      <c r="H717" s="51">
        <v>7.86</v>
      </c>
      <c r="I717" s="52"/>
      <c r="J717" s="51">
        <v>5.23</v>
      </c>
      <c r="K717" s="52"/>
      <c r="L717" s="96"/>
    </row>
    <row r="718" spans="1:56" ht="14.25" x14ac:dyDescent="0.2">
      <c r="A718" s="103"/>
      <c r="B718" s="55" t="s">
        <v>921</v>
      </c>
      <c r="C718" s="55" t="s">
        <v>922</v>
      </c>
      <c r="D718" s="54" t="s">
        <v>108</v>
      </c>
      <c r="E718" s="53">
        <v>2.1999999999999999E-2</v>
      </c>
      <c r="F718" s="53"/>
      <c r="G718" s="53">
        <v>1.4630000000000001E-2</v>
      </c>
      <c r="H718" s="51"/>
      <c r="I718" s="52"/>
      <c r="J718" s="51"/>
      <c r="K718" s="52"/>
      <c r="L718" s="96"/>
    </row>
    <row r="719" spans="1:56" ht="14.25" x14ac:dyDescent="0.2">
      <c r="A719" s="103"/>
      <c r="B719" s="55"/>
      <c r="C719" s="55" t="s">
        <v>68</v>
      </c>
      <c r="D719" s="54" t="s">
        <v>69</v>
      </c>
      <c r="E719" s="53">
        <v>18.2</v>
      </c>
      <c r="F719" s="53">
        <f>ROUND(1.15,7)</f>
        <v>1.1499999999999999</v>
      </c>
      <c r="G719" s="53">
        <v>13.91845</v>
      </c>
      <c r="H719" s="51"/>
      <c r="I719" s="52"/>
      <c r="J719" s="51"/>
      <c r="K719" s="52"/>
      <c r="L719" s="96"/>
    </row>
    <row r="720" spans="1:56" ht="14.25" x14ac:dyDescent="0.2">
      <c r="A720" s="103"/>
      <c r="B720" s="55"/>
      <c r="C720" s="60" t="s">
        <v>70</v>
      </c>
      <c r="D720" s="59" t="s">
        <v>69</v>
      </c>
      <c r="E720" s="58">
        <v>0.04</v>
      </c>
      <c r="F720" s="58">
        <f>ROUND(1.25,7)</f>
        <v>1.25</v>
      </c>
      <c r="G720" s="58">
        <v>3.3250000000000002E-2</v>
      </c>
      <c r="H720" s="56"/>
      <c r="I720" s="57"/>
      <c r="J720" s="56"/>
      <c r="K720" s="57"/>
      <c r="L720" s="95"/>
    </row>
    <row r="721" spans="1:56" ht="14.25" x14ac:dyDescent="0.2">
      <c r="A721" s="103"/>
      <c r="B721" s="55"/>
      <c r="C721" s="55" t="s">
        <v>71</v>
      </c>
      <c r="D721" s="54"/>
      <c r="E721" s="53"/>
      <c r="F721" s="53"/>
      <c r="G721" s="53"/>
      <c r="H721" s="51">
        <f>H714+H715+H717</f>
        <v>185.22000000000003</v>
      </c>
      <c r="I721" s="52"/>
      <c r="J721" s="51">
        <f>J714+J715+J717</f>
        <v>141.01999999999998</v>
      </c>
      <c r="K721" s="52"/>
      <c r="L721" s="96"/>
    </row>
    <row r="722" spans="1:56" ht="14.25" x14ac:dyDescent="0.2">
      <c r="A722" s="103"/>
      <c r="B722" s="55"/>
      <c r="C722" s="55" t="s">
        <v>72</v>
      </c>
      <c r="D722" s="54"/>
      <c r="E722" s="53"/>
      <c r="F722" s="53"/>
      <c r="G722" s="53"/>
      <c r="H722" s="51"/>
      <c r="I722" s="52"/>
      <c r="J722" s="51">
        <f>SUM(Q712:Q725)+SUM(V712:V725)</f>
        <v>134.29999999999998</v>
      </c>
      <c r="K722" s="52"/>
      <c r="L722" s="96"/>
    </row>
    <row r="723" spans="1:56" ht="28.5" x14ac:dyDescent="0.2">
      <c r="A723" s="103"/>
      <c r="B723" s="55" t="s">
        <v>210</v>
      </c>
      <c r="C723" s="55" t="s">
        <v>209</v>
      </c>
      <c r="D723" s="54" t="s">
        <v>73</v>
      </c>
      <c r="E723" s="53">
        <v>105</v>
      </c>
      <c r="F723" s="53">
        <f>ROUND(0.9,7)</f>
        <v>0.9</v>
      </c>
      <c r="G723" s="53">
        <v>94.5</v>
      </c>
      <c r="H723" s="51"/>
      <c r="I723" s="52"/>
      <c r="J723" s="51">
        <f>SUM(AC712:AC725)</f>
        <v>126.91</v>
      </c>
      <c r="K723" s="52"/>
      <c r="L723" s="96"/>
    </row>
    <row r="724" spans="1:56" ht="42.75" x14ac:dyDescent="0.2">
      <c r="A724" s="104"/>
      <c r="B724" s="60" t="s">
        <v>208</v>
      </c>
      <c r="C724" s="60" t="s">
        <v>207</v>
      </c>
      <c r="D724" s="59" t="s">
        <v>73</v>
      </c>
      <c r="E724" s="58">
        <v>55</v>
      </c>
      <c r="F724" s="58">
        <f>ROUND(0.85,7)</f>
        <v>0.85</v>
      </c>
      <c r="G724" s="58">
        <v>46.75</v>
      </c>
      <c r="H724" s="56"/>
      <c r="I724" s="57"/>
      <c r="J724" s="56">
        <f>SUM(AE712:AE725)</f>
        <v>62.79</v>
      </c>
      <c r="K724" s="57"/>
      <c r="L724" s="95"/>
    </row>
    <row r="725" spans="1:56" ht="15" x14ac:dyDescent="0.25">
      <c r="C725" s="198" t="s">
        <v>74</v>
      </c>
      <c r="D725" s="198"/>
      <c r="E725" s="198"/>
      <c r="F725" s="198"/>
      <c r="G725" s="198"/>
      <c r="H725" s="198"/>
      <c r="I725" s="198">
        <f>J714+J715+J717+J723+J724</f>
        <v>330.71999999999997</v>
      </c>
      <c r="J725" s="198"/>
      <c r="O725" s="49">
        <f>I725</f>
        <v>330.71999999999997</v>
      </c>
      <c r="P725" s="39">
        <f>K725</f>
        <v>0</v>
      </c>
      <c r="Q725" s="49">
        <f>J714</f>
        <v>133.88999999999999</v>
      </c>
      <c r="R725" s="49">
        <f>J714</f>
        <v>133.88999999999999</v>
      </c>
      <c r="U725" s="94">
        <f>L714</f>
        <v>0</v>
      </c>
      <c r="V725" s="49">
        <f>J716</f>
        <v>0.41</v>
      </c>
      <c r="W725" s="94">
        <f>L716</f>
        <v>0</v>
      </c>
      <c r="X725" s="49">
        <f>J715</f>
        <v>1.9</v>
      </c>
      <c r="Z725" s="94">
        <f>L715</f>
        <v>0</v>
      </c>
      <c r="AB725" s="49">
        <f>J717</f>
        <v>5.23</v>
      </c>
      <c r="AN725" s="39">
        <v>330.71999999999997</v>
      </c>
      <c r="AO725" s="39">
        <v>5.23</v>
      </c>
      <c r="AP725" s="39">
        <v>1.9</v>
      </c>
      <c r="AQ725" s="39">
        <v>133.88999999999999</v>
      </c>
      <c r="AX725" s="39">
        <v>0</v>
      </c>
      <c r="AY725" s="39">
        <v>0</v>
      </c>
      <c r="AZ725" s="39">
        <v>0</v>
      </c>
      <c r="BA725" s="39">
        <v>0</v>
      </c>
    </row>
    <row r="726" spans="1:56" ht="14.25" x14ac:dyDescent="0.2">
      <c r="A726" s="103" t="s">
        <v>710</v>
      </c>
      <c r="B726" s="55" t="s">
        <v>711</v>
      </c>
      <c r="C726" s="55" t="s">
        <v>712</v>
      </c>
      <c r="D726" s="54" t="s">
        <v>108</v>
      </c>
      <c r="E726" s="53">
        <v>1.4630000000000001E-2</v>
      </c>
      <c r="F726" s="53"/>
      <c r="G726" s="53">
        <v>1.4630000000000001E-2</v>
      </c>
      <c r="H726" s="51">
        <v>15287</v>
      </c>
      <c r="I726" s="52"/>
      <c r="J726" s="51">
        <v>223.65</v>
      </c>
      <c r="K726" s="52"/>
      <c r="L726" s="96"/>
      <c r="AC726" s="39">
        <v>0</v>
      </c>
      <c r="AD726" s="39">
        <v>0</v>
      </c>
      <c r="AE726" s="39">
        <v>0</v>
      </c>
      <c r="AF726" s="39">
        <v>0</v>
      </c>
      <c r="AS726" s="39">
        <v>0</v>
      </c>
      <c r="AT726" s="39">
        <v>0</v>
      </c>
      <c r="BC726" s="39">
        <v>0</v>
      </c>
      <c r="BD726" s="39">
        <v>0</v>
      </c>
    </row>
    <row r="727" spans="1:56" x14ac:dyDescent="0.2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</row>
    <row r="728" spans="1:56" ht="15" x14ac:dyDescent="0.25">
      <c r="C728" s="198" t="s">
        <v>74</v>
      </c>
      <c r="D728" s="198"/>
      <c r="E728" s="198"/>
      <c r="F728" s="198"/>
      <c r="G728" s="198"/>
      <c r="H728" s="198"/>
      <c r="I728" s="198">
        <f>J726</f>
        <v>223.65</v>
      </c>
      <c r="J728" s="198"/>
      <c r="O728" s="49">
        <f>I728</f>
        <v>223.65</v>
      </c>
      <c r="P728" s="39">
        <f>K728</f>
        <v>0</v>
      </c>
      <c r="Q728" s="39">
        <f>0</f>
        <v>0</v>
      </c>
      <c r="R728" s="39">
        <f>0</f>
        <v>0</v>
      </c>
      <c r="U728" s="39">
        <f>0</f>
        <v>0</v>
      </c>
      <c r="V728" s="39">
        <f>0</f>
        <v>0</v>
      </c>
      <c r="W728" s="39">
        <f>0</f>
        <v>0</v>
      </c>
      <c r="X728" s="39">
        <f>0</f>
        <v>0</v>
      </c>
      <c r="Z728" s="39">
        <f>0</f>
        <v>0</v>
      </c>
      <c r="AB728" s="49">
        <f>I728</f>
        <v>223.65</v>
      </c>
      <c r="AN728" s="39">
        <v>223.65</v>
      </c>
      <c r="AO728" s="39">
        <v>223.65</v>
      </c>
      <c r="AP728" s="39">
        <v>0</v>
      </c>
      <c r="AQ728" s="39">
        <v>0</v>
      </c>
      <c r="AX728" s="39">
        <v>0</v>
      </c>
      <c r="AY728" s="39">
        <v>0</v>
      </c>
      <c r="AZ728" s="39">
        <v>0</v>
      </c>
      <c r="BA728" s="39">
        <v>0</v>
      </c>
    </row>
    <row r="729" spans="1:56" ht="14.25" x14ac:dyDescent="0.2">
      <c r="C729" s="107" t="s">
        <v>624</v>
      </c>
    </row>
    <row r="730" spans="1:56" ht="28.5" x14ac:dyDescent="0.2">
      <c r="A730" s="103" t="s">
        <v>713</v>
      </c>
      <c r="B730" s="55" t="s">
        <v>626</v>
      </c>
      <c r="C730" s="55" t="s">
        <v>627</v>
      </c>
      <c r="D730" s="54" t="s">
        <v>104</v>
      </c>
      <c r="E730" s="53">
        <v>14.99</v>
      </c>
      <c r="F730" s="53"/>
      <c r="G730" s="53">
        <v>14.99</v>
      </c>
      <c r="H730" s="51"/>
      <c r="I730" s="52"/>
      <c r="J730" s="51"/>
      <c r="K730" s="52"/>
      <c r="L730" s="96"/>
      <c r="AC730" s="39">
        <v>504.62</v>
      </c>
      <c r="AD730" s="39">
        <v>504.62</v>
      </c>
      <c r="AE730" s="39">
        <v>315.39</v>
      </c>
      <c r="AF730" s="39">
        <v>315.39</v>
      </c>
      <c r="AS730" s="39">
        <v>504.62</v>
      </c>
      <c r="AT730" s="39">
        <v>315.39</v>
      </c>
      <c r="BC730" s="39">
        <v>0</v>
      </c>
      <c r="BD730" s="39">
        <v>0</v>
      </c>
    </row>
    <row r="732" spans="1:56" ht="14.25" x14ac:dyDescent="0.2">
      <c r="A732" s="103"/>
      <c r="B732" s="61">
        <v>1</v>
      </c>
      <c r="C732" s="55" t="s">
        <v>33</v>
      </c>
      <c r="D732" s="54"/>
      <c r="E732" s="53"/>
      <c r="F732" s="53"/>
      <c r="G732" s="53"/>
      <c r="H732" s="51">
        <v>42.08</v>
      </c>
      <c r="I732" s="52"/>
      <c r="J732" s="51">
        <v>630.78</v>
      </c>
      <c r="K732" s="52"/>
      <c r="L732" s="96"/>
    </row>
    <row r="733" spans="1:56" ht="14.25" x14ac:dyDescent="0.2">
      <c r="A733" s="103"/>
      <c r="B733" s="61">
        <v>4</v>
      </c>
      <c r="C733" s="55" t="s">
        <v>35</v>
      </c>
      <c r="D733" s="54"/>
      <c r="E733" s="53"/>
      <c r="F733" s="53"/>
      <c r="G733" s="53"/>
      <c r="H733" s="51">
        <v>7.55</v>
      </c>
      <c r="I733" s="52"/>
      <c r="J733" s="51">
        <v>113.17</v>
      </c>
      <c r="K733" s="52"/>
      <c r="L733" s="96"/>
    </row>
    <row r="734" spans="1:56" ht="14.25" x14ac:dyDescent="0.2">
      <c r="A734" s="103"/>
      <c r="B734" s="55"/>
      <c r="C734" s="60" t="s">
        <v>68</v>
      </c>
      <c r="D734" s="59" t="s">
        <v>69</v>
      </c>
      <c r="E734" s="58">
        <v>5.3</v>
      </c>
      <c r="F734" s="58"/>
      <c r="G734" s="58">
        <v>79.447000000000003</v>
      </c>
      <c r="H734" s="56"/>
      <c r="I734" s="57"/>
      <c r="J734" s="56"/>
      <c r="K734" s="57"/>
      <c r="L734" s="95"/>
    </row>
    <row r="735" spans="1:56" ht="14.25" x14ac:dyDescent="0.2">
      <c r="A735" s="103"/>
      <c r="B735" s="55"/>
      <c r="C735" s="55" t="s">
        <v>71</v>
      </c>
      <c r="D735" s="54"/>
      <c r="E735" s="53"/>
      <c r="F735" s="53"/>
      <c r="G735" s="53"/>
      <c r="H735" s="51">
        <f>H732+H733</f>
        <v>49.629999999999995</v>
      </c>
      <c r="I735" s="52"/>
      <c r="J735" s="51">
        <f>J732+J733</f>
        <v>743.94999999999993</v>
      </c>
      <c r="K735" s="52"/>
      <c r="L735" s="96"/>
    </row>
    <row r="736" spans="1:56" ht="14.25" x14ac:dyDescent="0.2">
      <c r="A736" s="103"/>
      <c r="B736" s="55"/>
      <c r="C736" s="55" t="s">
        <v>72</v>
      </c>
      <c r="D736" s="54"/>
      <c r="E736" s="53"/>
      <c r="F736" s="53"/>
      <c r="G736" s="53"/>
      <c r="H736" s="51"/>
      <c r="I736" s="52"/>
      <c r="J736" s="51">
        <f>SUM(Q730:Q739)+SUM(V730:V739)</f>
        <v>630.78</v>
      </c>
      <c r="K736" s="52"/>
      <c r="L736" s="96"/>
    </row>
    <row r="737" spans="1:56" ht="28.5" x14ac:dyDescent="0.2">
      <c r="A737" s="103"/>
      <c r="B737" s="55" t="s">
        <v>297</v>
      </c>
      <c r="C737" s="55" t="s">
        <v>296</v>
      </c>
      <c r="D737" s="54" t="s">
        <v>73</v>
      </c>
      <c r="E737" s="53">
        <v>80</v>
      </c>
      <c r="F737" s="53"/>
      <c r="G737" s="53">
        <v>80</v>
      </c>
      <c r="H737" s="51"/>
      <c r="I737" s="52"/>
      <c r="J737" s="51">
        <f>SUM(AC730:AC739)</f>
        <v>504.62</v>
      </c>
      <c r="K737" s="52"/>
      <c r="L737" s="96"/>
    </row>
    <row r="738" spans="1:56" ht="42.75" x14ac:dyDescent="0.2">
      <c r="A738" s="104"/>
      <c r="B738" s="60" t="s">
        <v>295</v>
      </c>
      <c r="C738" s="60" t="s">
        <v>294</v>
      </c>
      <c r="D738" s="59" t="s">
        <v>73</v>
      </c>
      <c r="E738" s="58">
        <v>50</v>
      </c>
      <c r="F738" s="58"/>
      <c r="G738" s="58">
        <v>50</v>
      </c>
      <c r="H738" s="56"/>
      <c r="I738" s="57"/>
      <c r="J738" s="56">
        <f>SUM(AE730:AE739)</f>
        <v>315.39</v>
      </c>
      <c r="K738" s="57"/>
      <c r="L738" s="95"/>
    </row>
    <row r="739" spans="1:56" ht="15" x14ac:dyDescent="0.25">
      <c r="C739" s="198" t="s">
        <v>74</v>
      </c>
      <c r="D739" s="198"/>
      <c r="E739" s="198"/>
      <c r="F739" s="198"/>
      <c r="G739" s="198"/>
      <c r="H739" s="198"/>
      <c r="I739" s="198">
        <f>J732+J733+J737+J738</f>
        <v>1563.96</v>
      </c>
      <c r="J739" s="198"/>
      <c r="O739" s="49">
        <f>I739</f>
        <v>1563.96</v>
      </c>
      <c r="P739" s="39">
        <f>K739</f>
        <v>0</v>
      </c>
      <c r="Q739" s="49">
        <f>J732</f>
        <v>630.78</v>
      </c>
      <c r="R739" s="49">
        <f>J732</f>
        <v>630.78</v>
      </c>
      <c r="U739" s="94">
        <f>L732</f>
        <v>0</v>
      </c>
      <c r="V739" s="39">
        <f>0</f>
        <v>0</v>
      </c>
      <c r="W739" s="39">
        <f>0</f>
        <v>0</v>
      </c>
      <c r="X739" s="39">
        <f>0</f>
        <v>0</v>
      </c>
      <c r="Z739" s="39">
        <f>0</f>
        <v>0</v>
      </c>
      <c r="AB739" s="49">
        <f>J733</f>
        <v>113.17</v>
      </c>
      <c r="AN739" s="39">
        <v>1563.96</v>
      </c>
      <c r="AO739" s="39">
        <v>113.17</v>
      </c>
      <c r="AP739" s="39">
        <v>0</v>
      </c>
      <c r="AQ739" s="39">
        <v>630.78</v>
      </c>
      <c r="AX739" s="39">
        <v>0</v>
      </c>
      <c r="AY739" s="39">
        <v>0</v>
      </c>
      <c r="AZ739" s="39">
        <v>0</v>
      </c>
      <c r="BA739" s="39">
        <v>0</v>
      </c>
    </row>
    <row r="740" spans="1:56" ht="159" x14ac:dyDescent="0.2">
      <c r="A740" s="103" t="s">
        <v>714</v>
      </c>
      <c r="B740" s="55" t="s">
        <v>629</v>
      </c>
      <c r="C740" s="55" t="s">
        <v>293</v>
      </c>
      <c r="D740" s="54" t="s">
        <v>104</v>
      </c>
      <c r="E740" s="53">
        <v>14.99</v>
      </c>
      <c r="F740" s="53"/>
      <c r="G740" s="53">
        <v>14.99</v>
      </c>
      <c r="H740" s="51"/>
      <c r="I740" s="52"/>
      <c r="J740" s="51"/>
      <c r="K740" s="52"/>
      <c r="L740" s="96"/>
      <c r="AC740" s="39">
        <v>19885.599999999999</v>
      </c>
      <c r="AD740" s="39">
        <v>19885.599999999999</v>
      </c>
      <c r="AE740" s="39">
        <v>9837.58</v>
      </c>
      <c r="AF740" s="39">
        <v>9837.58</v>
      </c>
      <c r="AS740" s="39">
        <v>19885.599999999999</v>
      </c>
      <c r="AT740" s="39">
        <v>9837.58</v>
      </c>
      <c r="BC740" s="39">
        <v>0</v>
      </c>
      <c r="BD740" s="39">
        <v>0</v>
      </c>
    </row>
    <row r="741" spans="1:56" ht="38.25" x14ac:dyDescent="0.2">
      <c r="B741" s="106" t="s">
        <v>452</v>
      </c>
    </row>
    <row r="742" spans="1:56" ht="14.25" x14ac:dyDescent="0.2">
      <c r="A742" s="103"/>
      <c r="B742" s="61">
        <v>1</v>
      </c>
      <c r="C742" s="55" t="s">
        <v>33</v>
      </c>
      <c r="D742" s="54"/>
      <c r="E742" s="53"/>
      <c r="F742" s="53"/>
      <c r="G742" s="53"/>
      <c r="H742" s="51">
        <v>1160.6400000000001</v>
      </c>
      <c r="I742" s="52">
        <f>ROUND(1.15,7)</f>
        <v>1.1499999999999999</v>
      </c>
      <c r="J742" s="51">
        <v>20007.75</v>
      </c>
      <c r="K742" s="52"/>
      <c r="L742" s="96"/>
    </row>
    <row r="743" spans="1:56" ht="14.25" x14ac:dyDescent="0.2">
      <c r="A743" s="103"/>
      <c r="B743" s="61">
        <v>3</v>
      </c>
      <c r="C743" s="55" t="s">
        <v>34</v>
      </c>
      <c r="D743" s="54"/>
      <c r="E743" s="53"/>
      <c r="F743" s="53"/>
      <c r="G743" s="53"/>
      <c r="H743" s="51">
        <v>97.46</v>
      </c>
      <c r="I743" s="52">
        <f>ROUND(1.25,7)</f>
        <v>1.25</v>
      </c>
      <c r="J743" s="51">
        <v>1826.08</v>
      </c>
      <c r="K743" s="52"/>
      <c r="L743" s="96"/>
    </row>
    <row r="744" spans="1:56" ht="14.25" x14ac:dyDescent="0.2">
      <c r="A744" s="103"/>
      <c r="B744" s="61">
        <v>2</v>
      </c>
      <c r="C744" s="55" t="s">
        <v>67</v>
      </c>
      <c r="D744" s="54"/>
      <c r="E744" s="53"/>
      <c r="F744" s="53"/>
      <c r="G744" s="53"/>
      <c r="H744" s="51">
        <v>55.25</v>
      </c>
      <c r="I744" s="52">
        <f>ROUND(1.25,7)</f>
        <v>1.25</v>
      </c>
      <c r="J744" s="62">
        <v>1035.21</v>
      </c>
      <c r="K744" s="52"/>
      <c r="L744" s="97"/>
    </row>
    <row r="745" spans="1:56" ht="14.25" x14ac:dyDescent="0.2">
      <c r="A745" s="103"/>
      <c r="B745" s="61">
        <v>4</v>
      </c>
      <c r="C745" s="55" t="s">
        <v>35</v>
      </c>
      <c r="D745" s="54"/>
      <c r="E745" s="53"/>
      <c r="F745" s="53"/>
      <c r="G745" s="53"/>
      <c r="H745" s="51">
        <v>1456.69</v>
      </c>
      <c r="I745" s="52"/>
      <c r="J745" s="51">
        <v>21835.78</v>
      </c>
      <c r="K745" s="52"/>
      <c r="L745" s="96"/>
    </row>
    <row r="746" spans="1:56" ht="14.25" x14ac:dyDescent="0.2">
      <c r="A746" s="103"/>
      <c r="B746" s="55"/>
      <c r="C746" s="55" t="s">
        <v>68</v>
      </c>
      <c r="D746" s="54" t="s">
        <v>69</v>
      </c>
      <c r="E746" s="53">
        <v>117</v>
      </c>
      <c r="F746" s="53">
        <f>ROUND(1.15,7)</f>
        <v>1.1499999999999999</v>
      </c>
      <c r="G746" s="53">
        <v>2016.9045000000001</v>
      </c>
      <c r="H746" s="51"/>
      <c r="I746" s="52"/>
      <c r="J746" s="51"/>
      <c r="K746" s="52"/>
      <c r="L746" s="96"/>
    </row>
    <row r="747" spans="1:56" ht="14.25" x14ac:dyDescent="0.2">
      <c r="A747" s="103"/>
      <c r="B747" s="55"/>
      <c r="C747" s="60" t="s">
        <v>70</v>
      </c>
      <c r="D747" s="59" t="s">
        <v>69</v>
      </c>
      <c r="E747" s="58">
        <v>5.69</v>
      </c>
      <c r="F747" s="58">
        <f>ROUND(1.25,7)</f>
        <v>1.25</v>
      </c>
      <c r="G747" s="58">
        <v>106.61637500000001</v>
      </c>
      <c r="H747" s="56"/>
      <c r="I747" s="57"/>
      <c r="J747" s="56"/>
      <c r="K747" s="57"/>
      <c r="L747" s="95"/>
    </row>
    <row r="748" spans="1:56" ht="14.25" x14ac:dyDescent="0.2">
      <c r="A748" s="103"/>
      <c r="B748" s="55"/>
      <c r="C748" s="55" t="s">
        <v>71</v>
      </c>
      <c r="D748" s="54"/>
      <c r="E748" s="53"/>
      <c r="F748" s="53"/>
      <c r="G748" s="53"/>
      <c r="H748" s="51">
        <f>H742+H743+H745</f>
        <v>2714.79</v>
      </c>
      <c r="I748" s="52"/>
      <c r="J748" s="51">
        <f>J742+J743+J745</f>
        <v>43669.61</v>
      </c>
      <c r="K748" s="52"/>
      <c r="L748" s="96"/>
    </row>
    <row r="749" spans="1:56" ht="14.25" x14ac:dyDescent="0.2">
      <c r="A749" s="103"/>
      <c r="B749" s="55"/>
      <c r="C749" s="55" t="s">
        <v>72</v>
      </c>
      <c r="D749" s="54"/>
      <c r="E749" s="53"/>
      <c r="F749" s="53"/>
      <c r="G749" s="53"/>
      <c r="H749" s="51"/>
      <c r="I749" s="52"/>
      <c r="J749" s="51">
        <f>SUM(Q740:Q752)+SUM(V740:V752)</f>
        <v>21042.959999999999</v>
      </c>
      <c r="K749" s="52"/>
      <c r="L749" s="96"/>
    </row>
    <row r="750" spans="1:56" ht="28.5" x14ac:dyDescent="0.2">
      <c r="A750" s="103"/>
      <c r="B750" s="55" t="s">
        <v>210</v>
      </c>
      <c r="C750" s="55" t="s">
        <v>209</v>
      </c>
      <c r="D750" s="54" t="s">
        <v>73</v>
      </c>
      <c r="E750" s="53">
        <v>105</v>
      </c>
      <c r="F750" s="53">
        <f>ROUND(0.9,7)</f>
        <v>0.9</v>
      </c>
      <c r="G750" s="53">
        <v>94.5</v>
      </c>
      <c r="H750" s="51"/>
      <c r="I750" s="52"/>
      <c r="J750" s="51">
        <f>SUM(AC740:AC752)</f>
        <v>19885.599999999999</v>
      </c>
      <c r="K750" s="52"/>
      <c r="L750" s="96"/>
    </row>
    <row r="751" spans="1:56" ht="42.75" x14ac:dyDescent="0.2">
      <c r="A751" s="104"/>
      <c r="B751" s="60" t="s">
        <v>208</v>
      </c>
      <c r="C751" s="60" t="s">
        <v>207</v>
      </c>
      <c r="D751" s="59" t="s">
        <v>73</v>
      </c>
      <c r="E751" s="58">
        <v>55</v>
      </c>
      <c r="F751" s="58">
        <f>ROUND(0.85,7)</f>
        <v>0.85</v>
      </c>
      <c r="G751" s="58">
        <v>46.75</v>
      </c>
      <c r="H751" s="56"/>
      <c r="I751" s="57"/>
      <c r="J751" s="56">
        <f>SUM(AE740:AE752)</f>
        <v>9837.58</v>
      </c>
      <c r="K751" s="57"/>
      <c r="L751" s="95"/>
    </row>
    <row r="752" spans="1:56" ht="15" x14ac:dyDescent="0.25">
      <c r="C752" s="198" t="s">
        <v>74</v>
      </c>
      <c r="D752" s="198"/>
      <c r="E752" s="198"/>
      <c r="F752" s="198"/>
      <c r="G752" s="198"/>
      <c r="H752" s="198"/>
      <c r="I752" s="198">
        <f>J742+J743+J745+J750+J751</f>
        <v>73392.789999999994</v>
      </c>
      <c r="J752" s="198"/>
      <c r="O752" s="49">
        <f>I752</f>
        <v>73392.789999999994</v>
      </c>
      <c r="P752" s="39">
        <f>K752</f>
        <v>0</v>
      </c>
      <c r="Q752" s="49">
        <f>J742</f>
        <v>20007.75</v>
      </c>
      <c r="R752" s="49">
        <f>J742</f>
        <v>20007.75</v>
      </c>
      <c r="U752" s="94">
        <f>L742</f>
        <v>0</v>
      </c>
      <c r="V752" s="49">
        <f>J744</f>
        <v>1035.21</v>
      </c>
      <c r="W752" s="94">
        <f>L744</f>
        <v>0</v>
      </c>
      <c r="X752" s="49">
        <f>J743</f>
        <v>1826.08</v>
      </c>
      <c r="Z752" s="94">
        <f>L743</f>
        <v>0</v>
      </c>
      <c r="AB752" s="49">
        <f>J745</f>
        <v>21835.78</v>
      </c>
      <c r="AN752" s="39">
        <v>73392.789999999994</v>
      </c>
      <c r="AO752" s="39">
        <v>21835.78</v>
      </c>
      <c r="AP752" s="39">
        <v>1826.08</v>
      </c>
      <c r="AQ752" s="39">
        <v>20007.75</v>
      </c>
      <c r="AX752" s="39">
        <v>0</v>
      </c>
      <c r="AY752" s="39">
        <v>0</v>
      </c>
      <c r="AZ752" s="39">
        <v>0</v>
      </c>
      <c r="BA752" s="39">
        <v>0</v>
      </c>
    </row>
    <row r="753" spans="1:56" ht="159" x14ac:dyDescent="0.2">
      <c r="A753" s="103" t="s">
        <v>715</v>
      </c>
      <c r="B753" s="55" t="s">
        <v>631</v>
      </c>
      <c r="C753" s="55" t="s">
        <v>292</v>
      </c>
      <c r="D753" s="54" t="s">
        <v>104</v>
      </c>
      <c r="E753" s="53">
        <v>13.3</v>
      </c>
      <c r="F753" s="53"/>
      <c r="G753" s="53">
        <v>13.3</v>
      </c>
      <c r="H753" s="51"/>
      <c r="I753" s="52"/>
      <c r="J753" s="51"/>
      <c r="K753" s="52"/>
      <c r="L753" s="96"/>
      <c r="AC753" s="39">
        <v>8733.2199999999993</v>
      </c>
      <c r="AD753" s="39">
        <v>8733.2199999999993</v>
      </c>
      <c r="AE753" s="39">
        <v>4320.3999999999996</v>
      </c>
      <c r="AF753" s="39">
        <v>4320.3999999999996</v>
      </c>
      <c r="AS753" s="39">
        <v>8733.2199999999993</v>
      </c>
      <c r="AT753" s="39">
        <v>4320.3999999999996</v>
      </c>
      <c r="BC753" s="39">
        <v>0</v>
      </c>
      <c r="BD753" s="39">
        <v>0</v>
      </c>
    </row>
    <row r="754" spans="1:56" ht="38.25" x14ac:dyDescent="0.2">
      <c r="B754" s="106" t="s">
        <v>452</v>
      </c>
    </row>
    <row r="755" spans="1:56" x14ac:dyDescent="0.2">
      <c r="C755" s="63" t="s">
        <v>716</v>
      </c>
    </row>
    <row r="756" spans="1:56" ht="14.25" x14ac:dyDescent="0.2">
      <c r="A756" s="103"/>
      <c r="B756" s="61">
        <v>1</v>
      </c>
      <c r="C756" s="55" t="s">
        <v>33</v>
      </c>
      <c r="D756" s="54"/>
      <c r="E756" s="53"/>
      <c r="F756" s="53"/>
      <c r="G756" s="53"/>
      <c r="H756" s="51">
        <v>601.25</v>
      </c>
      <c r="I756" s="52">
        <f>ROUND(1.15,7)</f>
        <v>1.1499999999999999</v>
      </c>
      <c r="J756" s="51">
        <v>9196.15</v>
      </c>
      <c r="K756" s="52"/>
      <c r="L756" s="96"/>
    </row>
    <row r="757" spans="1:56" ht="14.25" x14ac:dyDescent="0.2">
      <c r="A757" s="103"/>
      <c r="B757" s="61">
        <v>3</v>
      </c>
      <c r="C757" s="55" t="s">
        <v>34</v>
      </c>
      <c r="D757" s="54"/>
      <c r="E757" s="53"/>
      <c r="F757" s="53"/>
      <c r="G757" s="53"/>
      <c r="H757" s="51">
        <v>14.08</v>
      </c>
      <c r="I757" s="52">
        <f>ROUND(1.25,7)</f>
        <v>1.25</v>
      </c>
      <c r="J757" s="51">
        <v>234.08</v>
      </c>
      <c r="K757" s="52"/>
      <c r="L757" s="96"/>
    </row>
    <row r="758" spans="1:56" ht="14.25" x14ac:dyDescent="0.2">
      <c r="A758" s="103"/>
      <c r="B758" s="61">
        <v>2</v>
      </c>
      <c r="C758" s="55" t="s">
        <v>67</v>
      </c>
      <c r="D758" s="54"/>
      <c r="E758" s="53"/>
      <c r="F758" s="53"/>
      <c r="G758" s="53"/>
      <c r="H758" s="51">
        <v>2.73</v>
      </c>
      <c r="I758" s="52">
        <f>ROUND(1.25,7)</f>
        <v>1.25</v>
      </c>
      <c r="J758" s="62">
        <v>45.35</v>
      </c>
      <c r="K758" s="52"/>
      <c r="L758" s="97"/>
    </row>
    <row r="759" spans="1:56" ht="14.25" x14ac:dyDescent="0.2">
      <c r="A759" s="103"/>
      <c r="B759" s="61">
        <v>4</v>
      </c>
      <c r="C759" s="55" t="s">
        <v>35</v>
      </c>
      <c r="D759" s="54"/>
      <c r="E759" s="53"/>
      <c r="F759" s="53"/>
      <c r="G759" s="53"/>
      <c r="H759" s="51">
        <v>403.53</v>
      </c>
      <c r="I759" s="52"/>
      <c r="J759" s="51">
        <v>5366.95</v>
      </c>
      <c r="K759" s="52"/>
      <c r="L759" s="96"/>
    </row>
    <row r="760" spans="1:56" ht="14.25" x14ac:dyDescent="0.2">
      <c r="A760" s="103"/>
      <c r="B760" s="55" t="s">
        <v>886</v>
      </c>
      <c r="C760" s="55" t="s">
        <v>920</v>
      </c>
      <c r="D760" s="54" t="s">
        <v>108</v>
      </c>
      <c r="E760" s="53">
        <v>6.3E-2</v>
      </c>
      <c r="F760" s="53"/>
      <c r="G760" s="53">
        <v>0.83789999999999998</v>
      </c>
      <c r="H760" s="51"/>
      <c r="I760" s="52"/>
      <c r="J760" s="51"/>
      <c r="K760" s="52"/>
      <c r="L760" s="96"/>
    </row>
    <row r="761" spans="1:56" ht="14.25" x14ac:dyDescent="0.2">
      <c r="A761" s="103"/>
      <c r="B761" s="55"/>
      <c r="C761" s="55" t="s">
        <v>68</v>
      </c>
      <c r="D761" s="54" t="s">
        <v>69</v>
      </c>
      <c r="E761" s="53">
        <v>62.5</v>
      </c>
      <c r="F761" s="53">
        <f>ROUND(1.15,7)</f>
        <v>1.1499999999999999</v>
      </c>
      <c r="G761" s="53">
        <v>955.9375</v>
      </c>
      <c r="H761" s="51"/>
      <c r="I761" s="52"/>
      <c r="J761" s="51"/>
      <c r="K761" s="52"/>
      <c r="L761" s="96"/>
    </row>
    <row r="762" spans="1:56" ht="14.25" x14ac:dyDescent="0.2">
      <c r="A762" s="103"/>
      <c r="B762" s="55"/>
      <c r="C762" s="60" t="s">
        <v>70</v>
      </c>
      <c r="D762" s="59" t="s">
        <v>69</v>
      </c>
      <c r="E762" s="58">
        <v>0.23</v>
      </c>
      <c r="F762" s="58">
        <f>ROUND(1.25,7)</f>
        <v>1.25</v>
      </c>
      <c r="G762" s="58">
        <v>3.82375</v>
      </c>
      <c r="H762" s="56"/>
      <c r="I762" s="57"/>
      <c r="J762" s="56"/>
      <c r="K762" s="57"/>
      <c r="L762" s="95"/>
    </row>
    <row r="763" spans="1:56" ht="14.25" x14ac:dyDescent="0.2">
      <c r="A763" s="103"/>
      <c r="B763" s="55"/>
      <c r="C763" s="55" t="s">
        <v>71</v>
      </c>
      <c r="D763" s="54"/>
      <c r="E763" s="53"/>
      <c r="F763" s="53"/>
      <c r="G763" s="53"/>
      <c r="H763" s="51">
        <f>H756+H757+H759</f>
        <v>1018.86</v>
      </c>
      <c r="I763" s="52"/>
      <c r="J763" s="51">
        <f>J756+J757+J759</f>
        <v>14797.18</v>
      </c>
      <c r="K763" s="52"/>
      <c r="L763" s="96"/>
    </row>
    <row r="764" spans="1:56" ht="14.25" x14ac:dyDescent="0.2">
      <c r="A764" s="103"/>
      <c r="B764" s="55"/>
      <c r="C764" s="55" t="s">
        <v>72</v>
      </c>
      <c r="D764" s="54"/>
      <c r="E764" s="53"/>
      <c r="F764" s="53"/>
      <c r="G764" s="53"/>
      <c r="H764" s="51"/>
      <c r="I764" s="52"/>
      <c r="J764" s="51">
        <f>SUM(Q753:Q767)+SUM(V753:V767)</f>
        <v>9241.5</v>
      </c>
      <c r="K764" s="52"/>
      <c r="L764" s="96"/>
    </row>
    <row r="765" spans="1:56" ht="28.5" x14ac:dyDescent="0.2">
      <c r="A765" s="103"/>
      <c r="B765" s="55" t="s">
        <v>210</v>
      </c>
      <c r="C765" s="55" t="s">
        <v>209</v>
      </c>
      <c r="D765" s="54" t="s">
        <v>73</v>
      </c>
      <c r="E765" s="53">
        <v>105</v>
      </c>
      <c r="F765" s="53">
        <f>ROUND(0.9,7)</f>
        <v>0.9</v>
      </c>
      <c r="G765" s="53">
        <v>94.5</v>
      </c>
      <c r="H765" s="51"/>
      <c r="I765" s="52"/>
      <c r="J765" s="51">
        <f>SUM(AC753:AC767)</f>
        <v>8733.2199999999993</v>
      </c>
      <c r="K765" s="52"/>
      <c r="L765" s="96"/>
    </row>
    <row r="766" spans="1:56" ht="42.75" x14ac:dyDescent="0.2">
      <c r="A766" s="104"/>
      <c r="B766" s="60" t="s">
        <v>208</v>
      </c>
      <c r="C766" s="60" t="s">
        <v>207</v>
      </c>
      <c r="D766" s="59" t="s">
        <v>73</v>
      </c>
      <c r="E766" s="58">
        <v>55</v>
      </c>
      <c r="F766" s="58">
        <f>ROUND(0.85,7)</f>
        <v>0.85</v>
      </c>
      <c r="G766" s="58">
        <v>46.75</v>
      </c>
      <c r="H766" s="56"/>
      <c r="I766" s="57"/>
      <c r="J766" s="56">
        <f>SUM(AE753:AE767)</f>
        <v>4320.3999999999996</v>
      </c>
      <c r="K766" s="57"/>
      <c r="L766" s="95"/>
    </row>
    <row r="767" spans="1:56" ht="15" x14ac:dyDescent="0.25">
      <c r="C767" s="198" t="s">
        <v>74</v>
      </c>
      <c r="D767" s="198"/>
      <c r="E767" s="198"/>
      <c r="F767" s="198"/>
      <c r="G767" s="198"/>
      <c r="H767" s="198"/>
      <c r="I767" s="198">
        <f>J756+J757+J759+J765+J766</f>
        <v>27850.800000000003</v>
      </c>
      <c r="J767" s="198"/>
      <c r="O767" s="49">
        <f>I767</f>
        <v>27850.800000000003</v>
      </c>
      <c r="P767" s="39">
        <f>K767</f>
        <v>0</v>
      </c>
      <c r="Q767" s="49">
        <f>J756</f>
        <v>9196.15</v>
      </c>
      <c r="R767" s="49">
        <f>J756</f>
        <v>9196.15</v>
      </c>
      <c r="U767" s="94">
        <f>L756</f>
        <v>0</v>
      </c>
      <c r="V767" s="49">
        <f>J758</f>
        <v>45.35</v>
      </c>
      <c r="W767" s="94">
        <f>L758</f>
        <v>0</v>
      </c>
      <c r="X767" s="49">
        <f>J757</f>
        <v>234.08</v>
      </c>
      <c r="Z767" s="94">
        <f>L757</f>
        <v>0</v>
      </c>
      <c r="AB767" s="49">
        <f>J759</f>
        <v>5366.95</v>
      </c>
      <c r="AN767" s="39">
        <v>27850.800000000003</v>
      </c>
      <c r="AO767" s="39">
        <v>5366.95</v>
      </c>
      <c r="AP767" s="39">
        <v>234.08</v>
      </c>
      <c r="AQ767" s="39">
        <v>9196.15</v>
      </c>
      <c r="AX767" s="39">
        <v>0</v>
      </c>
      <c r="AY767" s="39">
        <v>0</v>
      </c>
      <c r="AZ767" s="39">
        <v>0</v>
      </c>
      <c r="BA767" s="39">
        <v>0</v>
      </c>
    </row>
    <row r="768" spans="1:56" ht="57" x14ac:dyDescent="0.2">
      <c r="A768" s="103" t="s">
        <v>717</v>
      </c>
      <c r="B768" s="55" t="s">
        <v>622</v>
      </c>
      <c r="C768" s="55" t="s">
        <v>623</v>
      </c>
      <c r="D768" s="54" t="s">
        <v>108</v>
      </c>
      <c r="E768" s="53">
        <v>0.83789999999999998</v>
      </c>
      <c r="F768" s="53"/>
      <c r="G768" s="53">
        <v>0.83789999999999998</v>
      </c>
      <c r="H768" s="51">
        <v>18883.39</v>
      </c>
      <c r="I768" s="52"/>
      <c r="J768" s="51">
        <v>15822.39</v>
      </c>
      <c r="K768" s="52"/>
      <c r="L768" s="96"/>
      <c r="AC768" s="39">
        <v>0</v>
      </c>
      <c r="AD768" s="39">
        <v>0</v>
      </c>
      <c r="AE768" s="39">
        <v>0</v>
      </c>
      <c r="AF768" s="39">
        <v>0</v>
      </c>
      <c r="AS768" s="39">
        <v>0</v>
      </c>
      <c r="AT768" s="39">
        <v>0</v>
      </c>
      <c r="BC768" s="39">
        <v>0</v>
      </c>
      <c r="BD768" s="39">
        <v>0</v>
      </c>
    </row>
    <row r="769" spans="1:56" x14ac:dyDescent="0.2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</row>
    <row r="770" spans="1:56" ht="15" x14ac:dyDescent="0.25">
      <c r="C770" s="198" t="s">
        <v>74</v>
      </c>
      <c r="D770" s="198"/>
      <c r="E770" s="198"/>
      <c r="F770" s="198"/>
      <c r="G770" s="198"/>
      <c r="H770" s="198"/>
      <c r="I770" s="198">
        <f>J768</f>
        <v>15822.39</v>
      </c>
      <c r="J770" s="198"/>
      <c r="O770" s="49">
        <f>I770</f>
        <v>15822.39</v>
      </c>
      <c r="P770" s="39">
        <f>K770</f>
        <v>0</v>
      </c>
      <c r="Q770" s="39">
        <f>0</f>
        <v>0</v>
      </c>
      <c r="R770" s="39">
        <f>0</f>
        <v>0</v>
      </c>
      <c r="U770" s="39">
        <f>0</f>
        <v>0</v>
      </c>
      <c r="V770" s="39">
        <f>0</f>
        <v>0</v>
      </c>
      <c r="W770" s="39">
        <f>0</f>
        <v>0</v>
      </c>
      <c r="X770" s="39">
        <f>0</f>
        <v>0</v>
      </c>
      <c r="Z770" s="39">
        <f>0</f>
        <v>0</v>
      </c>
      <c r="AB770" s="49">
        <f>I770</f>
        <v>15822.39</v>
      </c>
      <c r="AN770" s="39">
        <v>15822.39</v>
      </c>
      <c r="AO770" s="39">
        <v>15822.39</v>
      </c>
      <c r="AP770" s="39">
        <v>0</v>
      </c>
      <c r="AQ770" s="39">
        <v>0</v>
      </c>
      <c r="AX770" s="39">
        <v>0</v>
      </c>
      <c r="AY770" s="39">
        <v>0</v>
      </c>
      <c r="AZ770" s="39">
        <v>0</v>
      </c>
      <c r="BA770" s="39">
        <v>0</v>
      </c>
    </row>
    <row r="771" spans="1:56" ht="187.5" x14ac:dyDescent="0.2">
      <c r="A771" s="103" t="s">
        <v>718</v>
      </c>
      <c r="B771" s="55" t="s">
        <v>634</v>
      </c>
      <c r="C771" s="55" t="s">
        <v>302</v>
      </c>
      <c r="D771" s="54" t="s">
        <v>104</v>
      </c>
      <c r="E771" s="53">
        <v>1.69</v>
      </c>
      <c r="F771" s="53"/>
      <c r="G771" s="53">
        <v>1.69</v>
      </c>
      <c r="H771" s="51"/>
      <c r="I771" s="52"/>
      <c r="J771" s="51"/>
      <c r="K771" s="52"/>
      <c r="L771" s="96"/>
      <c r="AC771" s="39">
        <v>1978.28</v>
      </c>
      <c r="AD771" s="39">
        <v>1978.28</v>
      </c>
      <c r="AE771" s="39">
        <v>978.67</v>
      </c>
      <c r="AF771" s="39">
        <v>978.67</v>
      </c>
      <c r="AS771" s="39">
        <v>1978.28</v>
      </c>
      <c r="AT771" s="39">
        <v>978.67</v>
      </c>
      <c r="BC771" s="39">
        <v>0</v>
      </c>
      <c r="BD771" s="39">
        <v>0</v>
      </c>
    </row>
    <row r="772" spans="1:56" ht="38.25" x14ac:dyDescent="0.2">
      <c r="B772" s="106" t="s">
        <v>452</v>
      </c>
    </row>
    <row r="773" spans="1:56" x14ac:dyDescent="0.2">
      <c r="C773" s="63" t="s">
        <v>719</v>
      </c>
    </row>
    <row r="774" spans="1:56" ht="14.25" x14ac:dyDescent="0.2">
      <c r="A774" s="103"/>
      <c r="B774" s="61">
        <v>1</v>
      </c>
      <c r="C774" s="55" t="s">
        <v>33</v>
      </c>
      <c r="D774" s="54"/>
      <c r="E774" s="53"/>
      <c r="F774" s="53"/>
      <c r="G774" s="53"/>
      <c r="H774" s="51">
        <v>1058.0899999999999</v>
      </c>
      <c r="I774" s="52">
        <f>ROUND(1.15,7)</f>
        <v>1.1499999999999999</v>
      </c>
      <c r="J774" s="51">
        <v>2056.39</v>
      </c>
      <c r="K774" s="52"/>
      <c r="L774" s="96"/>
    </row>
    <row r="775" spans="1:56" ht="14.25" x14ac:dyDescent="0.2">
      <c r="A775" s="103"/>
      <c r="B775" s="61">
        <v>3</v>
      </c>
      <c r="C775" s="55" t="s">
        <v>34</v>
      </c>
      <c r="D775" s="54"/>
      <c r="E775" s="53"/>
      <c r="F775" s="53"/>
      <c r="G775" s="53"/>
      <c r="H775" s="51">
        <v>31.75</v>
      </c>
      <c r="I775" s="52">
        <f>ROUND(1.25,7)</f>
        <v>1.25</v>
      </c>
      <c r="J775" s="51">
        <v>67.08</v>
      </c>
      <c r="K775" s="52"/>
      <c r="L775" s="96"/>
    </row>
    <row r="776" spans="1:56" ht="14.25" x14ac:dyDescent="0.2">
      <c r="A776" s="103"/>
      <c r="B776" s="61">
        <v>2</v>
      </c>
      <c r="C776" s="55" t="s">
        <v>67</v>
      </c>
      <c r="D776" s="54"/>
      <c r="E776" s="53"/>
      <c r="F776" s="53"/>
      <c r="G776" s="53"/>
      <c r="H776" s="51">
        <v>17.53</v>
      </c>
      <c r="I776" s="52">
        <f>ROUND(1.25,7)</f>
        <v>1.25</v>
      </c>
      <c r="J776" s="62">
        <v>37.03</v>
      </c>
      <c r="K776" s="52"/>
      <c r="L776" s="97"/>
    </row>
    <row r="777" spans="1:56" ht="14.25" x14ac:dyDescent="0.2">
      <c r="A777" s="103"/>
      <c r="B777" s="61">
        <v>4</v>
      </c>
      <c r="C777" s="55" t="s">
        <v>35</v>
      </c>
      <c r="D777" s="54"/>
      <c r="E777" s="53"/>
      <c r="F777" s="53"/>
      <c r="G777" s="53"/>
      <c r="H777" s="51">
        <v>1.1200000000000001</v>
      </c>
      <c r="I777" s="52"/>
      <c r="J777" s="51">
        <v>1.89</v>
      </c>
      <c r="K777" s="52"/>
      <c r="L777" s="96"/>
    </row>
    <row r="778" spans="1:56" ht="14.25" x14ac:dyDescent="0.2">
      <c r="A778" s="103"/>
      <c r="B778" s="55" t="s">
        <v>923</v>
      </c>
      <c r="C778" s="55" t="s">
        <v>924</v>
      </c>
      <c r="D778" s="54" t="s">
        <v>108</v>
      </c>
      <c r="E778" s="53">
        <v>0.05</v>
      </c>
      <c r="F778" s="53"/>
      <c r="G778" s="53">
        <v>8.4500000000000006E-2</v>
      </c>
      <c r="H778" s="51"/>
      <c r="I778" s="52"/>
      <c r="J778" s="51"/>
      <c r="K778" s="52"/>
      <c r="L778" s="96"/>
    </row>
    <row r="779" spans="1:56" ht="14.25" x14ac:dyDescent="0.2">
      <c r="A779" s="103"/>
      <c r="B779" s="55" t="s">
        <v>925</v>
      </c>
      <c r="C779" s="55" t="s">
        <v>926</v>
      </c>
      <c r="D779" s="54" t="s">
        <v>111</v>
      </c>
      <c r="E779" s="53">
        <v>100</v>
      </c>
      <c r="F779" s="53"/>
      <c r="G779" s="53">
        <v>169</v>
      </c>
      <c r="H779" s="51"/>
      <c r="I779" s="52"/>
      <c r="J779" s="51"/>
      <c r="K779" s="52"/>
      <c r="L779" s="96"/>
    </row>
    <row r="780" spans="1:56" ht="28.5" x14ac:dyDescent="0.2">
      <c r="A780" s="103"/>
      <c r="B780" s="55" t="s">
        <v>892</v>
      </c>
      <c r="C780" s="55" t="s">
        <v>893</v>
      </c>
      <c r="D780" s="54" t="s">
        <v>108</v>
      </c>
      <c r="E780" s="53">
        <v>0.375</v>
      </c>
      <c r="F780" s="53"/>
      <c r="G780" s="53">
        <v>0.63375000000000004</v>
      </c>
      <c r="H780" s="51"/>
      <c r="I780" s="52"/>
      <c r="J780" s="51"/>
      <c r="K780" s="52"/>
      <c r="L780" s="96"/>
    </row>
    <row r="781" spans="1:56" ht="14.25" x14ac:dyDescent="0.2">
      <c r="A781" s="103"/>
      <c r="B781" s="55"/>
      <c r="C781" s="55" t="s">
        <v>68</v>
      </c>
      <c r="D781" s="54" t="s">
        <v>69</v>
      </c>
      <c r="E781" s="53">
        <v>115.26</v>
      </c>
      <c r="F781" s="53">
        <f>ROUND(1.15,7)</f>
        <v>1.1499999999999999</v>
      </c>
      <c r="G781" s="53">
        <v>224.00781000000001</v>
      </c>
      <c r="H781" s="51"/>
      <c r="I781" s="52"/>
      <c r="J781" s="51"/>
      <c r="K781" s="52"/>
      <c r="L781" s="96"/>
    </row>
    <row r="782" spans="1:56" ht="14.25" x14ac:dyDescent="0.2">
      <c r="A782" s="103"/>
      <c r="B782" s="55"/>
      <c r="C782" s="60" t="s">
        <v>70</v>
      </c>
      <c r="D782" s="59" t="s">
        <v>69</v>
      </c>
      <c r="E782" s="58">
        <v>1.65</v>
      </c>
      <c r="F782" s="58">
        <f>ROUND(1.25,7)</f>
        <v>1.25</v>
      </c>
      <c r="G782" s="58">
        <v>3.4856250000000002</v>
      </c>
      <c r="H782" s="56"/>
      <c r="I782" s="57"/>
      <c r="J782" s="56"/>
      <c r="K782" s="57"/>
      <c r="L782" s="95"/>
    </row>
    <row r="783" spans="1:56" ht="14.25" x14ac:dyDescent="0.2">
      <c r="A783" s="103"/>
      <c r="B783" s="55"/>
      <c r="C783" s="55" t="s">
        <v>71</v>
      </c>
      <c r="D783" s="54"/>
      <c r="E783" s="53"/>
      <c r="F783" s="53"/>
      <c r="G783" s="53"/>
      <c r="H783" s="51">
        <f>H774+H775+H777</f>
        <v>1090.9599999999998</v>
      </c>
      <c r="I783" s="52"/>
      <c r="J783" s="51">
        <f>J774+J775+J777</f>
        <v>2125.3599999999997</v>
      </c>
      <c r="K783" s="52"/>
      <c r="L783" s="96"/>
    </row>
    <row r="784" spans="1:56" ht="14.25" x14ac:dyDescent="0.2">
      <c r="A784" s="103"/>
      <c r="B784" s="55"/>
      <c r="C784" s="55" t="s">
        <v>72</v>
      </c>
      <c r="D784" s="54"/>
      <c r="E784" s="53"/>
      <c r="F784" s="53"/>
      <c r="G784" s="53"/>
      <c r="H784" s="51"/>
      <c r="I784" s="52"/>
      <c r="J784" s="51">
        <f>SUM(Q771:Q787)+SUM(V771:V787)</f>
        <v>2093.42</v>
      </c>
      <c r="K784" s="52"/>
      <c r="L784" s="96"/>
    </row>
    <row r="785" spans="1:56" ht="28.5" x14ac:dyDescent="0.2">
      <c r="A785" s="103"/>
      <c r="B785" s="55" t="s">
        <v>210</v>
      </c>
      <c r="C785" s="55" t="s">
        <v>209</v>
      </c>
      <c r="D785" s="54" t="s">
        <v>73</v>
      </c>
      <c r="E785" s="53">
        <v>105</v>
      </c>
      <c r="F785" s="53">
        <f>ROUND(0.9,7)</f>
        <v>0.9</v>
      </c>
      <c r="G785" s="53">
        <v>94.5</v>
      </c>
      <c r="H785" s="51"/>
      <c r="I785" s="52"/>
      <c r="J785" s="51">
        <f>SUM(AC771:AC787)</f>
        <v>1978.28</v>
      </c>
      <c r="K785" s="52"/>
      <c r="L785" s="96"/>
    </row>
    <row r="786" spans="1:56" ht="42.75" x14ac:dyDescent="0.2">
      <c r="A786" s="104"/>
      <c r="B786" s="60" t="s">
        <v>208</v>
      </c>
      <c r="C786" s="60" t="s">
        <v>207</v>
      </c>
      <c r="D786" s="59" t="s">
        <v>73</v>
      </c>
      <c r="E786" s="58">
        <v>55</v>
      </c>
      <c r="F786" s="58">
        <f>ROUND(0.85,7)</f>
        <v>0.85</v>
      </c>
      <c r="G786" s="58">
        <v>46.75</v>
      </c>
      <c r="H786" s="56"/>
      <c r="I786" s="57"/>
      <c r="J786" s="56">
        <f>SUM(AE771:AE787)</f>
        <v>978.67</v>
      </c>
      <c r="K786" s="57"/>
      <c r="L786" s="95"/>
    </row>
    <row r="787" spans="1:56" ht="15" x14ac:dyDescent="0.25">
      <c r="C787" s="198" t="s">
        <v>74</v>
      </c>
      <c r="D787" s="198"/>
      <c r="E787" s="198"/>
      <c r="F787" s="198"/>
      <c r="G787" s="198"/>
      <c r="H787" s="198"/>
      <c r="I787" s="198">
        <f>J774+J775+J777+J785+J786</f>
        <v>5082.3099999999995</v>
      </c>
      <c r="J787" s="198"/>
      <c r="O787" s="49">
        <f>I787</f>
        <v>5082.3099999999995</v>
      </c>
      <c r="P787" s="39">
        <f>K787</f>
        <v>0</v>
      </c>
      <c r="Q787" s="49">
        <f>J774</f>
        <v>2056.39</v>
      </c>
      <c r="R787" s="49">
        <f>J774</f>
        <v>2056.39</v>
      </c>
      <c r="U787" s="94">
        <f>L774</f>
        <v>0</v>
      </c>
      <c r="V787" s="49">
        <f>J776</f>
        <v>37.03</v>
      </c>
      <c r="W787" s="94">
        <f>L776</f>
        <v>0</v>
      </c>
      <c r="X787" s="49">
        <f>J775</f>
        <v>67.08</v>
      </c>
      <c r="Z787" s="94">
        <f>L775</f>
        <v>0</v>
      </c>
      <c r="AB787" s="49">
        <f>J777</f>
        <v>1.89</v>
      </c>
      <c r="AN787" s="39">
        <v>5082.3099999999995</v>
      </c>
      <c r="AO787" s="39">
        <v>1.89</v>
      </c>
      <c r="AP787" s="39">
        <v>67.08</v>
      </c>
      <c r="AQ787" s="39">
        <v>2056.39</v>
      </c>
      <c r="AX787" s="39">
        <v>0</v>
      </c>
      <c r="AY787" s="39">
        <v>0</v>
      </c>
      <c r="AZ787" s="39">
        <v>0</v>
      </c>
      <c r="BA787" s="39">
        <v>0</v>
      </c>
    </row>
    <row r="788" spans="1:56" ht="42.75" x14ac:dyDescent="0.2">
      <c r="A788" s="103" t="s">
        <v>720</v>
      </c>
      <c r="B788" s="55" t="s">
        <v>636</v>
      </c>
      <c r="C788" s="55" t="s">
        <v>637</v>
      </c>
      <c r="D788" s="54" t="s">
        <v>108</v>
      </c>
      <c r="E788" s="53">
        <v>8.4500000000000006E-2</v>
      </c>
      <c r="F788" s="53"/>
      <c r="G788" s="53">
        <v>8.4500000000000006E-2</v>
      </c>
      <c r="H788" s="51">
        <v>6513</v>
      </c>
      <c r="I788" s="52"/>
      <c r="J788" s="51">
        <v>550.35</v>
      </c>
      <c r="K788" s="52"/>
      <c r="L788" s="96"/>
      <c r="AC788" s="39">
        <v>0</v>
      </c>
      <c r="AD788" s="39">
        <v>0</v>
      </c>
      <c r="AE788" s="39">
        <v>0</v>
      </c>
      <c r="AF788" s="39">
        <v>0</v>
      </c>
      <c r="AS788" s="39">
        <v>0</v>
      </c>
      <c r="AT788" s="39">
        <v>0</v>
      </c>
      <c r="BC788" s="39">
        <v>0</v>
      </c>
      <c r="BD788" s="39">
        <v>0</v>
      </c>
    </row>
    <row r="789" spans="1:56" x14ac:dyDescent="0.2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</row>
    <row r="790" spans="1:56" ht="15" x14ac:dyDescent="0.25">
      <c r="C790" s="198" t="s">
        <v>74</v>
      </c>
      <c r="D790" s="198"/>
      <c r="E790" s="198"/>
      <c r="F790" s="198"/>
      <c r="G790" s="198"/>
      <c r="H790" s="198"/>
      <c r="I790" s="198">
        <f>J788</f>
        <v>550.35</v>
      </c>
      <c r="J790" s="198"/>
      <c r="O790" s="49">
        <f>I790</f>
        <v>550.35</v>
      </c>
      <c r="P790" s="39">
        <f>K790</f>
        <v>0</v>
      </c>
      <c r="Q790" s="39">
        <f>0</f>
        <v>0</v>
      </c>
      <c r="R790" s="39">
        <f>0</f>
        <v>0</v>
      </c>
      <c r="U790" s="39">
        <f>0</f>
        <v>0</v>
      </c>
      <c r="V790" s="39">
        <f>0</f>
        <v>0</v>
      </c>
      <c r="W790" s="39">
        <f>0</f>
        <v>0</v>
      </c>
      <c r="X790" s="39">
        <f>0</f>
        <v>0</v>
      </c>
      <c r="Z790" s="39">
        <f>0</f>
        <v>0</v>
      </c>
      <c r="AB790" s="49">
        <f>I790</f>
        <v>550.35</v>
      </c>
      <c r="AN790" s="39">
        <v>550.35</v>
      </c>
      <c r="AO790" s="39">
        <v>550.35</v>
      </c>
      <c r="AP790" s="39">
        <v>0</v>
      </c>
      <c r="AQ790" s="39">
        <v>0</v>
      </c>
      <c r="AX790" s="39">
        <v>0</v>
      </c>
      <c r="AY790" s="39">
        <v>0</v>
      </c>
      <c r="AZ790" s="39">
        <v>0</v>
      </c>
      <c r="BA790" s="39">
        <v>0</v>
      </c>
    </row>
    <row r="791" spans="1:56" ht="57" x14ac:dyDescent="0.2">
      <c r="A791" s="103" t="s">
        <v>721</v>
      </c>
      <c r="B791" s="55" t="s">
        <v>639</v>
      </c>
      <c r="C791" s="55" t="s">
        <v>640</v>
      </c>
      <c r="D791" s="54" t="s">
        <v>111</v>
      </c>
      <c r="E791" s="53">
        <v>169</v>
      </c>
      <c r="F791" s="53"/>
      <c r="G791" s="53">
        <v>169</v>
      </c>
      <c r="H791" s="51">
        <v>108.12</v>
      </c>
      <c r="I791" s="52"/>
      <c r="J791" s="51">
        <v>18272.28</v>
      </c>
      <c r="K791" s="52"/>
      <c r="L791" s="96"/>
      <c r="AC791" s="39">
        <v>0</v>
      </c>
      <c r="AD791" s="39">
        <v>0</v>
      </c>
      <c r="AE791" s="39">
        <v>0</v>
      </c>
      <c r="AF791" s="39">
        <v>0</v>
      </c>
      <c r="AS791" s="39">
        <v>0</v>
      </c>
      <c r="AT791" s="39">
        <v>0</v>
      </c>
      <c r="BC791" s="39">
        <v>0</v>
      </c>
      <c r="BD791" s="39">
        <v>0</v>
      </c>
    </row>
    <row r="792" spans="1:56" x14ac:dyDescent="0.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</row>
    <row r="793" spans="1:56" ht="15" x14ac:dyDescent="0.25">
      <c r="C793" s="198" t="s">
        <v>74</v>
      </c>
      <c r="D793" s="198"/>
      <c r="E793" s="198"/>
      <c r="F793" s="198"/>
      <c r="G793" s="198"/>
      <c r="H793" s="198"/>
      <c r="I793" s="198">
        <f>J791</f>
        <v>18272.28</v>
      </c>
      <c r="J793" s="198"/>
      <c r="O793" s="49">
        <f>I793</f>
        <v>18272.28</v>
      </c>
      <c r="P793" s="39">
        <f>K793</f>
        <v>0</v>
      </c>
      <c r="Q793" s="39">
        <f>0</f>
        <v>0</v>
      </c>
      <c r="R793" s="39">
        <f>0</f>
        <v>0</v>
      </c>
      <c r="U793" s="39">
        <f>0</f>
        <v>0</v>
      </c>
      <c r="V793" s="39">
        <f>0</f>
        <v>0</v>
      </c>
      <c r="W793" s="39">
        <f>0</f>
        <v>0</v>
      </c>
      <c r="X793" s="39">
        <f>0</f>
        <v>0</v>
      </c>
      <c r="Z793" s="39">
        <f>0</f>
        <v>0</v>
      </c>
      <c r="AB793" s="49">
        <f>I793</f>
        <v>18272.28</v>
      </c>
      <c r="AN793" s="39">
        <v>18272.28</v>
      </c>
      <c r="AO793" s="39">
        <v>18272.28</v>
      </c>
      <c r="AP793" s="39">
        <v>0</v>
      </c>
      <c r="AQ793" s="39">
        <v>0</v>
      </c>
      <c r="AX793" s="39">
        <v>0</v>
      </c>
      <c r="AY793" s="39">
        <v>0</v>
      </c>
      <c r="AZ793" s="39">
        <v>0</v>
      </c>
      <c r="BA793" s="39">
        <v>0</v>
      </c>
    </row>
    <row r="794" spans="1:56" ht="28.5" x14ac:dyDescent="0.2">
      <c r="A794" s="103" t="s">
        <v>722</v>
      </c>
      <c r="B794" s="55" t="s">
        <v>463</v>
      </c>
      <c r="C794" s="55" t="s">
        <v>464</v>
      </c>
      <c r="D794" s="54" t="s">
        <v>108</v>
      </c>
      <c r="E794" s="53">
        <v>0.63375000000000004</v>
      </c>
      <c r="F794" s="53"/>
      <c r="G794" s="53">
        <v>0.63375000000000004</v>
      </c>
      <c r="H794" s="51">
        <v>4316</v>
      </c>
      <c r="I794" s="52"/>
      <c r="J794" s="51">
        <v>2735.27</v>
      </c>
      <c r="K794" s="52"/>
      <c r="L794" s="96"/>
      <c r="AC794" s="39">
        <v>0</v>
      </c>
      <c r="AD794" s="39">
        <v>0</v>
      </c>
      <c r="AE794" s="39">
        <v>0</v>
      </c>
      <c r="AF794" s="39">
        <v>0</v>
      </c>
      <c r="AS794" s="39">
        <v>0</v>
      </c>
      <c r="AT794" s="39">
        <v>0</v>
      </c>
      <c r="BC794" s="39">
        <v>0</v>
      </c>
      <c r="BD794" s="39">
        <v>0</v>
      </c>
    </row>
    <row r="795" spans="1:56" x14ac:dyDescent="0.2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</row>
    <row r="796" spans="1:56" ht="15" x14ac:dyDescent="0.25">
      <c r="C796" s="198" t="s">
        <v>74</v>
      </c>
      <c r="D796" s="198"/>
      <c r="E796" s="198"/>
      <c r="F796" s="198"/>
      <c r="G796" s="198"/>
      <c r="H796" s="198"/>
      <c r="I796" s="198">
        <f>J794</f>
        <v>2735.27</v>
      </c>
      <c r="J796" s="198"/>
      <c r="O796" s="49">
        <f>I796</f>
        <v>2735.27</v>
      </c>
      <c r="P796" s="39">
        <f>K796</f>
        <v>0</v>
      </c>
      <c r="Q796" s="39">
        <f>0</f>
        <v>0</v>
      </c>
      <c r="R796" s="39">
        <f>0</f>
        <v>0</v>
      </c>
      <c r="U796" s="39">
        <f>0</f>
        <v>0</v>
      </c>
      <c r="V796" s="39">
        <f>0</f>
        <v>0</v>
      </c>
      <c r="W796" s="39">
        <f>0</f>
        <v>0</v>
      </c>
      <c r="X796" s="39">
        <f>0</f>
        <v>0</v>
      </c>
      <c r="Z796" s="39">
        <f>0</f>
        <v>0</v>
      </c>
      <c r="AB796" s="49">
        <f>I796</f>
        <v>2735.27</v>
      </c>
      <c r="AN796" s="39">
        <v>2735.27</v>
      </c>
      <c r="AO796" s="39">
        <v>2735.27</v>
      </c>
      <c r="AP796" s="39">
        <v>0</v>
      </c>
      <c r="AQ796" s="39">
        <v>0</v>
      </c>
      <c r="AX796" s="39">
        <v>0</v>
      </c>
      <c r="AY796" s="39">
        <v>0</v>
      </c>
      <c r="AZ796" s="39">
        <v>0</v>
      </c>
      <c r="BA796" s="39">
        <v>0</v>
      </c>
    </row>
    <row r="797" spans="1:56" ht="28.5" x14ac:dyDescent="0.2">
      <c r="A797" s="103" t="s">
        <v>723</v>
      </c>
      <c r="B797" s="55" t="s">
        <v>706</v>
      </c>
      <c r="C797" s="55" t="s">
        <v>707</v>
      </c>
      <c r="D797" s="54" t="s">
        <v>104</v>
      </c>
      <c r="E797" s="53">
        <v>0.245</v>
      </c>
      <c r="F797" s="53"/>
      <c r="G797" s="53">
        <v>0.245</v>
      </c>
      <c r="H797" s="51"/>
      <c r="I797" s="52"/>
      <c r="J797" s="51"/>
      <c r="K797" s="52"/>
      <c r="L797" s="96"/>
      <c r="AC797" s="39">
        <v>5.77</v>
      </c>
      <c r="AD797" s="39">
        <v>5.77</v>
      </c>
      <c r="AE797" s="39">
        <v>3.61</v>
      </c>
      <c r="AF797" s="39">
        <v>3.61</v>
      </c>
      <c r="AS797" s="39">
        <v>5.77</v>
      </c>
      <c r="AT797" s="39">
        <v>3.61</v>
      </c>
      <c r="BC797" s="39">
        <v>0</v>
      </c>
      <c r="BD797" s="39">
        <v>0</v>
      </c>
    </row>
    <row r="799" spans="1:56" ht="14.25" x14ac:dyDescent="0.2">
      <c r="A799" s="103"/>
      <c r="B799" s="61">
        <v>1</v>
      </c>
      <c r="C799" s="55" t="s">
        <v>33</v>
      </c>
      <c r="D799" s="54"/>
      <c r="E799" s="53"/>
      <c r="F799" s="53"/>
      <c r="G799" s="53"/>
      <c r="H799" s="51">
        <v>29.41</v>
      </c>
      <c r="I799" s="52"/>
      <c r="J799" s="51">
        <v>7.21</v>
      </c>
      <c r="K799" s="52"/>
      <c r="L799" s="96"/>
    </row>
    <row r="800" spans="1:56" ht="14.25" x14ac:dyDescent="0.2">
      <c r="A800" s="103"/>
      <c r="B800" s="61">
        <v>4</v>
      </c>
      <c r="C800" s="55" t="s">
        <v>35</v>
      </c>
      <c r="D800" s="54"/>
      <c r="E800" s="53"/>
      <c r="F800" s="53"/>
      <c r="G800" s="53"/>
      <c r="H800" s="51">
        <v>7.69</v>
      </c>
      <c r="I800" s="52"/>
      <c r="J800" s="51">
        <v>1.88</v>
      </c>
      <c r="K800" s="52"/>
      <c r="L800" s="96"/>
    </row>
    <row r="801" spans="1:56" ht="14.25" x14ac:dyDescent="0.2">
      <c r="A801" s="103"/>
      <c r="B801" s="55"/>
      <c r="C801" s="60" t="s">
        <v>68</v>
      </c>
      <c r="D801" s="59" t="s">
        <v>69</v>
      </c>
      <c r="E801" s="58">
        <v>3.77</v>
      </c>
      <c r="F801" s="58"/>
      <c r="G801" s="58">
        <v>0.92364999999999997</v>
      </c>
      <c r="H801" s="56"/>
      <c r="I801" s="57"/>
      <c r="J801" s="56"/>
      <c r="K801" s="57"/>
      <c r="L801" s="95"/>
    </row>
    <row r="802" spans="1:56" ht="14.25" x14ac:dyDescent="0.2">
      <c r="A802" s="103"/>
      <c r="B802" s="55"/>
      <c r="C802" s="55" t="s">
        <v>71</v>
      </c>
      <c r="D802" s="54"/>
      <c r="E802" s="53"/>
      <c r="F802" s="53"/>
      <c r="G802" s="53"/>
      <c r="H802" s="51">
        <f>H799+H800</f>
        <v>37.1</v>
      </c>
      <c r="I802" s="52"/>
      <c r="J802" s="51">
        <f>J799+J800</f>
        <v>9.09</v>
      </c>
      <c r="K802" s="52"/>
      <c r="L802" s="96"/>
    </row>
    <row r="803" spans="1:56" ht="14.25" x14ac:dyDescent="0.2">
      <c r="A803" s="103"/>
      <c r="B803" s="55"/>
      <c r="C803" s="55" t="s">
        <v>72</v>
      </c>
      <c r="D803" s="54"/>
      <c r="E803" s="53"/>
      <c r="F803" s="53"/>
      <c r="G803" s="53"/>
      <c r="H803" s="51"/>
      <c r="I803" s="52"/>
      <c r="J803" s="51">
        <f>SUM(Q797:Q806)+SUM(V797:V806)</f>
        <v>7.21</v>
      </c>
      <c r="K803" s="52"/>
      <c r="L803" s="96"/>
    </row>
    <row r="804" spans="1:56" ht="28.5" x14ac:dyDescent="0.2">
      <c r="A804" s="103"/>
      <c r="B804" s="55" t="s">
        <v>297</v>
      </c>
      <c r="C804" s="55" t="s">
        <v>296</v>
      </c>
      <c r="D804" s="54" t="s">
        <v>73</v>
      </c>
      <c r="E804" s="53">
        <v>80</v>
      </c>
      <c r="F804" s="53"/>
      <c r="G804" s="53">
        <v>80</v>
      </c>
      <c r="H804" s="51"/>
      <c r="I804" s="52"/>
      <c r="J804" s="51">
        <f>SUM(AC797:AC806)</f>
        <v>5.77</v>
      </c>
      <c r="K804" s="52"/>
      <c r="L804" s="96"/>
    </row>
    <row r="805" spans="1:56" ht="42.75" x14ac:dyDescent="0.2">
      <c r="A805" s="104"/>
      <c r="B805" s="60" t="s">
        <v>295</v>
      </c>
      <c r="C805" s="60" t="s">
        <v>294</v>
      </c>
      <c r="D805" s="59" t="s">
        <v>73</v>
      </c>
      <c r="E805" s="58">
        <v>50</v>
      </c>
      <c r="F805" s="58"/>
      <c r="G805" s="58">
        <v>50</v>
      </c>
      <c r="H805" s="56"/>
      <c r="I805" s="57"/>
      <c r="J805" s="56">
        <f>SUM(AE797:AE806)</f>
        <v>3.61</v>
      </c>
      <c r="K805" s="57"/>
      <c r="L805" s="95"/>
    </row>
    <row r="806" spans="1:56" ht="15" x14ac:dyDescent="0.25">
      <c r="C806" s="198" t="s">
        <v>74</v>
      </c>
      <c r="D806" s="198"/>
      <c r="E806" s="198"/>
      <c r="F806" s="198"/>
      <c r="G806" s="198"/>
      <c r="H806" s="198"/>
      <c r="I806" s="198">
        <f>J799+J800+J804+J805</f>
        <v>18.47</v>
      </c>
      <c r="J806" s="198"/>
      <c r="O806" s="49">
        <f>I806</f>
        <v>18.47</v>
      </c>
      <c r="P806" s="39">
        <f>K806</f>
        <v>0</v>
      </c>
      <c r="Q806" s="49">
        <f>J799</f>
        <v>7.21</v>
      </c>
      <c r="R806" s="49">
        <f>J799</f>
        <v>7.21</v>
      </c>
      <c r="U806" s="94">
        <f>L799</f>
        <v>0</v>
      </c>
      <c r="V806" s="39">
        <f>0</f>
        <v>0</v>
      </c>
      <c r="W806" s="39">
        <f>0</f>
        <v>0</v>
      </c>
      <c r="X806" s="39">
        <f>0</f>
        <v>0</v>
      </c>
      <c r="Z806" s="39">
        <f>0</f>
        <v>0</v>
      </c>
      <c r="AB806" s="49">
        <f>J800</f>
        <v>1.88</v>
      </c>
      <c r="AN806" s="39">
        <v>18.47</v>
      </c>
      <c r="AO806" s="39">
        <v>1.88</v>
      </c>
      <c r="AP806" s="39">
        <v>0</v>
      </c>
      <c r="AQ806" s="39">
        <v>7.21</v>
      </c>
      <c r="AX806" s="39">
        <v>0</v>
      </c>
      <c r="AY806" s="39">
        <v>0</v>
      </c>
      <c r="AZ806" s="39">
        <v>0</v>
      </c>
      <c r="BA806" s="39">
        <v>0</v>
      </c>
    </row>
    <row r="807" spans="1:56" ht="159" x14ac:dyDescent="0.2">
      <c r="A807" s="103" t="s">
        <v>724</v>
      </c>
      <c r="B807" s="55" t="s">
        <v>725</v>
      </c>
      <c r="C807" s="55" t="s">
        <v>301</v>
      </c>
      <c r="D807" s="54" t="s">
        <v>104</v>
      </c>
      <c r="E807" s="53">
        <v>0.245</v>
      </c>
      <c r="F807" s="53"/>
      <c r="G807" s="53">
        <v>0.245</v>
      </c>
      <c r="H807" s="51"/>
      <c r="I807" s="52"/>
      <c r="J807" s="51"/>
      <c r="K807" s="52"/>
      <c r="L807" s="96"/>
      <c r="AC807" s="39">
        <v>37.75</v>
      </c>
      <c r="AD807" s="39">
        <v>37.75</v>
      </c>
      <c r="AE807" s="39">
        <v>18.68</v>
      </c>
      <c r="AF807" s="39">
        <v>18.68</v>
      </c>
      <c r="AS807" s="39">
        <v>37.75</v>
      </c>
      <c r="AT807" s="39">
        <v>18.68</v>
      </c>
      <c r="BC807" s="39">
        <v>0</v>
      </c>
      <c r="BD807" s="39">
        <v>0</v>
      </c>
    </row>
    <row r="808" spans="1:56" ht="38.25" x14ac:dyDescent="0.2">
      <c r="B808" s="106" t="s">
        <v>452</v>
      </c>
    </row>
    <row r="809" spans="1:56" ht="14.25" x14ac:dyDescent="0.2">
      <c r="A809" s="103"/>
      <c r="B809" s="61">
        <v>1</v>
      </c>
      <c r="C809" s="55" t="s">
        <v>33</v>
      </c>
      <c r="D809" s="54"/>
      <c r="E809" s="53"/>
      <c r="F809" s="53"/>
      <c r="G809" s="53"/>
      <c r="H809" s="51">
        <v>141.41</v>
      </c>
      <c r="I809" s="52">
        <f>ROUND(1.15,7)</f>
        <v>1.1499999999999999</v>
      </c>
      <c r="J809" s="51">
        <v>39.840000000000003</v>
      </c>
      <c r="K809" s="52"/>
      <c r="L809" s="96"/>
    </row>
    <row r="810" spans="1:56" ht="14.25" x14ac:dyDescent="0.2">
      <c r="A810" s="103"/>
      <c r="B810" s="61">
        <v>3</v>
      </c>
      <c r="C810" s="55" t="s">
        <v>34</v>
      </c>
      <c r="D810" s="54"/>
      <c r="E810" s="53"/>
      <c r="F810" s="53"/>
      <c r="G810" s="53"/>
      <c r="H810" s="51">
        <v>1.62</v>
      </c>
      <c r="I810" s="52">
        <f>ROUND(1.25,7)</f>
        <v>1.25</v>
      </c>
      <c r="J810" s="51">
        <v>0.49</v>
      </c>
      <c r="K810" s="52"/>
      <c r="L810" s="96"/>
    </row>
    <row r="811" spans="1:56" ht="14.25" x14ac:dyDescent="0.2">
      <c r="A811" s="103"/>
      <c r="B811" s="61">
        <v>2</v>
      </c>
      <c r="C811" s="55" t="s">
        <v>67</v>
      </c>
      <c r="D811" s="54"/>
      <c r="E811" s="53"/>
      <c r="F811" s="53"/>
      <c r="G811" s="53"/>
      <c r="H811" s="51">
        <v>0.37</v>
      </c>
      <c r="I811" s="52">
        <f>ROUND(1.25,7)</f>
        <v>1.25</v>
      </c>
      <c r="J811" s="62">
        <v>0.11</v>
      </c>
      <c r="K811" s="52"/>
      <c r="L811" s="97"/>
    </row>
    <row r="812" spans="1:56" ht="14.25" x14ac:dyDescent="0.2">
      <c r="A812" s="103"/>
      <c r="B812" s="61">
        <v>4</v>
      </c>
      <c r="C812" s="55" t="s">
        <v>35</v>
      </c>
      <c r="D812" s="54"/>
      <c r="E812" s="53"/>
      <c r="F812" s="53"/>
      <c r="G812" s="53"/>
      <c r="H812" s="51">
        <v>7.86</v>
      </c>
      <c r="I812" s="52"/>
      <c r="J812" s="51">
        <v>1.93</v>
      </c>
      <c r="K812" s="52"/>
      <c r="L812" s="96"/>
    </row>
    <row r="813" spans="1:56" ht="14.25" x14ac:dyDescent="0.2">
      <c r="A813" s="103"/>
      <c r="B813" s="55" t="s">
        <v>921</v>
      </c>
      <c r="C813" s="55" t="s">
        <v>922</v>
      </c>
      <c r="D813" s="54" t="s">
        <v>108</v>
      </c>
      <c r="E813" s="53">
        <v>2.1999999999999999E-2</v>
      </c>
      <c r="F813" s="53"/>
      <c r="G813" s="53">
        <v>5.3899999999999998E-3</v>
      </c>
      <c r="H813" s="51"/>
      <c r="I813" s="52"/>
      <c r="J813" s="51"/>
      <c r="K813" s="52"/>
      <c r="L813" s="96"/>
    </row>
    <row r="814" spans="1:56" ht="14.25" x14ac:dyDescent="0.2">
      <c r="A814" s="103"/>
      <c r="B814" s="55"/>
      <c r="C814" s="55" t="s">
        <v>68</v>
      </c>
      <c r="D814" s="54" t="s">
        <v>69</v>
      </c>
      <c r="E814" s="53">
        <v>14.7</v>
      </c>
      <c r="F814" s="53">
        <f>ROUND(1.15,7)</f>
        <v>1.1499999999999999</v>
      </c>
      <c r="G814" s="53">
        <v>4.1417250000000001</v>
      </c>
      <c r="H814" s="51"/>
      <c r="I814" s="52"/>
      <c r="J814" s="51"/>
      <c r="K814" s="52"/>
      <c r="L814" s="96"/>
    </row>
    <row r="815" spans="1:56" ht="14.25" x14ac:dyDescent="0.2">
      <c r="A815" s="103"/>
      <c r="B815" s="55"/>
      <c r="C815" s="60" t="s">
        <v>70</v>
      </c>
      <c r="D815" s="59" t="s">
        <v>69</v>
      </c>
      <c r="E815" s="58">
        <v>0.03</v>
      </c>
      <c r="F815" s="58">
        <f>ROUND(1.25,7)</f>
        <v>1.25</v>
      </c>
      <c r="G815" s="58">
        <v>9.1874999999999995E-3</v>
      </c>
      <c r="H815" s="56"/>
      <c r="I815" s="57"/>
      <c r="J815" s="56"/>
      <c r="K815" s="57"/>
      <c r="L815" s="95"/>
    </row>
    <row r="816" spans="1:56" ht="14.25" x14ac:dyDescent="0.2">
      <c r="A816" s="103"/>
      <c r="B816" s="55"/>
      <c r="C816" s="55" t="s">
        <v>71</v>
      </c>
      <c r="D816" s="54"/>
      <c r="E816" s="53"/>
      <c r="F816" s="53"/>
      <c r="G816" s="53"/>
      <c r="H816" s="51">
        <f>H809+H810+H812</f>
        <v>150.89000000000001</v>
      </c>
      <c r="I816" s="52"/>
      <c r="J816" s="51">
        <f>J809+J810+J812</f>
        <v>42.260000000000005</v>
      </c>
      <c r="K816" s="52"/>
      <c r="L816" s="96"/>
    </row>
    <row r="817" spans="1:56" ht="14.25" x14ac:dyDescent="0.2">
      <c r="A817" s="103"/>
      <c r="B817" s="55"/>
      <c r="C817" s="55" t="s">
        <v>72</v>
      </c>
      <c r="D817" s="54"/>
      <c r="E817" s="53"/>
      <c r="F817" s="53"/>
      <c r="G817" s="53"/>
      <c r="H817" s="51"/>
      <c r="I817" s="52"/>
      <c r="J817" s="51">
        <f>SUM(Q807:Q820)+SUM(V807:V820)</f>
        <v>39.950000000000003</v>
      </c>
      <c r="K817" s="52"/>
      <c r="L817" s="96"/>
    </row>
    <row r="818" spans="1:56" ht="28.5" x14ac:dyDescent="0.2">
      <c r="A818" s="103"/>
      <c r="B818" s="55" t="s">
        <v>210</v>
      </c>
      <c r="C818" s="55" t="s">
        <v>209</v>
      </c>
      <c r="D818" s="54" t="s">
        <v>73</v>
      </c>
      <c r="E818" s="53">
        <v>105</v>
      </c>
      <c r="F818" s="53">
        <f>ROUND(0.9,7)</f>
        <v>0.9</v>
      </c>
      <c r="G818" s="53">
        <v>94.5</v>
      </c>
      <c r="H818" s="51"/>
      <c r="I818" s="52"/>
      <c r="J818" s="51">
        <f>SUM(AC807:AC820)</f>
        <v>37.75</v>
      </c>
      <c r="K818" s="52"/>
      <c r="L818" s="96"/>
    </row>
    <row r="819" spans="1:56" ht="42.75" x14ac:dyDescent="0.2">
      <c r="A819" s="104"/>
      <c r="B819" s="60" t="s">
        <v>208</v>
      </c>
      <c r="C819" s="60" t="s">
        <v>207</v>
      </c>
      <c r="D819" s="59" t="s">
        <v>73</v>
      </c>
      <c r="E819" s="58">
        <v>55</v>
      </c>
      <c r="F819" s="58">
        <f>ROUND(0.85,7)</f>
        <v>0.85</v>
      </c>
      <c r="G819" s="58">
        <v>46.75</v>
      </c>
      <c r="H819" s="56"/>
      <c r="I819" s="57"/>
      <c r="J819" s="56">
        <f>SUM(AE807:AE820)</f>
        <v>18.68</v>
      </c>
      <c r="K819" s="57"/>
      <c r="L819" s="95"/>
    </row>
    <row r="820" spans="1:56" ht="15" x14ac:dyDescent="0.25">
      <c r="C820" s="198" t="s">
        <v>74</v>
      </c>
      <c r="D820" s="198"/>
      <c r="E820" s="198"/>
      <c r="F820" s="198"/>
      <c r="G820" s="198"/>
      <c r="H820" s="198"/>
      <c r="I820" s="198">
        <f>J809+J810+J812+J818+J819</f>
        <v>98.69</v>
      </c>
      <c r="J820" s="198"/>
      <c r="O820" s="49">
        <f>I820</f>
        <v>98.69</v>
      </c>
      <c r="P820" s="39">
        <f>K820</f>
        <v>0</v>
      </c>
      <c r="Q820" s="49">
        <f>J809</f>
        <v>39.840000000000003</v>
      </c>
      <c r="R820" s="49">
        <f>J809</f>
        <v>39.840000000000003</v>
      </c>
      <c r="U820" s="94">
        <f>L809</f>
        <v>0</v>
      </c>
      <c r="V820" s="49">
        <f>J811</f>
        <v>0.11</v>
      </c>
      <c r="W820" s="94">
        <f>L811</f>
        <v>0</v>
      </c>
      <c r="X820" s="49">
        <f>J810</f>
        <v>0.49</v>
      </c>
      <c r="Z820" s="94">
        <f>L810</f>
        <v>0</v>
      </c>
      <c r="AB820" s="49">
        <f>J812</f>
        <v>1.93</v>
      </c>
      <c r="AN820" s="39">
        <v>98.69</v>
      </c>
      <c r="AO820" s="39">
        <v>1.93</v>
      </c>
      <c r="AP820" s="39">
        <v>0.49</v>
      </c>
      <c r="AQ820" s="39">
        <v>39.840000000000003</v>
      </c>
      <c r="AX820" s="39">
        <v>0</v>
      </c>
      <c r="AY820" s="39">
        <v>0</v>
      </c>
      <c r="AZ820" s="39">
        <v>0</v>
      </c>
      <c r="BA820" s="39">
        <v>0</v>
      </c>
    </row>
    <row r="821" spans="1:56" ht="14.25" x14ac:dyDescent="0.2">
      <c r="A821" s="103" t="s">
        <v>726</v>
      </c>
      <c r="B821" s="55" t="s">
        <v>711</v>
      </c>
      <c r="C821" s="55" t="s">
        <v>712</v>
      </c>
      <c r="D821" s="54" t="s">
        <v>108</v>
      </c>
      <c r="E821" s="53">
        <v>5.3899999999999998E-3</v>
      </c>
      <c r="F821" s="53"/>
      <c r="G821" s="53">
        <v>5.3899999999999998E-3</v>
      </c>
      <c r="H821" s="51">
        <v>15287</v>
      </c>
      <c r="I821" s="52"/>
      <c r="J821" s="51">
        <v>82.4</v>
      </c>
      <c r="K821" s="52"/>
      <c r="L821" s="96"/>
      <c r="AC821" s="39">
        <v>0</v>
      </c>
      <c r="AD821" s="39">
        <v>0</v>
      </c>
      <c r="AE821" s="39">
        <v>0</v>
      </c>
      <c r="AF821" s="39">
        <v>0</v>
      </c>
      <c r="AS821" s="39">
        <v>0</v>
      </c>
      <c r="AT821" s="39">
        <v>0</v>
      </c>
      <c r="BC821" s="39">
        <v>0</v>
      </c>
      <c r="BD821" s="39">
        <v>0</v>
      </c>
    </row>
    <row r="822" spans="1:56" x14ac:dyDescent="0.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</row>
    <row r="823" spans="1:56" ht="15" x14ac:dyDescent="0.25">
      <c r="C823" s="198" t="s">
        <v>74</v>
      </c>
      <c r="D823" s="198"/>
      <c r="E823" s="198"/>
      <c r="F823" s="198"/>
      <c r="G823" s="198"/>
      <c r="H823" s="198"/>
      <c r="I823" s="198">
        <f>J821</f>
        <v>82.4</v>
      </c>
      <c r="J823" s="198"/>
      <c r="O823" s="49">
        <f>I823</f>
        <v>82.4</v>
      </c>
      <c r="P823" s="39">
        <f>K823</f>
        <v>0</v>
      </c>
      <c r="Q823" s="39">
        <f>0</f>
        <v>0</v>
      </c>
      <c r="R823" s="39">
        <f>0</f>
        <v>0</v>
      </c>
      <c r="U823" s="39">
        <f>0</f>
        <v>0</v>
      </c>
      <c r="V823" s="39">
        <f>0</f>
        <v>0</v>
      </c>
      <c r="W823" s="39">
        <f>0</f>
        <v>0</v>
      </c>
      <c r="X823" s="39">
        <f>0</f>
        <v>0</v>
      </c>
      <c r="Z823" s="39">
        <f>0</f>
        <v>0</v>
      </c>
      <c r="AB823" s="49">
        <f>I823</f>
        <v>82.4</v>
      </c>
      <c r="AN823" s="39">
        <v>82.4</v>
      </c>
      <c r="AO823" s="39">
        <v>82.4</v>
      </c>
      <c r="AP823" s="39">
        <v>0</v>
      </c>
      <c r="AQ823" s="39">
        <v>0</v>
      </c>
      <c r="AX823" s="39">
        <v>0</v>
      </c>
      <c r="AY823" s="39">
        <v>0</v>
      </c>
      <c r="AZ823" s="39">
        <v>0</v>
      </c>
      <c r="BA823" s="39">
        <v>0</v>
      </c>
    </row>
    <row r="824" spans="1:56" ht="144.75" x14ac:dyDescent="0.2">
      <c r="A824" s="103" t="s">
        <v>727</v>
      </c>
      <c r="B824" s="55" t="s">
        <v>728</v>
      </c>
      <c r="C824" s="55" t="s">
        <v>300</v>
      </c>
      <c r="D824" s="54" t="s">
        <v>407</v>
      </c>
      <c r="E824" s="53">
        <v>6.82</v>
      </c>
      <c r="F824" s="53"/>
      <c r="G824" s="53">
        <v>6.82</v>
      </c>
      <c r="H824" s="51"/>
      <c r="I824" s="52"/>
      <c r="J824" s="51"/>
      <c r="K824" s="52"/>
      <c r="L824" s="96"/>
      <c r="AC824" s="39">
        <v>5242.75</v>
      </c>
      <c r="AD824" s="39">
        <v>5242.75</v>
      </c>
      <c r="AE824" s="39">
        <v>3246.88</v>
      </c>
      <c r="AF824" s="39">
        <v>3246.88</v>
      </c>
      <c r="AS824" s="39">
        <v>5242.75</v>
      </c>
      <c r="AT824" s="39">
        <v>3246.88</v>
      </c>
      <c r="BC824" s="39">
        <v>0</v>
      </c>
      <c r="BD824" s="39">
        <v>0</v>
      </c>
    </row>
    <row r="825" spans="1:56" ht="38.25" x14ac:dyDescent="0.2">
      <c r="B825" s="106" t="s">
        <v>452</v>
      </c>
    </row>
    <row r="826" spans="1:56" ht="14.25" x14ac:dyDescent="0.2">
      <c r="A826" s="103"/>
      <c r="B826" s="61">
        <v>1</v>
      </c>
      <c r="C826" s="55" t="s">
        <v>33</v>
      </c>
      <c r="D826" s="54"/>
      <c r="E826" s="53"/>
      <c r="F826" s="53"/>
      <c r="G826" s="53"/>
      <c r="H826" s="51">
        <v>606.53</v>
      </c>
      <c r="I826" s="52">
        <f>ROUND(1.15,7)</f>
        <v>1.1499999999999999</v>
      </c>
      <c r="J826" s="51">
        <v>4757.0200000000004</v>
      </c>
      <c r="K826" s="52"/>
      <c r="L826" s="96"/>
    </row>
    <row r="827" spans="1:56" ht="14.25" x14ac:dyDescent="0.2">
      <c r="A827" s="103"/>
      <c r="B827" s="61">
        <v>3</v>
      </c>
      <c r="C827" s="55" t="s">
        <v>34</v>
      </c>
      <c r="D827" s="54"/>
      <c r="E827" s="53"/>
      <c r="F827" s="53"/>
      <c r="G827" s="53"/>
      <c r="H827" s="51">
        <v>11.83</v>
      </c>
      <c r="I827" s="52">
        <f>ROUND(1.25,7)</f>
        <v>1.25</v>
      </c>
      <c r="J827" s="51">
        <v>100.87</v>
      </c>
      <c r="K827" s="52"/>
      <c r="L827" s="96"/>
    </row>
    <row r="828" spans="1:56" ht="14.25" x14ac:dyDescent="0.2">
      <c r="A828" s="103"/>
      <c r="B828" s="61">
        <v>2</v>
      </c>
      <c r="C828" s="55" t="s">
        <v>67</v>
      </c>
      <c r="D828" s="54"/>
      <c r="E828" s="53"/>
      <c r="F828" s="53"/>
      <c r="G828" s="53"/>
      <c r="H828" s="51">
        <v>2.09</v>
      </c>
      <c r="I828" s="52">
        <f>ROUND(1.25,7)</f>
        <v>1.25</v>
      </c>
      <c r="J828" s="62">
        <v>17.8</v>
      </c>
      <c r="K828" s="52"/>
      <c r="L828" s="97"/>
    </row>
    <row r="829" spans="1:56" ht="14.25" x14ac:dyDescent="0.2">
      <c r="A829" s="103"/>
      <c r="B829" s="61">
        <v>4</v>
      </c>
      <c r="C829" s="55" t="s">
        <v>35</v>
      </c>
      <c r="D829" s="54"/>
      <c r="E829" s="53"/>
      <c r="F829" s="53"/>
      <c r="G829" s="53"/>
      <c r="H829" s="51">
        <v>379.47</v>
      </c>
      <c r="I829" s="52"/>
      <c r="J829" s="51">
        <v>2587.9899999999998</v>
      </c>
      <c r="K829" s="52"/>
      <c r="L829" s="96"/>
    </row>
    <row r="830" spans="1:56" ht="14.25" x14ac:dyDescent="0.2">
      <c r="A830" s="103"/>
      <c r="B830" s="55"/>
      <c r="C830" s="55" t="s">
        <v>68</v>
      </c>
      <c r="D830" s="54" t="s">
        <v>69</v>
      </c>
      <c r="E830" s="53">
        <v>70.2</v>
      </c>
      <c r="F830" s="53">
        <f>ROUND(1.15,7)</f>
        <v>1.1499999999999999</v>
      </c>
      <c r="G830" s="53">
        <v>550.57860000000005</v>
      </c>
      <c r="H830" s="51"/>
      <c r="I830" s="52"/>
      <c r="J830" s="51"/>
      <c r="K830" s="52"/>
      <c r="L830" s="96"/>
    </row>
    <row r="831" spans="1:56" ht="14.25" x14ac:dyDescent="0.2">
      <c r="A831" s="103"/>
      <c r="B831" s="55"/>
      <c r="C831" s="60" t="s">
        <v>70</v>
      </c>
      <c r="D831" s="59" t="s">
        <v>69</v>
      </c>
      <c r="E831" s="58">
        <v>0.18</v>
      </c>
      <c r="F831" s="58">
        <f>ROUND(1.25,7)</f>
        <v>1.25</v>
      </c>
      <c r="G831" s="58">
        <v>1.5345</v>
      </c>
      <c r="H831" s="56"/>
      <c r="I831" s="57"/>
      <c r="J831" s="56"/>
      <c r="K831" s="57"/>
      <c r="L831" s="95"/>
    </row>
    <row r="832" spans="1:56" ht="14.25" x14ac:dyDescent="0.2">
      <c r="A832" s="103"/>
      <c r="B832" s="55"/>
      <c r="C832" s="55" t="s">
        <v>71</v>
      </c>
      <c r="D832" s="54"/>
      <c r="E832" s="53"/>
      <c r="F832" s="53"/>
      <c r="G832" s="53"/>
      <c r="H832" s="51">
        <f>H826+H827+H829</f>
        <v>997.83</v>
      </c>
      <c r="I832" s="52"/>
      <c r="J832" s="51">
        <f>J826+J827+J829</f>
        <v>7445.88</v>
      </c>
      <c r="K832" s="52"/>
      <c r="L832" s="96"/>
    </row>
    <row r="833" spans="1:56" ht="14.25" x14ac:dyDescent="0.2">
      <c r="A833" s="103"/>
      <c r="B833" s="55"/>
      <c r="C833" s="55" t="s">
        <v>72</v>
      </c>
      <c r="D833" s="54"/>
      <c r="E833" s="53"/>
      <c r="F833" s="53"/>
      <c r="G833" s="53"/>
      <c r="H833" s="51"/>
      <c r="I833" s="52"/>
      <c r="J833" s="51">
        <f>SUM(Q824:Q836)+SUM(V824:V836)</f>
        <v>4774.8200000000006</v>
      </c>
      <c r="K833" s="52"/>
      <c r="L833" s="96"/>
    </row>
    <row r="834" spans="1:56" ht="28.5" x14ac:dyDescent="0.2">
      <c r="A834" s="103"/>
      <c r="B834" s="55" t="s">
        <v>244</v>
      </c>
      <c r="C834" s="55" t="s">
        <v>92</v>
      </c>
      <c r="D834" s="54" t="s">
        <v>73</v>
      </c>
      <c r="E834" s="53">
        <v>122</v>
      </c>
      <c r="F834" s="53">
        <f>ROUND(0.9,7)</f>
        <v>0.9</v>
      </c>
      <c r="G834" s="53">
        <v>109.8</v>
      </c>
      <c r="H834" s="51"/>
      <c r="I834" s="52"/>
      <c r="J834" s="51">
        <f>SUM(AC824:AC836)</f>
        <v>5242.75</v>
      </c>
      <c r="K834" s="52"/>
      <c r="L834" s="96"/>
    </row>
    <row r="835" spans="1:56" ht="42.75" x14ac:dyDescent="0.2">
      <c r="A835" s="104"/>
      <c r="B835" s="60" t="s">
        <v>243</v>
      </c>
      <c r="C835" s="60" t="s">
        <v>93</v>
      </c>
      <c r="D835" s="59" t="s">
        <v>73</v>
      </c>
      <c r="E835" s="58">
        <v>80</v>
      </c>
      <c r="F835" s="58">
        <f>ROUND(0.85,7)</f>
        <v>0.85</v>
      </c>
      <c r="G835" s="58">
        <v>68</v>
      </c>
      <c r="H835" s="56"/>
      <c r="I835" s="57"/>
      <c r="J835" s="56">
        <f>SUM(AE824:AE836)</f>
        <v>3246.88</v>
      </c>
      <c r="K835" s="57"/>
      <c r="L835" s="95"/>
    </row>
    <row r="836" spans="1:56" ht="15" x14ac:dyDescent="0.25">
      <c r="C836" s="198" t="s">
        <v>74</v>
      </c>
      <c r="D836" s="198"/>
      <c r="E836" s="198"/>
      <c r="F836" s="198"/>
      <c r="G836" s="198"/>
      <c r="H836" s="198"/>
      <c r="I836" s="198">
        <f>J826+J827+J829+J834+J835</f>
        <v>15935.510000000002</v>
      </c>
      <c r="J836" s="198"/>
      <c r="O836" s="49">
        <f>I836</f>
        <v>15935.510000000002</v>
      </c>
      <c r="P836" s="39">
        <f>K836</f>
        <v>0</v>
      </c>
      <c r="Q836" s="49">
        <f>J826</f>
        <v>4757.0200000000004</v>
      </c>
      <c r="R836" s="49">
        <f>J826</f>
        <v>4757.0200000000004</v>
      </c>
      <c r="U836" s="94">
        <f>L826</f>
        <v>0</v>
      </c>
      <c r="V836" s="49">
        <f>J828</f>
        <v>17.8</v>
      </c>
      <c r="W836" s="94">
        <f>L828</f>
        <v>0</v>
      </c>
      <c r="X836" s="49">
        <f>J827</f>
        <v>100.87</v>
      </c>
      <c r="Z836" s="94">
        <f>L827</f>
        <v>0</v>
      </c>
      <c r="AB836" s="49">
        <f>J829</f>
        <v>2587.9899999999998</v>
      </c>
      <c r="AN836" s="39">
        <v>15935.510000000002</v>
      </c>
      <c r="AO836" s="39">
        <v>2587.9899999999998</v>
      </c>
      <c r="AP836" s="39">
        <v>100.87</v>
      </c>
      <c r="AQ836" s="39">
        <v>4757.0200000000004</v>
      </c>
      <c r="AX836" s="39">
        <v>0</v>
      </c>
      <c r="AY836" s="39">
        <v>0</v>
      </c>
      <c r="AZ836" s="39">
        <v>0</v>
      </c>
      <c r="BA836" s="39">
        <v>0</v>
      </c>
    </row>
    <row r="837" spans="1:56" ht="14.25" x14ac:dyDescent="0.2">
      <c r="C837" s="107" t="s">
        <v>729</v>
      </c>
    </row>
    <row r="838" spans="1:56" ht="130.5" x14ac:dyDescent="0.2">
      <c r="A838" s="103" t="s">
        <v>730</v>
      </c>
      <c r="B838" s="55" t="s">
        <v>615</v>
      </c>
      <c r="C838" s="55" t="s">
        <v>299</v>
      </c>
      <c r="D838" s="54" t="s">
        <v>104</v>
      </c>
      <c r="E838" s="53">
        <v>0.3</v>
      </c>
      <c r="F838" s="53"/>
      <c r="G838" s="53">
        <v>0.3</v>
      </c>
      <c r="H838" s="51"/>
      <c r="I838" s="52"/>
      <c r="J838" s="51"/>
      <c r="K838" s="52"/>
      <c r="L838" s="96"/>
      <c r="AC838" s="39">
        <v>336.47</v>
      </c>
      <c r="AD838" s="39">
        <v>336.47</v>
      </c>
      <c r="AE838" s="39">
        <v>166.45</v>
      </c>
      <c r="AF838" s="39">
        <v>166.45</v>
      </c>
      <c r="AS838" s="39">
        <v>336.47</v>
      </c>
      <c r="AT838" s="39">
        <v>166.45</v>
      </c>
      <c r="BC838" s="39">
        <v>0</v>
      </c>
      <c r="BD838" s="39">
        <v>0</v>
      </c>
    </row>
    <row r="839" spans="1:56" ht="38.25" x14ac:dyDescent="0.2">
      <c r="B839" s="106" t="s">
        <v>452</v>
      </c>
    </row>
    <row r="840" spans="1:56" ht="14.25" x14ac:dyDescent="0.2">
      <c r="A840" s="103"/>
      <c r="B840" s="61">
        <v>1</v>
      </c>
      <c r="C840" s="55" t="s">
        <v>33</v>
      </c>
      <c r="D840" s="54"/>
      <c r="E840" s="53"/>
      <c r="F840" s="53"/>
      <c r="G840" s="53"/>
      <c r="H840" s="51">
        <v>963.12</v>
      </c>
      <c r="I840" s="52">
        <f>ROUND(1.15,7)</f>
        <v>1.1499999999999999</v>
      </c>
      <c r="J840" s="51">
        <v>332.28</v>
      </c>
      <c r="K840" s="52"/>
      <c r="L840" s="96"/>
    </row>
    <row r="841" spans="1:56" ht="14.25" x14ac:dyDescent="0.2">
      <c r="A841" s="103"/>
      <c r="B841" s="61">
        <v>3</v>
      </c>
      <c r="C841" s="55" t="s">
        <v>34</v>
      </c>
      <c r="D841" s="54"/>
      <c r="E841" s="53"/>
      <c r="F841" s="53"/>
      <c r="G841" s="53"/>
      <c r="H841" s="51">
        <v>324.70999999999998</v>
      </c>
      <c r="I841" s="52">
        <f>ROUND(1.25,7)</f>
        <v>1.25</v>
      </c>
      <c r="J841" s="51">
        <v>121.77</v>
      </c>
      <c r="K841" s="52"/>
      <c r="L841" s="96"/>
    </row>
    <row r="842" spans="1:56" ht="14.25" x14ac:dyDescent="0.2">
      <c r="A842" s="103"/>
      <c r="B842" s="61">
        <v>2</v>
      </c>
      <c r="C842" s="55" t="s">
        <v>67</v>
      </c>
      <c r="D842" s="54"/>
      <c r="E842" s="53"/>
      <c r="F842" s="53"/>
      <c r="G842" s="53"/>
      <c r="H842" s="51">
        <v>63.39</v>
      </c>
      <c r="I842" s="52">
        <f>ROUND(1.25,7)</f>
        <v>1.25</v>
      </c>
      <c r="J842" s="62">
        <v>23.77</v>
      </c>
      <c r="K842" s="52"/>
      <c r="L842" s="97"/>
    </row>
    <row r="843" spans="1:56" ht="14.25" x14ac:dyDescent="0.2">
      <c r="A843" s="103"/>
      <c r="B843" s="61">
        <v>4</v>
      </c>
      <c r="C843" s="55" t="s">
        <v>35</v>
      </c>
      <c r="D843" s="54"/>
      <c r="E843" s="53"/>
      <c r="F843" s="53"/>
      <c r="G843" s="53"/>
      <c r="H843" s="51">
        <v>5335.4</v>
      </c>
      <c r="I843" s="52"/>
      <c r="J843" s="51">
        <v>1600.62</v>
      </c>
      <c r="K843" s="52"/>
      <c r="L843" s="96"/>
    </row>
    <row r="844" spans="1:56" ht="14.25" x14ac:dyDescent="0.2">
      <c r="A844" s="103"/>
      <c r="B844" s="55"/>
      <c r="C844" s="55" t="s">
        <v>68</v>
      </c>
      <c r="D844" s="54" t="s">
        <v>69</v>
      </c>
      <c r="E844" s="53">
        <v>102.46</v>
      </c>
      <c r="F844" s="53">
        <f>ROUND(1.15,7)</f>
        <v>1.1499999999999999</v>
      </c>
      <c r="G844" s="53">
        <v>35.348700000000001</v>
      </c>
      <c r="H844" s="51"/>
      <c r="I844" s="52"/>
      <c r="J844" s="51"/>
      <c r="K844" s="52"/>
      <c r="L844" s="96"/>
    </row>
    <row r="845" spans="1:56" ht="14.25" x14ac:dyDescent="0.2">
      <c r="A845" s="103"/>
      <c r="B845" s="55"/>
      <c r="C845" s="60" t="s">
        <v>70</v>
      </c>
      <c r="D845" s="59" t="s">
        <v>69</v>
      </c>
      <c r="E845" s="58">
        <v>5.34</v>
      </c>
      <c r="F845" s="58">
        <f>ROUND(1.25,7)</f>
        <v>1.25</v>
      </c>
      <c r="G845" s="58">
        <v>2.0024999999999999</v>
      </c>
      <c r="H845" s="56"/>
      <c r="I845" s="57"/>
      <c r="J845" s="56"/>
      <c r="K845" s="57"/>
      <c r="L845" s="95"/>
    </row>
    <row r="846" spans="1:56" ht="14.25" x14ac:dyDescent="0.2">
      <c r="A846" s="103"/>
      <c r="B846" s="55"/>
      <c r="C846" s="55" t="s">
        <v>71</v>
      </c>
      <c r="D846" s="54"/>
      <c r="E846" s="53"/>
      <c r="F846" s="53"/>
      <c r="G846" s="53"/>
      <c r="H846" s="51">
        <f>H840+H841+H843</f>
        <v>6623.23</v>
      </c>
      <c r="I846" s="52"/>
      <c r="J846" s="51">
        <f>J840+J841+J843</f>
        <v>2054.67</v>
      </c>
      <c r="K846" s="52"/>
      <c r="L846" s="96"/>
    </row>
    <row r="847" spans="1:56" ht="14.25" x14ac:dyDescent="0.2">
      <c r="A847" s="103"/>
      <c r="B847" s="55"/>
      <c r="C847" s="55" t="s">
        <v>72</v>
      </c>
      <c r="D847" s="54"/>
      <c r="E847" s="53"/>
      <c r="F847" s="53"/>
      <c r="G847" s="53"/>
      <c r="H847" s="51"/>
      <c r="I847" s="52"/>
      <c r="J847" s="51">
        <f>SUM(Q838:Q850)+SUM(V838:V850)</f>
        <v>356.04999999999995</v>
      </c>
      <c r="K847" s="52"/>
      <c r="L847" s="96"/>
    </row>
    <row r="848" spans="1:56" ht="28.5" x14ac:dyDescent="0.2">
      <c r="A848" s="103"/>
      <c r="B848" s="55" t="s">
        <v>210</v>
      </c>
      <c r="C848" s="55" t="s">
        <v>209</v>
      </c>
      <c r="D848" s="54" t="s">
        <v>73</v>
      </c>
      <c r="E848" s="53">
        <v>105</v>
      </c>
      <c r="F848" s="53">
        <f>ROUND(0.9,7)</f>
        <v>0.9</v>
      </c>
      <c r="G848" s="53">
        <v>94.5</v>
      </c>
      <c r="H848" s="51"/>
      <c r="I848" s="52"/>
      <c r="J848" s="51">
        <f>SUM(AC838:AC850)</f>
        <v>336.47</v>
      </c>
      <c r="K848" s="52"/>
      <c r="L848" s="96"/>
    </row>
    <row r="849" spans="1:56" ht="42.75" x14ac:dyDescent="0.2">
      <c r="A849" s="104"/>
      <c r="B849" s="60" t="s">
        <v>208</v>
      </c>
      <c r="C849" s="60" t="s">
        <v>207</v>
      </c>
      <c r="D849" s="59" t="s">
        <v>73</v>
      </c>
      <c r="E849" s="58">
        <v>55</v>
      </c>
      <c r="F849" s="58">
        <f>ROUND(0.85,7)</f>
        <v>0.85</v>
      </c>
      <c r="G849" s="58">
        <v>46.75</v>
      </c>
      <c r="H849" s="56"/>
      <c r="I849" s="57"/>
      <c r="J849" s="56">
        <f>SUM(AE838:AE850)</f>
        <v>166.45</v>
      </c>
      <c r="K849" s="57"/>
      <c r="L849" s="95"/>
    </row>
    <row r="850" spans="1:56" ht="15" x14ac:dyDescent="0.25">
      <c r="C850" s="198" t="s">
        <v>74</v>
      </c>
      <c r="D850" s="198"/>
      <c r="E850" s="198"/>
      <c r="F850" s="198"/>
      <c r="G850" s="198"/>
      <c r="H850" s="198"/>
      <c r="I850" s="198">
        <f>J840+J841+J843+J848+J849</f>
        <v>2557.59</v>
      </c>
      <c r="J850" s="198"/>
      <c r="O850" s="49">
        <f>I850</f>
        <v>2557.59</v>
      </c>
      <c r="P850" s="39">
        <f>K850</f>
        <v>0</v>
      </c>
      <c r="Q850" s="49">
        <f>J840</f>
        <v>332.28</v>
      </c>
      <c r="R850" s="49">
        <f>J840</f>
        <v>332.28</v>
      </c>
      <c r="U850" s="94">
        <f>L840</f>
        <v>0</v>
      </c>
      <c r="V850" s="49">
        <f>J842</f>
        <v>23.77</v>
      </c>
      <c r="W850" s="94">
        <f>L842</f>
        <v>0</v>
      </c>
      <c r="X850" s="49">
        <f>J841</f>
        <v>121.77</v>
      </c>
      <c r="Z850" s="94">
        <f>L841</f>
        <v>0</v>
      </c>
      <c r="AB850" s="49">
        <f>J843</f>
        <v>1600.62</v>
      </c>
      <c r="AN850" s="39">
        <v>2557.59</v>
      </c>
      <c r="AO850" s="39">
        <v>1600.62</v>
      </c>
      <c r="AP850" s="39">
        <v>121.77</v>
      </c>
      <c r="AQ850" s="39">
        <v>332.28</v>
      </c>
      <c r="AX850" s="39">
        <v>0</v>
      </c>
      <c r="AY850" s="39">
        <v>0</v>
      </c>
      <c r="AZ850" s="39">
        <v>0</v>
      </c>
      <c r="BA850" s="39">
        <v>0</v>
      </c>
    </row>
    <row r="851" spans="1:56" ht="28.5" x14ac:dyDescent="0.2">
      <c r="A851" s="103" t="s">
        <v>731</v>
      </c>
      <c r="B851" s="55" t="s">
        <v>617</v>
      </c>
      <c r="C851" s="55" t="s">
        <v>618</v>
      </c>
      <c r="D851" s="54" t="s">
        <v>104</v>
      </c>
      <c r="E851" s="53">
        <v>1.65</v>
      </c>
      <c r="F851" s="53"/>
      <c r="G851" s="53">
        <v>1.65</v>
      </c>
      <c r="H851" s="51"/>
      <c r="I851" s="52"/>
      <c r="J851" s="51"/>
      <c r="K851" s="52"/>
      <c r="L851" s="96"/>
      <c r="AC851" s="39">
        <v>70.22</v>
      </c>
      <c r="AD851" s="39">
        <v>70.22</v>
      </c>
      <c r="AE851" s="39">
        <v>43.89</v>
      </c>
      <c r="AF851" s="39">
        <v>43.89</v>
      </c>
      <c r="AS851" s="39">
        <v>70.22</v>
      </c>
      <c r="AT851" s="39">
        <v>43.89</v>
      </c>
      <c r="BC851" s="39">
        <v>0</v>
      </c>
      <c r="BD851" s="39">
        <v>0</v>
      </c>
    </row>
    <row r="853" spans="1:56" ht="14.25" x14ac:dyDescent="0.2">
      <c r="A853" s="103"/>
      <c r="B853" s="61">
        <v>1</v>
      </c>
      <c r="C853" s="55" t="s">
        <v>33</v>
      </c>
      <c r="D853" s="54"/>
      <c r="E853" s="53"/>
      <c r="F853" s="53"/>
      <c r="G853" s="53"/>
      <c r="H853" s="51">
        <v>53.2</v>
      </c>
      <c r="I853" s="52"/>
      <c r="J853" s="51">
        <v>87.78</v>
      </c>
      <c r="K853" s="52"/>
      <c r="L853" s="96"/>
    </row>
    <row r="854" spans="1:56" ht="14.25" x14ac:dyDescent="0.2">
      <c r="A854" s="103"/>
      <c r="B854" s="61">
        <v>4</v>
      </c>
      <c r="C854" s="55" t="s">
        <v>35</v>
      </c>
      <c r="D854" s="54"/>
      <c r="E854" s="53"/>
      <c r="F854" s="53"/>
      <c r="G854" s="53"/>
      <c r="H854" s="51">
        <v>7.55</v>
      </c>
      <c r="I854" s="52"/>
      <c r="J854" s="51">
        <v>12.46</v>
      </c>
      <c r="K854" s="52"/>
      <c r="L854" s="96"/>
    </row>
    <row r="855" spans="1:56" ht="14.25" x14ac:dyDescent="0.2">
      <c r="A855" s="103"/>
      <c r="B855" s="55"/>
      <c r="C855" s="60" t="s">
        <v>68</v>
      </c>
      <c r="D855" s="59" t="s">
        <v>69</v>
      </c>
      <c r="E855" s="58">
        <v>6.7</v>
      </c>
      <c r="F855" s="58"/>
      <c r="G855" s="58">
        <v>11.055</v>
      </c>
      <c r="H855" s="56"/>
      <c r="I855" s="57"/>
      <c r="J855" s="56"/>
      <c r="K855" s="57"/>
      <c r="L855" s="95"/>
    </row>
    <row r="856" spans="1:56" ht="14.25" x14ac:dyDescent="0.2">
      <c r="A856" s="103"/>
      <c r="B856" s="55"/>
      <c r="C856" s="55" t="s">
        <v>71</v>
      </c>
      <c r="D856" s="54"/>
      <c r="E856" s="53"/>
      <c r="F856" s="53"/>
      <c r="G856" s="53"/>
      <c r="H856" s="51">
        <f>H853+H854</f>
        <v>60.75</v>
      </c>
      <c r="I856" s="52"/>
      <c r="J856" s="51">
        <f>J853+J854</f>
        <v>100.24000000000001</v>
      </c>
      <c r="K856" s="52"/>
      <c r="L856" s="96"/>
    </row>
    <row r="857" spans="1:56" ht="14.25" x14ac:dyDescent="0.2">
      <c r="A857" s="103"/>
      <c r="B857" s="55"/>
      <c r="C857" s="55" t="s">
        <v>72</v>
      </c>
      <c r="D857" s="54"/>
      <c r="E857" s="53"/>
      <c r="F857" s="53"/>
      <c r="G857" s="53"/>
      <c r="H857" s="51"/>
      <c r="I857" s="52"/>
      <c r="J857" s="51">
        <f>SUM(Q851:Q860)+SUM(V851:V860)</f>
        <v>87.78</v>
      </c>
      <c r="K857" s="52"/>
      <c r="L857" s="96"/>
    </row>
    <row r="858" spans="1:56" ht="28.5" x14ac:dyDescent="0.2">
      <c r="A858" s="103"/>
      <c r="B858" s="55" t="s">
        <v>297</v>
      </c>
      <c r="C858" s="55" t="s">
        <v>296</v>
      </c>
      <c r="D858" s="54" t="s">
        <v>73</v>
      </c>
      <c r="E858" s="53">
        <v>80</v>
      </c>
      <c r="F858" s="53"/>
      <c r="G858" s="53">
        <v>80</v>
      </c>
      <c r="H858" s="51"/>
      <c r="I858" s="52"/>
      <c r="J858" s="51">
        <f>SUM(AC851:AC860)</f>
        <v>70.22</v>
      </c>
      <c r="K858" s="52"/>
      <c r="L858" s="96"/>
    </row>
    <row r="859" spans="1:56" ht="42.75" x14ac:dyDescent="0.2">
      <c r="A859" s="104"/>
      <c r="B859" s="60" t="s">
        <v>295</v>
      </c>
      <c r="C859" s="60" t="s">
        <v>294</v>
      </c>
      <c r="D859" s="59" t="s">
        <v>73</v>
      </c>
      <c r="E859" s="58">
        <v>50</v>
      </c>
      <c r="F859" s="58"/>
      <c r="G859" s="58">
        <v>50</v>
      </c>
      <c r="H859" s="56"/>
      <c r="I859" s="57"/>
      <c r="J859" s="56">
        <f>SUM(AE851:AE860)</f>
        <v>43.89</v>
      </c>
      <c r="K859" s="57"/>
      <c r="L859" s="95"/>
    </row>
    <row r="860" spans="1:56" ht="15" x14ac:dyDescent="0.25">
      <c r="C860" s="198" t="s">
        <v>74</v>
      </c>
      <c r="D860" s="198"/>
      <c r="E860" s="198"/>
      <c r="F860" s="198"/>
      <c r="G860" s="198"/>
      <c r="H860" s="198"/>
      <c r="I860" s="198">
        <f>J853+J854+J858+J859</f>
        <v>214.35000000000002</v>
      </c>
      <c r="J860" s="198"/>
      <c r="O860" s="49">
        <f>I860</f>
        <v>214.35000000000002</v>
      </c>
      <c r="P860" s="39">
        <f>K860</f>
        <v>0</v>
      </c>
      <c r="Q860" s="49">
        <f>J853</f>
        <v>87.78</v>
      </c>
      <c r="R860" s="49">
        <f>J853</f>
        <v>87.78</v>
      </c>
      <c r="U860" s="94">
        <f>L853</f>
        <v>0</v>
      </c>
      <c r="V860" s="39">
        <f>0</f>
        <v>0</v>
      </c>
      <c r="W860" s="39">
        <f>0</f>
        <v>0</v>
      </c>
      <c r="X860" s="39">
        <f>0</f>
        <v>0</v>
      </c>
      <c r="Z860" s="39">
        <f>0</f>
        <v>0</v>
      </c>
      <c r="AB860" s="49">
        <f>J854</f>
        <v>12.46</v>
      </c>
      <c r="AN860" s="39">
        <v>214.35000000000002</v>
      </c>
      <c r="AO860" s="39">
        <v>12.46</v>
      </c>
      <c r="AP860" s="39">
        <v>0</v>
      </c>
      <c r="AQ860" s="39">
        <v>87.78</v>
      </c>
      <c r="AX860" s="39">
        <v>0</v>
      </c>
      <c r="AY860" s="39">
        <v>0</v>
      </c>
      <c r="AZ860" s="39">
        <v>0</v>
      </c>
      <c r="BA860" s="39">
        <v>0</v>
      </c>
    </row>
    <row r="861" spans="1:56" ht="159" x14ac:dyDescent="0.2">
      <c r="A861" s="103" t="s">
        <v>732</v>
      </c>
      <c r="B861" s="55" t="s">
        <v>620</v>
      </c>
      <c r="C861" s="55" t="s">
        <v>298</v>
      </c>
      <c r="D861" s="54" t="s">
        <v>104</v>
      </c>
      <c r="E861" s="53">
        <v>1.65</v>
      </c>
      <c r="F861" s="53"/>
      <c r="G861" s="53">
        <v>1.65</v>
      </c>
      <c r="H861" s="51"/>
      <c r="I861" s="52"/>
      <c r="J861" s="51"/>
      <c r="K861" s="52"/>
      <c r="L861" s="96"/>
      <c r="AC861" s="39">
        <v>1408.21</v>
      </c>
      <c r="AD861" s="39">
        <v>1408.21</v>
      </c>
      <c r="AE861" s="39">
        <v>696.65</v>
      </c>
      <c r="AF861" s="39">
        <v>696.65</v>
      </c>
      <c r="AS861" s="39">
        <v>1408.21</v>
      </c>
      <c r="AT861" s="39">
        <v>696.65</v>
      </c>
      <c r="BC861" s="39">
        <v>0</v>
      </c>
      <c r="BD861" s="39">
        <v>0</v>
      </c>
    </row>
    <row r="862" spans="1:56" ht="38.25" x14ac:dyDescent="0.2">
      <c r="B862" s="106" t="s">
        <v>452</v>
      </c>
    </row>
    <row r="863" spans="1:56" ht="14.25" x14ac:dyDescent="0.2">
      <c r="A863" s="103"/>
      <c r="B863" s="61">
        <v>1</v>
      </c>
      <c r="C863" s="55" t="s">
        <v>33</v>
      </c>
      <c r="D863" s="54"/>
      <c r="E863" s="53"/>
      <c r="F863" s="53"/>
      <c r="G863" s="53"/>
      <c r="H863" s="51">
        <v>782.11</v>
      </c>
      <c r="I863" s="52">
        <f>ROUND(1.15,7)</f>
        <v>1.1499999999999999</v>
      </c>
      <c r="J863" s="51">
        <v>1484.06</v>
      </c>
      <c r="K863" s="52"/>
      <c r="L863" s="96"/>
    </row>
    <row r="864" spans="1:56" ht="14.25" x14ac:dyDescent="0.2">
      <c r="A864" s="103"/>
      <c r="B864" s="61">
        <v>3</v>
      </c>
      <c r="C864" s="55" t="s">
        <v>34</v>
      </c>
      <c r="D864" s="54"/>
      <c r="E864" s="53"/>
      <c r="F864" s="53"/>
      <c r="G864" s="53"/>
      <c r="H864" s="51">
        <v>15.4</v>
      </c>
      <c r="I864" s="52">
        <f>ROUND(1.25,7)</f>
        <v>1.25</v>
      </c>
      <c r="J864" s="51">
        <v>31.76</v>
      </c>
      <c r="K864" s="52"/>
      <c r="L864" s="96"/>
    </row>
    <row r="865" spans="1:56" ht="14.25" x14ac:dyDescent="0.2">
      <c r="A865" s="103"/>
      <c r="B865" s="61">
        <v>2</v>
      </c>
      <c r="C865" s="55" t="s">
        <v>67</v>
      </c>
      <c r="D865" s="54"/>
      <c r="E865" s="53"/>
      <c r="F865" s="53"/>
      <c r="G865" s="53"/>
      <c r="H865" s="51">
        <v>2.96</v>
      </c>
      <c r="I865" s="52">
        <f>ROUND(1.25,7)</f>
        <v>1.25</v>
      </c>
      <c r="J865" s="62">
        <v>6.11</v>
      </c>
      <c r="K865" s="52"/>
      <c r="L865" s="97"/>
    </row>
    <row r="866" spans="1:56" ht="14.25" x14ac:dyDescent="0.2">
      <c r="A866" s="103"/>
      <c r="B866" s="61">
        <v>4</v>
      </c>
      <c r="C866" s="55" t="s">
        <v>35</v>
      </c>
      <c r="D866" s="54"/>
      <c r="E866" s="53"/>
      <c r="F866" s="53"/>
      <c r="G866" s="53"/>
      <c r="H866" s="51">
        <v>459.35</v>
      </c>
      <c r="I866" s="52"/>
      <c r="J866" s="51">
        <v>757.93</v>
      </c>
      <c r="K866" s="52"/>
      <c r="L866" s="96"/>
    </row>
    <row r="867" spans="1:56" ht="14.25" x14ac:dyDescent="0.2">
      <c r="A867" s="103"/>
      <c r="B867" s="55" t="s">
        <v>886</v>
      </c>
      <c r="C867" s="55" t="s">
        <v>920</v>
      </c>
      <c r="D867" s="54" t="s">
        <v>108</v>
      </c>
      <c r="E867" s="53">
        <v>6.3E-2</v>
      </c>
      <c r="F867" s="53"/>
      <c r="G867" s="53">
        <v>0.10395</v>
      </c>
      <c r="H867" s="51"/>
      <c r="I867" s="52"/>
      <c r="J867" s="51"/>
      <c r="K867" s="52"/>
      <c r="L867" s="96"/>
    </row>
    <row r="868" spans="1:56" ht="14.25" x14ac:dyDescent="0.2">
      <c r="A868" s="103"/>
      <c r="B868" s="55"/>
      <c r="C868" s="55" t="s">
        <v>68</v>
      </c>
      <c r="D868" s="54" t="s">
        <v>69</v>
      </c>
      <c r="E868" s="53">
        <v>81.3</v>
      </c>
      <c r="F868" s="53">
        <f>ROUND(1.15,7)</f>
        <v>1.1499999999999999</v>
      </c>
      <c r="G868" s="53">
        <v>154.26675</v>
      </c>
      <c r="H868" s="51"/>
      <c r="I868" s="52"/>
      <c r="J868" s="51"/>
      <c r="K868" s="52"/>
      <c r="L868" s="96"/>
    </row>
    <row r="869" spans="1:56" ht="14.25" x14ac:dyDescent="0.2">
      <c r="A869" s="103"/>
      <c r="B869" s="55"/>
      <c r="C869" s="60" t="s">
        <v>70</v>
      </c>
      <c r="D869" s="59" t="s">
        <v>69</v>
      </c>
      <c r="E869" s="58">
        <v>0.25</v>
      </c>
      <c r="F869" s="58">
        <f>ROUND(1.25,7)</f>
        <v>1.25</v>
      </c>
      <c r="G869" s="58">
        <v>0.515625</v>
      </c>
      <c r="H869" s="56"/>
      <c r="I869" s="57"/>
      <c r="J869" s="56"/>
      <c r="K869" s="57"/>
      <c r="L869" s="95"/>
    </row>
    <row r="870" spans="1:56" ht="14.25" x14ac:dyDescent="0.2">
      <c r="A870" s="103"/>
      <c r="B870" s="55"/>
      <c r="C870" s="55" t="s">
        <v>71</v>
      </c>
      <c r="D870" s="54"/>
      <c r="E870" s="53"/>
      <c r="F870" s="53"/>
      <c r="G870" s="53"/>
      <c r="H870" s="51">
        <f>H863+H864+H866</f>
        <v>1256.8600000000001</v>
      </c>
      <c r="I870" s="52"/>
      <c r="J870" s="51">
        <f>J863+J864+J866</f>
        <v>2273.75</v>
      </c>
      <c r="K870" s="52"/>
      <c r="L870" s="96"/>
    </row>
    <row r="871" spans="1:56" ht="14.25" x14ac:dyDescent="0.2">
      <c r="A871" s="103"/>
      <c r="B871" s="55"/>
      <c r="C871" s="55" t="s">
        <v>72</v>
      </c>
      <c r="D871" s="54"/>
      <c r="E871" s="53"/>
      <c r="F871" s="53"/>
      <c r="G871" s="53"/>
      <c r="H871" s="51"/>
      <c r="I871" s="52"/>
      <c r="J871" s="51">
        <f>SUM(Q861:Q874)+SUM(V861:V874)</f>
        <v>1490.1699999999998</v>
      </c>
      <c r="K871" s="52"/>
      <c r="L871" s="96"/>
    </row>
    <row r="872" spans="1:56" ht="28.5" x14ac:dyDescent="0.2">
      <c r="A872" s="103"/>
      <c r="B872" s="55" t="s">
        <v>210</v>
      </c>
      <c r="C872" s="55" t="s">
        <v>209</v>
      </c>
      <c r="D872" s="54" t="s">
        <v>73</v>
      </c>
      <c r="E872" s="53">
        <v>105</v>
      </c>
      <c r="F872" s="53">
        <f>ROUND(0.9,7)</f>
        <v>0.9</v>
      </c>
      <c r="G872" s="53">
        <v>94.5</v>
      </c>
      <c r="H872" s="51"/>
      <c r="I872" s="52"/>
      <c r="J872" s="51">
        <f>SUM(AC861:AC874)</f>
        <v>1408.21</v>
      </c>
      <c r="K872" s="52"/>
      <c r="L872" s="96"/>
    </row>
    <row r="873" spans="1:56" ht="42.75" x14ac:dyDescent="0.2">
      <c r="A873" s="104"/>
      <c r="B873" s="60" t="s">
        <v>208</v>
      </c>
      <c r="C873" s="60" t="s">
        <v>207</v>
      </c>
      <c r="D873" s="59" t="s">
        <v>73</v>
      </c>
      <c r="E873" s="58">
        <v>55</v>
      </c>
      <c r="F873" s="58">
        <f>ROUND(0.85,7)</f>
        <v>0.85</v>
      </c>
      <c r="G873" s="58">
        <v>46.75</v>
      </c>
      <c r="H873" s="56"/>
      <c r="I873" s="57"/>
      <c r="J873" s="56">
        <f>SUM(AE861:AE874)</f>
        <v>696.65</v>
      </c>
      <c r="K873" s="57"/>
      <c r="L873" s="95"/>
    </row>
    <row r="874" spans="1:56" ht="15" x14ac:dyDescent="0.25">
      <c r="C874" s="198" t="s">
        <v>74</v>
      </c>
      <c r="D874" s="198"/>
      <c r="E874" s="198"/>
      <c r="F874" s="198"/>
      <c r="G874" s="198"/>
      <c r="H874" s="198"/>
      <c r="I874" s="198">
        <f>J863+J864+J866+J872+J873</f>
        <v>4378.6099999999997</v>
      </c>
      <c r="J874" s="198"/>
      <c r="O874" s="49">
        <f>I874</f>
        <v>4378.6099999999997</v>
      </c>
      <c r="P874" s="39">
        <f>K874</f>
        <v>0</v>
      </c>
      <c r="Q874" s="49">
        <f>J863</f>
        <v>1484.06</v>
      </c>
      <c r="R874" s="49">
        <f>J863</f>
        <v>1484.06</v>
      </c>
      <c r="U874" s="94">
        <f>L863</f>
        <v>0</v>
      </c>
      <c r="V874" s="49">
        <f>J865</f>
        <v>6.11</v>
      </c>
      <c r="W874" s="94">
        <f>L865</f>
        <v>0</v>
      </c>
      <c r="X874" s="49">
        <f>J864</f>
        <v>31.76</v>
      </c>
      <c r="Z874" s="94">
        <f>L864</f>
        <v>0</v>
      </c>
      <c r="AB874" s="49">
        <f>J866</f>
        <v>757.93</v>
      </c>
      <c r="AN874" s="39">
        <v>4378.6099999999997</v>
      </c>
      <c r="AO874" s="39">
        <v>757.93</v>
      </c>
      <c r="AP874" s="39">
        <v>31.76</v>
      </c>
      <c r="AQ874" s="39">
        <v>1484.06</v>
      </c>
      <c r="AX874" s="39">
        <v>0</v>
      </c>
      <c r="AY874" s="39">
        <v>0</v>
      </c>
      <c r="AZ874" s="39">
        <v>0</v>
      </c>
      <c r="BA874" s="39">
        <v>0</v>
      </c>
    </row>
    <row r="875" spans="1:56" ht="57" x14ac:dyDescent="0.2">
      <c r="A875" s="103" t="s">
        <v>733</v>
      </c>
      <c r="B875" s="55" t="s">
        <v>622</v>
      </c>
      <c r="C875" s="55" t="s">
        <v>623</v>
      </c>
      <c r="D875" s="54" t="s">
        <v>108</v>
      </c>
      <c r="E875" s="53">
        <v>0.10395</v>
      </c>
      <c r="F875" s="53"/>
      <c r="G875" s="53">
        <v>0.10395</v>
      </c>
      <c r="H875" s="51">
        <v>18883.39</v>
      </c>
      <c r="I875" s="52"/>
      <c r="J875" s="51">
        <v>1962.93</v>
      </c>
      <c r="K875" s="52"/>
      <c r="L875" s="96"/>
      <c r="AC875" s="39">
        <v>0</v>
      </c>
      <c r="AD875" s="39">
        <v>0</v>
      </c>
      <c r="AE875" s="39">
        <v>0</v>
      </c>
      <c r="AF875" s="39">
        <v>0</v>
      </c>
      <c r="AS875" s="39">
        <v>0</v>
      </c>
      <c r="AT875" s="39">
        <v>0</v>
      </c>
      <c r="BC875" s="39">
        <v>0</v>
      </c>
      <c r="BD875" s="39">
        <v>0</v>
      </c>
    </row>
    <row r="876" spans="1:56" x14ac:dyDescent="0.2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</row>
    <row r="877" spans="1:56" ht="15" x14ac:dyDescent="0.25">
      <c r="C877" s="198" t="s">
        <v>74</v>
      </c>
      <c r="D877" s="198"/>
      <c r="E877" s="198"/>
      <c r="F877" s="198"/>
      <c r="G877" s="198"/>
      <c r="H877" s="198"/>
      <c r="I877" s="198">
        <f>J875</f>
        <v>1962.93</v>
      </c>
      <c r="J877" s="198"/>
      <c r="O877" s="49">
        <f>I877</f>
        <v>1962.93</v>
      </c>
      <c r="P877" s="39">
        <f>K877</f>
        <v>0</v>
      </c>
      <c r="Q877" s="39">
        <f>0</f>
        <v>0</v>
      </c>
      <c r="R877" s="39">
        <f>0</f>
        <v>0</v>
      </c>
      <c r="U877" s="39">
        <f>0</f>
        <v>0</v>
      </c>
      <c r="V877" s="39">
        <f>0</f>
        <v>0</v>
      </c>
      <c r="W877" s="39">
        <f>0</f>
        <v>0</v>
      </c>
      <c r="X877" s="39">
        <f>0</f>
        <v>0</v>
      </c>
      <c r="Z877" s="39">
        <f>0</f>
        <v>0</v>
      </c>
      <c r="AB877" s="49">
        <f>I877</f>
        <v>1962.93</v>
      </c>
      <c r="AN877" s="39">
        <v>1962.93</v>
      </c>
      <c r="AO877" s="39">
        <v>1962.93</v>
      </c>
      <c r="AP877" s="39">
        <v>0</v>
      </c>
      <c r="AQ877" s="39">
        <v>0</v>
      </c>
      <c r="AX877" s="39">
        <v>0</v>
      </c>
      <c r="AY877" s="39">
        <v>0</v>
      </c>
      <c r="AZ877" s="39">
        <v>0</v>
      </c>
      <c r="BA877" s="39">
        <v>0</v>
      </c>
    </row>
    <row r="878" spans="1:56" ht="14.25" x14ac:dyDescent="0.2">
      <c r="C878" s="107" t="s">
        <v>624</v>
      </c>
    </row>
    <row r="879" spans="1:56" ht="28.5" x14ac:dyDescent="0.2">
      <c r="A879" s="103" t="s">
        <v>734</v>
      </c>
      <c r="B879" s="55" t="s">
        <v>626</v>
      </c>
      <c r="C879" s="55" t="s">
        <v>627</v>
      </c>
      <c r="D879" s="54" t="s">
        <v>104</v>
      </c>
      <c r="E879" s="53">
        <v>8.07</v>
      </c>
      <c r="F879" s="53"/>
      <c r="G879" s="53">
        <v>8.07</v>
      </c>
      <c r="H879" s="51"/>
      <c r="I879" s="52"/>
      <c r="J879" s="51"/>
      <c r="K879" s="52"/>
      <c r="L879" s="96"/>
      <c r="AC879" s="39">
        <v>271.67</v>
      </c>
      <c r="AD879" s="39">
        <v>271.67</v>
      </c>
      <c r="AE879" s="39">
        <v>169.8</v>
      </c>
      <c r="AF879" s="39">
        <v>169.8</v>
      </c>
      <c r="AS879" s="39">
        <v>271.67</v>
      </c>
      <c r="AT879" s="39">
        <v>169.8</v>
      </c>
      <c r="BC879" s="39">
        <v>0</v>
      </c>
      <c r="BD879" s="39">
        <v>0</v>
      </c>
    </row>
    <row r="881" spans="1:56" ht="14.25" x14ac:dyDescent="0.2">
      <c r="A881" s="103"/>
      <c r="B881" s="61">
        <v>1</v>
      </c>
      <c r="C881" s="55" t="s">
        <v>33</v>
      </c>
      <c r="D881" s="54"/>
      <c r="E881" s="53"/>
      <c r="F881" s="53"/>
      <c r="G881" s="53"/>
      <c r="H881" s="51">
        <v>42.08</v>
      </c>
      <c r="I881" s="52"/>
      <c r="J881" s="51">
        <v>339.59</v>
      </c>
      <c r="K881" s="52"/>
      <c r="L881" s="96"/>
    </row>
    <row r="882" spans="1:56" ht="14.25" x14ac:dyDescent="0.2">
      <c r="A882" s="103"/>
      <c r="B882" s="61">
        <v>4</v>
      </c>
      <c r="C882" s="55" t="s">
        <v>35</v>
      </c>
      <c r="D882" s="54"/>
      <c r="E882" s="53"/>
      <c r="F882" s="53"/>
      <c r="G882" s="53"/>
      <c r="H882" s="51">
        <v>7.55</v>
      </c>
      <c r="I882" s="52"/>
      <c r="J882" s="51">
        <v>60.93</v>
      </c>
      <c r="K882" s="52"/>
      <c r="L882" s="96"/>
    </row>
    <row r="883" spans="1:56" ht="14.25" x14ac:dyDescent="0.2">
      <c r="A883" s="103"/>
      <c r="B883" s="55"/>
      <c r="C883" s="60" t="s">
        <v>68</v>
      </c>
      <c r="D883" s="59" t="s">
        <v>69</v>
      </c>
      <c r="E883" s="58">
        <v>5.3</v>
      </c>
      <c r="F883" s="58"/>
      <c r="G883" s="58">
        <v>42.771000000000001</v>
      </c>
      <c r="H883" s="56"/>
      <c r="I883" s="57"/>
      <c r="J883" s="56"/>
      <c r="K883" s="57"/>
      <c r="L883" s="95"/>
    </row>
    <row r="884" spans="1:56" ht="14.25" x14ac:dyDescent="0.2">
      <c r="A884" s="103"/>
      <c r="B884" s="55"/>
      <c r="C884" s="55" t="s">
        <v>71</v>
      </c>
      <c r="D884" s="54"/>
      <c r="E884" s="53"/>
      <c r="F884" s="53"/>
      <c r="G884" s="53"/>
      <c r="H884" s="51">
        <f>H881+H882</f>
        <v>49.629999999999995</v>
      </c>
      <c r="I884" s="52"/>
      <c r="J884" s="51">
        <f>J881+J882</f>
        <v>400.52</v>
      </c>
      <c r="K884" s="52"/>
      <c r="L884" s="96"/>
    </row>
    <row r="885" spans="1:56" ht="14.25" x14ac:dyDescent="0.2">
      <c r="A885" s="103"/>
      <c r="B885" s="55"/>
      <c r="C885" s="55" t="s">
        <v>72</v>
      </c>
      <c r="D885" s="54"/>
      <c r="E885" s="53"/>
      <c r="F885" s="53"/>
      <c r="G885" s="53"/>
      <c r="H885" s="51"/>
      <c r="I885" s="52"/>
      <c r="J885" s="51">
        <f>SUM(Q879:Q888)+SUM(V879:V888)</f>
        <v>339.59</v>
      </c>
      <c r="K885" s="52"/>
      <c r="L885" s="96"/>
    </row>
    <row r="886" spans="1:56" ht="28.5" x14ac:dyDescent="0.2">
      <c r="A886" s="103"/>
      <c r="B886" s="55" t="s">
        <v>297</v>
      </c>
      <c r="C886" s="55" t="s">
        <v>296</v>
      </c>
      <c r="D886" s="54" t="s">
        <v>73</v>
      </c>
      <c r="E886" s="53">
        <v>80</v>
      </c>
      <c r="F886" s="53"/>
      <c r="G886" s="53">
        <v>80</v>
      </c>
      <c r="H886" s="51"/>
      <c r="I886" s="52"/>
      <c r="J886" s="51">
        <f>SUM(AC879:AC888)</f>
        <v>271.67</v>
      </c>
      <c r="K886" s="52"/>
      <c r="L886" s="96"/>
    </row>
    <row r="887" spans="1:56" ht="42.75" x14ac:dyDescent="0.2">
      <c r="A887" s="104"/>
      <c r="B887" s="60" t="s">
        <v>295</v>
      </c>
      <c r="C887" s="60" t="s">
        <v>294</v>
      </c>
      <c r="D887" s="59" t="s">
        <v>73</v>
      </c>
      <c r="E887" s="58">
        <v>50</v>
      </c>
      <c r="F887" s="58"/>
      <c r="G887" s="58">
        <v>50</v>
      </c>
      <c r="H887" s="56"/>
      <c r="I887" s="57"/>
      <c r="J887" s="56">
        <f>SUM(AE879:AE888)</f>
        <v>169.8</v>
      </c>
      <c r="K887" s="57"/>
      <c r="L887" s="95"/>
    </row>
    <row r="888" spans="1:56" ht="15" x14ac:dyDescent="0.25">
      <c r="C888" s="198" t="s">
        <v>74</v>
      </c>
      <c r="D888" s="198"/>
      <c r="E888" s="198"/>
      <c r="F888" s="198"/>
      <c r="G888" s="198"/>
      <c r="H888" s="198"/>
      <c r="I888" s="198">
        <f>J881+J882+J886+J887</f>
        <v>841.99</v>
      </c>
      <c r="J888" s="198"/>
      <c r="O888" s="49">
        <f>I888</f>
        <v>841.99</v>
      </c>
      <c r="P888" s="39">
        <f>K888</f>
        <v>0</v>
      </c>
      <c r="Q888" s="49">
        <f>J881</f>
        <v>339.59</v>
      </c>
      <c r="R888" s="49">
        <f>J881</f>
        <v>339.59</v>
      </c>
      <c r="U888" s="94">
        <f>L881</f>
        <v>0</v>
      </c>
      <c r="V888" s="39">
        <f>0</f>
        <v>0</v>
      </c>
      <c r="W888" s="39">
        <f>0</f>
        <v>0</v>
      </c>
      <c r="X888" s="39">
        <f>0</f>
        <v>0</v>
      </c>
      <c r="Z888" s="39">
        <f>0</f>
        <v>0</v>
      </c>
      <c r="AB888" s="49">
        <f>J882</f>
        <v>60.93</v>
      </c>
      <c r="AN888" s="39">
        <v>841.99</v>
      </c>
      <c r="AO888" s="39">
        <v>60.93</v>
      </c>
      <c r="AP888" s="39">
        <v>0</v>
      </c>
      <c r="AQ888" s="39">
        <v>339.59</v>
      </c>
      <c r="AX888" s="39">
        <v>0</v>
      </c>
      <c r="AY888" s="39">
        <v>0</v>
      </c>
      <c r="AZ888" s="39">
        <v>0</v>
      </c>
      <c r="BA888" s="39">
        <v>0</v>
      </c>
    </row>
    <row r="889" spans="1:56" ht="159" x14ac:dyDescent="0.2">
      <c r="A889" s="103" t="s">
        <v>735</v>
      </c>
      <c r="B889" s="55" t="s">
        <v>629</v>
      </c>
      <c r="C889" s="55" t="s">
        <v>293</v>
      </c>
      <c r="D889" s="54" t="s">
        <v>104</v>
      </c>
      <c r="E889" s="53">
        <v>8.07</v>
      </c>
      <c r="F889" s="53"/>
      <c r="G889" s="53">
        <v>8.07</v>
      </c>
      <c r="H889" s="51"/>
      <c r="I889" s="52"/>
      <c r="J889" s="51"/>
      <c r="K889" s="52"/>
      <c r="L889" s="96"/>
      <c r="AC889" s="39">
        <v>10705.58</v>
      </c>
      <c r="AD889" s="39">
        <v>10705.58</v>
      </c>
      <c r="AE889" s="39">
        <v>5296.15</v>
      </c>
      <c r="AF889" s="39">
        <v>5296.15</v>
      </c>
      <c r="AS889" s="39">
        <v>10705.58</v>
      </c>
      <c r="AT889" s="39">
        <v>5296.15</v>
      </c>
      <c r="BC889" s="39">
        <v>0</v>
      </c>
      <c r="BD889" s="39">
        <v>0</v>
      </c>
    </row>
    <row r="890" spans="1:56" ht="38.25" x14ac:dyDescent="0.2">
      <c r="B890" s="106" t="s">
        <v>452</v>
      </c>
    </row>
    <row r="891" spans="1:56" ht="14.25" x14ac:dyDescent="0.2">
      <c r="A891" s="103"/>
      <c r="B891" s="61">
        <v>1</v>
      </c>
      <c r="C891" s="55" t="s">
        <v>33</v>
      </c>
      <c r="D891" s="54"/>
      <c r="E891" s="53"/>
      <c r="F891" s="53"/>
      <c r="G891" s="53"/>
      <c r="H891" s="51">
        <v>1160.6400000000001</v>
      </c>
      <c r="I891" s="52">
        <f>ROUND(1.15,7)</f>
        <v>1.1499999999999999</v>
      </c>
      <c r="J891" s="51">
        <v>10771.35</v>
      </c>
      <c r="K891" s="52"/>
      <c r="L891" s="96"/>
    </row>
    <row r="892" spans="1:56" ht="14.25" x14ac:dyDescent="0.2">
      <c r="A892" s="103"/>
      <c r="B892" s="61">
        <v>3</v>
      </c>
      <c r="C892" s="55" t="s">
        <v>34</v>
      </c>
      <c r="D892" s="54"/>
      <c r="E892" s="53"/>
      <c r="F892" s="53"/>
      <c r="G892" s="53"/>
      <c r="H892" s="51">
        <v>97.46</v>
      </c>
      <c r="I892" s="52">
        <f>ROUND(1.25,7)</f>
        <v>1.25</v>
      </c>
      <c r="J892" s="51">
        <v>983.09</v>
      </c>
      <c r="K892" s="52"/>
      <c r="L892" s="96"/>
    </row>
    <row r="893" spans="1:56" ht="14.25" x14ac:dyDescent="0.2">
      <c r="A893" s="103"/>
      <c r="B893" s="61">
        <v>2</v>
      </c>
      <c r="C893" s="55" t="s">
        <v>67</v>
      </c>
      <c r="D893" s="54"/>
      <c r="E893" s="53"/>
      <c r="F893" s="53"/>
      <c r="G893" s="53"/>
      <c r="H893" s="51">
        <v>55.25</v>
      </c>
      <c r="I893" s="52">
        <f>ROUND(1.25,7)</f>
        <v>1.25</v>
      </c>
      <c r="J893" s="62">
        <v>557.30999999999995</v>
      </c>
      <c r="K893" s="52"/>
      <c r="L893" s="97"/>
    </row>
    <row r="894" spans="1:56" ht="14.25" x14ac:dyDescent="0.2">
      <c r="A894" s="103"/>
      <c r="B894" s="61">
        <v>4</v>
      </c>
      <c r="C894" s="55" t="s">
        <v>35</v>
      </c>
      <c r="D894" s="54"/>
      <c r="E894" s="53"/>
      <c r="F894" s="53"/>
      <c r="G894" s="53"/>
      <c r="H894" s="51">
        <v>1456.69</v>
      </c>
      <c r="I894" s="52"/>
      <c r="J894" s="51">
        <v>11755.49</v>
      </c>
      <c r="K894" s="52"/>
      <c r="L894" s="96"/>
    </row>
    <row r="895" spans="1:56" ht="14.25" x14ac:dyDescent="0.2">
      <c r="A895" s="103"/>
      <c r="B895" s="55"/>
      <c r="C895" s="55" t="s">
        <v>68</v>
      </c>
      <c r="D895" s="54" t="s">
        <v>69</v>
      </c>
      <c r="E895" s="53">
        <v>117</v>
      </c>
      <c r="F895" s="53">
        <f>ROUND(1.15,7)</f>
        <v>1.1499999999999999</v>
      </c>
      <c r="G895" s="53">
        <v>1085.8185000000001</v>
      </c>
      <c r="H895" s="51"/>
      <c r="I895" s="52"/>
      <c r="J895" s="51"/>
      <c r="K895" s="52"/>
      <c r="L895" s="96"/>
    </row>
    <row r="896" spans="1:56" ht="14.25" x14ac:dyDescent="0.2">
      <c r="A896" s="103"/>
      <c r="B896" s="55"/>
      <c r="C896" s="60" t="s">
        <v>70</v>
      </c>
      <c r="D896" s="59" t="s">
        <v>69</v>
      </c>
      <c r="E896" s="58">
        <v>5.69</v>
      </c>
      <c r="F896" s="58">
        <f>ROUND(1.25,7)</f>
        <v>1.25</v>
      </c>
      <c r="G896" s="58">
        <v>57.397874999999999</v>
      </c>
      <c r="H896" s="56"/>
      <c r="I896" s="57"/>
      <c r="J896" s="56"/>
      <c r="K896" s="57"/>
      <c r="L896" s="95"/>
    </row>
    <row r="897" spans="1:56" ht="14.25" x14ac:dyDescent="0.2">
      <c r="A897" s="103"/>
      <c r="B897" s="55"/>
      <c r="C897" s="55" t="s">
        <v>71</v>
      </c>
      <c r="D897" s="54"/>
      <c r="E897" s="53"/>
      <c r="F897" s="53"/>
      <c r="G897" s="53"/>
      <c r="H897" s="51">
        <f>H891+H892+H894</f>
        <v>2714.79</v>
      </c>
      <c r="I897" s="52"/>
      <c r="J897" s="51">
        <f>J891+J892+J894</f>
        <v>23509.93</v>
      </c>
      <c r="K897" s="52"/>
      <c r="L897" s="96"/>
    </row>
    <row r="898" spans="1:56" ht="14.25" x14ac:dyDescent="0.2">
      <c r="A898" s="103"/>
      <c r="B898" s="55"/>
      <c r="C898" s="55" t="s">
        <v>72</v>
      </c>
      <c r="D898" s="54"/>
      <c r="E898" s="53"/>
      <c r="F898" s="53"/>
      <c r="G898" s="53"/>
      <c r="H898" s="51"/>
      <c r="I898" s="52"/>
      <c r="J898" s="51">
        <f>SUM(Q889:Q901)+SUM(V889:V901)</f>
        <v>11328.66</v>
      </c>
      <c r="K898" s="52"/>
      <c r="L898" s="96"/>
    </row>
    <row r="899" spans="1:56" ht="28.5" x14ac:dyDescent="0.2">
      <c r="A899" s="103"/>
      <c r="B899" s="55" t="s">
        <v>210</v>
      </c>
      <c r="C899" s="55" t="s">
        <v>209</v>
      </c>
      <c r="D899" s="54" t="s">
        <v>73</v>
      </c>
      <c r="E899" s="53">
        <v>105</v>
      </c>
      <c r="F899" s="53">
        <f>ROUND(0.9,7)</f>
        <v>0.9</v>
      </c>
      <c r="G899" s="53">
        <v>94.5</v>
      </c>
      <c r="H899" s="51"/>
      <c r="I899" s="52"/>
      <c r="J899" s="51">
        <f>SUM(AC889:AC901)</f>
        <v>10705.58</v>
      </c>
      <c r="K899" s="52"/>
      <c r="L899" s="96"/>
    </row>
    <row r="900" spans="1:56" ht="42.75" x14ac:dyDescent="0.2">
      <c r="A900" s="104"/>
      <c r="B900" s="60" t="s">
        <v>208</v>
      </c>
      <c r="C900" s="60" t="s">
        <v>207</v>
      </c>
      <c r="D900" s="59" t="s">
        <v>73</v>
      </c>
      <c r="E900" s="58">
        <v>55</v>
      </c>
      <c r="F900" s="58">
        <f>ROUND(0.85,7)</f>
        <v>0.85</v>
      </c>
      <c r="G900" s="58">
        <v>46.75</v>
      </c>
      <c r="H900" s="56"/>
      <c r="I900" s="57"/>
      <c r="J900" s="56">
        <f>SUM(AE889:AE901)</f>
        <v>5296.15</v>
      </c>
      <c r="K900" s="57"/>
      <c r="L900" s="95"/>
    </row>
    <row r="901" spans="1:56" ht="15" x14ac:dyDescent="0.25">
      <c r="C901" s="198" t="s">
        <v>74</v>
      </c>
      <c r="D901" s="198"/>
      <c r="E901" s="198"/>
      <c r="F901" s="198"/>
      <c r="G901" s="198"/>
      <c r="H901" s="198"/>
      <c r="I901" s="198">
        <f>J891+J892+J894+J899+J900</f>
        <v>39511.660000000003</v>
      </c>
      <c r="J901" s="198"/>
      <c r="O901" s="49">
        <f>I901</f>
        <v>39511.660000000003</v>
      </c>
      <c r="P901" s="39">
        <f>K901</f>
        <v>0</v>
      </c>
      <c r="Q901" s="49">
        <f>J891</f>
        <v>10771.35</v>
      </c>
      <c r="R901" s="49">
        <f>J891</f>
        <v>10771.35</v>
      </c>
      <c r="U901" s="94">
        <f>L891</f>
        <v>0</v>
      </c>
      <c r="V901" s="49">
        <f>J893</f>
        <v>557.30999999999995</v>
      </c>
      <c r="W901" s="94">
        <f>L893</f>
        <v>0</v>
      </c>
      <c r="X901" s="49">
        <f>J892</f>
        <v>983.09</v>
      </c>
      <c r="Z901" s="94">
        <f>L892</f>
        <v>0</v>
      </c>
      <c r="AB901" s="49">
        <f>J894</f>
        <v>11755.49</v>
      </c>
      <c r="AN901" s="39">
        <v>39511.660000000003</v>
      </c>
      <c r="AO901" s="39">
        <v>11755.49</v>
      </c>
      <c r="AP901" s="39">
        <v>983.09</v>
      </c>
      <c r="AQ901" s="39">
        <v>10771.35</v>
      </c>
      <c r="AX901" s="39">
        <v>0</v>
      </c>
      <c r="AY901" s="39">
        <v>0</v>
      </c>
      <c r="AZ901" s="39">
        <v>0</v>
      </c>
      <c r="BA901" s="39">
        <v>0</v>
      </c>
    </row>
    <row r="902" spans="1:56" ht="159" x14ac:dyDescent="0.2">
      <c r="A902" s="103" t="s">
        <v>736</v>
      </c>
      <c r="B902" s="55" t="s">
        <v>631</v>
      </c>
      <c r="C902" s="55" t="s">
        <v>292</v>
      </c>
      <c r="D902" s="54" t="s">
        <v>104</v>
      </c>
      <c r="E902" s="53">
        <v>8.07</v>
      </c>
      <c r="F902" s="53"/>
      <c r="G902" s="53">
        <v>8.07</v>
      </c>
      <c r="H902" s="51"/>
      <c r="I902" s="52"/>
      <c r="J902" s="51"/>
      <c r="K902" s="52"/>
      <c r="L902" s="96"/>
      <c r="AC902" s="39">
        <v>5299.03</v>
      </c>
      <c r="AD902" s="39">
        <v>5299.03</v>
      </c>
      <c r="AE902" s="39">
        <v>2621.48</v>
      </c>
      <c r="AF902" s="39">
        <v>2621.48</v>
      </c>
      <c r="AS902" s="39">
        <v>5299.03</v>
      </c>
      <c r="AT902" s="39">
        <v>2621.48</v>
      </c>
      <c r="BC902" s="39">
        <v>0</v>
      </c>
      <c r="BD902" s="39">
        <v>0</v>
      </c>
    </row>
    <row r="903" spans="1:56" ht="38.25" x14ac:dyDescent="0.2">
      <c r="B903" s="106" t="s">
        <v>452</v>
      </c>
    </row>
    <row r="904" spans="1:56" ht="14.25" x14ac:dyDescent="0.2">
      <c r="A904" s="103"/>
      <c r="B904" s="61">
        <v>1</v>
      </c>
      <c r="C904" s="55" t="s">
        <v>33</v>
      </c>
      <c r="D904" s="54"/>
      <c r="E904" s="53"/>
      <c r="F904" s="53"/>
      <c r="G904" s="53"/>
      <c r="H904" s="51">
        <v>601.25</v>
      </c>
      <c r="I904" s="52">
        <f>ROUND(1.15,7)</f>
        <v>1.1499999999999999</v>
      </c>
      <c r="J904" s="51">
        <v>5579.92</v>
      </c>
      <c r="K904" s="52"/>
      <c r="L904" s="96"/>
    </row>
    <row r="905" spans="1:56" ht="14.25" x14ac:dyDescent="0.2">
      <c r="A905" s="103"/>
      <c r="B905" s="61">
        <v>3</v>
      </c>
      <c r="C905" s="55" t="s">
        <v>34</v>
      </c>
      <c r="D905" s="54"/>
      <c r="E905" s="53"/>
      <c r="F905" s="53"/>
      <c r="G905" s="53"/>
      <c r="H905" s="51">
        <v>14.08</v>
      </c>
      <c r="I905" s="52">
        <f>ROUND(1.25,7)</f>
        <v>1.25</v>
      </c>
      <c r="J905" s="51">
        <v>142.03</v>
      </c>
      <c r="K905" s="52"/>
      <c r="L905" s="96"/>
    </row>
    <row r="906" spans="1:56" ht="14.25" x14ac:dyDescent="0.2">
      <c r="A906" s="103"/>
      <c r="B906" s="61">
        <v>2</v>
      </c>
      <c r="C906" s="55" t="s">
        <v>67</v>
      </c>
      <c r="D906" s="54"/>
      <c r="E906" s="53"/>
      <c r="F906" s="53"/>
      <c r="G906" s="53"/>
      <c r="H906" s="51">
        <v>2.73</v>
      </c>
      <c r="I906" s="52">
        <f>ROUND(1.25,7)</f>
        <v>1.25</v>
      </c>
      <c r="J906" s="62">
        <v>27.52</v>
      </c>
      <c r="K906" s="52"/>
      <c r="L906" s="97"/>
    </row>
    <row r="907" spans="1:56" ht="14.25" x14ac:dyDescent="0.2">
      <c r="A907" s="103"/>
      <c r="B907" s="61">
        <v>4</v>
      </c>
      <c r="C907" s="55" t="s">
        <v>35</v>
      </c>
      <c r="D907" s="54"/>
      <c r="E907" s="53"/>
      <c r="F907" s="53"/>
      <c r="G907" s="53"/>
      <c r="H907" s="51">
        <v>403.53</v>
      </c>
      <c r="I907" s="52"/>
      <c r="J907" s="51">
        <v>3256.49</v>
      </c>
      <c r="K907" s="52"/>
      <c r="L907" s="96"/>
    </row>
    <row r="908" spans="1:56" ht="14.25" x14ac:dyDescent="0.2">
      <c r="A908" s="103"/>
      <c r="B908" s="55" t="s">
        <v>886</v>
      </c>
      <c r="C908" s="55" t="s">
        <v>920</v>
      </c>
      <c r="D908" s="54" t="s">
        <v>108</v>
      </c>
      <c r="E908" s="53">
        <v>6.3E-2</v>
      </c>
      <c r="F908" s="53"/>
      <c r="G908" s="53">
        <v>0.50841000000000003</v>
      </c>
      <c r="H908" s="51"/>
      <c r="I908" s="52"/>
      <c r="J908" s="51"/>
      <c r="K908" s="52"/>
      <c r="L908" s="96"/>
    </row>
    <row r="909" spans="1:56" ht="14.25" x14ac:dyDescent="0.2">
      <c r="A909" s="103"/>
      <c r="B909" s="55"/>
      <c r="C909" s="55" t="s">
        <v>68</v>
      </c>
      <c r="D909" s="54" t="s">
        <v>69</v>
      </c>
      <c r="E909" s="53">
        <v>62.5</v>
      </c>
      <c r="F909" s="53">
        <f>ROUND(1.15,7)</f>
        <v>1.1499999999999999</v>
      </c>
      <c r="G909" s="53">
        <v>580.03125</v>
      </c>
      <c r="H909" s="51"/>
      <c r="I909" s="52"/>
      <c r="J909" s="51"/>
      <c r="K909" s="52"/>
      <c r="L909" s="96"/>
    </row>
    <row r="910" spans="1:56" ht="14.25" x14ac:dyDescent="0.2">
      <c r="A910" s="103"/>
      <c r="B910" s="55"/>
      <c r="C910" s="60" t="s">
        <v>70</v>
      </c>
      <c r="D910" s="59" t="s">
        <v>69</v>
      </c>
      <c r="E910" s="58">
        <v>0.23</v>
      </c>
      <c r="F910" s="58">
        <f>ROUND(1.25,7)</f>
        <v>1.25</v>
      </c>
      <c r="G910" s="58">
        <v>2.320125</v>
      </c>
      <c r="H910" s="56"/>
      <c r="I910" s="57"/>
      <c r="J910" s="56"/>
      <c r="K910" s="57"/>
      <c r="L910" s="95"/>
    </row>
    <row r="911" spans="1:56" ht="14.25" x14ac:dyDescent="0.2">
      <c r="A911" s="103"/>
      <c r="B911" s="55"/>
      <c r="C911" s="55" t="s">
        <v>71</v>
      </c>
      <c r="D911" s="54"/>
      <c r="E911" s="53"/>
      <c r="F911" s="53"/>
      <c r="G911" s="53"/>
      <c r="H911" s="51">
        <f>H904+H905+H907</f>
        <v>1018.86</v>
      </c>
      <c r="I911" s="52"/>
      <c r="J911" s="51">
        <f>J904+J905+J907</f>
        <v>8978.4399999999987</v>
      </c>
      <c r="K911" s="52"/>
      <c r="L911" s="96"/>
    </row>
    <row r="912" spans="1:56" ht="14.25" x14ac:dyDescent="0.2">
      <c r="A912" s="103"/>
      <c r="B912" s="55"/>
      <c r="C912" s="55" t="s">
        <v>72</v>
      </c>
      <c r="D912" s="54"/>
      <c r="E912" s="53"/>
      <c r="F912" s="53"/>
      <c r="G912" s="53"/>
      <c r="H912" s="51"/>
      <c r="I912" s="52"/>
      <c r="J912" s="51">
        <f>SUM(Q902:Q915)+SUM(V902:V915)</f>
        <v>5607.4400000000005</v>
      </c>
      <c r="K912" s="52"/>
      <c r="L912" s="96"/>
    </row>
    <row r="913" spans="1:56" ht="28.5" x14ac:dyDescent="0.2">
      <c r="A913" s="103"/>
      <c r="B913" s="55" t="s">
        <v>210</v>
      </c>
      <c r="C913" s="55" t="s">
        <v>209</v>
      </c>
      <c r="D913" s="54" t="s">
        <v>73</v>
      </c>
      <c r="E913" s="53">
        <v>105</v>
      </c>
      <c r="F913" s="53">
        <f>ROUND(0.9,7)</f>
        <v>0.9</v>
      </c>
      <c r="G913" s="53">
        <v>94.5</v>
      </c>
      <c r="H913" s="51"/>
      <c r="I913" s="52"/>
      <c r="J913" s="51">
        <f>SUM(AC902:AC915)</f>
        <v>5299.03</v>
      </c>
      <c r="K913" s="52"/>
      <c r="L913" s="96"/>
    </row>
    <row r="914" spans="1:56" ht="42.75" x14ac:dyDescent="0.2">
      <c r="A914" s="104"/>
      <c r="B914" s="60" t="s">
        <v>208</v>
      </c>
      <c r="C914" s="60" t="s">
        <v>207</v>
      </c>
      <c r="D914" s="59" t="s">
        <v>73</v>
      </c>
      <c r="E914" s="58">
        <v>55</v>
      </c>
      <c r="F914" s="58">
        <f>ROUND(0.85,7)</f>
        <v>0.85</v>
      </c>
      <c r="G914" s="58">
        <v>46.75</v>
      </c>
      <c r="H914" s="56"/>
      <c r="I914" s="57"/>
      <c r="J914" s="56">
        <f>SUM(AE902:AE915)</f>
        <v>2621.48</v>
      </c>
      <c r="K914" s="57"/>
      <c r="L914" s="95"/>
    </row>
    <row r="915" spans="1:56" ht="15" x14ac:dyDescent="0.25">
      <c r="C915" s="198" t="s">
        <v>74</v>
      </c>
      <c r="D915" s="198"/>
      <c r="E915" s="198"/>
      <c r="F915" s="198"/>
      <c r="G915" s="198"/>
      <c r="H915" s="198"/>
      <c r="I915" s="198">
        <f>J904+J905+J907+J913+J914</f>
        <v>16898.949999999997</v>
      </c>
      <c r="J915" s="198"/>
      <c r="O915" s="49">
        <f>I915</f>
        <v>16898.949999999997</v>
      </c>
      <c r="P915" s="39">
        <f>K915</f>
        <v>0</v>
      </c>
      <c r="Q915" s="49">
        <f>J904</f>
        <v>5579.92</v>
      </c>
      <c r="R915" s="49">
        <f>J904</f>
        <v>5579.92</v>
      </c>
      <c r="U915" s="94">
        <f>L904</f>
        <v>0</v>
      </c>
      <c r="V915" s="49">
        <f>J906</f>
        <v>27.52</v>
      </c>
      <c r="W915" s="94">
        <f>L906</f>
        <v>0</v>
      </c>
      <c r="X915" s="49">
        <f>J905</f>
        <v>142.03</v>
      </c>
      <c r="Z915" s="94">
        <f>L905</f>
        <v>0</v>
      </c>
      <c r="AB915" s="49">
        <f>J907</f>
        <v>3256.49</v>
      </c>
      <c r="AN915" s="39">
        <v>16898.949999999997</v>
      </c>
      <c r="AO915" s="39">
        <v>3256.49</v>
      </c>
      <c r="AP915" s="39">
        <v>142.03</v>
      </c>
      <c r="AQ915" s="39">
        <v>5579.92</v>
      </c>
      <c r="AX915" s="39">
        <v>0</v>
      </c>
      <c r="AY915" s="39">
        <v>0</v>
      </c>
      <c r="AZ915" s="39">
        <v>0</v>
      </c>
      <c r="BA915" s="39">
        <v>0</v>
      </c>
    </row>
    <row r="916" spans="1:56" ht="57" x14ac:dyDescent="0.2">
      <c r="A916" s="103" t="s">
        <v>737</v>
      </c>
      <c r="B916" s="55" t="s">
        <v>622</v>
      </c>
      <c r="C916" s="55" t="s">
        <v>623</v>
      </c>
      <c r="D916" s="54" t="s">
        <v>108</v>
      </c>
      <c r="E916" s="53">
        <v>0.50841000000000003</v>
      </c>
      <c r="F916" s="53"/>
      <c r="G916" s="53">
        <v>0.50841000000000003</v>
      </c>
      <c r="H916" s="51">
        <v>18883.39</v>
      </c>
      <c r="I916" s="52"/>
      <c r="J916" s="51">
        <v>9600.5</v>
      </c>
      <c r="K916" s="52"/>
      <c r="L916" s="96"/>
      <c r="AC916" s="39">
        <v>0</v>
      </c>
      <c r="AD916" s="39">
        <v>0</v>
      </c>
      <c r="AE916" s="39">
        <v>0</v>
      </c>
      <c r="AF916" s="39">
        <v>0</v>
      </c>
      <c r="AS916" s="39">
        <v>0</v>
      </c>
      <c r="AT916" s="39">
        <v>0</v>
      </c>
      <c r="BC916" s="39">
        <v>0</v>
      </c>
      <c r="BD916" s="39">
        <v>0</v>
      </c>
    </row>
    <row r="917" spans="1:56" x14ac:dyDescent="0.2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</row>
    <row r="918" spans="1:56" ht="15" x14ac:dyDescent="0.25">
      <c r="C918" s="198" t="s">
        <v>74</v>
      </c>
      <c r="D918" s="198"/>
      <c r="E918" s="198"/>
      <c r="F918" s="198"/>
      <c r="G918" s="198"/>
      <c r="H918" s="198"/>
      <c r="I918" s="198">
        <f>J916</f>
        <v>9600.5</v>
      </c>
      <c r="J918" s="198"/>
      <c r="O918" s="49">
        <f>I918</f>
        <v>9600.5</v>
      </c>
      <c r="P918" s="39">
        <f>K918</f>
        <v>0</v>
      </c>
      <c r="Q918" s="39">
        <f>0</f>
        <v>0</v>
      </c>
      <c r="R918" s="39">
        <f>0</f>
        <v>0</v>
      </c>
      <c r="U918" s="39">
        <f>0</f>
        <v>0</v>
      </c>
      <c r="V918" s="39">
        <f>0</f>
        <v>0</v>
      </c>
      <c r="W918" s="39">
        <f>0</f>
        <v>0</v>
      </c>
      <c r="X918" s="39">
        <f>0</f>
        <v>0</v>
      </c>
      <c r="Z918" s="39">
        <f>0</f>
        <v>0</v>
      </c>
      <c r="AB918" s="49">
        <f>I918</f>
        <v>9600.5</v>
      </c>
      <c r="AN918" s="39">
        <v>9600.5</v>
      </c>
      <c r="AO918" s="39">
        <v>9600.5</v>
      </c>
      <c r="AP918" s="39">
        <v>0</v>
      </c>
      <c r="AQ918" s="39">
        <v>0</v>
      </c>
      <c r="AX918" s="39">
        <v>0</v>
      </c>
      <c r="AY918" s="39">
        <v>0</v>
      </c>
      <c r="AZ918" s="39">
        <v>0</v>
      </c>
      <c r="BA918" s="39">
        <v>0</v>
      </c>
    </row>
    <row r="919" spans="1:56" ht="14.25" x14ac:dyDescent="0.2">
      <c r="C919" s="107" t="s">
        <v>738</v>
      </c>
    </row>
    <row r="920" spans="1:56" ht="173.25" x14ac:dyDescent="0.2">
      <c r="A920" s="103" t="s">
        <v>739</v>
      </c>
      <c r="B920" s="55" t="s">
        <v>740</v>
      </c>
      <c r="C920" s="55" t="s">
        <v>291</v>
      </c>
      <c r="D920" s="54" t="s">
        <v>104</v>
      </c>
      <c r="E920" s="53">
        <v>7.7</v>
      </c>
      <c r="F920" s="53"/>
      <c r="G920" s="53">
        <v>7.7</v>
      </c>
      <c r="H920" s="51"/>
      <c r="I920" s="52"/>
      <c r="J920" s="51"/>
      <c r="K920" s="52"/>
      <c r="L920" s="96"/>
      <c r="AC920" s="39">
        <v>7249.42</v>
      </c>
      <c r="AD920" s="39">
        <v>7249.42</v>
      </c>
      <c r="AE920" s="39">
        <v>3655.43</v>
      </c>
      <c r="AF920" s="39">
        <v>3655.43</v>
      </c>
      <c r="AS920" s="39">
        <v>7249.42</v>
      </c>
      <c r="AT920" s="39">
        <v>3655.43</v>
      </c>
      <c r="BC920" s="39">
        <v>0</v>
      </c>
      <c r="BD920" s="39">
        <v>0</v>
      </c>
    </row>
    <row r="921" spans="1:56" ht="38.25" x14ac:dyDescent="0.2">
      <c r="B921" s="106" t="s">
        <v>452</v>
      </c>
    </row>
    <row r="922" spans="1:56" ht="14.25" x14ac:dyDescent="0.2">
      <c r="A922" s="103"/>
      <c r="B922" s="61">
        <v>1</v>
      </c>
      <c r="C922" s="55" t="s">
        <v>33</v>
      </c>
      <c r="D922" s="54"/>
      <c r="E922" s="53"/>
      <c r="F922" s="53"/>
      <c r="G922" s="53"/>
      <c r="H922" s="51">
        <v>761.88</v>
      </c>
      <c r="I922" s="52">
        <f>ROUND(1.15,7)</f>
        <v>1.1499999999999999</v>
      </c>
      <c r="J922" s="51">
        <v>6746.43</v>
      </c>
      <c r="K922" s="52"/>
      <c r="L922" s="96"/>
    </row>
    <row r="923" spans="1:56" ht="14.25" x14ac:dyDescent="0.2">
      <c r="A923" s="103"/>
      <c r="B923" s="61">
        <v>3</v>
      </c>
      <c r="C923" s="55" t="s">
        <v>34</v>
      </c>
      <c r="D923" s="54"/>
      <c r="E923" s="53"/>
      <c r="F923" s="53"/>
      <c r="G923" s="53"/>
      <c r="H923" s="51">
        <v>64.459999999999994</v>
      </c>
      <c r="I923" s="52">
        <f>ROUND(1.25,7)</f>
        <v>1.25</v>
      </c>
      <c r="J923" s="51">
        <v>620.39</v>
      </c>
      <c r="K923" s="52"/>
      <c r="L923" s="96"/>
    </row>
    <row r="924" spans="1:56" ht="14.25" x14ac:dyDescent="0.2">
      <c r="A924" s="103"/>
      <c r="B924" s="61">
        <v>2</v>
      </c>
      <c r="C924" s="55" t="s">
        <v>67</v>
      </c>
      <c r="D924" s="54"/>
      <c r="E924" s="53"/>
      <c r="F924" s="53"/>
      <c r="G924" s="53"/>
      <c r="H924" s="51">
        <v>8.2899999999999991</v>
      </c>
      <c r="I924" s="52">
        <f>ROUND(1.25,7)</f>
        <v>1.25</v>
      </c>
      <c r="J924" s="62">
        <v>79.77</v>
      </c>
      <c r="K924" s="52"/>
      <c r="L924" s="97"/>
    </row>
    <row r="925" spans="1:56" ht="14.25" x14ac:dyDescent="0.2">
      <c r="A925" s="103"/>
      <c r="B925" s="61">
        <v>4</v>
      </c>
      <c r="C925" s="55" t="s">
        <v>35</v>
      </c>
      <c r="D925" s="54"/>
      <c r="E925" s="53"/>
      <c r="F925" s="53"/>
      <c r="G925" s="53"/>
      <c r="H925" s="51">
        <v>3660.01</v>
      </c>
      <c r="I925" s="52"/>
      <c r="J925" s="51">
        <v>28182.080000000002</v>
      </c>
      <c r="K925" s="52"/>
      <c r="L925" s="96"/>
    </row>
    <row r="926" spans="1:56" ht="14.25" x14ac:dyDescent="0.2">
      <c r="A926" s="103"/>
      <c r="B926" s="55" t="s">
        <v>916</v>
      </c>
      <c r="C926" s="55" t="s">
        <v>917</v>
      </c>
      <c r="D926" s="54" t="s">
        <v>111</v>
      </c>
      <c r="E926" s="53">
        <v>225</v>
      </c>
      <c r="F926" s="53"/>
      <c r="G926" s="53">
        <v>1732.5</v>
      </c>
      <c r="H926" s="51"/>
      <c r="I926" s="52"/>
      <c r="J926" s="51"/>
      <c r="K926" s="52"/>
      <c r="L926" s="96"/>
    </row>
    <row r="927" spans="1:56" ht="14.25" x14ac:dyDescent="0.2">
      <c r="A927" s="103"/>
      <c r="B927" s="55"/>
      <c r="C927" s="55" t="s">
        <v>68</v>
      </c>
      <c r="D927" s="54" t="s">
        <v>69</v>
      </c>
      <c r="E927" s="53">
        <v>84</v>
      </c>
      <c r="F927" s="53">
        <f>ROUND(1.15,7)</f>
        <v>1.1499999999999999</v>
      </c>
      <c r="G927" s="53">
        <v>743.82</v>
      </c>
      <c r="H927" s="51"/>
      <c r="I927" s="52"/>
      <c r="J927" s="51"/>
      <c r="K927" s="52"/>
      <c r="L927" s="96"/>
    </row>
    <row r="928" spans="1:56" ht="14.25" x14ac:dyDescent="0.2">
      <c r="A928" s="103"/>
      <c r="B928" s="55"/>
      <c r="C928" s="60" t="s">
        <v>70</v>
      </c>
      <c r="D928" s="59" t="s">
        <v>69</v>
      </c>
      <c r="E928" s="58">
        <v>0.66</v>
      </c>
      <c r="F928" s="58">
        <f>ROUND(1.25,7)</f>
        <v>1.25</v>
      </c>
      <c r="G928" s="58">
        <v>6.3525</v>
      </c>
      <c r="H928" s="56"/>
      <c r="I928" s="57"/>
      <c r="J928" s="56"/>
      <c r="K928" s="57"/>
      <c r="L928" s="95"/>
    </row>
    <row r="929" spans="1:56" ht="14.25" x14ac:dyDescent="0.2">
      <c r="A929" s="103"/>
      <c r="B929" s="55"/>
      <c r="C929" s="55" t="s">
        <v>71</v>
      </c>
      <c r="D929" s="54"/>
      <c r="E929" s="53"/>
      <c r="F929" s="53"/>
      <c r="G929" s="53"/>
      <c r="H929" s="51">
        <f>H922+H923+H925</f>
        <v>4486.3500000000004</v>
      </c>
      <c r="I929" s="52"/>
      <c r="J929" s="51">
        <f>J922+J923+J925</f>
        <v>35548.9</v>
      </c>
      <c r="K929" s="52"/>
      <c r="L929" s="96"/>
    </row>
    <row r="930" spans="1:56" ht="14.25" x14ac:dyDescent="0.2">
      <c r="A930" s="103"/>
      <c r="B930" s="55"/>
      <c r="C930" s="55" t="s">
        <v>72</v>
      </c>
      <c r="D930" s="54"/>
      <c r="E930" s="53"/>
      <c r="F930" s="53"/>
      <c r="G930" s="53"/>
      <c r="H930" s="51"/>
      <c r="I930" s="52"/>
      <c r="J930" s="51">
        <f>SUM(Q920:Q933)+SUM(V920:V933)</f>
        <v>6826.2000000000007</v>
      </c>
      <c r="K930" s="52"/>
      <c r="L930" s="96"/>
    </row>
    <row r="931" spans="1:56" ht="28.5" x14ac:dyDescent="0.2">
      <c r="A931" s="103"/>
      <c r="B931" s="55" t="s">
        <v>194</v>
      </c>
      <c r="C931" s="55" t="s">
        <v>98</v>
      </c>
      <c r="D931" s="54" t="s">
        <v>73</v>
      </c>
      <c r="E931" s="53">
        <v>118</v>
      </c>
      <c r="F931" s="53">
        <f>ROUND(0.9,7)</f>
        <v>0.9</v>
      </c>
      <c r="G931" s="53">
        <v>106.2</v>
      </c>
      <c r="H931" s="51"/>
      <c r="I931" s="52"/>
      <c r="J931" s="51">
        <f>SUM(AC920:AC933)</f>
        <v>7249.42</v>
      </c>
      <c r="K931" s="52"/>
      <c r="L931" s="96"/>
    </row>
    <row r="932" spans="1:56" ht="42.75" x14ac:dyDescent="0.2">
      <c r="A932" s="104"/>
      <c r="B932" s="60" t="s">
        <v>193</v>
      </c>
      <c r="C932" s="60" t="s">
        <v>99</v>
      </c>
      <c r="D932" s="59" t="s">
        <v>73</v>
      </c>
      <c r="E932" s="58">
        <v>63</v>
      </c>
      <c r="F932" s="58">
        <f>ROUND(0.85,7)</f>
        <v>0.85</v>
      </c>
      <c r="G932" s="58">
        <v>53.55</v>
      </c>
      <c r="H932" s="56"/>
      <c r="I932" s="57"/>
      <c r="J932" s="56">
        <f>SUM(AE920:AE933)</f>
        <v>3655.43</v>
      </c>
      <c r="K932" s="57"/>
      <c r="L932" s="95"/>
    </row>
    <row r="933" spans="1:56" ht="15" x14ac:dyDescent="0.25">
      <c r="C933" s="198" t="s">
        <v>74</v>
      </c>
      <c r="D933" s="198"/>
      <c r="E933" s="198"/>
      <c r="F933" s="198"/>
      <c r="G933" s="198"/>
      <c r="H933" s="198"/>
      <c r="I933" s="198">
        <f>J922+J923+J925+J931+J932</f>
        <v>46453.75</v>
      </c>
      <c r="J933" s="198"/>
      <c r="O933" s="49">
        <f>I933</f>
        <v>46453.75</v>
      </c>
      <c r="P933" s="39">
        <f>K933</f>
        <v>0</v>
      </c>
      <c r="Q933" s="49">
        <f>J922</f>
        <v>6746.43</v>
      </c>
      <c r="R933" s="49">
        <f>J922</f>
        <v>6746.43</v>
      </c>
      <c r="U933" s="94">
        <f>L922</f>
        <v>0</v>
      </c>
      <c r="V933" s="49">
        <f>J924</f>
        <v>79.77</v>
      </c>
      <c r="W933" s="94">
        <f>L924</f>
        <v>0</v>
      </c>
      <c r="X933" s="49">
        <f>J923</f>
        <v>620.39</v>
      </c>
      <c r="Z933" s="94">
        <f>L923</f>
        <v>0</v>
      </c>
      <c r="AB933" s="49">
        <f>J925</f>
        <v>28182.080000000002</v>
      </c>
      <c r="AN933" s="39">
        <v>46453.75</v>
      </c>
      <c r="AO933" s="39">
        <v>28182.080000000002</v>
      </c>
      <c r="AP933" s="39">
        <v>620.39</v>
      </c>
      <c r="AQ933" s="39">
        <v>6746.43</v>
      </c>
      <c r="AX933" s="39">
        <v>0</v>
      </c>
      <c r="AY933" s="39">
        <v>0</v>
      </c>
      <c r="AZ933" s="39">
        <v>0</v>
      </c>
      <c r="BA933" s="39">
        <v>0</v>
      </c>
    </row>
    <row r="934" spans="1:56" ht="28.5" x14ac:dyDescent="0.2">
      <c r="A934" s="103" t="s">
        <v>741</v>
      </c>
      <c r="B934" s="55" t="s">
        <v>658</v>
      </c>
      <c r="C934" s="55" t="s">
        <v>659</v>
      </c>
      <c r="D934" s="54" t="s">
        <v>111</v>
      </c>
      <c r="E934" s="53">
        <v>866.25</v>
      </c>
      <c r="F934" s="53"/>
      <c r="G934" s="53">
        <v>866.25</v>
      </c>
      <c r="H934" s="51">
        <v>15</v>
      </c>
      <c r="I934" s="52"/>
      <c r="J934" s="51">
        <v>12993.75</v>
      </c>
      <c r="K934" s="52"/>
      <c r="L934" s="96"/>
      <c r="AC934" s="39">
        <v>0</v>
      </c>
      <c r="AD934" s="39">
        <v>0</v>
      </c>
      <c r="AE934" s="39">
        <v>0</v>
      </c>
      <c r="AF934" s="39">
        <v>0</v>
      </c>
      <c r="AS934" s="39">
        <v>0</v>
      </c>
      <c r="AT934" s="39">
        <v>0</v>
      </c>
      <c r="BC934" s="39">
        <v>0</v>
      </c>
      <c r="BD934" s="39">
        <v>0</v>
      </c>
    </row>
    <row r="935" spans="1:56" x14ac:dyDescent="0.2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</row>
    <row r="936" spans="1:56" ht="15" x14ac:dyDescent="0.25">
      <c r="C936" s="198" t="s">
        <v>74</v>
      </c>
      <c r="D936" s="198"/>
      <c r="E936" s="198"/>
      <c r="F936" s="198"/>
      <c r="G936" s="198"/>
      <c r="H936" s="198"/>
      <c r="I936" s="198">
        <f>J934</f>
        <v>12993.75</v>
      </c>
      <c r="J936" s="198"/>
      <c r="O936" s="49">
        <f>I936</f>
        <v>12993.75</v>
      </c>
      <c r="P936" s="39">
        <f>K936</f>
        <v>0</v>
      </c>
      <c r="Q936" s="39">
        <f>0</f>
        <v>0</v>
      </c>
      <c r="R936" s="39">
        <f>0</f>
        <v>0</v>
      </c>
      <c r="U936" s="39">
        <f>0</f>
        <v>0</v>
      </c>
      <c r="V936" s="39">
        <f>0</f>
        <v>0</v>
      </c>
      <c r="W936" s="39">
        <f>0</f>
        <v>0</v>
      </c>
      <c r="X936" s="39">
        <f>0</f>
        <v>0</v>
      </c>
      <c r="Z936" s="39">
        <f>0</f>
        <v>0</v>
      </c>
      <c r="AB936" s="49">
        <f>I936</f>
        <v>12993.75</v>
      </c>
      <c r="AN936" s="39">
        <v>12993.75</v>
      </c>
      <c r="AO936" s="39">
        <v>12993.75</v>
      </c>
      <c r="AP936" s="39">
        <v>0</v>
      </c>
      <c r="AQ936" s="39">
        <v>0</v>
      </c>
      <c r="AX936" s="39">
        <v>0</v>
      </c>
      <c r="AY936" s="39">
        <v>0</v>
      </c>
      <c r="AZ936" s="39">
        <v>0</v>
      </c>
      <c r="BA936" s="39">
        <v>0</v>
      </c>
    </row>
    <row r="937" spans="1:56" ht="71.25" x14ac:dyDescent="0.2">
      <c r="A937" s="103" t="s">
        <v>742</v>
      </c>
      <c r="B937" s="55" t="s">
        <v>743</v>
      </c>
      <c r="C937" s="55" t="s">
        <v>744</v>
      </c>
      <c r="D937" s="54" t="s">
        <v>111</v>
      </c>
      <c r="E937" s="53">
        <v>866.25</v>
      </c>
      <c r="F937" s="53"/>
      <c r="G937" s="53">
        <v>866.25</v>
      </c>
      <c r="H937" s="51">
        <v>91.36</v>
      </c>
      <c r="I937" s="52"/>
      <c r="J937" s="51">
        <v>79140.600000000006</v>
      </c>
      <c r="K937" s="52"/>
      <c r="L937" s="96"/>
      <c r="AC937" s="39">
        <v>0</v>
      </c>
      <c r="AD937" s="39">
        <v>0</v>
      </c>
      <c r="AE937" s="39">
        <v>0</v>
      </c>
      <c r="AF937" s="39">
        <v>0</v>
      </c>
      <c r="AS937" s="39">
        <v>0</v>
      </c>
      <c r="AT937" s="39">
        <v>0</v>
      </c>
      <c r="BC937" s="39">
        <v>0</v>
      </c>
      <c r="BD937" s="39">
        <v>0</v>
      </c>
    </row>
    <row r="938" spans="1:56" x14ac:dyDescent="0.2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</row>
    <row r="939" spans="1:56" ht="15" x14ac:dyDescent="0.25">
      <c r="C939" s="198" t="s">
        <v>74</v>
      </c>
      <c r="D939" s="198"/>
      <c r="E939" s="198"/>
      <c r="F939" s="198"/>
      <c r="G939" s="198"/>
      <c r="H939" s="198"/>
      <c r="I939" s="198">
        <f>J937</f>
        <v>79140.600000000006</v>
      </c>
      <c r="J939" s="198"/>
      <c r="O939" s="49">
        <f>I939</f>
        <v>79140.600000000006</v>
      </c>
      <c r="P939" s="39">
        <f>K939</f>
        <v>0</v>
      </c>
      <c r="Q939" s="39">
        <f>0</f>
        <v>0</v>
      </c>
      <c r="R939" s="39">
        <f>0</f>
        <v>0</v>
      </c>
      <c r="U939" s="39">
        <f>0</f>
        <v>0</v>
      </c>
      <c r="V939" s="39">
        <f>0</f>
        <v>0</v>
      </c>
      <c r="W939" s="39">
        <f>0</f>
        <v>0</v>
      </c>
      <c r="X939" s="39">
        <f>0</f>
        <v>0</v>
      </c>
      <c r="Z939" s="39">
        <f>0</f>
        <v>0</v>
      </c>
      <c r="AB939" s="49">
        <f>I939</f>
        <v>79140.600000000006</v>
      </c>
      <c r="AN939" s="39">
        <v>79140.600000000006</v>
      </c>
      <c r="AO939" s="39">
        <v>79140.600000000006</v>
      </c>
      <c r="AP939" s="39">
        <v>0</v>
      </c>
      <c r="AQ939" s="39">
        <v>0</v>
      </c>
      <c r="AX939" s="39">
        <v>0</v>
      </c>
      <c r="AY939" s="39">
        <v>0</v>
      </c>
      <c r="AZ939" s="39">
        <v>0</v>
      </c>
      <c r="BA939" s="39">
        <v>0</v>
      </c>
    </row>
    <row r="940" spans="1:56" ht="173.25" x14ac:dyDescent="0.2">
      <c r="A940" s="103" t="s">
        <v>745</v>
      </c>
      <c r="B940" s="55" t="s">
        <v>388</v>
      </c>
      <c r="C940" s="55" t="s">
        <v>290</v>
      </c>
      <c r="D940" s="54" t="s">
        <v>104</v>
      </c>
      <c r="E940" s="53">
        <v>7.7</v>
      </c>
      <c r="F940" s="53"/>
      <c r="G940" s="53">
        <v>7.7</v>
      </c>
      <c r="H940" s="51"/>
      <c r="I940" s="52"/>
      <c r="J940" s="51"/>
      <c r="K940" s="52"/>
      <c r="L940" s="96"/>
      <c r="AC940" s="39">
        <v>925.3</v>
      </c>
      <c r="AD940" s="39">
        <v>925.3</v>
      </c>
      <c r="AE940" s="39">
        <v>611.73</v>
      </c>
      <c r="AF940" s="39">
        <v>611.73</v>
      </c>
      <c r="AS940" s="39">
        <v>925.3</v>
      </c>
      <c r="AT940" s="39">
        <v>611.73</v>
      </c>
      <c r="BC940" s="39">
        <v>0</v>
      </c>
      <c r="BD940" s="39">
        <v>0</v>
      </c>
    </row>
    <row r="941" spans="1:56" ht="38.25" x14ac:dyDescent="0.2">
      <c r="B941" s="106" t="s">
        <v>452</v>
      </c>
    </row>
    <row r="942" spans="1:56" ht="14.25" x14ac:dyDescent="0.2">
      <c r="A942" s="103"/>
      <c r="B942" s="61">
        <v>1</v>
      </c>
      <c r="C942" s="55" t="s">
        <v>33</v>
      </c>
      <c r="D942" s="54"/>
      <c r="E942" s="53"/>
      <c r="F942" s="53"/>
      <c r="G942" s="53"/>
      <c r="H942" s="51">
        <v>115.03</v>
      </c>
      <c r="I942" s="52">
        <f>ROUND(1.15,7)</f>
        <v>1.1499999999999999</v>
      </c>
      <c r="J942" s="51">
        <v>1018.56</v>
      </c>
      <c r="K942" s="52"/>
      <c r="L942" s="96"/>
    </row>
    <row r="943" spans="1:56" ht="14.25" x14ac:dyDescent="0.2">
      <c r="A943" s="103"/>
      <c r="B943" s="61">
        <v>3</v>
      </c>
      <c r="C943" s="55" t="s">
        <v>34</v>
      </c>
      <c r="D943" s="54"/>
      <c r="E943" s="53"/>
      <c r="F943" s="53"/>
      <c r="G943" s="53"/>
      <c r="H943" s="51">
        <v>5.79</v>
      </c>
      <c r="I943" s="52">
        <f>ROUND(1.25,7)</f>
        <v>1.25</v>
      </c>
      <c r="J943" s="51">
        <v>55.75</v>
      </c>
      <c r="K943" s="52"/>
      <c r="L943" s="96"/>
    </row>
    <row r="944" spans="1:56" ht="14.25" x14ac:dyDescent="0.2">
      <c r="A944" s="103"/>
      <c r="B944" s="61">
        <v>2</v>
      </c>
      <c r="C944" s="55" t="s">
        <v>67</v>
      </c>
      <c r="D944" s="54"/>
      <c r="E944" s="53"/>
      <c r="F944" s="53"/>
      <c r="G944" s="53"/>
      <c r="H944" s="51">
        <v>0.99</v>
      </c>
      <c r="I944" s="52">
        <f>ROUND(1.25,7)</f>
        <v>1.25</v>
      </c>
      <c r="J944" s="62">
        <v>9.5500000000000007</v>
      </c>
      <c r="K944" s="52"/>
      <c r="L944" s="97"/>
    </row>
    <row r="945" spans="1:56" ht="14.25" x14ac:dyDescent="0.2">
      <c r="A945" s="103"/>
      <c r="B945" s="61">
        <v>4</v>
      </c>
      <c r="C945" s="55" t="s">
        <v>35</v>
      </c>
      <c r="D945" s="54"/>
      <c r="E945" s="53"/>
      <c r="F945" s="53"/>
      <c r="G945" s="53"/>
      <c r="H945" s="51">
        <v>2536.09</v>
      </c>
      <c r="I945" s="52"/>
      <c r="J945" s="51">
        <v>19527.89</v>
      </c>
      <c r="K945" s="52"/>
      <c r="L945" s="96"/>
    </row>
    <row r="946" spans="1:56" ht="14.25" x14ac:dyDescent="0.2">
      <c r="A946" s="103"/>
      <c r="B946" s="55" t="s">
        <v>872</v>
      </c>
      <c r="C946" s="55" t="s">
        <v>873</v>
      </c>
      <c r="D946" s="54" t="s">
        <v>105</v>
      </c>
      <c r="E946" s="53">
        <v>0</v>
      </c>
      <c r="F946" s="53"/>
      <c r="G946" s="53">
        <v>0</v>
      </c>
      <c r="H946" s="51"/>
      <c r="I946" s="52"/>
      <c r="J946" s="51"/>
      <c r="K946" s="52"/>
      <c r="L946" s="96"/>
    </row>
    <row r="947" spans="1:56" ht="14.25" x14ac:dyDescent="0.2">
      <c r="A947" s="103"/>
      <c r="B947" s="55"/>
      <c r="C947" s="55" t="s">
        <v>68</v>
      </c>
      <c r="D947" s="54" t="s">
        <v>69</v>
      </c>
      <c r="E947" s="53">
        <v>13.96</v>
      </c>
      <c r="F947" s="53">
        <f>ROUND(1.15,7)</f>
        <v>1.1499999999999999</v>
      </c>
      <c r="G947" s="53">
        <v>123.61579999999999</v>
      </c>
      <c r="H947" s="51"/>
      <c r="I947" s="52"/>
      <c r="J947" s="51"/>
      <c r="K947" s="52"/>
      <c r="L947" s="96"/>
    </row>
    <row r="948" spans="1:56" ht="14.25" x14ac:dyDescent="0.2">
      <c r="A948" s="103"/>
      <c r="B948" s="55"/>
      <c r="C948" s="60" t="s">
        <v>70</v>
      </c>
      <c r="D948" s="59" t="s">
        <v>69</v>
      </c>
      <c r="E948" s="58">
        <v>0.08</v>
      </c>
      <c r="F948" s="58">
        <f>ROUND(1.25,7)</f>
        <v>1.25</v>
      </c>
      <c r="G948" s="58">
        <v>0.77</v>
      </c>
      <c r="H948" s="56"/>
      <c r="I948" s="57"/>
      <c r="J948" s="56"/>
      <c r="K948" s="57"/>
      <c r="L948" s="95"/>
    </row>
    <row r="949" spans="1:56" ht="14.25" x14ac:dyDescent="0.2">
      <c r="A949" s="103"/>
      <c r="B949" s="55"/>
      <c r="C949" s="55" t="s">
        <v>71</v>
      </c>
      <c r="D949" s="54"/>
      <c r="E949" s="53"/>
      <c r="F949" s="53"/>
      <c r="G949" s="53"/>
      <c r="H949" s="51">
        <f>H942+H943+H945</f>
        <v>2656.9100000000003</v>
      </c>
      <c r="I949" s="52"/>
      <c r="J949" s="51">
        <f>J942+J943+J945</f>
        <v>20602.2</v>
      </c>
      <c r="K949" s="52"/>
      <c r="L949" s="96"/>
    </row>
    <row r="950" spans="1:56" ht="14.25" x14ac:dyDescent="0.2">
      <c r="A950" s="103"/>
      <c r="B950" s="55"/>
      <c r="C950" s="55" t="s">
        <v>72</v>
      </c>
      <c r="D950" s="54"/>
      <c r="E950" s="53"/>
      <c r="F950" s="53"/>
      <c r="G950" s="53"/>
      <c r="H950" s="51"/>
      <c r="I950" s="52"/>
      <c r="J950" s="51">
        <f>SUM(Q940:Q953)+SUM(V940:V953)</f>
        <v>1028.1099999999999</v>
      </c>
      <c r="K950" s="52"/>
      <c r="L950" s="96"/>
    </row>
    <row r="951" spans="1:56" ht="28.5" x14ac:dyDescent="0.2">
      <c r="A951" s="103"/>
      <c r="B951" s="55" t="s">
        <v>216</v>
      </c>
      <c r="C951" s="55" t="s">
        <v>215</v>
      </c>
      <c r="D951" s="54" t="s">
        <v>73</v>
      </c>
      <c r="E951" s="53">
        <v>100</v>
      </c>
      <c r="F951" s="53">
        <f>ROUND(0.9,7)</f>
        <v>0.9</v>
      </c>
      <c r="G951" s="53">
        <v>90</v>
      </c>
      <c r="H951" s="51"/>
      <c r="I951" s="52"/>
      <c r="J951" s="51">
        <f>SUM(AC940:AC953)</f>
        <v>925.3</v>
      </c>
      <c r="K951" s="52"/>
      <c r="L951" s="96"/>
    </row>
    <row r="952" spans="1:56" ht="42.75" x14ac:dyDescent="0.2">
      <c r="A952" s="104"/>
      <c r="B952" s="60" t="s">
        <v>214</v>
      </c>
      <c r="C952" s="60" t="s">
        <v>213</v>
      </c>
      <c r="D952" s="59" t="s">
        <v>73</v>
      </c>
      <c r="E952" s="58">
        <v>70</v>
      </c>
      <c r="F952" s="58">
        <f>ROUND(0.85,7)</f>
        <v>0.85</v>
      </c>
      <c r="G952" s="58">
        <v>59.5</v>
      </c>
      <c r="H952" s="56"/>
      <c r="I952" s="57"/>
      <c r="J952" s="56">
        <f>SUM(AE940:AE953)</f>
        <v>611.73</v>
      </c>
      <c r="K952" s="57"/>
      <c r="L952" s="95"/>
    </row>
    <row r="953" spans="1:56" ht="15" x14ac:dyDescent="0.25">
      <c r="C953" s="198" t="s">
        <v>74</v>
      </c>
      <c r="D953" s="198"/>
      <c r="E953" s="198"/>
      <c r="F953" s="198"/>
      <c r="G953" s="198"/>
      <c r="H953" s="198"/>
      <c r="I953" s="198">
        <f>J942+J943+J945+J951+J952</f>
        <v>22139.23</v>
      </c>
      <c r="J953" s="198"/>
      <c r="O953" s="49">
        <f>I953</f>
        <v>22139.23</v>
      </c>
      <c r="P953" s="39">
        <f>K953</f>
        <v>0</v>
      </c>
      <c r="Q953" s="49">
        <f>J942</f>
        <v>1018.56</v>
      </c>
      <c r="R953" s="49">
        <f>J942</f>
        <v>1018.56</v>
      </c>
      <c r="U953" s="94">
        <f>L942</f>
        <v>0</v>
      </c>
      <c r="V953" s="49">
        <f>J944</f>
        <v>9.5500000000000007</v>
      </c>
      <c r="W953" s="94">
        <f>L944</f>
        <v>0</v>
      </c>
      <c r="X953" s="49">
        <f>J943</f>
        <v>55.75</v>
      </c>
      <c r="Z953" s="94">
        <f>L943</f>
        <v>0</v>
      </c>
      <c r="AB953" s="49">
        <f>J945</f>
        <v>19527.89</v>
      </c>
      <c r="AN953" s="39">
        <v>22139.23</v>
      </c>
      <c r="AO953" s="39">
        <v>19527.89</v>
      </c>
      <c r="AP953" s="39">
        <v>55.75</v>
      </c>
      <c r="AQ953" s="39">
        <v>1018.56</v>
      </c>
      <c r="AX953" s="39">
        <v>0</v>
      </c>
      <c r="AY953" s="39">
        <v>0</v>
      </c>
      <c r="AZ953" s="39">
        <v>0</v>
      </c>
      <c r="BA953" s="39">
        <v>0</v>
      </c>
    </row>
    <row r="954" spans="1:56" ht="57" x14ac:dyDescent="0.2">
      <c r="A954" s="103" t="s">
        <v>746</v>
      </c>
      <c r="B954" s="55" t="s">
        <v>747</v>
      </c>
      <c r="C954" s="55" t="s">
        <v>748</v>
      </c>
      <c r="D954" s="54" t="s">
        <v>105</v>
      </c>
      <c r="E954" s="53">
        <v>77</v>
      </c>
      <c r="F954" s="53"/>
      <c r="G954" s="53">
        <v>77</v>
      </c>
      <c r="H954" s="51">
        <v>306.37</v>
      </c>
      <c r="I954" s="52"/>
      <c r="J954" s="51">
        <v>23590.49</v>
      </c>
      <c r="K954" s="52"/>
      <c r="L954" s="96"/>
      <c r="AC954" s="39">
        <v>0</v>
      </c>
      <c r="AD954" s="39">
        <v>0</v>
      </c>
      <c r="AE954" s="39">
        <v>0</v>
      </c>
      <c r="AF954" s="39">
        <v>0</v>
      </c>
      <c r="AS954" s="39">
        <v>0</v>
      </c>
      <c r="AT954" s="39">
        <v>0</v>
      </c>
      <c r="BC954" s="39">
        <v>0</v>
      </c>
      <c r="BD954" s="39">
        <v>0</v>
      </c>
    </row>
    <row r="955" spans="1:56" x14ac:dyDescent="0.2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</row>
    <row r="956" spans="1:56" ht="15" x14ac:dyDescent="0.25">
      <c r="C956" s="198" t="s">
        <v>74</v>
      </c>
      <c r="D956" s="198"/>
      <c r="E956" s="198"/>
      <c r="F956" s="198"/>
      <c r="G956" s="198"/>
      <c r="H956" s="198"/>
      <c r="I956" s="198">
        <f>J954</f>
        <v>23590.49</v>
      </c>
      <c r="J956" s="198"/>
      <c r="O956" s="49">
        <f>I956</f>
        <v>23590.49</v>
      </c>
      <c r="P956" s="39">
        <f>K956</f>
        <v>0</v>
      </c>
      <c r="Q956" s="39">
        <f>0</f>
        <v>0</v>
      </c>
      <c r="R956" s="39">
        <f>0</f>
        <v>0</v>
      </c>
      <c r="U956" s="39">
        <f>0</f>
        <v>0</v>
      </c>
      <c r="V956" s="39">
        <f>0</f>
        <v>0</v>
      </c>
      <c r="W956" s="39">
        <f>0</f>
        <v>0</v>
      </c>
      <c r="X956" s="39">
        <f>0</f>
        <v>0</v>
      </c>
      <c r="Z956" s="39">
        <f>0</f>
        <v>0</v>
      </c>
      <c r="AB956" s="49">
        <f>I956</f>
        <v>23590.49</v>
      </c>
      <c r="AN956" s="39">
        <v>23590.49</v>
      </c>
      <c r="AO956" s="39">
        <v>23590.49</v>
      </c>
      <c r="AP956" s="39">
        <v>0</v>
      </c>
      <c r="AQ956" s="39">
        <v>0</v>
      </c>
      <c r="AX956" s="39">
        <v>0</v>
      </c>
      <c r="AY956" s="39">
        <v>0</v>
      </c>
      <c r="AZ956" s="39">
        <v>0</v>
      </c>
      <c r="BA956" s="39">
        <v>0</v>
      </c>
    </row>
    <row r="957" spans="1:56" ht="173.25" x14ac:dyDescent="0.2">
      <c r="A957" s="103" t="s">
        <v>749</v>
      </c>
      <c r="B957" s="55" t="s">
        <v>750</v>
      </c>
      <c r="C957" s="55" t="s">
        <v>289</v>
      </c>
      <c r="D957" s="54" t="s">
        <v>104</v>
      </c>
      <c r="E957" s="53">
        <v>0.4</v>
      </c>
      <c r="F957" s="53"/>
      <c r="G957" s="53">
        <v>0.4</v>
      </c>
      <c r="H957" s="51"/>
      <c r="I957" s="52"/>
      <c r="J957" s="51"/>
      <c r="K957" s="52"/>
      <c r="L957" s="96"/>
      <c r="AC957" s="39">
        <v>299.54000000000002</v>
      </c>
      <c r="AD957" s="39">
        <v>299.54000000000002</v>
      </c>
      <c r="AE957" s="39">
        <v>151.04</v>
      </c>
      <c r="AF957" s="39">
        <v>151.04</v>
      </c>
      <c r="AS957" s="39">
        <v>299.54000000000002</v>
      </c>
      <c r="AT957" s="39">
        <v>151.04</v>
      </c>
      <c r="BC957" s="39">
        <v>0</v>
      </c>
      <c r="BD957" s="39">
        <v>0</v>
      </c>
    </row>
    <row r="958" spans="1:56" ht="38.25" x14ac:dyDescent="0.2">
      <c r="B958" s="106" t="s">
        <v>452</v>
      </c>
    </row>
    <row r="959" spans="1:56" ht="14.25" x14ac:dyDescent="0.2">
      <c r="A959" s="103"/>
      <c r="B959" s="61">
        <v>1</v>
      </c>
      <c r="C959" s="55" t="s">
        <v>33</v>
      </c>
      <c r="D959" s="54"/>
      <c r="E959" s="53"/>
      <c r="F959" s="53"/>
      <c r="G959" s="53"/>
      <c r="H959" s="51">
        <v>607.69000000000005</v>
      </c>
      <c r="I959" s="52">
        <f>ROUND(1.15,7)</f>
        <v>1.1499999999999999</v>
      </c>
      <c r="J959" s="51">
        <v>279.54000000000002</v>
      </c>
      <c r="K959" s="52"/>
      <c r="L959" s="96"/>
    </row>
    <row r="960" spans="1:56" ht="14.25" x14ac:dyDescent="0.2">
      <c r="A960" s="103"/>
      <c r="B960" s="61">
        <v>3</v>
      </c>
      <c r="C960" s="55" t="s">
        <v>34</v>
      </c>
      <c r="D960" s="54"/>
      <c r="E960" s="53"/>
      <c r="F960" s="53"/>
      <c r="G960" s="53"/>
      <c r="H960" s="51">
        <v>40.92</v>
      </c>
      <c r="I960" s="52">
        <f>ROUND(1.25,7)</f>
        <v>1.25</v>
      </c>
      <c r="J960" s="51">
        <v>20.46</v>
      </c>
      <c r="K960" s="52"/>
      <c r="L960" s="96"/>
    </row>
    <row r="961" spans="1:56" ht="14.25" x14ac:dyDescent="0.2">
      <c r="A961" s="103"/>
      <c r="B961" s="61">
        <v>2</v>
      </c>
      <c r="C961" s="55" t="s">
        <v>67</v>
      </c>
      <c r="D961" s="54"/>
      <c r="E961" s="53"/>
      <c r="F961" s="53"/>
      <c r="G961" s="53"/>
      <c r="H961" s="51">
        <v>5.0199999999999996</v>
      </c>
      <c r="I961" s="52">
        <f>ROUND(1.25,7)</f>
        <v>1.25</v>
      </c>
      <c r="J961" s="62">
        <v>2.5099999999999998</v>
      </c>
      <c r="K961" s="52"/>
      <c r="L961" s="97"/>
    </row>
    <row r="962" spans="1:56" ht="14.25" x14ac:dyDescent="0.2">
      <c r="A962" s="103"/>
      <c r="B962" s="61">
        <v>4</v>
      </c>
      <c r="C962" s="55" t="s">
        <v>35</v>
      </c>
      <c r="D962" s="54"/>
      <c r="E962" s="53"/>
      <c r="F962" s="53"/>
      <c r="G962" s="53"/>
      <c r="H962" s="51">
        <v>3647.41</v>
      </c>
      <c r="I962" s="52"/>
      <c r="J962" s="51">
        <v>1458.96</v>
      </c>
      <c r="K962" s="52"/>
      <c r="L962" s="96"/>
    </row>
    <row r="963" spans="1:56" ht="14.25" x14ac:dyDescent="0.2">
      <c r="A963" s="103"/>
      <c r="B963" s="55" t="s">
        <v>916</v>
      </c>
      <c r="C963" s="55" t="s">
        <v>917</v>
      </c>
      <c r="D963" s="54" t="s">
        <v>111</v>
      </c>
      <c r="E963" s="53">
        <v>112</v>
      </c>
      <c r="F963" s="53"/>
      <c r="G963" s="53">
        <v>44.8</v>
      </c>
      <c r="H963" s="51"/>
      <c r="I963" s="52"/>
      <c r="J963" s="51"/>
      <c r="K963" s="52"/>
      <c r="L963" s="96"/>
    </row>
    <row r="964" spans="1:56" ht="14.25" x14ac:dyDescent="0.2">
      <c r="A964" s="103"/>
      <c r="B964" s="55"/>
      <c r="C964" s="55" t="s">
        <v>68</v>
      </c>
      <c r="D964" s="54" t="s">
        <v>69</v>
      </c>
      <c r="E964" s="53">
        <v>67</v>
      </c>
      <c r="F964" s="53">
        <f>ROUND(1.15,7)</f>
        <v>1.1499999999999999</v>
      </c>
      <c r="G964" s="53">
        <v>30.82</v>
      </c>
      <c r="H964" s="51"/>
      <c r="I964" s="52"/>
      <c r="J964" s="51"/>
      <c r="K964" s="52"/>
      <c r="L964" s="96"/>
    </row>
    <row r="965" spans="1:56" ht="14.25" x14ac:dyDescent="0.2">
      <c r="A965" s="103"/>
      <c r="B965" s="55"/>
      <c r="C965" s="60" t="s">
        <v>70</v>
      </c>
      <c r="D965" s="59" t="s">
        <v>69</v>
      </c>
      <c r="E965" s="58">
        <v>0.4</v>
      </c>
      <c r="F965" s="58">
        <f>ROUND(1.25,7)</f>
        <v>1.25</v>
      </c>
      <c r="G965" s="58">
        <v>0.2</v>
      </c>
      <c r="H965" s="56"/>
      <c r="I965" s="57"/>
      <c r="J965" s="56"/>
      <c r="K965" s="57"/>
      <c r="L965" s="95"/>
    </row>
    <row r="966" spans="1:56" ht="14.25" x14ac:dyDescent="0.2">
      <c r="A966" s="103"/>
      <c r="B966" s="55"/>
      <c r="C966" s="55" t="s">
        <v>71</v>
      </c>
      <c r="D966" s="54"/>
      <c r="E966" s="53"/>
      <c r="F966" s="53"/>
      <c r="G966" s="53"/>
      <c r="H966" s="51">
        <f>H959+H960+H962</f>
        <v>4296.0199999999995</v>
      </c>
      <c r="I966" s="52"/>
      <c r="J966" s="51">
        <f>J959+J960+J962</f>
        <v>1758.96</v>
      </c>
      <c r="K966" s="52"/>
      <c r="L966" s="96"/>
    </row>
    <row r="967" spans="1:56" ht="14.25" x14ac:dyDescent="0.2">
      <c r="A967" s="103"/>
      <c r="B967" s="55"/>
      <c r="C967" s="55" t="s">
        <v>72</v>
      </c>
      <c r="D967" s="54"/>
      <c r="E967" s="53"/>
      <c r="F967" s="53"/>
      <c r="G967" s="53"/>
      <c r="H967" s="51"/>
      <c r="I967" s="52"/>
      <c r="J967" s="51">
        <f>SUM(Q957:Q970)+SUM(V957:V970)</f>
        <v>282.05</v>
      </c>
      <c r="K967" s="52"/>
      <c r="L967" s="96"/>
    </row>
    <row r="968" spans="1:56" ht="28.5" x14ac:dyDescent="0.2">
      <c r="A968" s="103"/>
      <c r="B968" s="55" t="s">
        <v>194</v>
      </c>
      <c r="C968" s="55" t="s">
        <v>98</v>
      </c>
      <c r="D968" s="54" t="s">
        <v>73</v>
      </c>
      <c r="E968" s="53">
        <v>118</v>
      </c>
      <c r="F968" s="53">
        <f>ROUND(0.9,7)</f>
        <v>0.9</v>
      </c>
      <c r="G968" s="53">
        <v>106.2</v>
      </c>
      <c r="H968" s="51"/>
      <c r="I968" s="52"/>
      <c r="J968" s="51">
        <f>SUM(AC957:AC970)</f>
        <v>299.54000000000002</v>
      </c>
      <c r="K968" s="52"/>
      <c r="L968" s="96"/>
    </row>
    <row r="969" spans="1:56" ht="42.75" x14ac:dyDescent="0.2">
      <c r="A969" s="104"/>
      <c r="B969" s="60" t="s">
        <v>193</v>
      </c>
      <c r="C969" s="60" t="s">
        <v>99</v>
      </c>
      <c r="D969" s="59" t="s">
        <v>73</v>
      </c>
      <c r="E969" s="58">
        <v>63</v>
      </c>
      <c r="F969" s="58">
        <f>ROUND(0.85,7)</f>
        <v>0.85</v>
      </c>
      <c r="G969" s="58">
        <v>53.55</v>
      </c>
      <c r="H969" s="56"/>
      <c r="I969" s="57"/>
      <c r="J969" s="56">
        <f>SUM(AE957:AE970)</f>
        <v>151.04</v>
      </c>
      <c r="K969" s="57"/>
      <c r="L969" s="95"/>
    </row>
    <row r="970" spans="1:56" ht="15" x14ac:dyDescent="0.25">
      <c r="C970" s="198" t="s">
        <v>74</v>
      </c>
      <c r="D970" s="198"/>
      <c r="E970" s="198"/>
      <c r="F970" s="198"/>
      <c r="G970" s="198"/>
      <c r="H970" s="198"/>
      <c r="I970" s="198">
        <f>J959+J960+J962+J968+J969</f>
        <v>2209.54</v>
      </c>
      <c r="J970" s="198"/>
      <c r="O970" s="49">
        <f>I970</f>
        <v>2209.54</v>
      </c>
      <c r="P970" s="39">
        <f>K970</f>
        <v>0</v>
      </c>
      <c r="Q970" s="49">
        <f>J959</f>
        <v>279.54000000000002</v>
      </c>
      <c r="R970" s="49">
        <f>J959</f>
        <v>279.54000000000002</v>
      </c>
      <c r="U970" s="94">
        <f>L959</f>
        <v>0</v>
      </c>
      <c r="V970" s="49">
        <f>J961</f>
        <v>2.5099999999999998</v>
      </c>
      <c r="W970" s="94">
        <f>L961</f>
        <v>0</v>
      </c>
      <c r="X970" s="49">
        <f>J960</f>
        <v>20.46</v>
      </c>
      <c r="Z970" s="94">
        <f>L960</f>
        <v>0</v>
      </c>
      <c r="AB970" s="49">
        <f>J962</f>
        <v>1458.96</v>
      </c>
      <c r="AN970" s="39">
        <v>2209.54</v>
      </c>
      <c r="AO970" s="39">
        <v>1458.96</v>
      </c>
      <c r="AP970" s="39">
        <v>20.46</v>
      </c>
      <c r="AQ970" s="39">
        <v>279.54000000000002</v>
      </c>
      <c r="AX970" s="39">
        <v>0</v>
      </c>
      <c r="AY970" s="39">
        <v>0</v>
      </c>
      <c r="AZ970" s="39">
        <v>0</v>
      </c>
      <c r="BA970" s="39">
        <v>0</v>
      </c>
    </row>
    <row r="971" spans="1:56" ht="28.5" x14ac:dyDescent="0.2">
      <c r="A971" s="103" t="s">
        <v>751</v>
      </c>
      <c r="B971" s="55" t="s">
        <v>658</v>
      </c>
      <c r="C971" s="55" t="s">
        <v>659</v>
      </c>
      <c r="D971" s="54" t="s">
        <v>111</v>
      </c>
      <c r="E971" s="53">
        <v>44.8</v>
      </c>
      <c r="F971" s="53"/>
      <c r="G971" s="53">
        <v>44.8</v>
      </c>
      <c r="H971" s="51">
        <v>15</v>
      </c>
      <c r="I971" s="52"/>
      <c r="J971" s="51">
        <v>672</v>
      </c>
      <c r="K971" s="52"/>
      <c r="L971" s="96"/>
      <c r="AC971" s="39">
        <v>0</v>
      </c>
      <c r="AD971" s="39">
        <v>0</v>
      </c>
      <c r="AE971" s="39">
        <v>0</v>
      </c>
      <c r="AF971" s="39">
        <v>0</v>
      </c>
      <c r="AS971" s="39">
        <v>0</v>
      </c>
      <c r="AT971" s="39">
        <v>0</v>
      </c>
      <c r="BC971" s="39">
        <v>0</v>
      </c>
      <c r="BD971" s="39">
        <v>0</v>
      </c>
    </row>
    <row r="972" spans="1:56" x14ac:dyDescent="0.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</row>
    <row r="973" spans="1:56" ht="15" x14ac:dyDescent="0.25">
      <c r="C973" s="198" t="s">
        <v>74</v>
      </c>
      <c r="D973" s="198"/>
      <c r="E973" s="198"/>
      <c r="F973" s="198"/>
      <c r="G973" s="198"/>
      <c r="H973" s="198"/>
      <c r="I973" s="198">
        <f>J971</f>
        <v>672</v>
      </c>
      <c r="J973" s="198"/>
      <c r="O973" s="49">
        <f>I973</f>
        <v>672</v>
      </c>
      <c r="P973" s="39">
        <f>K973</f>
        <v>0</v>
      </c>
      <c r="Q973" s="39">
        <f>0</f>
        <v>0</v>
      </c>
      <c r="R973" s="39">
        <f>0</f>
        <v>0</v>
      </c>
      <c r="U973" s="39">
        <f>0</f>
        <v>0</v>
      </c>
      <c r="V973" s="39">
        <f>0</f>
        <v>0</v>
      </c>
      <c r="W973" s="39">
        <f>0</f>
        <v>0</v>
      </c>
      <c r="X973" s="39">
        <f>0</f>
        <v>0</v>
      </c>
      <c r="Z973" s="39">
        <f>0</f>
        <v>0</v>
      </c>
      <c r="AB973" s="49">
        <f>I973</f>
        <v>672</v>
      </c>
      <c r="AN973" s="39">
        <v>672</v>
      </c>
      <c r="AO973" s="39">
        <v>672</v>
      </c>
      <c r="AP973" s="39">
        <v>0</v>
      </c>
      <c r="AQ973" s="39">
        <v>0</v>
      </c>
      <c r="AX973" s="39">
        <v>0</v>
      </c>
      <c r="AY973" s="39">
        <v>0</v>
      </c>
      <c r="AZ973" s="39">
        <v>0</v>
      </c>
      <c r="BA973" s="39">
        <v>0</v>
      </c>
    </row>
    <row r="974" spans="1:56" ht="173.25" x14ac:dyDescent="0.2">
      <c r="A974" s="103" t="s">
        <v>752</v>
      </c>
      <c r="B974" s="55" t="s">
        <v>753</v>
      </c>
      <c r="C974" s="55" t="s">
        <v>288</v>
      </c>
      <c r="D974" s="54" t="s">
        <v>104</v>
      </c>
      <c r="E974" s="53">
        <v>0.2</v>
      </c>
      <c r="F974" s="53"/>
      <c r="G974" s="53">
        <v>0.2</v>
      </c>
      <c r="H974" s="51"/>
      <c r="I974" s="52"/>
      <c r="J974" s="51"/>
      <c r="K974" s="52"/>
      <c r="L974" s="96"/>
      <c r="AC974" s="39">
        <v>219.63</v>
      </c>
      <c r="AD974" s="39">
        <v>219.63</v>
      </c>
      <c r="AE974" s="39">
        <v>110.75</v>
      </c>
      <c r="AF974" s="39">
        <v>110.75</v>
      </c>
      <c r="AS974" s="39">
        <v>219.63</v>
      </c>
      <c r="AT974" s="39">
        <v>110.75</v>
      </c>
      <c r="BC974" s="39">
        <v>0</v>
      </c>
      <c r="BD974" s="39">
        <v>0</v>
      </c>
    </row>
    <row r="975" spans="1:56" ht="38.25" x14ac:dyDescent="0.2">
      <c r="B975" s="106" t="s">
        <v>452</v>
      </c>
    </row>
    <row r="976" spans="1:56" ht="14.25" x14ac:dyDescent="0.2">
      <c r="A976" s="103"/>
      <c r="B976" s="61">
        <v>1</v>
      </c>
      <c r="C976" s="55" t="s">
        <v>33</v>
      </c>
      <c r="D976" s="54"/>
      <c r="E976" s="53"/>
      <c r="F976" s="53"/>
      <c r="G976" s="53"/>
      <c r="H976" s="51">
        <v>888.86</v>
      </c>
      <c r="I976" s="52">
        <f>ROUND(1.15,7)</f>
        <v>1.1499999999999999</v>
      </c>
      <c r="J976" s="51">
        <v>204.44</v>
      </c>
      <c r="K976" s="52"/>
      <c r="L976" s="96"/>
    </row>
    <row r="977" spans="1:56" ht="14.25" x14ac:dyDescent="0.2">
      <c r="A977" s="103"/>
      <c r="B977" s="61">
        <v>3</v>
      </c>
      <c r="C977" s="55" t="s">
        <v>34</v>
      </c>
      <c r="D977" s="54"/>
      <c r="E977" s="53"/>
      <c r="F977" s="53"/>
      <c r="G977" s="53"/>
      <c r="H977" s="51">
        <v>92.62</v>
      </c>
      <c r="I977" s="52">
        <f>ROUND(1.25,7)</f>
        <v>1.25</v>
      </c>
      <c r="J977" s="51">
        <v>23.16</v>
      </c>
      <c r="K977" s="52"/>
      <c r="L977" s="96"/>
    </row>
    <row r="978" spans="1:56" ht="14.25" x14ac:dyDescent="0.2">
      <c r="A978" s="103"/>
      <c r="B978" s="61">
        <v>2</v>
      </c>
      <c r="C978" s="55" t="s">
        <v>67</v>
      </c>
      <c r="D978" s="54"/>
      <c r="E978" s="53"/>
      <c r="F978" s="53"/>
      <c r="G978" s="53"/>
      <c r="H978" s="51">
        <v>9.4600000000000009</v>
      </c>
      <c r="I978" s="52">
        <f>ROUND(1.25,7)</f>
        <v>1.25</v>
      </c>
      <c r="J978" s="62">
        <v>2.37</v>
      </c>
      <c r="K978" s="52"/>
      <c r="L978" s="97"/>
    </row>
    <row r="979" spans="1:56" ht="14.25" x14ac:dyDescent="0.2">
      <c r="A979" s="103"/>
      <c r="B979" s="61">
        <v>4</v>
      </c>
      <c r="C979" s="55" t="s">
        <v>35</v>
      </c>
      <c r="D979" s="54"/>
      <c r="E979" s="53"/>
      <c r="F979" s="53"/>
      <c r="G979" s="53"/>
      <c r="H979" s="51">
        <v>3365.69</v>
      </c>
      <c r="I979" s="52"/>
      <c r="J979" s="51">
        <v>673.14</v>
      </c>
      <c r="K979" s="52"/>
      <c r="L979" s="96"/>
    </row>
    <row r="980" spans="1:56" ht="14.25" x14ac:dyDescent="0.2">
      <c r="A980" s="103"/>
      <c r="B980" s="55" t="s">
        <v>916</v>
      </c>
      <c r="C980" s="55" t="s">
        <v>917</v>
      </c>
      <c r="D980" s="54" t="s">
        <v>111</v>
      </c>
      <c r="E980" s="53">
        <v>210</v>
      </c>
      <c r="F980" s="53"/>
      <c r="G980" s="53">
        <v>42</v>
      </c>
      <c r="H980" s="51"/>
      <c r="I980" s="52"/>
      <c r="J980" s="51"/>
      <c r="K980" s="52"/>
      <c r="L980" s="96"/>
    </row>
    <row r="981" spans="1:56" ht="28.5" x14ac:dyDescent="0.2">
      <c r="A981" s="103"/>
      <c r="B981" s="55" t="s">
        <v>918</v>
      </c>
      <c r="C981" s="55" t="s">
        <v>919</v>
      </c>
      <c r="D981" s="54" t="s">
        <v>111</v>
      </c>
      <c r="E981" s="53">
        <v>103</v>
      </c>
      <c r="F981" s="53"/>
      <c r="G981" s="53">
        <v>20.6</v>
      </c>
      <c r="H981" s="51"/>
      <c r="I981" s="52"/>
      <c r="J981" s="51"/>
      <c r="K981" s="52"/>
      <c r="L981" s="96"/>
    </row>
    <row r="982" spans="1:56" ht="14.25" x14ac:dyDescent="0.2">
      <c r="A982" s="103"/>
      <c r="B982" s="55"/>
      <c r="C982" s="55" t="s">
        <v>68</v>
      </c>
      <c r="D982" s="54" t="s">
        <v>69</v>
      </c>
      <c r="E982" s="53">
        <v>98</v>
      </c>
      <c r="F982" s="53">
        <f>ROUND(1.15,7)</f>
        <v>1.1499999999999999</v>
      </c>
      <c r="G982" s="53">
        <v>22.54</v>
      </c>
      <c r="H982" s="51"/>
      <c r="I982" s="52"/>
      <c r="J982" s="51"/>
      <c r="K982" s="52"/>
      <c r="L982" s="96"/>
    </row>
    <row r="983" spans="1:56" ht="14.25" x14ac:dyDescent="0.2">
      <c r="A983" s="103"/>
      <c r="B983" s="55"/>
      <c r="C983" s="60" t="s">
        <v>70</v>
      </c>
      <c r="D983" s="59" t="s">
        <v>69</v>
      </c>
      <c r="E983" s="58">
        <v>0.73</v>
      </c>
      <c r="F983" s="58">
        <f>ROUND(1.25,7)</f>
        <v>1.25</v>
      </c>
      <c r="G983" s="58">
        <v>0.1825</v>
      </c>
      <c r="H983" s="56"/>
      <c r="I983" s="57"/>
      <c r="J983" s="56"/>
      <c r="K983" s="57"/>
      <c r="L983" s="95"/>
    </row>
    <row r="984" spans="1:56" ht="14.25" x14ac:dyDescent="0.2">
      <c r="A984" s="103"/>
      <c r="B984" s="55"/>
      <c r="C984" s="55" t="s">
        <v>71</v>
      </c>
      <c r="D984" s="54"/>
      <c r="E984" s="53"/>
      <c r="F984" s="53"/>
      <c r="G984" s="53"/>
      <c r="H984" s="51">
        <f>H976+H977+H979</f>
        <v>4347.17</v>
      </c>
      <c r="I984" s="52"/>
      <c r="J984" s="51">
        <f>J976+J977+J979</f>
        <v>900.74</v>
      </c>
      <c r="K984" s="52"/>
      <c r="L984" s="96"/>
    </row>
    <row r="985" spans="1:56" ht="14.25" x14ac:dyDescent="0.2">
      <c r="A985" s="103"/>
      <c r="B985" s="55"/>
      <c r="C985" s="55" t="s">
        <v>72</v>
      </c>
      <c r="D985" s="54"/>
      <c r="E985" s="53"/>
      <c r="F985" s="53"/>
      <c r="G985" s="53"/>
      <c r="H985" s="51"/>
      <c r="I985" s="52"/>
      <c r="J985" s="51">
        <f>SUM(Q974:Q988)+SUM(V974:V988)</f>
        <v>206.81</v>
      </c>
      <c r="K985" s="52"/>
      <c r="L985" s="96"/>
    </row>
    <row r="986" spans="1:56" ht="28.5" x14ac:dyDescent="0.2">
      <c r="A986" s="103"/>
      <c r="B986" s="55" t="s">
        <v>194</v>
      </c>
      <c r="C986" s="55" t="s">
        <v>98</v>
      </c>
      <c r="D986" s="54" t="s">
        <v>73</v>
      </c>
      <c r="E986" s="53">
        <v>118</v>
      </c>
      <c r="F986" s="53">
        <f>ROUND(0.9,7)</f>
        <v>0.9</v>
      </c>
      <c r="G986" s="53">
        <v>106.2</v>
      </c>
      <c r="H986" s="51"/>
      <c r="I986" s="52"/>
      <c r="J986" s="51">
        <f>SUM(AC974:AC988)</f>
        <v>219.63</v>
      </c>
      <c r="K986" s="52"/>
      <c r="L986" s="96"/>
    </row>
    <row r="987" spans="1:56" ht="42.75" x14ac:dyDescent="0.2">
      <c r="A987" s="104"/>
      <c r="B987" s="60" t="s">
        <v>193</v>
      </c>
      <c r="C987" s="60" t="s">
        <v>99</v>
      </c>
      <c r="D987" s="59" t="s">
        <v>73</v>
      </c>
      <c r="E987" s="58">
        <v>63</v>
      </c>
      <c r="F987" s="58">
        <f>ROUND(0.85,7)</f>
        <v>0.85</v>
      </c>
      <c r="G987" s="58">
        <v>53.55</v>
      </c>
      <c r="H987" s="56"/>
      <c r="I987" s="57"/>
      <c r="J987" s="56">
        <f>SUM(AE974:AE988)</f>
        <v>110.75</v>
      </c>
      <c r="K987" s="57"/>
      <c r="L987" s="95"/>
    </row>
    <row r="988" spans="1:56" ht="15" x14ac:dyDescent="0.25">
      <c r="C988" s="198" t="s">
        <v>74</v>
      </c>
      <c r="D988" s="198"/>
      <c r="E988" s="198"/>
      <c r="F988" s="198"/>
      <c r="G988" s="198"/>
      <c r="H988" s="198"/>
      <c r="I988" s="198">
        <f>J976+J977+J979+J986+J987</f>
        <v>1231.1199999999999</v>
      </c>
      <c r="J988" s="198"/>
      <c r="O988" s="49">
        <f>I988</f>
        <v>1231.1199999999999</v>
      </c>
      <c r="P988" s="39">
        <f>K988</f>
        <v>0</v>
      </c>
      <c r="Q988" s="49">
        <f>J976</f>
        <v>204.44</v>
      </c>
      <c r="R988" s="49">
        <f>J976</f>
        <v>204.44</v>
      </c>
      <c r="U988" s="94">
        <f>L976</f>
        <v>0</v>
      </c>
      <c r="V988" s="49">
        <f>J978</f>
        <v>2.37</v>
      </c>
      <c r="W988" s="94">
        <f>L978</f>
        <v>0</v>
      </c>
      <c r="X988" s="49">
        <f>J977</f>
        <v>23.16</v>
      </c>
      <c r="Z988" s="94">
        <f>L977</f>
        <v>0</v>
      </c>
      <c r="AB988" s="49">
        <f>J979</f>
        <v>673.14</v>
      </c>
      <c r="AN988" s="39">
        <v>1231.1199999999999</v>
      </c>
      <c r="AO988" s="39">
        <v>673.14</v>
      </c>
      <c r="AP988" s="39">
        <v>23.16</v>
      </c>
      <c r="AQ988" s="39">
        <v>204.44</v>
      </c>
      <c r="AX988" s="39">
        <v>0</v>
      </c>
      <c r="AY988" s="39">
        <v>0</v>
      </c>
      <c r="AZ988" s="39">
        <v>0</v>
      </c>
      <c r="BA988" s="39">
        <v>0</v>
      </c>
    </row>
    <row r="989" spans="1:56" ht="28.5" x14ac:dyDescent="0.2">
      <c r="A989" s="103" t="s">
        <v>754</v>
      </c>
      <c r="B989" s="55" t="s">
        <v>658</v>
      </c>
      <c r="C989" s="55" t="s">
        <v>659</v>
      </c>
      <c r="D989" s="54" t="s">
        <v>111</v>
      </c>
      <c r="E989" s="53">
        <v>42</v>
      </c>
      <c r="F989" s="53"/>
      <c r="G989" s="53">
        <v>42</v>
      </c>
      <c r="H989" s="51">
        <v>15</v>
      </c>
      <c r="I989" s="52"/>
      <c r="J989" s="51">
        <v>630</v>
      </c>
      <c r="K989" s="52"/>
      <c r="L989" s="96"/>
      <c r="AC989" s="39">
        <v>0</v>
      </c>
      <c r="AD989" s="39">
        <v>0</v>
      </c>
      <c r="AE989" s="39">
        <v>0</v>
      </c>
      <c r="AF989" s="39">
        <v>0</v>
      </c>
      <c r="AS989" s="39">
        <v>0</v>
      </c>
      <c r="AT989" s="39">
        <v>0</v>
      </c>
      <c r="BC989" s="39">
        <v>0</v>
      </c>
      <c r="BD989" s="39">
        <v>0</v>
      </c>
    </row>
    <row r="990" spans="1:56" x14ac:dyDescent="0.2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</row>
    <row r="991" spans="1:56" ht="15" x14ac:dyDescent="0.25">
      <c r="C991" s="198" t="s">
        <v>74</v>
      </c>
      <c r="D991" s="198"/>
      <c r="E991" s="198"/>
      <c r="F991" s="198"/>
      <c r="G991" s="198"/>
      <c r="H991" s="198"/>
      <c r="I991" s="198">
        <f>J989</f>
        <v>630</v>
      </c>
      <c r="J991" s="198"/>
      <c r="O991" s="49">
        <f>I991</f>
        <v>630</v>
      </c>
      <c r="P991" s="39">
        <f>K991</f>
        <v>0</v>
      </c>
      <c r="Q991" s="39">
        <f>0</f>
        <v>0</v>
      </c>
      <c r="R991" s="39">
        <f>0</f>
        <v>0</v>
      </c>
      <c r="U991" s="39">
        <f>0</f>
        <v>0</v>
      </c>
      <c r="V991" s="39">
        <f>0</f>
        <v>0</v>
      </c>
      <c r="W991" s="39">
        <f>0</f>
        <v>0</v>
      </c>
      <c r="X991" s="39">
        <f>0</f>
        <v>0</v>
      </c>
      <c r="Z991" s="39">
        <f>0</f>
        <v>0</v>
      </c>
      <c r="AB991" s="49">
        <f>I991</f>
        <v>630</v>
      </c>
      <c r="AN991" s="39">
        <v>630</v>
      </c>
      <c r="AO991" s="39">
        <v>630</v>
      </c>
      <c r="AP991" s="39">
        <v>0</v>
      </c>
      <c r="AQ991" s="39">
        <v>0</v>
      </c>
      <c r="AX991" s="39">
        <v>0</v>
      </c>
      <c r="AY991" s="39">
        <v>0</v>
      </c>
      <c r="AZ991" s="39">
        <v>0</v>
      </c>
      <c r="BA991" s="39">
        <v>0</v>
      </c>
    </row>
    <row r="992" spans="1:56" ht="57" x14ac:dyDescent="0.2">
      <c r="A992" s="103" t="s">
        <v>755</v>
      </c>
      <c r="B992" s="55" t="s">
        <v>747</v>
      </c>
      <c r="C992" s="55" t="s">
        <v>748</v>
      </c>
      <c r="D992" s="54" t="s">
        <v>105</v>
      </c>
      <c r="E992" s="53">
        <v>2.06</v>
      </c>
      <c r="F992" s="53"/>
      <c r="G992" s="53">
        <v>2.06</v>
      </c>
      <c r="H992" s="51">
        <v>306.37</v>
      </c>
      <c r="I992" s="52"/>
      <c r="J992" s="51">
        <v>631.12</v>
      </c>
      <c r="K992" s="52"/>
      <c r="L992" s="96"/>
      <c r="AC992" s="39">
        <v>0</v>
      </c>
      <c r="AD992" s="39">
        <v>0</v>
      </c>
      <c r="AE992" s="39">
        <v>0</v>
      </c>
      <c r="AF992" s="39">
        <v>0</v>
      </c>
      <c r="AS992" s="39">
        <v>0</v>
      </c>
      <c r="AT992" s="39">
        <v>0</v>
      </c>
      <c r="BC992" s="39">
        <v>0</v>
      </c>
      <c r="BD992" s="39">
        <v>0</v>
      </c>
    </row>
    <row r="993" spans="1:56" x14ac:dyDescent="0.2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</row>
    <row r="994" spans="1:56" ht="15" x14ac:dyDescent="0.25">
      <c r="C994" s="198" t="s">
        <v>74</v>
      </c>
      <c r="D994" s="198"/>
      <c r="E994" s="198"/>
      <c r="F994" s="198"/>
      <c r="G994" s="198"/>
      <c r="H994" s="198"/>
      <c r="I994" s="198">
        <f>J992</f>
        <v>631.12</v>
      </c>
      <c r="J994" s="198"/>
      <c r="O994" s="49">
        <f>I994</f>
        <v>631.12</v>
      </c>
      <c r="P994" s="39">
        <f>K994</f>
        <v>0</v>
      </c>
      <c r="Q994" s="39">
        <f>0</f>
        <v>0</v>
      </c>
      <c r="R994" s="39">
        <f>0</f>
        <v>0</v>
      </c>
      <c r="U994" s="39">
        <f>0</f>
        <v>0</v>
      </c>
      <c r="V994" s="39">
        <f>0</f>
        <v>0</v>
      </c>
      <c r="W994" s="39">
        <f>0</f>
        <v>0</v>
      </c>
      <c r="X994" s="39">
        <f>0</f>
        <v>0</v>
      </c>
      <c r="Z994" s="39">
        <f>0</f>
        <v>0</v>
      </c>
      <c r="AB994" s="49">
        <f>I994</f>
        <v>631.12</v>
      </c>
      <c r="AN994" s="39">
        <v>631.12</v>
      </c>
      <c r="AO994" s="39">
        <v>631.12</v>
      </c>
      <c r="AP994" s="39">
        <v>0</v>
      </c>
      <c r="AQ994" s="39">
        <v>0</v>
      </c>
      <c r="AX994" s="39">
        <v>0</v>
      </c>
      <c r="AY994" s="39">
        <v>0</v>
      </c>
      <c r="AZ994" s="39">
        <v>0</v>
      </c>
      <c r="BA994" s="39">
        <v>0</v>
      </c>
    </row>
    <row r="995" spans="1:56" ht="144.75" x14ac:dyDescent="0.2">
      <c r="A995" s="103" t="s">
        <v>756</v>
      </c>
      <c r="B995" s="55" t="s">
        <v>757</v>
      </c>
      <c r="C995" s="55" t="s">
        <v>287</v>
      </c>
      <c r="D995" s="54" t="s">
        <v>104</v>
      </c>
      <c r="E995" s="53">
        <v>0.44690000000000002</v>
      </c>
      <c r="F995" s="53"/>
      <c r="G995" s="53">
        <v>0.44690000000000002</v>
      </c>
      <c r="H995" s="51"/>
      <c r="I995" s="52"/>
      <c r="J995" s="51"/>
      <c r="K995" s="52"/>
      <c r="L995" s="96"/>
      <c r="AC995" s="39">
        <v>1262.8900000000001</v>
      </c>
      <c r="AD995" s="39">
        <v>1262.8900000000001</v>
      </c>
      <c r="AE995" s="39">
        <v>1126.46</v>
      </c>
      <c r="AF995" s="39">
        <v>1126.46</v>
      </c>
      <c r="AS995" s="39">
        <v>1262.8900000000001</v>
      </c>
      <c r="AT995" s="39">
        <v>1126.46</v>
      </c>
      <c r="BC995" s="39">
        <v>0</v>
      </c>
      <c r="BD995" s="39">
        <v>0</v>
      </c>
    </row>
    <row r="996" spans="1:56" ht="38.25" x14ac:dyDescent="0.2">
      <c r="B996" s="106" t="s">
        <v>452</v>
      </c>
    </row>
    <row r="997" spans="1:56" ht="14.25" x14ac:dyDescent="0.2">
      <c r="A997" s="103"/>
      <c r="B997" s="61">
        <v>1</v>
      </c>
      <c r="C997" s="55" t="s">
        <v>33</v>
      </c>
      <c r="D997" s="54"/>
      <c r="E997" s="53"/>
      <c r="F997" s="53"/>
      <c r="G997" s="53"/>
      <c r="H997" s="51">
        <v>2997.88</v>
      </c>
      <c r="I997" s="52">
        <f>ROUND(1.15,7)</f>
        <v>1.1499999999999999</v>
      </c>
      <c r="J997" s="51">
        <v>1540.71</v>
      </c>
      <c r="K997" s="52"/>
      <c r="L997" s="96"/>
    </row>
    <row r="998" spans="1:56" ht="14.25" x14ac:dyDescent="0.2">
      <c r="A998" s="103"/>
      <c r="B998" s="61">
        <v>3</v>
      </c>
      <c r="C998" s="55" t="s">
        <v>34</v>
      </c>
      <c r="D998" s="54"/>
      <c r="E998" s="53"/>
      <c r="F998" s="53"/>
      <c r="G998" s="53"/>
      <c r="H998" s="51">
        <v>575.19000000000005</v>
      </c>
      <c r="I998" s="52">
        <f>ROUND(1.25,7)</f>
        <v>1.25</v>
      </c>
      <c r="J998" s="51">
        <v>321.32</v>
      </c>
      <c r="K998" s="52"/>
      <c r="L998" s="96"/>
    </row>
    <row r="999" spans="1:56" ht="14.25" x14ac:dyDescent="0.2">
      <c r="A999" s="103"/>
      <c r="B999" s="61">
        <v>2</v>
      </c>
      <c r="C999" s="55" t="s">
        <v>67</v>
      </c>
      <c r="D999" s="54"/>
      <c r="E999" s="53"/>
      <c r="F999" s="53"/>
      <c r="G999" s="53"/>
      <c r="H999" s="51">
        <v>32.950000000000003</v>
      </c>
      <c r="I999" s="52">
        <f>ROUND(1.25,7)</f>
        <v>1.25</v>
      </c>
      <c r="J999" s="62">
        <v>18.41</v>
      </c>
      <c r="K999" s="52"/>
      <c r="L999" s="97"/>
    </row>
    <row r="1000" spans="1:56" ht="14.25" x14ac:dyDescent="0.2">
      <c r="A1000" s="103"/>
      <c r="B1000" s="61">
        <v>4</v>
      </c>
      <c r="C1000" s="55" t="s">
        <v>35</v>
      </c>
      <c r="D1000" s="54"/>
      <c r="E1000" s="53"/>
      <c r="F1000" s="53"/>
      <c r="G1000" s="53"/>
      <c r="H1000" s="51">
        <v>275.88</v>
      </c>
      <c r="I1000" s="52"/>
      <c r="J1000" s="51">
        <v>123.29</v>
      </c>
      <c r="K1000" s="52"/>
      <c r="L1000" s="96"/>
    </row>
    <row r="1001" spans="1:56" ht="14.25" x14ac:dyDescent="0.2">
      <c r="A1001" s="103"/>
      <c r="B1001" s="55" t="s">
        <v>914</v>
      </c>
      <c r="C1001" s="55" t="s">
        <v>915</v>
      </c>
      <c r="D1001" s="54" t="s">
        <v>108</v>
      </c>
      <c r="E1001" s="53">
        <v>0</v>
      </c>
      <c r="F1001" s="53"/>
      <c r="G1001" s="53">
        <v>0</v>
      </c>
      <c r="H1001" s="51"/>
      <c r="I1001" s="52"/>
      <c r="J1001" s="51"/>
      <c r="K1001" s="52"/>
      <c r="L1001" s="96"/>
    </row>
    <row r="1002" spans="1:56" ht="14.25" x14ac:dyDescent="0.2">
      <c r="A1002" s="103"/>
      <c r="B1002" s="55"/>
      <c r="C1002" s="55" t="s">
        <v>68</v>
      </c>
      <c r="D1002" s="54" t="s">
        <v>69</v>
      </c>
      <c r="E1002" s="53">
        <v>298</v>
      </c>
      <c r="F1002" s="53">
        <f>ROUND(1.15,7)</f>
        <v>1.1499999999999999</v>
      </c>
      <c r="G1002" s="53">
        <v>153.15262999999999</v>
      </c>
      <c r="H1002" s="51"/>
      <c r="I1002" s="52"/>
      <c r="J1002" s="51"/>
      <c r="K1002" s="52"/>
      <c r="L1002" s="96"/>
    </row>
    <row r="1003" spans="1:56" ht="14.25" x14ac:dyDescent="0.2">
      <c r="A1003" s="103"/>
      <c r="B1003" s="55"/>
      <c r="C1003" s="60" t="s">
        <v>70</v>
      </c>
      <c r="D1003" s="59" t="s">
        <v>69</v>
      </c>
      <c r="E1003" s="58">
        <v>2.48</v>
      </c>
      <c r="F1003" s="58">
        <f>ROUND(1.25,7)</f>
        <v>1.25</v>
      </c>
      <c r="G1003" s="58">
        <v>1.3853899999999999</v>
      </c>
      <c r="H1003" s="56"/>
      <c r="I1003" s="57"/>
      <c r="J1003" s="56"/>
      <c r="K1003" s="57"/>
      <c r="L1003" s="95"/>
    </row>
    <row r="1004" spans="1:56" ht="14.25" x14ac:dyDescent="0.2">
      <c r="A1004" s="103"/>
      <c r="B1004" s="55"/>
      <c r="C1004" s="55" t="s">
        <v>71</v>
      </c>
      <c r="D1004" s="54"/>
      <c r="E1004" s="53"/>
      <c r="F1004" s="53"/>
      <c r="G1004" s="53"/>
      <c r="H1004" s="51">
        <f>H997+H998+H1000</f>
        <v>3848.9500000000003</v>
      </c>
      <c r="I1004" s="52"/>
      <c r="J1004" s="51">
        <f>J997+J998+J1000</f>
        <v>1985.32</v>
      </c>
      <c r="K1004" s="52"/>
      <c r="L1004" s="96"/>
    </row>
    <row r="1005" spans="1:56" ht="14.25" x14ac:dyDescent="0.2">
      <c r="A1005" s="103"/>
      <c r="B1005" s="55"/>
      <c r="C1005" s="55" t="s">
        <v>72</v>
      </c>
      <c r="D1005" s="54"/>
      <c r="E1005" s="53"/>
      <c r="F1005" s="53"/>
      <c r="G1005" s="53"/>
      <c r="H1005" s="51"/>
      <c r="I1005" s="52"/>
      <c r="J1005" s="51">
        <f>SUM(Q995:Q1008)+SUM(V995:V1008)</f>
        <v>1559.1200000000001</v>
      </c>
      <c r="K1005" s="52"/>
      <c r="L1005" s="96"/>
    </row>
    <row r="1006" spans="1:56" ht="28.5" x14ac:dyDescent="0.2">
      <c r="A1006" s="103"/>
      <c r="B1006" s="55" t="s">
        <v>183</v>
      </c>
      <c r="C1006" s="55" t="s">
        <v>94</v>
      </c>
      <c r="D1006" s="54" t="s">
        <v>73</v>
      </c>
      <c r="E1006" s="53">
        <v>90</v>
      </c>
      <c r="F1006" s="53">
        <f>ROUND(0.9,7)</f>
        <v>0.9</v>
      </c>
      <c r="G1006" s="53">
        <v>81</v>
      </c>
      <c r="H1006" s="51"/>
      <c r="I1006" s="52"/>
      <c r="J1006" s="51">
        <f>SUM(AC995:AC1008)</f>
        <v>1262.8900000000001</v>
      </c>
      <c r="K1006" s="52"/>
      <c r="L1006" s="96"/>
    </row>
    <row r="1007" spans="1:56" ht="42.75" x14ac:dyDescent="0.2">
      <c r="A1007" s="104"/>
      <c r="B1007" s="60" t="s">
        <v>182</v>
      </c>
      <c r="C1007" s="60" t="s">
        <v>95</v>
      </c>
      <c r="D1007" s="59" t="s">
        <v>73</v>
      </c>
      <c r="E1007" s="58">
        <v>85</v>
      </c>
      <c r="F1007" s="58">
        <f>ROUND(0.85,7)</f>
        <v>0.85</v>
      </c>
      <c r="G1007" s="58">
        <v>72.25</v>
      </c>
      <c r="H1007" s="56"/>
      <c r="I1007" s="57"/>
      <c r="J1007" s="56">
        <f>SUM(AE995:AE1008)</f>
        <v>1126.46</v>
      </c>
      <c r="K1007" s="57"/>
      <c r="L1007" s="95"/>
    </row>
    <row r="1008" spans="1:56" ht="15" x14ac:dyDescent="0.25">
      <c r="C1008" s="198" t="s">
        <v>74</v>
      </c>
      <c r="D1008" s="198"/>
      <c r="E1008" s="198"/>
      <c r="F1008" s="198"/>
      <c r="G1008" s="198"/>
      <c r="H1008" s="198"/>
      <c r="I1008" s="198">
        <f>J997+J998+J1000+J1006+J1007</f>
        <v>4374.67</v>
      </c>
      <c r="J1008" s="198"/>
      <c r="O1008" s="49">
        <f>I1008</f>
        <v>4374.67</v>
      </c>
      <c r="P1008" s="39">
        <f>K1008</f>
        <v>0</v>
      </c>
      <c r="Q1008" s="49">
        <f>J997</f>
        <v>1540.71</v>
      </c>
      <c r="R1008" s="49">
        <f>J997</f>
        <v>1540.71</v>
      </c>
      <c r="U1008" s="94">
        <f>L997</f>
        <v>0</v>
      </c>
      <c r="V1008" s="49">
        <f>J999</f>
        <v>18.41</v>
      </c>
      <c r="W1008" s="94">
        <f>L999</f>
        <v>0</v>
      </c>
      <c r="X1008" s="49">
        <f>J998</f>
        <v>321.32</v>
      </c>
      <c r="Z1008" s="94">
        <f>L998</f>
        <v>0</v>
      </c>
      <c r="AB1008" s="49">
        <f>J1000</f>
        <v>123.29</v>
      </c>
      <c r="AN1008" s="39">
        <v>4374.67</v>
      </c>
      <c r="AO1008" s="39">
        <v>123.29</v>
      </c>
      <c r="AP1008" s="39">
        <v>321.32</v>
      </c>
      <c r="AQ1008" s="39">
        <v>1540.71</v>
      </c>
      <c r="AX1008" s="39">
        <v>0</v>
      </c>
      <c r="AY1008" s="39">
        <v>0</v>
      </c>
      <c r="AZ1008" s="39">
        <v>0</v>
      </c>
      <c r="BA1008" s="39">
        <v>0</v>
      </c>
    </row>
    <row r="1009" spans="1:84" ht="42.75" x14ac:dyDescent="0.2">
      <c r="A1009" s="103" t="s">
        <v>758</v>
      </c>
      <c r="B1009" s="55" t="s">
        <v>759</v>
      </c>
      <c r="C1009" s="55" t="s">
        <v>760</v>
      </c>
      <c r="D1009" s="54" t="s">
        <v>111</v>
      </c>
      <c r="E1009" s="53">
        <v>44.69</v>
      </c>
      <c r="F1009" s="53"/>
      <c r="G1009" s="53">
        <v>44.69</v>
      </c>
      <c r="H1009" s="51">
        <v>701.31</v>
      </c>
      <c r="I1009" s="52"/>
      <c r="J1009" s="51">
        <v>31341.54</v>
      </c>
      <c r="K1009" s="52"/>
      <c r="L1009" s="96"/>
      <c r="AC1009" s="39">
        <v>0</v>
      </c>
      <c r="AD1009" s="39">
        <v>0</v>
      </c>
      <c r="AE1009" s="39">
        <v>0</v>
      </c>
      <c r="AF1009" s="39">
        <v>0</v>
      </c>
      <c r="AS1009" s="39">
        <v>0</v>
      </c>
      <c r="AT1009" s="39">
        <v>0</v>
      </c>
      <c r="BC1009" s="39">
        <v>0</v>
      </c>
      <c r="BD1009" s="39">
        <v>0</v>
      </c>
    </row>
    <row r="1010" spans="1:84" x14ac:dyDescent="0.2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</row>
    <row r="1011" spans="1:84" ht="15" x14ac:dyDescent="0.25">
      <c r="C1011" s="198" t="s">
        <v>74</v>
      </c>
      <c r="D1011" s="198"/>
      <c r="E1011" s="198"/>
      <c r="F1011" s="198"/>
      <c r="G1011" s="198"/>
      <c r="H1011" s="198"/>
      <c r="I1011" s="198">
        <f>J1009</f>
        <v>31341.54</v>
      </c>
      <c r="J1011" s="198"/>
      <c r="O1011" s="49">
        <f>I1011</f>
        <v>31341.54</v>
      </c>
      <c r="P1011" s="39">
        <f>K1011</f>
        <v>0</v>
      </c>
      <c r="Q1011" s="39">
        <f>0</f>
        <v>0</v>
      </c>
      <c r="R1011" s="39">
        <f>0</f>
        <v>0</v>
      </c>
      <c r="U1011" s="39">
        <f>0</f>
        <v>0</v>
      </c>
      <c r="V1011" s="39">
        <f>0</f>
        <v>0</v>
      </c>
      <c r="W1011" s="39">
        <f>0</f>
        <v>0</v>
      </c>
      <c r="X1011" s="39">
        <f>0</f>
        <v>0</v>
      </c>
      <c r="Z1011" s="39">
        <f>0</f>
        <v>0</v>
      </c>
      <c r="AB1011" s="49">
        <f>I1011</f>
        <v>31341.54</v>
      </c>
      <c r="AN1011" s="39">
        <v>31341.54</v>
      </c>
      <c r="AO1011" s="39">
        <v>31341.54</v>
      </c>
      <c r="AP1011" s="39">
        <v>0</v>
      </c>
      <c r="AQ1011" s="39">
        <v>0</v>
      </c>
      <c r="AX1011" s="39">
        <v>0</v>
      </c>
      <c r="AY1011" s="39">
        <v>0</v>
      </c>
      <c r="AZ1011" s="39">
        <v>0</v>
      </c>
      <c r="BA1011" s="39">
        <v>0</v>
      </c>
    </row>
    <row r="1013" spans="1:84" ht="15" x14ac:dyDescent="0.2">
      <c r="A1013" s="48"/>
      <c r="B1013" s="47"/>
      <c r="C1013" s="197" t="s">
        <v>239</v>
      </c>
      <c r="D1013" s="197"/>
      <c r="E1013" s="197"/>
      <c r="F1013" s="197"/>
      <c r="G1013" s="197"/>
      <c r="H1013" s="197"/>
      <c r="I1013" s="46"/>
      <c r="J1013" s="45">
        <f>J1015+J1016+J1017+J1018</f>
        <v>841615.04</v>
      </c>
      <c r="K1013" s="45"/>
      <c r="L1013" s="93"/>
      <c r="CF1013" s="99" t="s">
        <v>239</v>
      </c>
    </row>
    <row r="1014" spans="1:84" ht="14.25" x14ac:dyDescent="0.2">
      <c r="A1014" s="44"/>
      <c r="B1014" s="43"/>
      <c r="C1014" s="196" t="s">
        <v>75</v>
      </c>
      <c r="D1014" s="195"/>
      <c r="E1014" s="195"/>
      <c r="F1014" s="195"/>
      <c r="G1014" s="195"/>
      <c r="H1014" s="195"/>
      <c r="I1014" s="100"/>
      <c r="J1014" s="42"/>
      <c r="K1014" s="42"/>
      <c r="L1014" s="92"/>
    </row>
    <row r="1015" spans="1:84" ht="14.25" x14ac:dyDescent="0.2">
      <c r="A1015" s="44"/>
      <c r="B1015" s="43"/>
      <c r="C1015" s="195" t="s">
        <v>76</v>
      </c>
      <c r="D1015" s="195"/>
      <c r="E1015" s="195"/>
      <c r="F1015" s="195"/>
      <c r="G1015" s="195"/>
      <c r="H1015" s="195"/>
      <c r="I1015" s="100"/>
      <c r="J1015" s="42">
        <f>SUM(Q335:Q1011)</f>
        <v>147761.69</v>
      </c>
      <c r="K1015" s="42"/>
      <c r="L1015" s="92"/>
    </row>
    <row r="1016" spans="1:84" ht="14.25" x14ac:dyDescent="0.2">
      <c r="A1016" s="44"/>
      <c r="B1016" s="43"/>
      <c r="C1016" s="195" t="s">
        <v>77</v>
      </c>
      <c r="D1016" s="195"/>
      <c r="E1016" s="195"/>
      <c r="F1016" s="195"/>
      <c r="G1016" s="195"/>
      <c r="H1016" s="195"/>
      <c r="I1016" s="100"/>
      <c r="J1016" s="42">
        <v>10474.84</v>
      </c>
      <c r="K1016" s="42"/>
      <c r="L1016" s="92"/>
    </row>
    <row r="1017" spans="1:84" ht="14.25" x14ac:dyDescent="0.2">
      <c r="A1017" s="44"/>
      <c r="B1017" s="43"/>
      <c r="C1017" s="195" t="s">
        <v>78</v>
      </c>
      <c r="D1017" s="195"/>
      <c r="E1017" s="195"/>
      <c r="F1017" s="195"/>
      <c r="G1017" s="195"/>
      <c r="H1017" s="195"/>
      <c r="I1017" s="100"/>
      <c r="J1017" s="42">
        <v>683378.51</v>
      </c>
      <c r="K1017" s="42"/>
      <c r="L1017" s="92"/>
    </row>
    <row r="1018" spans="1:84" ht="14.25" hidden="1" customHeight="1" x14ac:dyDescent="0.2">
      <c r="A1018" s="44"/>
      <c r="B1018" s="43"/>
      <c r="C1018" s="195" t="s">
        <v>79</v>
      </c>
      <c r="D1018" s="195"/>
      <c r="E1018" s="195"/>
      <c r="F1018" s="195"/>
      <c r="G1018" s="195"/>
      <c r="H1018" s="195"/>
      <c r="I1018" s="100"/>
      <c r="J1018" s="42">
        <v>0</v>
      </c>
      <c r="K1018" s="42"/>
      <c r="L1018" s="92"/>
    </row>
    <row r="1019" spans="1:84" ht="14.25" x14ac:dyDescent="0.2">
      <c r="A1019" s="44"/>
      <c r="B1019" s="43"/>
      <c r="C1019" s="195" t="s">
        <v>87</v>
      </c>
      <c r="D1019" s="195"/>
      <c r="E1019" s="195"/>
      <c r="F1019" s="195"/>
      <c r="G1019" s="195"/>
      <c r="H1019" s="195"/>
      <c r="I1019" s="100"/>
      <c r="J1019" s="42">
        <f>SUM(Q335:Q1011)+SUM(V335:V1011)</f>
        <v>152049.73000000001</v>
      </c>
      <c r="K1019" s="42"/>
      <c r="L1019" s="92"/>
    </row>
    <row r="1020" spans="1:84" ht="14.25" x14ac:dyDescent="0.2">
      <c r="A1020" s="44"/>
      <c r="B1020" s="43"/>
      <c r="C1020" s="195" t="s">
        <v>88</v>
      </c>
      <c r="D1020" s="195"/>
      <c r="E1020" s="195"/>
      <c r="F1020" s="195"/>
      <c r="G1020" s="195"/>
      <c r="H1020" s="195"/>
      <c r="I1020" s="100"/>
      <c r="J1020" s="42">
        <v>145249.15</v>
      </c>
      <c r="K1020" s="42"/>
      <c r="L1020" s="92"/>
    </row>
    <row r="1021" spans="1:84" ht="14.25" x14ac:dyDescent="0.2">
      <c r="A1021" s="44"/>
      <c r="B1021" s="43"/>
      <c r="C1021" s="195" t="s">
        <v>89</v>
      </c>
      <c r="D1021" s="195"/>
      <c r="E1021" s="195"/>
      <c r="F1021" s="195"/>
      <c r="G1021" s="195"/>
      <c r="H1021" s="195"/>
      <c r="I1021" s="100"/>
      <c r="J1021" s="42">
        <v>73546.55</v>
      </c>
      <c r="K1021" s="42"/>
      <c r="L1021" s="92"/>
    </row>
    <row r="1022" spans="1:84" ht="14.25" hidden="1" customHeight="1" x14ac:dyDescent="0.2">
      <c r="A1022" s="44"/>
      <c r="B1022" s="43"/>
      <c r="C1022" s="195" t="s">
        <v>90</v>
      </c>
      <c r="D1022" s="195"/>
      <c r="E1022" s="195"/>
      <c r="F1022" s="195"/>
      <c r="G1022" s="195"/>
      <c r="H1022" s="195"/>
      <c r="I1022" s="100"/>
      <c r="J1022" s="42">
        <v>0</v>
      </c>
      <c r="K1022" s="42"/>
      <c r="L1022" s="92"/>
    </row>
    <row r="1023" spans="1:84" ht="14.25" hidden="1" customHeight="1" x14ac:dyDescent="0.2">
      <c r="A1023" s="44"/>
      <c r="B1023" s="43"/>
      <c r="C1023" s="195" t="s">
        <v>91</v>
      </c>
      <c r="D1023" s="195"/>
      <c r="E1023" s="195"/>
      <c r="F1023" s="195"/>
      <c r="G1023" s="195"/>
      <c r="H1023" s="195"/>
      <c r="I1023" s="100"/>
      <c r="J1023" s="42">
        <v>0</v>
      </c>
      <c r="K1023" s="42"/>
      <c r="L1023" s="92"/>
    </row>
    <row r="1024" spans="1:84" ht="15" x14ac:dyDescent="0.2">
      <c r="A1024" s="48"/>
      <c r="B1024" s="47"/>
      <c r="C1024" s="197" t="s">
        <v>238</v>
      </c>
      <c r="D1024" s="197"/>
      <c r="E1024" s="197"/>
      <c r="F1024" s="197"/>
      <c r="G1024" s="197"/>
      <c r="H1024" s="197"/>
      <c r="I1024" s="46"/>
      <c r="J1024" s="45">
        <v>1060410.74</v>
      </c>
      <c r="K1024" s="45"/>
      <c r="L1024" s="93"/>
    </row>
    <row r="1025" spans="1:56" ht="14.25" hidden="1" customHeight="1" x14ac:dyDescent="0.2">
      <c r="A1025" s="44"/>
      <c r="B1025" s="43"/>
      <c r="C1025" s="196" t="s">
        <v>75</v>
      </c>
      <c r="D1025" s="195"/>
      <c r="E1025" s="195"/>
      <c r="F1025" s="195"/>
      <c r="G1025" s="195"/>
      <c r="H1025" s="195"/>
      <c r="I1025" s="100"/>
      <c r="J1025" s="42"/>
      <c r="K1025" s="42"/>
      <c r="L1025" s="92"/>
    </row>
    <row r="1026" spans="1:56" ht="14.25" hidden="1" customHeight="1" x14ac:dyDescent="0.2">
      <c r="A1026" s="44"/>
      <c r="B1026" s="43"/>
      <c r="C1026" s="195" t="s">
        <v>163</v>
      </c>
      <c r="D1026" s="195"/>
      <c r="E1026" s="195"/>
      <c r="F1026" s="195"/>
      <c r="G1026" s="195"/>
      <c r="H1026" s="195"/>
      <c r="I1026" s="100"/>
      <c r="J1026" s="42">
        <f>SUM(BQ335:BQ1011)</f>
        <v>0</v>
      </c>
      <c r="K1026" s="42"/>
      <c r="L1026" s="92"/>
    </row>
    <row r="1027" spans="1:56" ht="14.25" hidden="1" customHeight="1" x14ac:dyDescent="0.2">
      <c r="A1027" s="44"/>
      <c r="B1027" s="43"/>
      <c r="C1027" s="195" t="s">
        <v>162</v>
      </c>
      <c r="D1027" s="195"/>
      <c r="E1027" s="195"/>
      <c r="F1027" s="195"/>
      <c r="G1027" s="195"/>
      <c r="H1027" s="195"/>
      <c r="I1027" s="100"/>
      <c r="J1027" s="42">
        <f>SUM(BR335:BR1011)</f>
        <v>0</v>
      </c>
      <c r="K1027" s="42"/>
      <c r="L1027" s="92"/>
    </row>
    <row r="1029" spans="1:56" ht="16.5" x14ac:dyDescent="0.25">
      <c r="A1029" s="199" t="s">
        <v>286</v>
      </c>
      <c r="B1029" s="199"/>
      <c r="C1029" s="199"/>
      <c r="D1029" s="199"/>
      <c r="E1029" s="199"/>
      <c r="F1029" s="199"/>
      <c r="G1029" s="199"/>
      <c r="H1029" s="199"/>
      <c r="I1029" s="199"/>
      <c r="J1029" s="199"/>
      <c r="K1029" s="199"/>
      <c r="L1029" s="199"/>
    </row>
    <row r="1030" spans="1:56" ht="14.25" x14ac:dyDescent="0.2">
      <c r="C1030" s="107" t="s">
        <v>560</v>
      </c>
    </row>
    <row r="1031" spans="1:56" ht="130.5" x14ac:dyDescent="0.2">
      <c r="A1031" s="103" t="s">
        <v>561</v>
      </c>
      <c r="B1031" s="55" t="s">
        <v>562</v>
      </c>
      <c r="C1031" s="55" t="s">
        <v>282</v>
      </c>
      <c r="D1031" s="54" t="s">
        <v>104</v>
      </c>
      <c r="E1031" s="53">
        <v>2.8849999999999998</v>
      </c>
      <c r="F1031" s="53"/>
      <c r="G1031" s="53">
        <v>2.8849999999999998</v>
      </c>
      <c r="H1031" s="51"/>
      <c r="I1031" s="52"/>
      <c r="J1031" s="51"/>
      <c r="K1031" s="52"/>
      <c r="L1031" s="96"/>
      <c r="AC1031" s="39">
        <v>1106.6099999999999</v>
      </c>
      <c r="AD1031" s="39">
        <v>1106.6099999999999</v>
      </c>
      <c r="AE1031" s="39">
        <v>637.28</v>
      </c>
      <c r="AF1031" s="39">
        <v>637.28</v>
      </c>
      <c r="AS1031" s="39">
        <v>1106.6099999999999</v>
      </c>
      <c r="AT1031" s="39">
        <v>637.28</v>
      </c>
      <c r="BC1031" s="39">
        <v>0</v>
      </c>
      <c r="BD1031" s="39">
        <v>0</v>
      </c>
    </row>
    <row r="1032" spans="1:56" ht="38.25" x14ac:dyDescent="0.2">
      <c r="B1032" s="106" t="s">
        <v>452</v>
      </c>
    </row>
    <row r="1033" spans="1:56" ht="14.25" x14ac:dyDescent="0.2">
      <c r="A1033" s="103"/>
      <c r="B1033" s="61">
        <v>1</v>
      </c>
      <c r="C1033" s="55" t="s">
        <v>33</v>
      </c>
      <c r="D1033" s="54"/>
      <c r="E1033" s="53"/>
      <c r="F1033" s="53"/>
      <c r="G1033" s="53"/>
      <c r="H1033" s="51">
        <v>282.66000000000003</v>
      </c>
      <c r="I1033" s="52">
        <f>ROUND(1.15,7)</f>
        <v>1.1499999999999999</v>
      </c>
      <c r="J1033" s="51">
        <v>937.8</v>
      </c>
      <c r="K1033" s="52"/>
      <c r="L1033" s="96"/>
    </row>
    <row r="1034" spans="1:56" ht="14.25" x14ac:dyDescent="0.2">
      <c r="A1034" s="103"/>
      <c r="B1034" s="61">
        <v>3</v>
      </c>
      <c r="C1034" s="55" t="s">
        <v>34</v>
      </c>
      <c r="D1034" s="54"/>
      <c r="E1034" s="53"/>
      <c r="F1034" s="53"/>
      <c r="G1034" s="53"/>
      <c r="H1034" s="51">
        <v>43.61</v>
      </c>
      <c r="I1034" s="52">
        <f>ROUND(1.25,7)</f>
        <v>1.25</v>
      </c>
      <c r="J1034" s="51">
        <v>157.29</v>
      </c>
      <c r="K1034" s="52"/>
      <c r="L1034" s="96"/>
    </row>
    <row r="1035" spans="1:56" ht="14.25" x14ac:dyDescent="0.2">
      <c r="A1035" s="103"/>
      <c r="B1035" s="61">
        <v>2</v>
      </c>
      <c r="C1035" s="55" t="s">
        <v>67</v>
      </c>
      <c r="D1035" s="54"/>
      <c r="E1035" s="53"/>
      <c r="F1035" s="53"/>
      <c r="G1035" s="53"/>
      <c r="H1035" s="51">
        <v>17.149999999999999</v>
      </c>
      <c r="I1035" s="52">
        <f>ROUND(1.25,7)</f>
        <v>1.25</v>
      </c>
      <c r="J1035" s="62">
        <v>61.85</v>
      </c>
      <c r="K1035" s="52"/>
      <c r="L1035" s="97"/>
    </row>
    <row r="1036" spans="1:56" ht="14.25" x14ac:dyDescent="0.2">
      <c r="A1036" s="103"/>
      <c r="B1036" s="61">
        <v>4</v>
      </c>
      <c r="C1036" s="55" t="s">
        <v>35</v>
      </c>
      <c r="D1036" s="54"/>
      <c r="E1036" s="53"/>
      <c r="F1036" s="53"/>
      <c r="G1036" s="53"/>
      <c r="H1036" s="51">
        <v>8.5399999999999991</v>
      </c>
      <c r="I1036" s="52"/>
      <c r="J1036" s="51">
        <v>24.64</v>
      </c>
      <c r="K1036" s="52"/>
      <c r="L1036" s="96"/>
    </row>
    <row r="1037" spans="1:56" ht="28.5" x14ac:dyDescent="0.2">
      <c r="A1037" s="103"/>
      <c r="B1037" s="55" t="s">
        <v>904</v>
      </c>
      <c r="C1037" s="55" t="s">
        <v>905</v>
      </c>
      <c r="D1037" s="54" t="s">
        <v>105</v>
      </c>
      <c r="E1037" s="53">
        <v>2.04</v>
      </c>
      <c r="F1037" s="53"/>
      <c r="G1037" s="53">
        <v>5.8853999999999997</v>
      </c>
      <c r="H1037" s="51"/>
      <c r="I1037" s="52"/>
      <c r="J1037" s="51"/>
      <c r="K1037" s="52"/>
      <c r="L1037" s="96"/>
    </row>
    <row r="1038" spans="1:56" ht="14.25" x14ac:dyDescent="0.2">
      <c r="A1038" s="103"/>
      <c r="B1038" s="55"/>
      <c r="C1038" s="55" t="s">
        <v>68</v>
      </c>
      <c r="D1038" s="54" t="s">
        <v>69</v>
      </c>
      <c r="E1038" s="53">
        <v>35.6</v>
      </c>
      <c r="F1038" s="53">
        <f>ROUND(1.15,7)</f>
        <v>1.1499999999999999</v>
      </c>
      <c r="G1038" s="53">
        <v>118.11190000000001</v>
      </c>
      <c r="H1038" s="51"/>
      <c r="I1038" s="52"/>
      <c r="J1038" s="51"/>
      <c r="K1038" s="52"/>
      <c r="L1038" s="96"/>
    </row>
    <row r="1039" spans="1:56" ht="14.25" x14ac:dyDescent="0.2">
      <c r="A1039" s="103"/>
      <c r="B1039" s="55"/>
      <c r="C1039" s="60" t="s">
        <v>70</v>
      </c>
      <c r="D1039" s="59" t="s">
        <v>69</v>
      </c>
      <c r="E1039" s="58">
        <v>1.27</v>
      </c>
      <c r="F1039" s="58">
        <f>ROUND(1.25,7)</f>
        <v>1.25</v>
      </c>
      <c r="G1039" s="58">
        <v>4.5799374999999998</v>
      </c>
      <c r="H1039" s="56"/>
      <c r="I1039" s="57"/>
      <c r="J1039" s="56"/>
      <c r="K1039" s="57"/>
      <c r="L1039" s="95"/>
    </row>
    <row r="1040" spans="1:56" ht="14.25" x14ac:dyDescent="0.2">
      <c r="A1040" s="103"/>
      <c r="B1040" s="55"/>
      <c r="C1040" s="55" t="s">
        <v>71</v>
      </c>
      <c r="D1040" s="54"/>
      <c r="E1040" s="53"/>
      <c r="F1040" s="53"/>
      <c r="G1040" s="53"/>
      <c r="H1040" s="51">
        <f>H1033+H1034+H1036</f>
        <v>334.81000000000006</v>
      </c>
      <c r="I1040" s="52"/>
      <c r="J1040" s="51">
        <f>J1033+J1034+J1036</f>
        <v>1119.73</v>
      </c>
      <c r="K1040" s="52"/>
      <c r="L1040" s="96"/>
    </row>
    <row r="1041" spans="1:56" ht="14.25" x14ac:dyDescent="0.2">
      <c r="A1041" s="103"/>
      <c r="B1041" s="55"/>
      <c r="C1041" s="55" t="s">
        <v>72</v>
      </c>
      <c r="D1041" s="54"/>
      <c r="E1041" s="53"/>
      <c r="F1041" s="53"/>
      <c r="G1041" s="53"/>
      <c r="H1041" s="51"/>
      <c r="I1041" s="52"/>
      <c r="J1041" s="51">
        <f>SUM(Q1031:Q1044)+SUM(V1031:V1044)</f>
        <v>999.65</v>
      </c>
      <c r="K1041" s="52"/>
      <c r="L1041" s="96"/>
    </row>
    <row r="1042" spans="1:56" ht="28.5" x14ac:dyDescent="0.2">
      <c r="A1042" s="103"/>
      <c r="B1042" s="55" t="s">
        <v>249</v>
      </c>
      <c r="C1042" s="55" t="s">
        <v>100</v>
      </c>
      <c r="D1042" s="54" t="s">
        <v>73</v>
      </c>
      <c r="E1042" s="53">
        <v>123</v>
      </c>
      <c r="F1042" s="53">
        <f>ROUND(0.9,7)</f>
        <v>0.9</v>
      </c>
      <c r="G1042" s="53">
        <v>110.7</v>
      </c>
      <c r="H1042" s="51"/>
      <c r="I1042" s="52"/>
      <c r="J1042" s="51">
        <f>SUM(AC1031:AC1044)</f>
        <v>1106.6099999999999</v>
      </c>
      <c r="K1042" s="52"/>
      <c r="L1042" s="96"/>
    </row>
    <row r="1043" spans="1:56" ht="42.75" x14ac:dyDescent="0.2">
      <c r="A1043" s="104"/>
      <c r="B1043" s="60" t="s">
        <v>248</v>
      </c>
      <c r="C1043" s="60" t="s">
        <v>101</v>
      </c>
      <c r="D1043" s="59" t="s">
        <v>73</v>
      </c>
      <c r="E1043" s="58">
        <v>75</v>
      </c>
      <c r="F1043" s="58">
        <f>ROUND(0.85,7)</f>
        <v>0.85</v>
      </c>
      <c r="G1043" s="58">
        <v>63.75</v>
      </c>
      <c r="H1043" s="56"/>
      <c r="I1043" s="57"/>
      <c r="J1043" s="56">
        <f>SUM(AE1031:AE1044)</f>
        <v>637.28</v>
      </c>
      <c r="K1043" s="57"/>
      <c r="L1043" s="95"/>
    </row>
    <row r="1044" spans="1:56" ht="15" x14ac:dyDescent="0.25">
      <c r="C1044" s="198" t="s">
        <v>74</v>
      </c>
      <c r="D1044" s="198"/>
      <c r="E1044" s="198"/>
      <c r="F1044" s="198"/>
      <c r="G1044" s="198"/>
      <c r="H1044" s="198"/>
      <c r="I1044" s="198">
        <f>J1033+J1034+J1036+J1042+J1043</f>
        <v>2863.62</v>
      </c>
      <c r="J1044" s="198"/>
      <c r="O1044" s="49">
        <f>I1044</f>
        <v>2863.62</v>
      </c>
      <c r="P1044" s="39">
        <f>K1044</f>
        <v>0</v>
      </c>
      <c r="Q1044" s="49">
        <f>J1033</f>
        <v>937.8</v>
      </c>
      <c r="R1044" s="49">
        <f>J1033</f>
        <v>937.8</v>
      </c>
      <c r="U1044" s="94">
        <f>L1033</f>
        <v>0</v>
      </c>
      <c r="V1044" s="49">
        <f>J1035</f>
        <v>61.85</v>
      </c>
      <c r="W1044" s="94">
        <f>L1035</f>
        <v>0</v>
      </c>
      <c r="X1044" s="49">
        <f>J1034</f>
        <v>157.29</v>
      </c>
      <c r="Z1044" s="94">
        <f>L1034</f>
        <v>0</v>
      </c>
      <c r="AB1044" s="49">
        <f>J1036</f>
        <v>24.64</v>
      </c>
      <c r="AN1044" s="39">
        <v>2863.62</v>
      </c>
      <c r="AO1044" s="39">
        <v>24.64</v>
      </c>
      <c r="AP1044" s="39">
        <v>157.29</v>
      </c>
      <c r="AQ1044" s="39">
        <v>937.8</v>
      </c>
      <c r="AX1044" s="39">
        <v>0</v>
      </c>
      <c r="AY1044" s="39">
        <v>0</v>
      </c>
      <c r="AZ1044" s="39">
        <v>0</v>
      </c>
      <c r="BA1044" s="39">
        <v>0</v>
      </c>
    </row>
    <row r="1045" spans="1:56" ht="28.5" x14ac:dyDescent="0.2">
      <c r="A1045" s="103" t="s">
        <v>563</v>
      </c>
      <c r="B1045" s="55" t="s">
        <v>564</v>
      </c>
      <c r="C1045" s="55" t="s">
        <v>565</v>
      </c>
      <c r="D1045" s="54" t="s">
        <v>105</v>
      </c>
      <c r="E1045" s="53">
        <v>5.8853999999999997</v>
      </c>
      <c r="F1045" s="53"/>
      <c r="G1045" s="53">
        <v>5.8853999999999997</v>
      </c>
      <c r="H1045" s="51">
        <v>548.29999999999995</v>
      </c>
      <c r="I1045" s="52"/>
      <c r="J1045" s="51">
        <v>3226.96</v>
      </c>
      <c r="K1045" s="52"/>
      <c r="L1045" s="96"/>
      <c r="AC1045" s="39">
        <v>0</v>
      </c>
      <c r="AD1045" s="39">
        <v>0</v>
      </c>
      <c r="AE1045" s="39">
        <v>0</v>
      </c>
      <c r="AF1045" s="39">
        <v>0</v>
      </c>
      <c r="AS1045" s="39">
        <v>0</v>
      </c>
      <c r="AT1045" s="39">
        <v>0</v>
      </c>
      <c r="BC1045" s="39">
        <v>0</v>
      </c>
      <c r="BD1045" s="39">
        <v>0</v>
      </c>
    </row>
    <row r="1046" spans="1:56" x14ac:dyDescent="0.2">
      <c r="A1046" s="50"/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</row>
    <row r="1047" spans="1:56" ht="15" x14ac:dyDescent="0.25">
      <c r="C1047" s="198" t="s">
        <v>74</v>
      </c>
      <c r="D1047" s="198"/>
      <c r="E1047" s="198"/>
      <c r="F1047" s="198"/>
      <c r="G1047" s="198"/>
      <c r="H1047" s="198"/>
      <c r="I1047" s="198">
        <f>J1045</f>
        <v>3226.96</v>
      </c>
      <c r="J1047" s="198"/>
      <c r="O1047" s="49">
        <f>I1047</f>
        <v>3226.96</v>
      </c>
      <c r="P1047" s="39">
        <f>K1047</f>
        <v>0</v>
      </c>
      <c r="Q1047" s="39">
        <f>0</f>
        <v>0</v>
      </c>
      <c r="R1047" s="39">
        <f>0</f>
        <v>0</v>
      </c>
      <c r="U1047" s="39">
        <f>0</f>
        <v>0</v>
      </c>
      <c r="V1047" s="39">
        <f>0</f>
        <v>0</v>
      </c>
      <c r="W1047" s="39">
        <f>0</f>
        <v>0</v>
      </c>
      <c r="X1047" s="39">
        <f>0</f>
        <v>0</v>
      </c>
      <c r="Z1047" s="39">
        <f>0</f>
        <v>0</v>
      </c>
      <c r="AB1047" s="49">
        <f>I1047</f>
        <v>3226.96</v>
      </c>
      <c r="AN1047" s="39">
        <v>3226.96</v>
      </c>
      <c r="AO1047" s="39">
        <v>3226.96</v>
      </c>
      <c r="AP1047" s="39">
        <v>0</v>
      </c>
      <c r="AQ1047" s="39">
        <v>0</v>
      </c>
      <c r="AX1047" s="39">
        <v>0</v>
      </c>
      <c r="AY1047" s="39">
        <v>0</v>
      </c>
      <c r="AZ1047" s="39">
        <v>0</v>
      </c>
      <c r="BA1047" s="39">
        <v>0</v>
      </c>
    </row>
    <row r="1048" spans="1:56" ht="171.75" x14ac:dyDescent="0.2">
      <c r="A1048" s="103" t="s">
        <v>566</v>
      </c>
      <c r="B1048" s="55" t="s">
        <v>567</v>
      </c>
      <c r="C1048" s="55" t="s">
        <v>281</v>
      </c>
      <c r="D1048" s="54" t="s">
        <v>104</v>
      </c>
      <c r="E1048" s="53">
        <v>2.8849999999999998</v>
      </c>
      <c r="F1048" s="53"/>
      <c r="G1048" s="53">
        <v>2.8849999999999998</v>
      </c>
      <c r="H1048" s="51"/>
      <c r="I1048" s="52"/>
      <c r="J1048" s="51"/>
      <c r="K1048" s="52"/>
      <c r="L1048" s="96"/>
      <c r="AC1048" s="39">
        <v>48.32</v>
      </c>
      <c r="AD1048" s="39">
        <v>48.32</v>
      </c>
      <c r="AE1048" s="39">
        <v>27.83</v>
      </c>
      <c r="AF1048" s="39">
        <v>27.83</v>
      </c>
      <c r="AS1048" s="39">
        <v>48.32</v>
      </c>
      <c r="AT1048" s="39">
        <v>27.83</v>
      </c>
      <c r="BC1048" s="39">
        <v>0</v>
      </c>
      <c r="BD1048" s="39">
        <v>0</v>
      </c>
    </row>
    <row r="1049" spans="1:56" ht="38.25" x14ac:dyDescent="0.2">
      <c r="B1049" s="106" t="s">
        <v>452</v>
      </c>
    </row>
    <row r="1050" spans="1:56" ht="14.25" x14ac:dyDescent="0.2">
      <c r="A1050" s="103"/>
      <c r="B1050" s="61">
        <v>1</v>
      </c>
      <c r="C1050" s="55" t="s">
        <v>33</v>
      </c>
      <c r="D1050" s="54"/>
      <c r="E1050" s="53"/>
      <c r="F1050" s="53"/>
      <c r="G1050" s="53"/>
      <c r="H1050" s="51">
        <v>3.49</v>
      </c>
      <c r="I1050" s="52">
        <f>ROUND(1.15*2,7)</f>
        <v>2.2999999999999998</v>
      </c>
      <c r="J1050" s="51">
        <v>23.17</v>
      </c>
      <c r="K1050" s="52"/>
      <c r="L1050" s="96"/>
    </row>
    <row r="1051" spans="1:56" ht="14.25" x14ac:dyDescent="0.2">
      <c r="A1051" s="103"/>
      <c r="B1051" s="61">
        <v>3</v>
      </c>
      <c r="C1051" s="55" t="s">
        <v>34</v>
      </c>
      <c r="D1051" s="54"/>
      <c r="E1051" s="53"/>
      <c r="F1051" s="53"/>
      <c r="G1051" s="53"/>
      <c r="H1051" s="51">
        <v>7.56</v>
      </c>
      <c r="I1051" s="52">
        <f>ROUND(1.25*2,7)</f>
        <v>2.5</v>
      </c>
      <c r="J1051" s="51">
        <v>54.53</v>
      </c>
      <c r="K1051" s="52"/>
      <c r="L1051" s="96"/>
    </row>
    <row r="1052" spans="1:56" ht="14.25" x14ac:dyDescent="0.2">
      <c r="A1052" s="103"/>
      <c r="B1052" s="61">
        <v>2</v>
      </c>
      <c r="C1052" s="55" t="s">
        <v>67</v>
      </c>
      <c r="D1052" s="54"/>
      <c r="E1052" s="53"/>
      <c r="F1052" s="53"/>
      <c r="G1052" s="53"/>
      <c r="H1052" s="51">
        <v>2.84</v>
      </c>
      <c r="I1052" s="52">
        <f>ROUND(1.25*2,7)</f>
        <v>2.5</v>
      </c>
      <c r="J1052" s="62">
        <v>20.48</v>
      </c>
      <c r="K1052" s="52"/>
      <c r="L1052" s="97"/>
    </row>
    <row r="1053" spans="1:56" ht="28.5" x14ac:dyDescent="0.2">
      <c r="A1053" s="103"/>
      <c r="B1053" s="55" t="s">
        <v>904</v>
      </c>
      <c r="C1053" s="55" t="s">
        <v>905</v>
      </c>
      <c r="D1053" s="54" t="s">
        <v>105</v>
      </c>
      <c r="E1053" s="53">
        <v>0.51</v>
      </c>
      <c r="F1053" s="53">
        <f>ROUND(2,7)</f>
        <v>2</v>
      </c>
      <c r="G1053" s="53">
        <v>2.9426999999999999</v>
      </c>
      <c r="H1053" s="51"/>
      <c r="I1053" s="52"/>
      <c r="J1053" s="51"/>
      <c r="K1053" s="52"/>
      <c r="L1053" s="96"/>
    </row>
    <row r="1054" spans="1:56" ht="14.25" x14ac:dyDescent="0.2">
      <c r="A1054" s="103"/>
      <c r="B1054" s="55"/>
      <c r="C1054" s="55" t="s">
        <v>68</v>
      </c>
      <c r="D1054" s="54" t="s">
        <v>69</v>
      </c>
      <c r="E1054" s="53">
        <v>0.44</v>
      </c>
      <c r="F1054" s="53">
        <f>ROUND(1.15*2,7)</f>
        <v>2.2999999999999998</v>
      </c>
      <c r="G1054" s="53">
        <v>2.9196200000000001</v>
      </c>
      <c r="H1054" s="51"/>
      <c r="I1054" s="52"/>
      <c r="J1054" s="51"/>
      <c r="K1054" s="52"/>
      <c r="L1054" s="96"/>
    </row>
    <row r="1055" spans="1:56" ht="14.25" x14ac:dyDescent="0.2">
      <c r="A1055" s="103"/>
      <c r="B1055" s="55"/>
      <c r="C1055" s="60" t="s">
        <v>70</v>
      </c>
      <c r="D1055" s="59" t="s">
        <v>69</v>
      </c>
      <c r="E1055" s="58">
        <v>0.21</v>
      </c>
      <c r="F1055" s="58">
        <f>ROUND(1.25*2,7)</f>
        <v>2.5</v>
      </c>
      <c r="G1055" s="58">
        <v>1.5146250000000001</v>
      </c>
      <c r="H1055" s="56"/>
      <c r="I1055" s="57"/>
      <c r="J1055" s="56"/>
      <c r="K1055" s="57"/>
      <c r="L1055" s="95"/>
    </row>
    <row r="1056" spans="1:56" ht="14.25" x14ac:dyDescent="0.2">
      <c r="A1056" s="103"/>
      <c r="B1056" s="55"/>
      <c r="C1056" s="55" t="s">
        <v>71</v>
      </c>
      <c r="D1056" s="54"/>
      <c r="E1056" s="53"/>
      <c r="F1056" s="53"/>
      <c r="G1056" s="53"/>
      <c r="H1056" s="51">
        <f>H1050+H1051</f>
        <v>11.05</v>
      </c>
      <c r="I1056" s="52"/>
      <c r="J1056" s="51">
        <f>J1050+J1051</f>
        <v>77.7</v>
      </c>
      <c r="K1056" s="52"/>
      <c r="L1056" s="96"/>
    </row>
    <row r="1057" spans="1:56" ht="14.25" x14ac:dyDescent="0.2">
      <c r="A1057" s="103"/>
      <c r="B1057" s="55"/>
      <c r="C1057" s="55" t="s">
        <v>72</v>
      </c>
      <c r="D1057" s="54"/>
      <c r="E1057" s="53"/>
      <c r="F1057" s="53"/>
      <c r="G1057" s="53"/>
      <c r="H1057" s="51"/>
      <c r="I1057" s="52"/>
      <c r="J1057" s="51">
        <f>SUM(Q1048:Q1060)+SUM(V1048:V1060)</f>
        <v>43.650000000000006</v>
      </c>
      <c r="K1057" s="52"/>
      <c r="L1057" s="96"/>
    </row>
    <row r="1058" spans="1:56" ht="28.5" x14ac:dyDescent="0.2">
      <c r="A1058" s="103"/>
      <c r="B1058" s="55" t="s">
        <v>249</v>
      </c>
      <c r="C1058" s="55" t="s">
        <v>100</v>
      </c>
      <c r="D1058" s="54" t="s">
        <v>73</v>
      </c>
      <c r="E1058" s="53">
        <v>123</v>
      </c>
      <c r="F1058" s="53">
        <f>ROUND(0.9,7)</f>
        <v>0.9</v>
      </c>
      <c r="G1058" s="53">
        <v>110.7</v>
      </c>
      <c r="H1058" s="51"/>
      <c r="I1058" s="52"/>
      <c r="J1058" s="51">
        <f>SUM(AC1048:AC1060)</f>
        <v>48.32</v>
      </c>
      <c r="K1058" s="52"/>
      <c r="L1058" s="96"/>
    </row>
    <row r="1059" spans="1:56" ht="42.75" x14ac:dyDescent="0.2">
      <c r="A1059" s="104"/>
      <c r="B1059" s="60" t="s">
        <v>248</v>
      </c>
      <c r="C1059" s="60" t="s">
        <v>101</v>
      </c>
      <c r="D1059" s="59" t="s">
        <v>73</v>
      </c>
      <c r="E1059" s="58">
        <v>75</v>
      </c>
      <c r="F1059" s="58">
        <f>ROUND(0.85,7)</f>
        <v>0.85</v>
      </c>
      <c r="G1059" s="58">
        <v>63.75</v>
      </c>
      <c r="H1059" s="56"/>
      <c r="I1059" s="57"/>
      <c r="J1059" s="56">
        <f>SUM(AE1048:AE1060)</f>
        <v>27.83</v>
      </c>
      <c r="K1059" s="57"/>
      <c r="L1059" s="95"/>
    </row>
    <row r="1060" spans="1:56" ht="15" x14ac:dyDescent="0.25">
      <c r="C1060" s="198" t="s">
        <v>74</v>
      </c>
      <c r="D1060" s="198"/>
      <c r="E1060" s="198"/>
      <c r="F1060" s="198"/>
      <c r="G1060" s="198"/>
      <c r="H1060" s="198"/>
      <c r="I1060" s="198">
        <f>J1050+J1051+J1058+J1059</f>
        <v>153.85000000000002</v>
      </c>
      <c r="J1060" s="198"/>
      <c r="O1060" s="49">
        <f>I1060</f>
        <v>153.85000000000002</v>
      </c>
      <c r="P1060" s="39">
        <f>K1060</f>
        <v>0</v>
      </c>
      <c r="Q1060" s="49">
        <f>J1050</f>
        <v>23.17</v>
      </c>
      <c r="R1060" s="49">
        <f>J1050</f>
        <v>23.17</v>
      </c>
      <c r="U1060" s="94">
        <f>L1050</f>
        <v>0</v>
      </c>
      <c r="V1060" s="49">
        <f>J1052</f>
        <v>20.48</v>
      </c>
      <c r="W1060" s="94">
        <f>L1052</f>
        <v>0</v>
      </c>
      <c r="X1060" s="49">
        <f>J1051</f>
        <v>54.53</v>
      </c>
      <c r="Z1060" s="94">
        <f>L1051</f>
        <v>0</v>
      </c>
      <c r="AB1060" s="39">
        <f>0</f>
        <v>0</v>
      </c>
      <c r="AN1060" s="39">
        <v>153.85000000000002</v>
      </c>
      <c r="AO1060" s="39">
        <v>0</v>
      </c>
      <c r="AP1060" s="39">
        <v>54.53</v>
      </c>
      <c r="AQ1060" s="39">
        <v>23.17</v>
      </c>
      <c r="AX1060" s="39">
        <v>0</v>
      </c>
      <c r="AY1060" s="39">
        <v>0</v>
      </c>
      <c r="AZ1060" s="39">
        <v>0</v>
      </c>
      <c r="BA1060" s="39">
        <v>0</v>
      </c>
    </row>
    <row r="1061" spans="1:56" ht="28.5" x14ac:dyDescent="0.2">
      <c r="A1061" s="103" t="s">
        <v>568</v>
      </c>
      <c r="B1061" s="55" t="s">
        <v>564</v>
      </c>
      <c r="C1061" s="55" t="s">
        <v>565</v>
      </c>
      <c r="D1061" s="54" t="s">
        <v>105</v>
      </c>
      <c r="E1061" s="53">
        <v>2.9426999999999999</v>
      </c>
      <c r="F1061" s="53"/>
      <c r="G1061" s="53">
        <v>2.9426999999999999</v>
      </c>
      <c r="H1061" s="51">
        <v>548.29999999999995</v>
      </c>
      <c r="I1061" s="52"/>
      <c r="J1061" s="51">
        <v>1613.48</v>
      </c>
      <c r="K1061" s="52"/>
      <c r="L1061" s="96"/>
      <c r="AC1061" s="39">
        <v>0</v>
      </c>
      <c r="AD1061" s="39">
        <v>0</v>
      </c>
      <c r="AE1061" s="39">
        <v>0</v>
      </c>
      <c r="AF1061" s="39">
        <v>0</v>
      </c>
      <c r="AS1061" s="39">
        <v>0</v>
      </c>
      <c r="AT1061" s="39">
        <v>0</v>
      </c>
      <c r="BC1061" s="39">
        <v>0</v>
      </c>
      <c r="BD1061" s="39">
        <v>0</v>
      </c>
    </row>
    <row r="1062" spans="1:56" x14ac:dyDescent="0.2">
      <c r="A1062" s="50"/>
      <c r="B1062" s="50"/>
      <c r="C1062" s="50"/>
      <c r="D1062" s="50"/>
      <c r="E1062" s="50"/>
      <c r="F1062" s="50"/>
      <c r="G1062" s="50"/>
      <c r="H1062" s="50"/>
      <c r="I1062" s="50"/>
      <c r="J1062" s="50"/>
      <c r="K1062" s="50"/>
      <c r="L1062" s="50"/>
    </row>
    <row r="1063" spans="1:56" ht="15" x14ac:dyDescent="0.25">
      <c r="C1063" s="198" t="s">
        <v>74</v>
      </c>
      <c r="D1063" s="198"/>
      <c r="E1063" s="198"/>
      <c r="F1063" s="198"/>
      <c r="G1063" s="198"/>
      <c r="H1063" s="198"/>
      <c r="I1063" s="198">
        <f>J1061</f>
        <v>1613.48</v>
      </c>
      <c r="J1063" s="198"/>
      <c r="O1063" s="49">
        <f>I1063</f>
        <v>1613.48</v>
      </c>
      <c r="P1063" s="39">
        <f>K1063</f>
        <v>0</v>
      </c>
      <c r="Q1063" s="39">
        <f>0</f>
        <v>0</v>
      </c>
      <c r="R1063" s="39">
        <f>0</f>
        <v>0</v>
      </c>
      <c r="U1063" s="39">
        <f>0</f>
        <v>0</v>
      </c>
      <c r="V1063" s="39">
        <f>0</f>
        <v>0</v>
      </c>
      <c r="W1063" s="39">
        <f>0</f>
        <v>0</v>
      </c>
      <c r="X1063" s="39">
        <f>0</f>
        <v>0</v>
      </c>
      <c r="Z1063" s="39">
        <f>0</f>
        <v>0</v>
      </c>
      <c r="AB1063" s="49">
        <f>I1063</f>
        <v>1613.48</v>
      </c>
      <c r="AN1063" s="39">
        <v>1613.48</v>
      </c>
      <c r="AO1063" s="39">
        <v>1613.48</v>
      </c>
      <c r="AP1063" s="39">
        <v>0</v>
      </c>
      <c r="AQ1063" s="39">
        <v>0</v>
      </c>
      <c r="AX1063" s="39">
        <v>0</v>
      </c>
      <c r="AY1063" s="39">
        <v>0</v>
      </c>
      <c r="AZ1063" s="39">
        <v>0</v>
      </c>
      <c r="BA1063" s="39">
        <v>0</v>
      </c>
    </row>
    <row r="1064" spans="1:56" ht="130.5" x14ac:dyDescent="0.2">
      <c r="A1064" s="103" t="s">
        <v>569</v>
      </c>
      <c r="B1064" s="55" t="s">
        <v>461</v>
      </c>
      <c r="C1064" s="55" t="s">
        <v>250</v>
      </c>
      <c r="D1064" s="54" t="s">
        <v>104</v>
      </c>
      <c r="E1064" s="53">
        <v>2.8849999999999998</v>
      </c>
      <c r="F1064" s="53"/>
      <c r="G1064" s="53">
        <v>2.8849999999999998</v>
      </c>
      <c r="H1064" s="51"/>
      <c r="I1064" s="52"/>
      <c r="J1064" s="51"/>
      <c r="K1064" s="52"/>
      <c r="L1064" s="96"/>
      <c r="AC1064" s="39">
        <v>10034.4</v>
      </c>
      <c r="AD1064" s="39">
        <v>10034.4</v>
      </c>
      <c r="AE1064" s="39">
        <v>5778.62</v>
      </c>
      <c r="AF1064" s="39">
        <v>5778.62</v>
      </c>
      <c r="AS1064" s="39">
        <v>10034.4</v>
      </c>
      <c r="AT1064" s="39">
        <v>5778.62</v>
      </c>
      <c r="BC1064" s="39">
        <v>0</v>
      </c>
      <c r="BD1064" s="39">
        <v>0</v>
      </c>
    </row>
    <row r="1065" spans="1:56" ht="38.25" x14ac:dyDescent="0.2">
      <c r="B1065" s="106" t="s">
        <v>452</v>
      </c>
    </row>
    <row r="1066" spans="1:56" ht="14.25" x14ac:dyDescent="0.2">
      <c r="A1066" s="103"/>
      <c r="B1066" s="61">
        <v>1</v>
      </c>
      <c r="C1066" s="55" t="s">
        <v>33</v>
      </c>
      <c r="D1066" s="54"/>
      <c r="E1066" s="53"/>
      <c r="F1066" s="53"/>
      <c r="G1066" s="53"/>
      <c r="H1066" s="51">
        <v>2713.07</v>
      </c>
      <c r="I1066" s="52">
        <f>ROUND(1.15,7)</f>
        <v>1.1499999999999999</v>
      </c>
      <c r="J1066" s="51">
        <v>9001.2900000000009</v>
      </c>
      <c r="K1066" s="52"/>
      <c r="L1066" s="96"/>
    </row>
    <row r="1067" spans="1:56" ht="14.25" x14ac:dyDescent="0.2">
      <c r="A1067" s="103"/>
      <c r="B1067" s="61">
        <v>3</v>
      </c>
      <c r="C1067" s="55" t="s">
        <v>34</v>
      </c>
      <c r="D1067" s="54"/>
      <c r="E1067" s="53"/>
      <c r="F1067" s="53"/>
      <c r="G1067" s="53"/>
      <c r="H1067" s="51">
        <v>24.42</v>
      </c>
      <c r="I1067" s="52">
        <f>ROUND(1.25,7)</f>
        <v>1.25</v>
      </c>
      <c r="J1067" s="51">
        <v>88.05</v>
      </c>
      <c r="K1067" s="52"/>
      <c r="L1067" s="96"/>
    </row>
    <row r="1068" spans="1:56" ht="14.25" x14ac:dyDescent="0.2">
      <c r="A1068" s="103"/>
      <c r="B1068" s="61">
        <v>2</v>
      </c>
      <c r="C1068" s="55" t="s">
        <v>67</v>
      </c>
      <c r="D1068" s="54"/>
      <c r="E1068" s="53"/>
      <c r="F1068" s="53"/>
      <c r="G1068" s="53"/>
      <c r="H1068" s="51">
        <v>17.53</v>
      </c>
      <c r="I1068" s="52">
        <f>ROUND(1.25,7)</f>
        <v>1.25</v>
      </c>
      <c r="J1068" s="62">
        <v>63.21</v>
      </c>
      <c r="K1068" s="52"/>
      <c r="L1068" s="97"/>
    </row>
    <row r="1069" spans="1:56" ht="14.25" x14ac:dyDescent="0.2">
      <c r="A1069" s="103"/>
      <c r="B1069" s="61">
        <v>4</v>
      </c>
      <c r="C1069" s="55" t="s">
        <v>35</v>
      </c>
      <c r="D1069" s="54"/>
      <c r="E1069" s="53"/>
      <c r="F1069" s="53"/>
      <c r="G1069" s="53"/>
      <c r="H1069" s="51">
        <v>14411.64</v>
      </c>
      <c r="I1069" s="52"/>
      <c r="J1069" s="51">
        <v>41577.58</v>
      </c>
      <c r="K1069" s="52"/>
      <c r="L1069" s="96"/>
    </row>
    <row r="1070" spans="1:56" ht="14.25" x14ac:dyDescent="0.2">
      <c r="A1070" s="103"/>
      <c r="B1070" s="55" t="s">
        <v>890</v>
      </c>
      <c r="C1070" s="55" t="s">
        <v>891</v>
      </c>
      <c r="D1070" s="54" t="s">
        <v>105</v>
      </c>
      <c r="E1070" s="53">
        <v>0.01</v>
      </c>
      <c r="F1070" s="53"/>
      <c r="G1070" s="53">
        <v>2.8850000000000001E-2</v>
      </c>
      <c r="H1070" s="51"/>
      <c r="I1070" s="52"/>
      <c r="J1070" s="51"/>
      <c r="K1070" s="52"/>
      <c r="L1070" s="96"/>
    </row>
    <row r="1071" spans="1:56" ht="28.5" x14ac:dyDescent="0.2">
      <c r="A1071" s="103"/>
      <c r="B1071" s="55" t="s">
        <v>892</v>
      </c>
      <c r="C1071" s="55" t="s">
        <v>893</v>
      </c>
      <c r="D1071" s="54" t="s">
        <v>108</v>
      </c>
      <c r="E1071" s="53">
        <v>1.2</v>
      </c>
      <c r="F1071" s="53"/>
      <c r="G1071" s="53">
        <v>3.4620000000000002</v>
      </c>
      <c r="H1071" s="51"/>
      <c r="I1071" s="52"/>
      <c r="J1071" s="51"/>
      <c r="K1071" s="52"/>
      <c r="L1071" s="96"/>
    </row>
    <row r="1072" spans="1:56" ht="14.25" x14ac:dyDescent="0.2">
      <c r="A1072" s="103"/>
      <c r="B1072" s="55" t="s">
        <v>894</v>
      </c>
      <c r="C1072" s="55" t="s">
        <v>889</v>
      </c>
      <c r="D1072" s="54" t="s">
        <v>108</v>
      </c>
      <c r="E1072" s="53">
        <v>0</v>
      </c>
      <c r="F1072" s="53"/>
      <c r="G1072" s="53">
        <v>0</v>
      </c>
      <c r="H1072" s="51"/>
      <c r="I1072" s="52"/>
      <c r="J1072" s="51"/>
      <c r="K1072" s="52"/>
      <c r="L1072" s="96"/>
    </row>
    <row r="1073" spans="1:56" ht="14.25" x14ac:dyDescent="0.2">
      <c r="A1073" s="103"/>
      <c r="B1073" s="55"/>
      <c r="C1073" s="55" t="s">
        <v>68</v>
      </c>
      <c r="D1073" s="54" t="s">
        <v>69</v>
      </c>
      <c r="E1073" s="53">
        <v>310.42</v>
      </c>
      <c r="F1073" s="53">
        <f>ROUND(1.15,7)</f>
        <v>1.1499999999999999</v>
      </c>
      <c r="G1073" s="53">
        <v>1029.895955</v>
      </c>
      <c r="H1073" s="51"/>
      <c r="I1073" s="52"/>
      <c r="J1073" s="51"/>
      <c r="K1073" s="52"/>
      <c r="L1073" s="96"/>
    </row>
    <row r="1074" spans="1:56" ht="14.25" x14ac:dyDescent="0.2">
      <c r="A1074" s="103"/>
      <c r="B1074" s="55"/>
      <c r="C1074" s="60" t="s">
        <v>70</v>
      </c>
      <c r="D1074" s="59" t="s">
        <v>69</v>
      </c>
      <c r="E1074" s="58">
        <v>1.73</v>
      </c>
      <c r="F1074" s="58">
        <f>ROUND(1.25,7)</f>
        <v>1.25</v>
      </c>
      <c r="G1074" s="58">
        <v>6.2388124999999999</v>
      </c>
      <c r="H1074" s="56"/>
      <c r="I1074" s="57"/>
      <c r="J1074" s="56"/>
      <c r="K1074" s="57"/>
      <c r="L1074" s="95"/>
    </row>
    <row r="1075" spans="1:56" ht="14.25" x14ac:dyDescent="0.2">
      <c r="A1075" s="103"/>
      <c r="B1075" s="55"/>
      <c r="C1075" s="55" t="s">
        <v>71</v>
      </c>
      <c r="D1075" s="54"/>
      <c r="E1075" s="53"/>
      <c r="F1075" s="53"/>
      <c r="G1075" s="53"/>
      <c r="H1075" s="51">
        <f>H1066+H1067+H1069</f>
        <v>17149.13</v>
      </c>
      <c r="I1075" s="52"/>
      <c r="J1075" s="51">
        <f>J1066+J1067+J1069</f>
        <v>50666.92</v>
      </c>
      <c r="K1075" s="52"/>
      <c r="L1075" s="96"/>
    </row>
    <row r="1076" spans="1:56" ht="14.25" x14ac:dyDescent="0.2">
      <c r="A1076" s="103"/>
      <c r="B1076" s="55"/>
      <c r="C1076" s="55" t="s">
        <v>72</v>
      </c>
      <c r="D1076" s="54"/>
      <c r="E1076" s="53"/>
      <c r="F1076" s="53"/>
      <c r="G1076" s="53"/>
      <c r="H1076" s="51"/>
      <c r="I1076" s="52"/>
      <c r="J1076" s="51">
        <f>SUM(Q1064:Q1079)+SUM(V1064:V1079)</f>
        <v>9064.5</v>
      </c>
      <c r="K1076" s="52"/>
      <c r="L1076" s="96"/>
    </row>
    <row r="1077" spans="1:56" ht="28.5" x14ac:dyDescent="0.2">
      <c r="A1077" s="103"/>
      <c r="B1077" s="55" t="s">
        <v>249</v>
      </c>
      <c r="C1077" s="55" t="s">
        <v>100</v>
      </c>
      <c r="D1077" s="54" t="s">
        <v>73</v>
      </c>
      <c r="E1077" s="53">
        <v>123</v>
      </c>
      <c r="F1077" s="53">
        <f>ROUND(0.9,7)</f>
        <v>0.9</v>
      </c>
      <c r="G1077" s="53">
        <v>110.7</v>
      </c>
      <c r="H1077" s="51"/>
      <c r="I1077" s="52"/>
      <c r="J1077" s="51">
        <f>SUM(AC1064:AC1079)</f>
        <v>10034.4</v>
      </c>
      <c r="K1077" s="52"/>
      <c r="L1077" s="96"/>
    </row>
    <row r="1078" spans="1:56" ht="42.75" x14ac:dyDescent="0.2">
      <c r="A1078" s="104"/>
      <c r="B1078" s="60" t="s">
        <v>248</v>
      </c>
      <c r="C1078" s="60" t="s">
        <v>101</v>
      </c>
      <c r="D1078" s="59" t="s">
        <v>73</v>
      </c>
      <c r="E1078" s="58">
        <v>75</v>
      </c>
      <c r="F1078" s="58">
        <f>ROUND(0.85,7)</f>
        <v>0.85</v>
      </c>
      <c r="G1078" s="58">
        <v>63.75</v>
      </c>
      <c r="H1078" s="56"/>
      <c r="I1078" s="57"/>
      <c r="J1078" s="56">
        <f>SUM(AE1064:AE1079)</f>
        <v>5778.62</v>
      </c>
      <c r="K1078" s="57"/>
      <c r="L1078" s="95"/>
    </row>
    <row r="1079" spans="1:56" ht="15" x14ac:dyDescent="0.25">
      <c r="C1079" s="198" t="s">
        <v>74</v>
      </c>
      <c r="D1079" s="198"/>
      <c r="E1079" s="198"/>
      <c r="F1079" s="198"/>
      <c r="G1079" s="198"/>
      <c r="H1079" s="198"/>
      <c r="I1079" s="198">
        <f>J1066+J1067+J1069+J1077+J1078</f>
        <v>66479.94</v>
      </c>
      <c r="J1079" s="198"/>
      <c r="O1079" s="49">
        <f>I1079</f>
        <v>66479.94</v>
      </c>
      <c r="P1079" s="39">
        <f>K1079</f>
        <v>0</v>
      </c>
      <c r="Q1079" s="49">
        <f>J1066</f>
        <v>9001.2900000000009</v>
      </c>
      <c r="R1079" s="49">
        <f>J1066</f>
        <v>9001.2900000000009</v>
      </c>
      <c r="U1079" s="94">
        <f>L1066</f>
        <v>0</v>
      </c>
      <c r="V1079" s="49">
        <f>J1068</f>
        <v>63.21</v>
      </c>
      <c r="W1079" s="94">
        <f>L1068</f>
        <v>0</v>
      </c>
      <c r="X1079" s="49">
        <f>J1067</f>
        <v>88.05</v>
      </c>
      <c r="Z1079" s="94">
        <f>L1067</f>
        <v>0</v>
      </c>
      <c r="AB1079" s="49">
        <f>J1069</f>
        <v>41577.58</v>
      </c>
      <c r="AN1079" s="39">
        <v>66479.94</v>
      </c>
      <c r="AO1079" s="39">
        <v>41577.58</v>
      </c>
      <c r="AP1079" s="39">
        <v>88.05</v>
      </c>
      <c r="AQ1079" s="39">
        <v>9001.2900000000009</v>
      </c>
      <c r="AX1079" s="39">
        <v>0</v>
      </c>
      <c r="AY1079" s="39">
        <v>0</v>
      </c>
      <c r="AZ1079" s="39">
        <v>0</v>
      </c>
      <c r="BA1079" s="39">
        <v>0</v>
      </c>
    </row>
    <row r="1080" spans="1:56" ht="28.5" x14ac:dyDescent="0.2">
      <c r="A1080" s="103" t="s">
        <v>570</v>
      </c>
      <c r="B1080" s="55" t="s">
        <v>463</v>
      </c>
      <c r="C1080" s="55" t="s">
        <v>464</v>
      </c>
      <c r="D1080" s="54" t="s">
        <v>108</v>
      </c>
      <c r="E1080" s="53">
        <v>3.4620000000000002</v>
      </c>
      <c r="F1080" s="53"/>
      <c r="G1080" s="53">
        <v>3.4620000000000002</v>
      </c>
      <c r="H1080" s="51">
        <v>4316</v>
      </c>
      <c r="I1080" s="52"/>
      <c r="J1080" s="51">
        <v>14941.99</v>
      </c>
      <c r="K1080" s="52"/>
      <c r="L1080" s="96"/>
      <c r="AC1080" s="39">
        <v>0</v>
      </c>
      <c r="AD1080" s="39">
        <v>0</v>
      </c>
      <c r="AE1080" s="39">
        <v>0</v>
      </c>
      <c r="AF1080" s="39">
        <v>0</v>
      </c>
      <c r="AS1080" s="39">
        <v>0</v>
      </c>
      <c r="AT1080" s="39">
        <v>0</v>
      </c>
      <c r="BC1080" s="39">
        <v>0</v>
      </c>
      <c r="BD1080" s="39">
        <v>0</v>
      </c>
    </row>
    <row r="1081" spans="1:56" x14ac:dyDescent="0.2">
      <c r="A1081" s="50"/>
      <c r="B1081" s="50"/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</row>
    <row r="1082" spans="1:56" ht="15" x14ac:dyDescent="0.25">
      <c r="C1082" s="198" t="s">
        <v>74</v>
      </c>
      <c r="D1082" s="198"/>
      <c r="E1082" s="198"/>
      <c r="F1082" s="198"/>
      <c r="G1082" s="198"/>
      <c r="H1082" s="198"/>
      <c r="I1082" s="198">
        <f>J1080</f>
        <v>14941.99</v>
      </c>
      <c r="J1082" s="198"/>
      <c r="O1082" s="49">
        <f>I1082</f>
        <v>14941.99</v>
      </c>
      <c r="P1082" s="39">
        <f>K1082</f>
        <v>0</v>
      </c>
      <c r="Q1082" s="39">
        <f>0</f>
        <v>0</v>
      </c>
      <c r="R1082" s="39">
        <f>0</f>
        <v>0</v>
      </c>
      <c r="U1082" s="39">
        <f>0</f>
        <v>0</v>
      </c>
      <c r="V1082" s="39">
        <f>0</f>
        <v>0</v>
      </c>
      <c r="W1082" s="39">
        <f>0</f>
        <v>0</v>
      </c>
      <c r="X1082" s="39">
        <f>0</f>
        <v>0</v>
      </c>
      <c r="Z1082" s="39">
        <f>0</f>
        <v>0</v>
      </c>
      <c r="AB1082" s="49">
        <f>I1082</f>
        <v>14941.99</v>
      </c>
      <c r="AN1082" s="39">
        <v>14941.99</v>
      </c>
      <c r="AO1082" s="39">
        <v>14941.99</v>
      </c>
      <c r="AP1082" s="39">
        <v>0</v>
      </c>
      <c r="AQ1082" s="39">
        <v>0</v>
      </c>
      <c r="AX1082" s="39">
        <v>0</v>
      </c>
      <c r="AY1082" s="39">
        <v>0</v>
      </c>
      <c r="AZ1082" s="39">
        <v>0</v>
      </c>
      <c r="BA1082" s="39">
        <v>0</v>
      </c>
    </row>
    <row r="1083" spans="1:56" ht="28.5" x14ac:dyDescent="0.2">
      <c r="A1083" s="103" t="s">
        <v>571</v>
      </c>
      <c r="B1083" s="55" t="s">
        <v>466</v>
      </c>
      <c r="C1083" s="55" t="s">
        <v>467</v>
      </c>
      <c r="D1083" s="54" t="s">
        <v>108</v>
      </c>
      <c r="E1083" s="53">
        <v>0.10100000000000001</v>
      </c>
      <c r="F1083" s="53"/>
      <c r="G1083" s="53">
        <v>0.10100000000000001</v>
      </c>
      <c r="H1083" s="51">
        <v>18390.16</v>
      </c>
      <c r="I1083" s="52"/>
      <c r="J1083" s="51">
        <v>1857.41</v>
      </c>
      <c r="K1083" s="52"/>
      <c r="L1083" s="96"/>
      <c r="AC1083" s="39">
        <v>0</v>
      </c>
      <c r="AD1083" s="39">
        <v>0</v>
      </c>
      <c r="AE1083" s="39">
        <v>0</v>
      </c>
      <c r="AF1083" s="39">
        <v>0</v>
      </c>
      <c r="AS1083" s="39">
        <v>0</v>
      </c>
      <c r="AT1083" s="39">
        <v>0</v>
      </c>
      <c r="BC1083" s="39">
        <v>0</v>
      </c>
      <c r="BD1083" s="39">
        <v>0</v>
      </c>
    </row>
    <row r="1084" spans="1:56" x14ac:dyDescent="0.2">
      <c r="A1084" s="50"/>
      <c r="B1084" s="50"/>
      <c r="C1084" s="50"/>
      <c r="D1084" s="50"/>
      <c r="E1084" s="50"/>
      <c r="F1084" s="50"/>
      <c r="G1084" s="50"/>
      <c r="H1084" s="50"/>
      <c r="I1084" s="50"/>
      <c r="J1084" s="50"/>
      <c r="K1084" s="50"/>
      <c r="L1084" s="50"/>
    </row>
    <row r="1085" spans="1:56" ht="15" x14ac:dyDescent="0.25">
      <c r="C1085" s="198" t="s">
        <v>74</v>
      </c>
      <c r="D1085" s="198"/>
      <c r="E1085" s="198"/>
      <c r="F1085" s="198"/>
      <c r="G1085" s="198"/>
      <c r="H1085" s="198"/>
      <c r="I1085" s="198">
        <f>J1083</f>
        <v>1857.41</v>
      </c>
      <c r="J1085" s="198"/>
      <c r="O1085" s="49">
        <f>I1085</f>
        <v>1857.41</v>
      </c>
      <c r="P1085" s="39">
        <f>K1085</f>
        <v>0</v>
      </c>
      <c r="Q1085" s="39">
        <f>0</f>
        <v>0</v>
      </c>
      <c r="R1085" s="39">
        <f>0</f>
        <v>0</v>
      </c>
      <c r="U1085" s="39">
        <f>0</f>
        <v>0</v>
      </c>
      <c r="V1085" s="39">
        <f>0</f>
        <v>0</v>
      </c>
      <c r="W1085" s="39">
        <f>0</f>
        <v>0</v>
      </c>
      <c r="X1085" s="39">
        <f>0</f>
        <v>0</v>
      </c>
      <c r="Z1085" s="39">
        <f>0</f>
        <v>0</v>
      </c>
      <c r="AB1085" s="49">
        <f>I1085</f>
        <v>1857.41</v>
      </c>
      <c r="AN1085" s="39">
        <v>1857.41</v>
      </c>
      <c r="AO1085" s="39">
        <v>1857.41</v>
      </c>
      <c r="AP1085" s="39">
        <v>0</v>
      </c>
      <c r="AQ1085" s="39">
        <v>0</v>
      </c>
      <c r="AX1085" s="39">
        <v>0</v>
      </c>
      <c r="AY1085" s="39">
        <v>0</v>
      </c>
      <c r="AZ1085" s="39">
        <v>0</v>
      </c>
      <c r="BA1085" s="39">
        <v>0</v>
      </c>
    </row>
    <row r="1086" spans="1:56" ht="14.25" x14ac:dyDescent="0.2">
      <c r="C1086" s="107" t="s">
        <v>572</v>
      </c>
    </row>
    <row r="1087" spans="1:56" ht="130.5" x14ac:dyDescent="0.2">
      <c r="A1087" s="103" t="s">
        <v>573</v>
      </c>
      <c r="B1087" s="55" t="s">
        <v>562</v>
      </c>
      <c r="C1087" s="55" t="s">
        <v>282</v>
      </c>
      <c r="D1087" s="54" t="s">
        <v>104</v>
      </c>
      <c r="E1087" s="53">
        <v>2.9129999999999998</v>
      </c>
      <c r="F1087" s="53"/>
      <c r="G1087" s="53">
        <v>2.9129999999999998</v>
      </c>
      <c r="H1087" s="51"/>
      <c r="I1087" s="52"/>
      <c r="J1087" s="51"/>
      <c r="K1087" s="52"/>
      <c r="L1087" s="96"/>
      <c r="AC1087" s="39">
        <v>1117.3499999999999</v>
      </c>
      <c r="AD1087" s="39">
        <v>1117.3499999999999</v>
      </c>
      <c r="AE1087" s="39">
        <v>643.46</v>
      </c>
      <c r="AF1087" s="39">
        <v>643.46</v>
      </c>
      <c r="AS1087" s="39">
        <v>1117.3499999999999</v>
      </c>
      <c r="AT1087" s="39">
        <v>643.46</v>
      </c>
      <c r="BC1087" s="39">
        <v>0</v>
      </c>
      <c r="BD1087" s="39">
        <v>0</v>
      </c>
    </row>
    <row r="1088" spans="1:56" ht="38.25" x14ac:dyDescent="0.2">
      <c r="B1088" s="106" t="s">
        <v>452</v>
      </c>
    </row>
    <row r="1089" spans="1:56" ht="14.25" x14ac:dyDescent="0.2">
      <c r="A1089" s="103"/>
      <c r="B1089" s="61">
        <v>1</v>
      </c>
      <c r="C1089" s="55" t="s">
        <v>33</v>
      </c>
      <c r="D1089" s="54"/>
      <c r="E1089" s="53"/>
      <c r="F1089" s="53"/>
      <c r="G1089" s="53"/>
      <c r="H1089" s="51">
        <v>282.66000000000003</v>
      </c>
      <c r="I1089" s="52">
        <f>ROUND(1.15,7)</f>
        <v>1.1499999999999999</v>
      </c>
      <c r="J1089" s="51">
        <v>946.9</v>
      </c>
      <c r="K1089" s="52"/>
      <c r="L1089" s="96"/>
    </row>
    <row r="1090" spans="1:56" ht="14.25" x14ac:dyDescent="0.2">
      <c r="A1090" s="103"/>
      <c r="B1090" s="61">
        <v>3</v>
      </c>
      <c r="C1090" s="55" t="s">
        <v>34</v>
      </c>
      <c r="D1090" s="54"/>
      <c r="E1090" s="53"/>
      <c r="F1090" s="53"/>
      <c r="G1090" s="53"/>
      <c r="H1090" s="51">
        <v>43.61</v>
      </c>
      <c r="I1090" s="52">
        <f>ROUND(1.25,7)</f>
        <v>1.25</v>
      </c>
      <c r="J1090" s="51">
        <v>158.82</v>
      </c>
      <c r="K1090" s="52"/>
      <c r="L1090" s="96"/>
    </row>
    <row r="1091" spans="1:56" ht="14.25" x14ac:dyDescent="0.2">
      <c r="A1091" s="103"/>
      <c r="B1091" s="61">
        <v>2</v>
      </c>
      <c r="C1091" s="55" t="s">
        <v>67</v>
      </c>
      <c r="D1091" s="54"/>
      <c r="E1091" s="53"/>
      <c r="F1091" s="53"/>
      <c r="G1091" s="53"/>
      <c r="H1091" s="51">
        <v>17.149999999999999</v>
      </c>
      <c r="I1091" s="52">
        <f>ROUND(1.25,7)</f>
        <v>1.25</v>
      </c>
      <c r="J1091" s="62">
        <v>62.45</v>
      </c>
      <c r="K1091" s="52"/>
      <c r="L1091" s="97"/>
    </row>
    <row r="1092" spans="1:56" ht="14.25" x14ac:dyDescent="0.2">
      <c r="A1092" s="103"/>
      <c r="B1092" s="61">
        <v>4</v>
      </c>
      <c r="C1092" s="55" t="s">
        <v>35</v>
      </c>
      <c r="D1092" s="54"/>
      <c r="E1092" s="53"/>
      <c r="F1092" s="53"/>
      <c r="G1092" s="53"/>
      <c r="H1092" s="51">
        <v>8.5399999999999991</v>
      </c>
      <c r="I1092" s="52"/>
      <c r="J1092" s="51">
        <v>24.88</v>
      </c>
      <c r="K1092" s="52"/>
      <c r="L1092" s="96"/>
    </row>
    <row r="1093" spans="1:56" ht="28.5" x14ac:dyDescent="0.2">
      <c r="A1093" s="103"/>
      <c r="B1093" s="55" t="s">
        <v>904</v>
      </c>
      <c r="C1093" s="55" t="s">
        <v>905</v>
      </c>
      <c r="D1093" s="54" t="s">
        <v>105</v>
      </c>
      <c r="E1093" s="53">
        <v>2.04</v>
      </c>
      <c r="F1093" s="53"/>
      <c r="G1093" s="53">
        <v>5.94252</v>
      </c>
      <c r="H1093" s="51"/>
      <c r="I1093" s="52"/>
      <c r="J1093" s="51"/>
      <c r="K1093" s="52"/>
      <c r="L1093" s="96"/>
    </row>
    <row r="1094" spans="1:56" ht="14.25" x14ac:dyDescent="0.2">
      <c r="A1094" s="103"/>
      <c r="B1094" s="55"/>
      <c r="C1094" s="55" t="s">
        <v>68</v>
      </c>
      <c r="D1094" s="54" t="s">
        <v>69</v>
      </c>
      <c r="E1094" s="53">
        <v>35.6</v>
      </c>
      <c r="F1094" s="53">
        <f>ROUND(1.15,7)</f>
        <v>1.1499999999999999</v>
      </c>
      <c r="G1094" s="53">
        <v>119.25821999999999</v>
      </c>
      <c r="H1094" s="51"/>
      <c r="I1094" s="52"/>
      <c r="J1094" s="51"/>
      <c r="K1094" s="52"/>
      <c r="L1094" s="96"/>
    </row>
    <row r="1095" spans="1:56" ht="14.25" x14ac:dyDescent="0.2">
      <c r="A1095" s="103"/>
      <c r="B1095" s="55"/>
      <c r="C1095" s="60" t="s">
        <v>70</v>
      </c>
      <c r="D1095" s="59" t="s">
        <v>69</v>
      </c>
      <c r="E1095" s="58">
        <v>1.27</v>
      </c>
      <c r="F1095" s="58">
        <f>ROUND(1.25,7)</f>
        <v>1.25</v>
      </c>
      <c r="G1095" s="58">
        <v>4.6243875000000001</v>
      </c>
      <c r="H1095" s="56"/>
      <c r="I1095" s="57"/>
      <c r="J1095" s="56"/>
      <c r="K1095" s="57"/>
      <c r="L1095" s="95"/>
    </row>
    <row r="1096" spans="1:56" ht="14.25" x14ac:dyDescent="0.2">
      <c r="A1096" s="103"/>
      <c r="B1096" s="55"/>
      <c r="C1096" s="55" t="s">
        <v>71</v>
      </c>
      <c r="D1096" s="54"/>
      <c r="E1096" s="53"/>
      <c r="F1096" s="53"/>
      <c r="G1096" s="53"/>
      <c r="H1096" s="51">
        <f>H1089+H1090+H1092</f>
        <v>334.81000000000006</v>
      </c>
      <c r="I1096" s="52"/>
      <c r="J1096" s="51">
        <f>J1089+J1090+J1092</f>
        <v>1130.6000000000001</v>
      </c>
      <c r="K1096" s="52"/>
      <c r="L1096" s="96"/>
    </row>
    <row r="1097" spans="1:56" ht="14.25" x14ac:dyDescent="0.2">
      <c r="A1097" s="103"/>
      <c r="B1097" s="55"/>
      <c r="C1097" s="55" t="s">
        <v>72</v>
      </c>
      <c r="D1097" s="54"/>
      <c r="E1097" s="53"/>
      <c r="F1097" s="53"/>
      <c r="G1097" s="53"/>
      <c r="H1097" s="51"/>
      <c r="I1097" s="52"/>
      <c r="J1097" s="51">
        <f>SUM(Q1087:Q1100)+SUM(V1087:V1100)</f>
        <v>1009.35</v>
      </c>
      <c r="K1097" s="52"/>
      <c r="L1097" s="96"/>
    </row>
    <row r="1098" spans="1:56" ht="28.5" x14ac:dyDescent="0.2">
      <c r="A1098" s="103"/>
      <c r="B1098" s="55" t="s">
        <v>249</v>
      </c>
      <c r="C1098" s="55" t="s">
        <v>100</v>
      </c>
      <c r="D1098" s="54" t="s">
        <v>73</v>
      </c>
      <c r="E1098" s="53">
        <v>123</v>
      </c>
      <c r="F1098" s="53">
        <f>ROUND(0.9,7)</f>
        <v>0.9</v>
      </c>
      <c r="G1098" s="53">
        <v>110.7</v>
      </c>
      <c r="H1098" s="51"/>
      <c r="I1098" s="52"/>
      <c r="J1098" s="51">
        <f>SUM(AC1087:AC1100)</f>
        <v>1117.3499999999999</v>
      </c>
      <c r="K1098" s="52"/>
      <c r="L1098" s="96"/>
    </row>
    <row r="1099" spans="1:56" ht="42.75" x14ac:dyDescent="0.2">
      <c r="A1099" s="104"/>
      <c r="B1099" s="60" t="s">
        <v>248</v>
      </c>
      <c r="C1099" s="60" t="s">
        <v>101</v>
      </c>
      <c r="D1099" s="59" t="s">
        <v>73</v>
      </c>
      <c r="E1099" s="58">
        <v>75</v>
      </c>
      <c r="F1099" s="58">
        <f>ROUND(0.85,7)</f>
        <v>0.85</v>
      </c>
      <c r="G1099" s="58">
        <v>63.75</v>
      </c>
      <c r="H1099" s="56"/>
      <c r="I1099" s="57"/>
      <c r="J1099" s="56">
        <f>SUM(AE1087:AE1100)</f>
        <v>643.46</v>
      </c>
      <c r="K1099" s="57"/>
      <c r="L1099" s="95"/>
    </row>
    <row r="1100" spans="1:56" ht="15" x14ac:dyDescent="0.25">
      <c r="C1100" s="198" t="s">
        <v>74</v>
      </c>
      <c r="D1100" s="198"/>
      <c r="E1100" s="198"/>
      <c r="F1100" s="198"/>
      <c r="G1100" s="198"/>
      <c r="H1100" s="198"/>
      <c r="I1100" s="198">
        <f>J1089+J1090+J1092+J1098+J1099</f>
        <v>2891.41</v>
      </c>
      <c r="J1100" s="198"/>
      <c r="O1100" s="49">
        <f>I1100</f>
        <v>2891.41</v>
      </c>
      <c r="P1100" s="39">
        <f>K1100</f>
        <v>0</v>
      </c>
      <c r="Q1100" s="49">
        <f>J1089</f>
        <v>946.9</v>
      </c>
      <c r="R1100" s="49">
        <f>J1089</f>
        <v>946.9</v>
      </c>
      <c r="U1100" s="94">
        <f>L1089</f>
        <v>0</v>
      </c>
      <c r="V1100" s="49">
        <f>J1091</f>
        <v>62.45</v>
      </c>
      <c r="W1100" s="94">
        <f>L1091</f>
        <v>0</v>
      </c>
      <c r="X1100" s="49">
        <f>J1090</f>
        <v>158.82</v>
      </c>
      <c r="Z1100" s="94">
        <f>L1090</f>
        <v>0</v>
      </c>
      <c r="AB1100" s="49">
        <f>J1092</f>
        <v>24.88</v>
      </c>
      <c r="AN1100" s="39">
        <v>2891.41</v>
      </c>
      <c r="AO1100" s="39">
        <v>24.88</v>
      </c>
      <c r="AP1100" s="39">
        <v>158.82</v>
      </c>
      <c r="AQ1100" s="39">
        <v>946.9</v>
      </c>
      <c r="AX1100" s="39">
        <v>0</v>
      </c>
      <c r="AY1100" s="39">
        <v>0</v>
      </c>
      <c r="AZ1100" s="39">
        <v>0</v>
      </c>
      <c r="BA1100" s="39">
        <v>0</v>
      </c>
    </row>
    <row r="1101" spans="1:56" ht="28.5" x14ac:dyDescent="0.2">
      <c r="A1101" s="103" t="s">
        <v>574</v>
      </c>
      <c r="B1101" s="55" t="s">
        <v>564</v>
      </c>
      <c r="C1101" s="55" t="s">
        <v>565</v>
      </c>
      <c r="D1101" s="54" t="s">
        <v>105</v>
      </c>
      <c r="E1101" s="53">
        <v>5.94252</v>
      </c>
      <c r="F1101" s="53"/>
      <c r="G1101" s="53">
        <v>5.94252</v>
      </c>
      <c r="H1101" s="51">
        <v>548.29999999999995</v>
      </c>
      <c r="I1101" s="52"/>
      <c r="J1101" s="51">
        <v>3258.28</v>
      </c>
      <c r="K1101" s="52"/>
      <c r="L1101" s="96"/>
      <c r="AC1101" s="39">
        <v>0</v>
      </c>
      <c r="AD1101" s="39">
        <v>0</v>
      </c>
      <c r="AE1101" s="39">
        <v>0</v>
      </c>
      <c r="AF1101" s="39">
        <v>0</v>
      </c>
      <c r="AS1101" s="39">
        <v>0</v>
      </c>
      <c r="AT1101" s="39">
        <v>0</v>
      </c>
      <c r="BC1101" s="39">
        <v>0</v>
      </c>
      <c r="BD1101" s="39">
        <v>0</v>
      </c>
    </row>
    <row r="1102" spans="1:56" x14ac:dyDescent="0.2">
      <c r="A1102" s="50"/>
      <c r="B1102" s="50"/>
      <c r="C1102" s="50"/>
      <c r="D1102" s="50"/>
      <c r="E1102" s="50"/>
      <c r="F1102" s="50"/>
      <c r="G1102" s="50"/>
      <c r="H1102" s="50"/>
      <c r="I1102" s="50"/>
      <c r="J1102" s="50"/>
      <c r="K1102" s="50"/>
      <c r="L1102" s="50"/>
    </row>
    <row r="1103" spans="1:56" ht="15" x14ac:dyDescent="0.25">
      <c r="C1103" s="198" t="s">
        <v>74</v>
      </c>
      <c r="D1103" s="198"/>
      <c r="E1103" s="198"/>
      <c r="F1103" s="198"/>
      <c r="G1103" s="198"/>
      <c r="H1103" s="198"/>
      <c r="I1103" s="198">
        <f>J1101</f>
        <v>3258.28</v>
      </c>
      <c r="J1103" s="198"/>
      <c r="O1103" s="49">
        <f>I1103</f>
        <v>3258.28</v>
      </c>
      <c r="P1103" s="39">
        <f>K1103</f>
        <v>0</v>
      </c>
      <c r="Q1103" s="39">
        <f>0</f>
        <v>0</v>
      </c>
      <c r="R1103" s="39">
        <f>0</f>
        <v>0</v>
      </c>
      <c r="U1103" s="39">
        <f>0</f>
        <v>0</v>
      </c>
      <c r="V1103" s="39">
        <f>0</f>
        <v>0</v>
      </c>
      <c r="W1103" s="39">
        <f>0</f>
        <v>0</v>
      </c>
      <c r="X1103" s="39">
        <f>0</f>
        <v>0</v>
      </c>
      <c r="Z1103" s="39">
        <f>0</f>
        <v>0</v>
      </c>
      <c r="AB1103" s="49">
        <f>I1103</f>
        <v>3258.28</v>
      </c>
      <c r="AN1103" s="39">
        <v>3258.28</v>
      </c>
      <c r="AO1103" s="39">
        <v>3258.28</v>
      </c>
      <c r="AP1103" s="39">
        <v>0</v>
      </c>
      <c r="AQ1103" s="39">
        <v>0</v>
      </c>
      <c r="AX1103" s="39">
        <v>0</v>
      </c>
      <c r="AY1103" s="39">
        <v>0</v>
      </c>
      <c r="AZ1103" s="39">
        <v>0</v>
      </c>
      <c r="BA1103" s="39">
        <v>0</v>
      </c>
    </row>
    <row r="1104" spans="1:56" ht="171.75" x14ac:dyDescent="0.2">
      <c r="A1104" s="103" t="s">
        <v>575</v>
      </c>
      <c r="B1104" s="55" t="s">
        <v>567</v>
      </c>
      <c r="C1104" s="55" t="s">
        <v>281</v>
      </c>
      <c r="D1104" s="54" t="s">
        <v>104</v>
      </c>
      <c r="E1104" s="53">
        <v>2.9129999999999998</v>
      </c>
      <c r="F1104" s="53"/>
      <c r="G1104" s="53">
        <v>2.9129999999999998</v>
      </c>
      <c r="H1104" s="51"/>
      <c r="I1104" s="52"/>
      <c r="J1104" s="51"/>
      <c r="K1104" s="52"/>
      <c r="L1104" s="96"/>
      <c r="AC1104" s="39">
        <v>48.79</v>
      </c>
      <c r="AD1104" s="39">
        <v>48.79</v>
      </c>
      <c r="AE1104" s="39">
        <v>28.09</v>
      </c>
      <c r="AF1104" s="39">
        <v>28.09</v>
      </c>
      <c r="AS1104" s="39">
        <v>48.79</v>
      </c>
      <c r="AT1104" s="39">
        <v>28.09</v>
      </c>
      <c r="BC1104" s="39">
        <v>0</v>
      </c>
      <c r="BD1104" s="39">
        <v>0</v>
      </c>
    </row>
    <row r="1105" spans="1:56" ht="38.25" x14ac:dyDescent="0.2">
      <c r="B1105" s="106" t="s">
        <v>452</v>
      </c>
    </row>
    <row r="1106" spans="1:56" ht="14.25" x14ac:dyDescent="0.2">
      <c r="A1106" s="103"/>
      <c r="B1106" s="61">
        <v>1</v>
      </c>
      <c r="C1106" s="55" t="s">
        <v>33</v>
      </c>
      <c r="D1106" s="54"/>
      <c r="E1106" s="53"/>
      <c r="F1106" s="53"/>
      <c r="G1106" s="53"/>
      <c r="H1106" s="51">
        <v>3.49</v>
      </c>
      <c r="I1106" s="52">
        <f>ROUND(1.15*2,7)</f>
        <v>2.2999999999999998</v>
      </c>
      <c r="J1106" s="51">
        <v>23.39</v>
      </c>
      <c r="K1106" s="52"/>
      <c r="L1106" s="96"/>
    </row>
    <row r="1107" spans="1:56" ht="14.25" x14ac:dyDescent="0.2">
      <c r="A1107" s="103"/>
      <c r="B1107" s="61">
        <v>3</v>
      </c>
      <c r="C1107" s="55" t="s">
        <v>34</v>
      </c>
      <c r="D1107" s="54"/>
      <c r="E1107" s="53"/>
      <c r="F1107" s="53"/>
      <c r="G1107" s="53"/>
      <c r="H1107" s="51">
        <v>7.56</v>
      </c>
      <c r="I1107" s="52">
        <f>ROUND(1.25*2,7)</f>
        <v>2.5</v>
      </c>
      <c r="J1107" s="51">
        <v>55.06</v>
      </c>
      <c r="K1107" s="52"/>
      <c r="L1107" s="96"/>
    </row>
    <row r="1108" spans="1:56" ht="14.25" x14ac:dyDescent="0.2">
      <c r="A1108" s="103"/>
      <c r="B1108" s="61">
        <v>2</v>
      </c>
      <c r="C1108" s="55" t="s">
        <v>67</v>
      </c>
      <c r="D1108" s="54"/>
      <c r="E1108" s="53"/>
      <c r="F1108" s="53"/>
      <c r="G1108" s="53"/>
      <c r="H1108" s="51">
        <v>2.84</v>
      </c>
      <c r="I1108" s="52">
        <f>ROUND(1.25*2,7)</f>
        <v>2.5</v>
      </c>
      <c r="J1108" s="62">
        <v>20.68</v>
      </c>
      <c r="K1108" s="52"/>
      <c r="L1108" s="97"/>
    </row>
    <row r="1109" spans="1:56" ht="28.5" x14ac:dyDescent="0.2">
      <c r="A1109" s="103"/>
      <c r="B1109" s="55" t="s">
        <v>904</v>
      </c>
      <c r="C1109" s="55" t="s">
        <v>905</v>
      </c>
      <c r="D1109" s="54" t="s">
        <v>105</v>
      </c>
      <c r="E1109" s="53">
        <v>0.51</v>
      </c>
      <c r="F1109" s="53">
        <f>ROUND(2,7)</f>
        <v>2</v>
      </c>
      <c r="G1109" s="53">
        <v>2.97126</v>
      </c>
      <c r="H1109" s="51"/>
      <c r="I1109" s="52"/>
      <c r="J1109" s="51"/>
      <c r="K1109" s="52"/>
      <c r="L1109" s="96"/>
    </row>
    <row r="1110" spans="1:56" ht="14.25" x14ac:dyDescent="0.2">
      <c r="A1110" s="103"/>
      <c r="B1110" s="55"/>
      <c r="C1110" s="55" t="s">
        <v>68</v>
      </c>
      <c r="D1110" s="54" t="s">
        <v>69</v>
      </c>
      <c r="E1110" s="53">
        <v>0.44</v>
      </c>
      <c r="F1110" s="53">
        <f>ROUND(1.15*2,7)</f>
        <v>2.2999999999999998</v>
      </c>
      <c r="G1110" s="53">
        <v>2.947956</v>
      </c>
      <c r="H1110" s="51"/>
      <c r="I1110" s="52"/>
      <c r="J1110" s="51"/>
      <c r="K1110" s="52"/>
      <c r="L1110" s="96"/>
    </row>
    <row r="1111" spans="1:56" ht="14.25" x14ac:dyDescent="0.2">
      <c r="A1111" s="103"/>
      <c r="B1111" s="55"/>
      <c r="C1111" s="60" t="s">
        <v>70</v>
      </c>
      <c r="D1111" s="59" t="s">
        <v>69</v>
      </c>
      <c r="E1111" s="58">
        <v>0.21</v>
      </c>
      <c r="F1111" s="58">
        <f>ROUND(1.25*2,7)</f>
        <v>2.5</v>
      </c>
      <c r="G1111" s="58">
        <v>1.529325</v>
      </c>
      <c r="H1111" s="56"/>
      <c r="I1111" s="57"/>
      <c r="J1111" s="56"/>
      <c r="K1111" s="57"/>
      <c r="L1111" s="95"/>
    </row>
    <row r="1112" spans="1:56" ht="14.25" x14ac:dyDescent="0.2">
      <c r="A1112" s="103"/>
      <c r="B1112" s="55"/>
      <c r="C1112" s="55" t="s">
        <v>71</v>
      </c>
      <c r="D1112" s="54"/>
      <c r="E1112" s="53"/>
      <c r="F1112" s="53"/>
      <c r="G1112" s="53"/>
      <c r="H1112" s="51">
        <f>H1106+H1107</f>
        <v>11.05</v>
      </c>
      <c r="I1112" s="52"/>
      <c r="J1112" s="51">
        <f>J1106+J1107</f>
        <v>78.45</v>
      </c>
      <c r="K1112" s="52"/>
      <c r="L1112" s="96"/>
    </row>
    <row r="1113" spans="1:56" ht="14.25" x14ac:dyDescent="0.2">
      <c r="A1113" s="103"/>
      <c r="B1113" s="55"/>
      <c r="C1113" s="55" t="s">
        <v>72</v>
      </c>
      <c r="D1113" s="54"/>
      <c r="E1113" s="53"/>
      <c r="F1113" s="53"/>
      <c r="G1113" s="53"/>
      <c r="H1113" s="51"/>
      <c r="I1113" s="52"/>
      <c r="J1113" s="51">
        <f>SUM(Q1104:Q1116)+SUM(V1104:V1116)</f>
        <v>44.07</v>
      </c>
      <c r="K1113" s="52"/>
      <c r="L1113" s="96"/>
    </row>
    <row r="1114" spans="1:56" ht="28.5" x14ac:dyDescent="0.2">
      <c r="A1114" s="103"/>
      <c r="B1114" s="55" t="s">
        <v>249</v>
      </c>
      <c r="C1114" s="55" t="s">
        <v>100</v>
      </c>
      <c r="D1114" s="54" t="s">
        <v>73</v>
      </c>
      <c r="E1114" s="53">
        <v>123</v>
      </c>
      <c r="F1114" s="53">
        <f>ROUND(0.9,7)</f>
        <v>0.9</v>
      </c>
      <c r="G1114" s="53">
        <v>110.7</v>
      </c>
      <c r="H1114" s="51"/>
      <c r="I1114" s="52"/>
      <c r="J1114" s="51">
        <f>SUM(AC1104:AC1116)</f>
        <v>48.79</v>
      </c>
      <c r="K1114" s="52"/>
      <c r="L1114" s="96"/>
    </row>
    <row r="1115" spans="1:56" ht="42.75" x14ac:dyDescent="0.2">
      <c r="A1115" s="104"/>
      <c r="B1115" s="60" t="s">
        <v>248</v>
      </c>
      <c r="C1115" s="60" t="s">
        <v>101</v>
      </c>
      <c r="D1115" s="59" t="s">
        <v>73</v>
      </c>
      <c r="E1115" s="58">
        <v>75</v>
      </c>
      <c r="F1115" s="58">
        <f>ROUND(0.85,7)</f>
        <v>0.85</v>
      </c>
      <c r="G1115" s="58">
        <v>63.75</v>
      </c>
      <c r="H1115" s="56"/>
      <c r="I1115" s="57"/>
      <c r="J1115" s="56">
        <f>SUM(AE1104:AE1116)</f>
        <v>28.09</v>
      </c>
      <c r="K1115" s="57"/>
      <c r="L1115" s="95"/>
    </row>
    <row r="1116" spans="1:56" ht="15" x14ac:dyDescent="0.25">
      <c r="C1116" s="198" t="s">
        <v>74</v>
      </c>
      <c r="D1116" s="198"/>
      <c r="E1116" s="198"/>
      <c r="F1116" s="198"/>
      <c r="G1116" s="198"/>
      <c r="H1116" s="198"/>
      <c r="I1116" s="198">
        <f>J1106+J1107+J1114+J1115</f>
        <v>155.33000000000001</v>
      </c>
      <c r="J1116" s="198"/>
      <c r="O1116" s="49">
        <f>I1116</f>
        <v>155.33000000000001</v>
      </c>
      <c r="P1116" s="39">
        <f>K1116</f>
        <v>0</v>
      </c>
      <c r="Q1116" s="49">
        <f>J1106</f>
        <v>23.39</v>
      </c>
      <c r="R1116" s="49">
        <f>J1106</f>
        <v>23.39</v>
      </c>
      <c r="U1116" s="94">
        <f>L1106</f>
        <v>0</v>
      </c>
      <c r="V1116" s="49">
        <f>J1108</f>
        <v>20.68</v>
      </c>
      <c r="W1116" s="94">
        <f>L1108</f>
        <v>0</v>
      </c>
      <c r="X1116" s="49">
        <f>J1107</f>
        <v>55.06</v>
      </c>
      <c r="Z1116" s="94">
        <f>L1107</f>
        <v>0</v>
      </c>
      <c r="AB1116" s="39">
        <f>0</f>
        <v>0</v>
      </c>
      <c r="AN1116" s="39">
        <v>155.33000000000001</v>
      </c>
      <c r="AO1116" s="39">
        <v>0</v>
      </c>
      <c r="AP1116" s="39">
        <v>55.06</v>
      </c>
      <c r="AQ1116" s="39">
        <v>23.39</v>
      </c>
      <c r="AX1116" s="39">
        <v>0</v>
      </c>
      <c r="AY1116" s="39">
        <v>0</v>
      </c>
      <c r="AZ1116" s="39">
        <v>0</v>
      </c>
      <c r="BA1116" s="39">
        <v>0</v>
      </c>
    </row>
    <row r="1117" spans="1:56" ht="28.5" x14ac:dyDescent="0.2">
      <c r="A1117" s="103" t="s">
        <v>576</v>
      </c>
      <c r="B1117" s="55" t="s">
        <v>564</v>
      </c>
      <c r="C1117" s="55" t="s">
        <v>565</v>
      </c>
      <c r="D1117" s="54" t="s">
        <v>105</v>
      </c>
      <c r="E1117" s="53">
        <v>2.97126</v>
      </c>
      <c r="F1117" s="53"/>
      <c r="G1117" s="53">
        <v>2.97126</v>
      </c>
      <c r="H1117" s="51">
        <v>548.29999999999995</v>
      </c>
      <c r="I1117" s="52"/>
      <c r="J1117" s="51">
        <v>1629.14</v>
      </c>
      <c r="K1117" s="52"/>
      <c r="L1117" s="96"/>
      <c r="AC1117" s="39">
        <v>0</v>
      </c>
      <c r="AD1117" s="39">
        <v>0</v>
      </c>
      <c r="AE1117" s="39">
        <v>0</v>
      </c>
      <c r="AF1117" s="39">
        <v>0</v>
      </c>
      <c r="AS1117" s="39">
        <v>0</v>
      </c>
      <c r="AT1117" s="39">
        <v>0</v>
      </c>
      <c r="BC1117" s="39">
        <v>0</v>
      </c>
      <c r="BD1117" s="39">
        <v>0</v>
      </c>
    </row>
    <row r="1118" spans="1:56" x14ac:dyDescent="0.2">
      <c r="A1118" s="50"/>
      <c r="B1118" s="50"/>
      <c r="C1118" s="50"/>
      <c r="D1118" s="50"/>
      <c r="E1118" s="50"/>
      <c r="F1118" s="50"/>
      <c r="G1118" s="50"/>
      <c r="H1118" s="50"/>
      <c r="I1118" s="50"/>
      <c r="J1118" s="50"/>
      <c r="K1118" s="50"/>
      <c r="L1118" s="50"/>
    </row>
    <row r="1119" spans="1:56" ht="15" x14ac:dyDescent="0.25">
      <c r="C1119" s="198" t="s">
        <v>74</v>
      </c>
      <c r="D1119" s="198"/>
      <c r="E1119" s="198"/>
      <c r="F1119" s="198"/>
      <c r="G1119" s="198"/>
      <c r="H1119" s="198"/>
      <c r="I1119" s="198">
        <f>J1117</f>
        <v>1629.14</v>
      </c>
      <c r="J1119" s="198"/>
      <c r="O1119" s="49">
        <f>I1119</f>
        <v>1629.14</v>
      </c>
      <c r="P1119" s="39">
        <f>K1119</f>
        <v>0</v>
      </c>
      <c r="Q1119" s="39">
        <f>0</f>
        <v>0</v>
      </c>
      <c r="R1119" s="39">
        <f>0</f>
        <v>0</v>
      </c>
      <c r="U1119" s="39">
        <f>0</f>
        <v>0</v>
      </c>
      <c r="V1119" s="39">
        <f>0</f>
        <v>0</v>
      </c>
      <c r="W1119" s="39">
        <f>0</f>
        <v>0</v>
      </c>
      <c r="X1119" s="39">
        <f>0</f>
        <v>0</v>
      </c>
      <c r="Z1119" s="39">
        <f>0</f>
        <v>0</v>
      </c>
      <c r="AB1119" s="49">
        <f>I1119</f>
        <v>1629.14</v>
      </c>
      <c r="AN1119" s="39">
        <v>1629.14</v>
      </c>
      <c r="AO1119" s="39">
        <v>1629.14</v>
      </c>
      <c r="AP1119" s="39">
        <v>0</v>
      </c>
      <c r="AQ1119" s="39">
        <v>0</v>
      </c>
      <c r="AX1119" s="39">
        <v>0</v>
      </c>
      <c r="AY1119" s="39">
        <v>0</v>
      </c>
      <c r="AZ1119" s="39">
        <v>0</v>
      </c>
      <c r="BA1119" s="39">
        <v>0</v>
      </c>
    </row>
    <row r="1120" spans="1:56" ht="130.5" x14ac:dyDescent="0.2">
      <c r="A1120" s="103" t="s">
        <v>577</v>
      </c>
      <c r="B1120" s="55" t="s">
        <v>461</v>
      </c>
      <c r="C1120" s="55" t="s">
        <v>250</v>
      </c>
      <c r="D1120" s="54" t="s">
        <v>104</v>
      </c>
      <c r="E1120" s="53">
        <v>2.9129999999999998</v>
      </c>
      <c r="F1120" s="53"/>
      <c r="G1120" s="53">
        <v>2.9129999999999998</v>
      </c>
      <c r="H1120" s="51"/>
      <c r="I1120" s="52"/>
      <c r="J1120" s="51"/>
      <c r="K1120" s="52"/>
      <c r="L1120" s="96"/>
      <c r="AC1120" s="39">
        <v>10131.780000000001</v>
      </c>
      <c r="AD1120" s="39">
        <v>10131.780000000001</v>
      </c>
      <c r="AE1120" s="39">
        <v>5834.7</v>
      </c>
      <c r="AF1120" s="39">
        <v>5834.7</v>
      </c>
      <c r="AS1120" s="39">
        <v>10131.780000000001</v>
      </c>
      <c r="AT1120" s="39">
        <v>5834.7</v>
      </c>
      <c r="BC1120" s="39">
        <v>0</v>
      </c>
      <c r="BD1120" s="39">
        <v>0</v>
      </c>
    </row>
    <row r="1121" spans="1:56" ht="38.25" x14ac:dyDescent="0.2">
      <c r="B1121" s="106" t="s">
        <v>452</v>
      </c>
    </row>
    <row r="1122" spans="1:56" ht="14.25" x14ac:dyDescent="0.2">
      <c r="A1122" s="103"/>
      <c r="B1122" s="61">
        <v>1</v>
      </c>
      <c r="C1122" s="55" t="s">
        <v>33</v>
      </c>
      <c r="D1122" s="54"/>
      <c r="E1122" s="53"/>
      <c r="F1122" s="53"/>
      <c r="G1122" s="53"/>
      <c r="H1122" s="51">
        <v>2713.07</v>
      </c>
      <c r="I1122" s="52">
        <f>ROUND(1.15,7)</f>
        <v>1.1499999999999999</v>
      </c>
      <c r="J1122" s="51">
        <v>9088.65</v>
      </c>
      <c r="K1122" s="52"/>
      <c r="L1122" s="96"/>
    </row>
    <row r="1123" spans="1:56" ht="14.25" x14ac:dyDescent="0.2">
      <c r="A1123" s="103"/>
      <c r="B1123" s="61">
        <v>3</v>
      </c>
      <c r="C1123" s="55" t="s">
        <v>34</v>
      </c>
      <c r="D1123" s="54"/>
      <c r="E1123" s="53"/>
      <c r="F1123" s="53"/>
      <c r="G1123" s="53"/>
      <c r="H1123" s="51">
        <v>24.42</v>
      </c>
      <c r="I1123" s="52">
        <f>ROUND(1.25,7)</f>
        <v>1.25</v>
      </c>
      <c r="J1123" s="51">
        <v>88.9</v>
      </c>
      <c r="K1123" s="52"/>
      <c r="L1123" s="96"/>
    </row>
    <row r="1124" spans="1:56" ht="14.25" x14ac:dyDescent="0.2">
      <c r="A1124" s="103"/>
      <c r="B1124" s="61">
        <v>2</v>
      </c>
      <c r="C1124" s="55" t="s">
        <v>67</v>
      </c>
      <c r="D1124" s="54"/>
      <c r="E1124" s="53"/>
      <c r="F1124" s="53"/>
      <c r="G1124" s="53"/>
      <c r="H1124" s="51">
        <v>17.53</v>
      </c>
      <c r="I1124" s="52">
        <f>ROUND(1.25,7)</f>
        <v>1.25</v>
      </c>
      <c r="J1124" s="62">
        <v>63.82</v>
      </c>
      <c r="K1124" s="52"/>
      <c r="L1124" s="97"/>
    </row>
    <row r="1125" spans="1:56" ht="14.25" x14ac:dyDescent="0.2">
      <c r="A1125" s="103"/>
      <c r="B1125" s="61">
        <v>4</v>
      </c>
      <c r="C1125" s="55" t="s">
        <v>35</v>
      </c>
      <c r="D1125" s="54"/>
      <c r="E1125" s="53"/>
      <c r="F1125" s="53"/>
      <c r="G1125" s="53"/>
      <c r="H1125" s="51">
        <v>14411.64</v>
      </c>
      <c r="I1125" s="52"/>
      <c r="J1125" s="51">
        <v>41981.11</v>
      </c>
      <c r="K1125" s="52"/>
      <c r="L1125" s="96"/>
    </row>
    <row r="1126" spans="1:56" ht="14.25" x14ac:dyDescent="0.2">
      <c r="A1126" s="103"/>
      <c r="B1126" s="55" t="s">
        <v>890</v>
      </c>
      <c r="C1126" s="55" t="s">
        <v>891</v>
      </c>
      <c r="D1126" s="54" t="s">
        <v>105</v>
      </c>
      <c r="E1126" s="53">
        <v>0.01</v>
      </c>
      <c r="F1126" s="53"/>
      <c r="G1126" s="53">
        <v>2.913E-2</v>
      </c>
      <c r="H1126" s="51"/>
      <c r="I1126" s="52"/>
      <c r="J1126" s="51"/>
      <c r="K1126" s="52"/>
      <c r="L1126" s="96"/>
    </row>
    <row r="1127" spans="1:56" ht="28.5" x14ac:dyDescent="0.2">
      <c r="A1127" s="103"/>
      <c r="B1127" s="55" t="s">
        <v>892</v>
      </c>
      <c r="C1127" s="55" t="s">
        <v>893</v>
      </c>
      <c r="D1127" s="54" t="s">
        <v>108</v>
      </c>
      <c r="E1127" s="53">
        <v>1.2</v>
      </c>
      <c r="F1127" s="53"/>
      <c r="G1127" s="53">
        <v>3.4956</v>
      </c>
      <c r="H1127" s="51"/>
      <c r="I1127" s="52"/>
      <c r="J1127" s="51"/>
      <c r="K1127" s="52"/>
      <c r="L1127" s="96"/>
    </row>
    <row r="1128" spans="1:56" ht="14.25" x14ac:dyDescent="0.2">
      <c r="A1128" s="103"/>
      <c r="B1128" s="55" t="s">
        <v>894</v>
      </c>
      <c r="C1128" s="55" t="s">
        <v>889</v>
      </c>
      <c r="D1128" s="54" t="s">
        <v>108</v>
      </c>
      <c r="E1128" s="53">
        <v>0</v>
      </c>
      <c r="F1128" s="53"/>
      <c r="G1128" s="53">
        <v>0</v>
      </c>
      <c r="H1128" s="51"/>
      <c r="I1128" s="52"/>
      <c r="J1128" s="51"/>
      <c r="K1128" s="52"/>
      <c r="L1128" s="96"/>
    </row>
    <row r="1129" spans="1:56" ht="14.25" x14ac:dyDescent="0.2">
      <c r="A1129" s="103"/>
      <c r="B1129" s="55"/>
      <c r="C1129" s="55" t="s">
        <v>68</v>
      </c>
      <c r="D1129" s="54" t="s">
        <v>69</v>
      </c>
      <c r="E1129" s="53">
        <v>310.42</v>
      </c>
      <c r="F1129" s="53">
        <f>ROUND(1.15,7)</f>
        <v>1.1499999999999999</v>
      </c>
      <c r="G1129" s="53">
        <v>1039.8914789999999</v>
      </c>
      <c r="H1129" s="51"/>
      <c r="I1129" s="52"/>
      <c r="J1129" s="51"/>
      <c r="K1129" s="52"/>
      <c r="L1129" s="96"/>
    </row>
    <row r="1130" spans="1:56" ht="14.25" x14ac:dyDescent="0.2">
      <c r="A1130" s="103"/>
      <c r="B1130" s="55"/>
      <c r="C1130" s="60" t="s">
        <v>70</v>
      </c>
      <c r="D1130" s="59" t="s">
        <v>69</v>
      </c>
      <c r="E1130" s="58">
        <v>1.73</v>
      </c>
      <c r="F1130" s="58">
        <f>ROUND(1.25,7)</f>
        <v>1.25</v>
      </c>
      <c r="G1130" s="58">
        <v>6.2993625</v>
      </c>
      <c r="H1130" s="56"/>
      <c r="I1130" s="57"/>
      <c r="J1130" s="56"/>
      <c r="K1130" s="57"/>
      <c r="L1130" s="95"/>
    </row>
    <row r="1131" spans="1:56" ht="14.25" x14ac:dyDescent="0.2">
      <c r="A1131" s="103"/>
      <c r="B1131" s="55"/>
      <c r="C1131" s="55" t="s">
        <v>71</v>
      </c>
      <c r="D1131" s="54"/>
      <c r="E1131" s="53"/>
      <c r="F1131" s="53"/>
      <c r="G1131" s="53"/>
      <c r="H1131" s="51">
        <f>H1122+H1123+H1125</f>
        <v>17149.13</v>
      </c>
      <c r="I1131" s="52"/>
      <c r="J1131" s="51">
        <f>J1122+J1123+J1125</f>
        <v>51158.66</v>
      </c>
      <c r="K1131" s="52"/>
      <c r="L1131" s="96"/>
    </row>
    <row r="1132" spans="1:56" ht="14.25" x14ac:dyDescent="0.2">
      <c r="A1132" s="103"/>
      <c r="B1132" s="55"/>
      <c r="C1132" s="55" t="s">
        <v>72</v>
      </c>
      <c r="D1132" s="54"/>
      <c r="E1132" s="53"/>
      <c r="F1132" s="53"/>
      <c r="G1132" s="53"/>
      <c r="H1132" s="51"/>
      <c r="I1132" s="52"/>
      <c r="J1132" s="51">
        <f>SUM(Q1120:Q1135)+SUM(V1120:V1135)</f>
        <v>9152.4699999999993</v>
      </c>
      <c r="K1132" s="52"/>
      <c r="L1132" s="96"/>
    </row>
    <row r="1133" spans="1:56" ht="28.5" x14ac:dyDescent="0.2">
      <c r="A1133" s="103"/>
      <c r="B1133" s="55" t="s">
        <v>249</v>
      </c>
      <c r="C1133" s="55" t="s">
        <v>100</v>
      </c>
      <c r="D1133" s="54" t="s">
        <v>73</v>
      </c>
      <c r="E1133" s="53">
        <v>123</v>
      </c>
      <c r="F1133" s="53">
        <f>ROUND(0.9,7)</f>
        <v>0.9</v>
      </c>
      <c r="G1133" s="53">
        <v>110.7</v>
      </c>
      <c r="H1133" s="51"/>
      <c r="I1133" s="52"/>
      <c r="J1133" s="51">
        <f>SUM(AC1120:AC1135)</f>
        <v>10131.780000000001</v>
      </c>
      <c r="K1133" s="52"/>
      <c r="L1133" s="96"/>
    </row>
    <row r="1134" spans="1:56" ht="42.75" x14ac:dyDescent="0.2">
      <c r="A1134" s="104"/>
      <c r="B1134" s="60" t="s">
        <v>248</v>
      </c>
      <c r="C1134" s="60" t="s">
        <v>101</v>
      </c>
      <c r="D1134" s="59" t="s">
        <v>73</v>
      </c>
      <c r="E1134" s="58">
        <v>75</v>
      </c>
      <c r="F1134" s="58">
        <f>ROUND(0.85,7)</f>
        <v>0.85</v>
      </c>
      <c r="G1134" s="58">
        <v>63.75</v>
      </c>
      <c r="H1134" s="56"/>
      <c r="I1134" s="57"/>
      <c r="J1134" s="56">
        <f>SUM(AE1120:AE1135)</f>
        <v>5834.7</v>
      </c>
      <c r="K1134" s="57"/>
      <c r="L1134" s="95"/>
    </row>
    <row r="1135" spans="1:56" ht="15" x14ac:dyDescent="0.25">
      <c r="C1135" s="198" t="s">
        <v>74</v>
      </c>
      <c r="D1135" s="198"/>
      <c r="E1135" s="198"/>
      <c r="F1135" s="198"/>
      <c r="G1135" s="198"/>
      <c r="H1135" s="198"/>
      <c r="I1135" s="198">
        <f>J1122+J1123+J1125+J1133+J1134</f>
        <v>67125.14</v>
      </c>
      <c r="J1135" s="198"/>
      <c r="O1135" s="49">
        <f>I1135</f>
        <v>67125.14</v>
      </c>
      <c r="P1135" s="39">
        <f>K1135</f>
        <v>0</v>
      </c>
      <c r="Q1135" s="49">
        <f>J1122</f>
        <v>9088.65</v>
      </c>
      <c r="R1135" s="49">
        <f>J1122</f>
        <v>9088.65</v>
      </c>
      <c r="U1135" s="94">
        <f>L1122</f>
        <v>0</v>
      </c>
      <c r="V1135" s="49">
        <f>J1124</f>
        <v>63.82</v>
      </c>
      <c r="W1135" s="94">
        <f>L1124</f>
        <v>0</v>
      </c>
      <c r="X1135" s="49">
        <f>J1123</f>
        <v>88.9</v>
      </c>
      <c r="Z1135" s="94">
        <f>L1123</f>
        <v>0</v>
      </c>
      <c r="AB1135" s="49">
        <f>J1125</f>
        <v>41981.11</v>
      </c>
      <c r="AN1135" s="39">
        <v>67125.14</v>
      </c>
      <c r="AO1135" s="39">
        <v>41981.11</v>
      </c>
      <c r="AP1135" s="39">
        <v>88.9</v>
      </c>
      <c r="AQ1135" s="39">
        <v>9088.65</v>
      </c>
      <c r="AX1135" s="39">
        <v>0</v>
      </c>
      <c r="AY1135" s="39">
        <v>0</v>
      </c>
      <c r="AZ1135" s="39">
        <v>0</v>
      </c>
      <c r="BA1135" s="39">
        <v>0</v>
      </c>
    </row>
    <row r="1136" spans="1:56" ht="28.5" x14ac:dyDescent="0.2">
      <c r="A1136" s="103" t="s">
        <v>578</v>
      </c>
      <c r="B1136" s="55" t="s">
        <v>463</v>
      </c>
      <c r="C1136" s="55" t="s">
        <v>464</v>
      </c>
      <c r="D1136" s="54" t="s">
        <v>108</v>
      </c>
      <c r="E1136" s="53">
        <v>3.4956</v>
      </c>
      <c r="F1136" s="53"/>
      <c r="G1136" s="53">
        <v>3.4956</v>
      </c>
      <c r="H1136" s="51">
        <v>4316</v>
      </c>
      <c r="I1136" s="52"/>
      <c r="J1136" s="51">
        <v>15087.01</v>
      </c>
      <c r="K1136" s="52"/>
      <c r="L1136" s="96"/>
      <c r="AC1136" s="39">
        <v>0</v>
      </c>
      <c r="AD1136" s="39">
        <v>0</v>
      </c>
      <c r="AE1136" s="39">
        <v>0</v>
      </c>
      <c r="AF1136" s="39">
        <v>0</v>
      </c>
      <c r="AS1136" s="39">
        <v>0</v>
      </c>
      <c r="AT1136" s="39">
        <v>0</v>
      </c>
      <c r="BC1136" s="39">
        <v>0</v>
      </c>
      <c r="BD1136" s="39">
        <v>0</v>
      </c>
    </row>
    <row r="1137" spans="1:56" x14ac:dyDescent="0.2">
      <c r="A1137" s="50"/>
      <c r="B1137" s="50"/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</row>
    <row r="1138" spans="1:56" ht="15" x14ac:dyDescent="0.25">
      <c r="C1138" s="198" t="s">
        <v>74</v>
      </c>
      <c r="D1138" s="198"/>
      <c r="E1138" s="198"/>
      <c r="F1138" s="198"/>
      <c r="G1138" s="198"/>
      <c r="H1138" s="198"/>
      <c r="I1138" s="198">
        <f>J1136</f>
        <v>15087.01</v>
      </c>
      <c r="J1138" s="198"/>
      <c r="O1138" s="49">
        <f>I1138</f>
        <v>15087.01</v>
      </c>
      <c r="P1138" s="39">
        <f>K1138</f>
        <v>0</v>
      </c>
      <c r="Q1138" s="39">
        <f>0</f>
        <v>0</v>
      </c>
      <c r="R1138" s="39">
        <f>0</f>
        <v>0</v>
      </c>
      <c r="U1138" s="39">
        <f>0</f>
        <v>0</v>
      </c>
      <c r="V1138" s="39">
        <f>0</f>
        <v>0</v>
      </c>
      <c r="W1138" s="39">
        <f>0</f>
        <v>0</v>
      </c>
      <c r="X1138" s="39">
        <f>0</f>
        <v>0</v>
      </c>
      <c r="Z1138" s="39">
        <f>0</f>
        <v>0</v>
      </c>
      <c r="AB1138" s="49">
        <f>I1138</f>
        <v>15087.01</v>
      </c>
      <c r="AN1138" s="39">
        <v>15087.01</v>
      </c>
      <c r="AO1138" s="39">
        <v>15087.01</v>
      </c>
      <c r="AP1138" s="39">
        <v>0</v>
      </c>
      <c r="AQ1138" s="39">
        <v>0</v>
      </c>
      <c r="AX1138" s="39">
        <v>0</v>
      </c>
      <c r="AY1138" s="39">
        <v>0</v>
      </c>
      <c r="AZ1138" s="39">
        <v>0</v>
      </c>
      <c r="BA1138" s="39">
        <v>0</v>
      </c>
    </row>
    <row r="1139" spans="1:56" ht="28.5" x14ac:dyDescent="0.2">
      <c r="A1139" s="103" t="s">
        <v>579</v>
      </c>
      <c r="B1139" s="55" t="s">
        <v>466</v>
      </c>
      <c r="C1139" s="55" t="s">
        <v>467</v>
      </c>
      <c r="D1139" s="54" t="s">
        <v>108</v>
      </c>
      <c r="E1139" s="53">
        <v>0.101955</v>
      </c>
      <c r="F1139" s="53"/>
      <c r="G1139" s="53">
        <v>0.101955</v>
      </c>
      <c r="H1139" s="51">
        <v>18390.16</v>
      </c>
      <c r="I1139" s="52"/>
      <c r="J1139" s="51">
        <v>1874.97</v>
      </c>
      <c r="K1139" s="52"/>
      <c r="L1139" s="96"/>
      <c r="AC1139" s="39">
        <v>0</v>
      </c>
      <c r="AD1139" s="39">
        <v>0</v>
      </c>
      <c r="AE1139" s="39">
        <v>0</v>
      </c>
      <c r="AF1139" s="39">
        <v>0</v>
      </c>
      <c r="AS1139" s="39">
        <v>0</v>
      </c>
      <c r="AT1139" s="39">
        <v>0</v>
      </c>
      <c r="BC1139" s="39">
        <v>0</v>
      </c>
      <c r="BD1139" s="39">
        <v>0</v>
      </c>
    </row>
    <row r="1141" spans="1:56" x14ac:dyDescent="0.2">
      <c r="A1141" s="50"/>
      <c r="B1141" s="50"/>
      <c r="C1141" s="64" t="s">
        <v>580</v>
      </c>
      <c r="D1141" s="50"/>
      <c r="E1141" s="50"/>
      <c r="F1141" s="50"/>
      <c r="G1141" s="50"/>
      <c r="H1141" s="50"/>
      <c r="I1141" s="50"/>
      <c r="J1141" s="50"/>
      <c r="K1141" s="50"/>
      <c r="L1141" s="50"/>
    </row>
    <row r="1142" spans="1:56" ht="15" x14ac:dyDescent="0.25">
      <c r="C1142" s="198" t="s">
        <v>74</v>
      </c>
      <c r="D1142" s="198"/>
      <c r="E1142" s="198"/>
      <c r="F1142" s="198"/>
      <c r="G1142" s="198"/>
      <c r="H1142" s="198"/>
      <c r="I1142" s="198">
        <f>J1139</f>
        <v>1874.97</v>
      </c>
      <c r="J1142" s="198"/>
      <c r="O1142" s="49">
        <f>I1142</f>
        <v>1874.97</v>
      </c>
      <c r="P1142" s="39">
        <f>K1142</f>
        <v>0</v>
      </c>
      <c r="Q1142" s="39">
        <f>0</f>
        <v>0</v>
      </c>
      <c r="R1142" s="39">
        <f>0</f>
        <v>0</v>
      </c>
      <c r="U1142" s="39">
        <f>0</f>
        <v>0</v>
      </c>
      <c r="V1142" s="39">
        <f>0</f>
        <v>0</v>
      </c>
      <c r="W1142" s="39">
        <f>0</f>
        <v>0</v>
      </c>
      <c r="X1142" s="39">
        <f>0</f>
        <v>0</v>
      </c>
      <c r="Z1142" s="39">
        <f>0</f>
        <v>0</v>
      </c>
      <c r="AB1142" s="49">
        <f>I1142</f>
        <v>1874.97</v>
      </c>
      <c r="AN1142" s="39">
        <v>1874.97</v>
      </c>
      <c r="AO1142" s="39">
        <v>1874.97</v>
      </c>
      <c r="AP1142" s="39">
        <v>0</v>
      </c>
      <c r="AQ1142" s="39">
        <v>0</v>
      </c>
      <c r="AX1142" s="39">
        <v>0</v>
      </c>
      <c r="AY1142" s="39">
        <v>0</v>
      </c>
      <c r="AZ1142" s="39">
        <v>0</v>
      </c>
      <c r="BA1142" s="39">
        <v>0</v>
      </c>
    </row>
    <row r="1143" spans="1:56" ht="130.5" x14ac:dyDescent="0.2">
      <c r="A1143" s="103" t="s">
        <v>581</v>
      </c>
      <c r="B1143" s="55" t="s">
        <v>582</v>
      </c>
      <c r="C1143" s="55" t="s">
        <v>285</v>
      </c>
      <c r="D1143" s="54" t="s">
        <v>104</v>
      </c>
      <c r="E1143" s="53">
        <v>0.66500000000000004</v>
      </c>
      <c r="F1143" s="53"/>
      <c r="G1143" s="53">
        <v>0.66500000000000004</v>
      </c>
      <c r="H1143" s="51"/>
      <c r="I1143" s="52"/>
      <c r="J1143" s="51"/>
      <c r="K1143" s="52"/>
      <c r="L1143" s="96"/>
      <c r="AC1143" s="39">
        <v>751.79</v>
      </c>
      <c r="AD1143" s="39">
        <v>751.79</v>
      </c>
      <c r="AE1143" s="39">
        <v>432.94</v>
      </c>
      <c r="AF1143" s="39">
        <v>432.94</v>
      </c>
      <c r="AS1143" s="39">
        <v>751.79</v>
      </c>
      <c r="AT1143" s="39">
        <v>432.94</v>
      </c>
      <c r="BC1143" s="39">
        <v>0</v>
      </c>
      <c r="BD1143" s="39">
        <v>0</v>
      </c>
    </row>
    <row r="1144" spans="1:56" ht="38.25" x14ac:dyDescent="0.2">
      <c r="B1144" s="106" t="s">
        <v>452</v>
      </c>
    </row>
    <row r="1145" spans="1:56" ht="14.25" x14ac:dyDescent="0.2">
      <c r="A1145" s="103"/>
      <c r="B1145" s="61">
        <v>1</v>
      </c>
      <c r="C1145" s="55" t="s">
        <v>33</v>
      </c>
      <c r="D1145" s="54"/>
      <c r="E1145" s="53"/>
      <c r="F1145" s="53"/>
      <c r="G1145" s="53"/>
      <c r="H1145" s="51">
        <v>876.45</v>
      </c>
      <c r="I1145" s="52">
        <f>ROUND(1.15,7)</f>
        <v>1.1499999999999999</v>
      </c>
      <c r="J1145" s="51">
        <v>670.27</v>
      </c>
      <c r="K1145" s="52"/>
      <c r="L1145" s="96"/>
    </row>
    <row r="1146" spans="1:56" ht="14.25" x14ac:dyDescent="0.2">
      <c r="A1146" s="103"/>
      <c r="B1146" s="61">
        <v>3</v>
      </c>
      <c r="C1146" s="55" t="s">
        <v>34</v>
      </c>
      <c r="D1146" s="54"/>
      <c r="E1146" s="53"/>
      <c r="F1146" s="53"/>
      <c r="G1146" s="53"/>
      <c r="H1146" s="51">
        <v>63.07</v>
      </c>
      <c r="I1146" s="52">
        <f>ROUND(1.25,7)</f>
        <v>1.25</v>
      </c>
      <c r="J1146" s="51">
        <v>52.43</v>
      </c>
      <c r="K1146" s="52"/>
      <c r="L1146" s="96"/>
    </row>
    <row r="1147" spans="1:56" ht="14.25" x14ac:dyDescent="0.2">
      <c r="A1147" s="103"/>
      <c r="B1147" s="61">
        <v>2</v>
      </c>
      <c r="C1147" s="55" t="s">
        <v>67</v>
      </c>
      <c r="D1147" s="54"/>
      <c r="E1147" s="53"/>
      <c r="F1147" s="53"/>
      <c r="G1147" s="53"/>
      <c r="H1147" s="51">
        <v>10.65</v>
      </c>
      <c r="I1147" s="52">
        <f>ROUND(1.25,7)</f>
        <v>1.25</v>
      </c>
      <c r="J1147" s="62">
        <v>8.85</v>
      </c>
      <c r="K1147" s="52"/>
      <c r="L1147" s="97"/>
    </row>
    <row r="1148" spans="1:56" ht="14.25" x14ac:dyDescent="0.2">
      <c r="A1148" s="103"/>
      <c r="B1148" s="61">
        <v>4</v>
      </c>
      <c r="C1148" s="55" t="s">
        <v>35</v>
      </c>
      <c r="D1148" s="54"/>
      <c r="E1148" s="53"/>
      <c r="F1148" s="53"/>
      <c r="G1148" s="53"/>
      <c r="H1148" s="51">
        <v>3692.92</v>
      </c>
      <c r="I1148" s="52"/>
      <c r="J1148" s="51">
        <v>2455.79</v>
      </c>
      <c r="K1148" s="52"/>
      <c r="L1148" s="96"/>
    </row>
    <row r="1149" spans="1:56" ht="14.25" x14ac:dyDescent="0.2">
      <c r="A1149" s="103"/>
      <c r="B1149" s="55" t="s">
        <v>912</v>
      </c>
      <c r="C1149" s="55" t="s">
        <v>913</v>
      </c>
      <c r="D1149" s="54" t="s">
        <v>111</v>
      </c>
      <c r="E1149" s="53">
        <v>101.5</v>
      </c>
      <c r="F1149" s="53"/>
      <c r="G1149" s="53">
        <v>67.497500000000002</v>
      </c>
      <c r="H1149" s="51"/>
      <c r="I1149" s="52"/>
      <c r="J1149" s="51"/>
      <c r="K1149" s="52"/>
      <c r="L1149" s="96"/>
    </row>
    <row r="1150" spans="1:56" ht="14.25" x14ac:dyDescent="0.2">
      <c r="A1150" s="103"/>
      <c r="B1150" s="55"/>
      <c r="C1150" s="55" t="s">
        <v>68</v>
      </c>
      <c r="D1150" s="54" t="s">
        <v>69</v>
      </c>
      <c r="E1150" s="53">
        <v>89.8</v>
      </c>
      <c r="F1150" s="53">
        <f>ROUND(1.15,7)</f>
        <v>1.1499999999999999</v>
      </c>
      <c r="G1150" s="53">
        <v>68.674549999999996</v>
      </c>
      <c r="H1150" s="51"/>
      <c r="I1150" s="52"/>
      <c r="J1150" s="51"/>
      <c r="K1150" s="52"/>
      <c r="L1150" s="96"/>
    </row>
    <row r="1151" spans="1:56" ht="14.25" x14ac:dyDescent="0.2">
      <c r="A1151" s="103"/>
      <c r="B1151" s="55"/>
      <c r="C1151" s="60" t="s">
        <v>70</v>
      </c>
      <c r="D1151" s="59" t="s">
        <v>69</v>
      </c>
      <c r="E1151" s="58">
        <v>0.86</v>
      </c>
      <c r="F1151" s="58">
        <f>ROUND(1.25,7)</f>
        <v>1.25</v>
      </c>
      <c r="G1151" s="58">
        <v>0.71487500000000004</v>
      </c>
      <c r="H1151" s="56"/>
      <c r="I1151" s="57"/>
      <c r="J1151" s="56"/>
      <c r="K1151" s="57"/>
      <c r="L1151" s="95"/>
    </row>
    <row r="1152" spans="1:56" ht="14.25" x14ac:dyDescent="0.2">
      <c r="A1152" s="103"/>
      <c r="B1152" s="55"/>
      <c r="C1152" s="55" t="s">
        <v>71</v>
      </c>
      <c r="D1152" s="54"/>
      <c r="E1152" s="53"/>
      <c r="F1152" s="53"/>
      <c r="G1152" s="53"/>
      <c r="H1152" s="51">
        <f>H1145+H1146+H1148</f>
        <v>4632.4400000000005</v>
      </c>
      <c r="I1152" s="52"/>
      <c r="J1152" s="51">
        <f>J1145+J1146+J1148</f>
        <v>3178.49</v>
      </c>
      <c r="K1152" s="52"/>
      <c r="L1152" s="96"/>
    </row>
    <row r="1153" spans="1:56" ht="14.25" x14ac:dyDescent="0.2">
      <c r="A1153" s="103"/>
      <c r="B1153" s="55"/>
      <c r="C1153" s="55" t="s">
        <v>72</v>
      </c>
      <c r="D1153" s="54"/>
      <c r="E1153" s="53"/>
      <c r="F1153" s="53"/>
      <c r="G1153" s="53"/>
      <c r="H1153" s="51"/>
      <c r="I1153" s="52"/>
      <c r="J1153" s="51">
        <f>SUM(Q1143:Q1156)+SUM(V1143:V1156)</f>
        <v>679.12</v>
      </c>
      <c r="K1153" s="52"/>
      <c r="L1153" s="96"/>
    </row>
    <row r="1154" spans="1:56" ht="28.5" x14ac:dyDescent="0.2">
      <c r="A1154" s="103"/>
      <c r="B1154" s="55" t="s">
        <v>249</v>
      </c>
      <c r="C1154" s="55" t="s">
        <v>100</v>
      </c>
      <c r="D1154" s="54" t="s">
        <v>73</v>
      </c>
      <c r="E1154" s="53">
        <v>123</v>
      </c>
      <c r="F1154" s="53">
        <f>ROUND(0.9,7)</f>
        <v>0.9</v>
      </c>
      <c r="G1154" s="53">
        <v>110.7</v>
      </c>
      <c r="H1154" s="51"/>
      <c r="I1154" s="52"/>
      <c r="J1154" s="51">
        <f>SUM(AC1143:AC1156)</f>
        <v>751.79</v>
      </c>
      <c r="K1154" s="52"/>
      <c r="L1154" s="96"/>
    </row>
    <row r="1155" spans="1:56" ht="42.75" x14ac:dyDescent="0.2">
      <c r="A1155" s="104"/>
      <c r="B1155" s="60" t="s">
        <v>248</v>
      </c>
      <c r="C1155" s="60" t="s">
        <v>101</v>
      </c>
      <c r="D1155" s="59" t="s">
        <v>73</v>
      </c>
      <c r="E1155" s="58">
        <v>75</v>
      </c>
      <c r="F1155" s="58">
        <f>ROUND(0.85,7)</f>
        <v>0.85</v>
      </c>
      <c r="G1155" s="58">
        <v>63.75</v>
      </c>
      <c r="H1155" s="56"/>
      <c r="I1155" s="57"/>
      <c r="J1155" s="56">
        <f>SUM(AE1143:AE1156)</f>
        <v>432.94</v>
      </c>
      <c r="K1155" s="57"/>
      <c r="L1155" s="95"/>
    </row>
    <row r="1156" spans="1:56" ht="15" x14ac:dyDescent="0.25">
      <c r="C1156" s="198" t="s">
        <v>74</v>
      </c>
      <c r="D1156" s="198"/>
      <c r="E1156" s="198"/>
      <c r="F1156" s="198"/>
      <c r="G1156" s="198"/>
      <c r="H1156" s="198"/>
      <c r="I1156" s="198">
        <f>J1145+J1146+J1148+J1154+J1155</f>
        <v>4363.2199999999993</v>
      </c>
      <c r="J1156" s="198"/>
      <c r="O1156" s="49">
        <f>I1156</f>
        <v>4363.2199999999993</v>
      </c>
      <c r="P1156" s="39">
        <f>K1156</f>
        <v>0</v>
      </c>
      <c r="Q1156" s="49">
        <f>J1145</f>
        <v>670.27</v>
      </c>
      <c r="R1156" s="49">
        <f>J1145</f>
        <v>670.27</v>
      </c>
      <c r="U1156" s="94">
        <f>L1145</f>
        <v>0</v>
      </c>
      <c r="V1156" s="49">
        <f>J1147</f>
        <v>8.85</v>
      </c>
      <c r="W1156" s="94">
        <f>L1147</f>
        <v>0</v>
      </c>
      <c r="X1156" s="49">
        <f>J1146</f>
        <v>52.43</v>
      </c>
      <c r="Z1156" s="94">
        <f>L1146</f>
        <v>0</v>
      </c>
      <c r="AB1156" s="49">
        <f>J1148</f>
        <v>2455.79</v>
      </c>
      <c r="AN1156" s="39">
        <v>4363.2199999999993</v>
      </c>
      <c r="AO1156" s="39">
        <v>2455.79</v>
      </c>
      <c r="AP1156" s="39">
        <v>52.43</v>
      </c>
      <c r="AQ1156" s="39">
        <v>670.27</v>
      </c>
      <c r="AX1156" s="39">
        <v>0</v>
      </c>
      <c r="AY1156" s="39">
        <v>0</v>
      </c>
      <c r="AZ1156" s="39">
        <v>0</v>
      </c>
      <c r="BA1156" s="39">
        <v>0</v>
      </c>
    </row>
    <row r="1157" spans="1:56" ht="42.75" x14ac:dyDescent="0.2">
      <c r="A1157" s="103" t="s">
        <v>583</v>
      </c>
      <c r="B1157" s="55" t="s">
        <v>584</v>
      </c>
      <c r="C1157" s="55" t="s">
        <v>585</v>
      </c>
      <c r="D1157" s="54" t="s">
        <v>105</v>
      </c>
      <c r="E1157" s="53">
        <v>1.9152</v>
      </c>
      <c r="F1157" s="53"/>
      <c r="G1157" s="53">
        <v>1.9152</v>
      </c>
      <c r="H1157" s="51">
        <v>7805.98</v>
      </c>
      <c r="I1157" s="52"/>
      <c r="J1157" s="51">
        <v>14950.01</v>
      </c>
      <c r="K1157" s="52"/>
      <c r="L1157" s="96"/>
      <c r="AC1157" s="39">
        <v>0</v>
      </c>
      <c r="AD1157" s="39">
        <v>0</v>
      </c>
      <c r="AE1157" s="39">
        <v>0</v>
      </c>
      <c r="AF1157" s="39">
        <v>0</v>
      </c>
      <c r="AS1157" s="39">
        <v>0</v>
      </c>
      <c r="AT1157" s="39">
        <v>0</v>
      </c>
      <c r="BC1157" s="39">
        <v>0</v>
      </c>
      <c r="BD1157" s="39">
        <v>0</v>
      </c>
    </row>
    <row r="1158" spans="1:56" x14ac:dyDescent="0.2">
      <c r="A1158" s="50"/>
      <c r="B1158" s="50"/>
      <c r="C1158" s="50"/>
      <c r="D1158" s="50"/>
      <c r="E1158" s="50"/>
      <c r="F1158" s="50"/>
      <c r="G1158" s="50"/>
      <c r="H1158" s="50"/>
      <c r="I1158" s="50"/>
      <c r="J1158" s="50"/>
      <c r="K1158" s="50"/>
      <c r="L1158" s="50"/>
    </row>
    <row r="1159" spans="1:56" ht="15" x14ac:dyDescent="0.25">
      <c r="C1159" s="198" t="s">
        <v>74</v>
      </c>
      <c r="D1159" s="198"/>
      <c r="E1159" s="198"/>
      <c r="F1159" s="198"/>
      <c r="G1159" s="198"/>
      <c r="H1159" s="198"/>
      <c r="I1159" s="198">
        <f>J1157</f>
        <v>14950.01</v>
      </c>
      <c r="J1159" s="198"/>
      <c r="O1159" s="49">
        <f>I1159</f>
        <v>14950.01</v>
      </c>
      <c r="P1159" s="39">
        <f>K1159</f>
        <v>0</v>
      </c>
      <c r="Q1159" s="39">
        <f>0</f>
        <v>0</v>
      </c>
      <c r="R1159" s="39">
        <f>0</f>
        <v>0</v>
      </c>
      <c r="U1159" s="39">
        <f>0</f>
        <v>0</v>
      </c>
      <c r="V1159" s="39">
        <f>0</f>
        <v>0</v>
      </c>
      <c r="W1159" s="39">
        <f>0</f>
        <v>0</v>
      </c>
      <c r="X1159" s="39">
        <f>0</f>
        <v>0</v>
      </c>
      <c r="Z1159" s="39">
        <f>0</f>
        <v>0</v>
      </c>
      <c r="AB1159" s="49">
        <f>I1159</f>
        <v>14950.01</v>
      </c>
      <c r="AN1159" s="39">
        <v>14950.01</v>
      </c>
      <c r="AO1159" s="39">
        <v>14950.01</v>
      </c>
      <c r="AP1159" s="39">
        <v>0</v>
      </c>
      <c r="AQ1159" s="39">
        <v>0</v>
      </c>
      <c r="AX1159" s="39">
        <v>0</v>
      </c>
      <c r="AY1159" s="39">
        <v>0</v>
      </c>
      <c r="AZ1159" s="39">
        <v>0</v>
      </c>
      <c r="BA1159" s="39">
        <v>0</v>
      </c>
    </row>
    <row r="1160" spans="1:56" ht="14.25" x14ac:dyDescent="0.2">
      <c r="C1160" s="107" t="s">
        <v>586</v>
      </c>
    </row>
    <row r="1161" spans="1:56" ht="130.5" x14ac:dyDescent="0.2">
      <c r="A1161" s="103" t="s">
        <v>587</v>
      </c>
      <c r="B1161" s="55" t="s">
        <v>562</v>
      </c>
      <c r="C1161" s="55" t="s">
        <v>282</v>
      </c>
      <c r="D1161" s="54" t="s">
        <v>104</v>
      </c>
      <c r="E1161" s="53">
        <v>0.53200000000000003</v>
      </c>
      <c r="F1161" s="53"/>
      <c r="G1161" s="53">
        <v>0.53200000000000003</v>
      </c>
      <c r="H1161" s="51"/>
      <c r="I1161" s="52"/>
      <c r="J1161" s="51"/>
      <c r="K1161" s="52"/>
      <c r="L1161" s="96"/>
      <c r="AC1161" s="39">
        <v>204.06</v>
      </c>
      <c r="AD1161" s="39">
        <v>204.06</v>
      </c>
      <c r="AE1161" s="39">
        <v>117.52</v>
      </c>
      <c r="AF1161" s="39">
        <v>117.52</v>
      </c>
      <c r="AS1161" s="39">
        <v>204.06</v>
      </c>
      <c r="AT1161" s="39">
        <v>117.52</v>
      </c>
      <c r="BC1161" s="39">
        <v>0</v>
      </c>
      <c r="BD1161" s="39">
        <v>0</v>
      </c>
    </row>
    <row r="1162" spans="1:56" ht="38.25" x14ac:dyDescent="0.2">
      <c r="B1162" s="106" t="s">
        <v>452</v>
      </c>
    </row>
    <row r="1163" spans="1:56" ht="14.25" x14ac:dyDescent="0.2">
      <c r="A1163" s="103"/>
      <c r="B1163" s="61">
        <v>1</v>
      </c>
      <c r="C1163" s="55" t="s">
        <v>33</v>
      </c>
      <c r="D1163" s="54"/>
      <c r="E1163" s="53"/>
      <c r="F1163" s="53"/>
      <c r="G1163" s="53"/>
      <c r="H1163" s="51">
        <v>282.66000000000003</v>
      </c>
      <c r="I1163" s="52">
        <f>ROUND(1.15,7)</f>
        <v>1.1499999999999999</v>
      </c>
      <c r="J1163" s="51">
        <v>172.93</v>
      </c>
      <c r="K1163" s="52"/>
      <c r="L1163" s="96"/>
    </row>
    <row r="1164" spans="1:56" ht="14.25" x14ac:dyDescent="0.2">
      <c r="A1164" s="103"/>
      <c r="B1164" s="61">
        <v>3</v>
      </c>
      <c r="C1164" s="55" t="s">
        <v>34</v>
      </c>
      <c r="D1164" s="54"/>
      <c r="E1164" s="53"/>
      <c r="F1164" s="53"/>
      <c r="G1164" s="53"/>
      <c r="H1164" s="51">
        <v>43.61</v>
      </c>
      <c r="I1164" s="52">
        <f>ROUND(1.25,7)</f>
        <v>1.25</v>
      </c>
      <c r="J1164" s="51">
        <v>29</v>
      </c>
      <c r="K1164" s="52"/>
      <c r="L1164" s="96"/>
    </row>
    <row r="1165" spans="1:56" ht="14.25" x14ac:dyDescent="0.2">
      <c r="A1165" s="103"/>
      <c r="B1165" s="61">
        <v>2</v>
      </c>
      <c r="C1165" s="55" t="s">
        <v>67</v>
      </c>
      <c r="D1165" s="54"/>
      <c r="E1165" s="53"/>
      <c r="F1165" s="53"/>
      <c r="G1165" s="53"/>
      <c r="H1165" s="51">
        <v>17.149999999999999</v>
      </c>
      <c r="I1165" s="52">
        <f>ROUND(1.25,7)</f>
        <v>1.25</v>
      </c>
      <c r="J1165" s="62">
        <v>11.41</v>
      </c>
      <c r="K1165" s="52"/>
      <c r="L1165" s="97"/>
    </row>
    <row r="1166" spans="1:56" ht="14.25" x14ac:dyDescent="0.2">
      <c r="A1166" s="103"/>
      <c r="B1166" s="61">
        <v>4</v>
      </c>
      <c r="C1166" s="55" t="s">
        <v>35</v>
      </c>
      <c r="D1166" s="54"/>
      <c r="E1166" s="53"/>
      <c r="F1166" s="53"/>
      <c r="G1166" s="53"/>
      <c r="H1166" s="51">
        <v>8.5399999999999991</v>
      </c>
      <c r="I1166" s="52"/>
      <c r="J1166" s="51">
        <v>4.54</v>
      </c>
      <c r="K1166" s="52"/>
      <c r="L1166" s="96"/>
    </row>
    <row r="1167" spans="1:56" ht="28.5" x14ac:dyDescent="0.2">
      <c r="A1167" s="103"/>
      <c r="B1167" s="55" t="s">
        <v>904</v>
      </c>
      <c r="C1167" s="55" t="s">
        <v>905</v>
      </c>
      <c r="D1167" s="54" t="s">
        <v>105</v>
      </c>
      <c r="E1167" s="53">
        <v>2.04</v>
      </c>
      <c r="F1167" s="53"/>
      <c r="G1167" s="53">
        <v>1.08528</v>
      </c>
      <c r="H1167" s="51"/>
      <c r="I1167" s="52"/>
      <c r="J1167" s="51"/>
      <c r="K1167" s="52"/>
      <c r="L1167" s="96"/>
    </row>
    <row r="1168" spans="1:56" ht="14.25" x14ac:dyDescent="0.2">
      <c r="A1168" s="103"/>
      <c r="B1168" s="55"/>
      <c r="C1168" s="55" t="s">
        <v>68</v>
      </c>
      <c r="D1168" s="54" t="s">
        <v>69</v>
      </c>
      <c r="E1168" s="53">
        <v>35.6</v>
      </c>
      <c r="F1168" s="53">
        <f>ROUND(1.15,7)</f>
        <v>1.1499999999999999</v>
      </c>
      <c r="G1168" s="53">
        <v>21.780080000000002</v>
      </c>
      <c r="H1168" s="51"/>
      <c r="I1168" s="52"/>
      <c r="J1168" s="51"/>
      <c r="K1168" s="52"/>
      <c r="L1168" s="96"/>
    </row>
    <row r="1169" spans="1:56" ht="14.25" x14ac:dyDescent="0.2">
      <c r="A1169" s="103"/>
      <c r="B1169" s="55"/>
      <c r="C1169" s="60" t="s">
        <v>70</v>
      </c>
      <c r="D1169" s="59" t="s">
        <v>69</v>
      </c>
      <c r="E1169" s="58">
        <v>1.27</v>
      </c>
      <c r="F1169" s="58">
        <f>ROUND(1.25,7)</f>
        <v>1.25</v>
      </c>
      <c r="G1169" s="58">
        <v>0.84455000000000002</v>
      </c>
      <c r="H1169" s="56"/>
      <c r="I1169" s="57"/>
      <c r="J1169" s="56"/>
      <c r="K1169" s="57"/>
      <c r="L1169" s="95"/>
    </row>
    <row r="1170" spans="1:56" ht="14.25" x14ac:dyDescent="0.2">
      <c r="A1170" s="103"/>
      <c r="B1170" s="55"/>
      <c r="C1170" s="55" t="s">
        <v>71</v>
      </c>
      <c r="D1170" s="54"/>
      <c r="E1170" s="53"/>
      <c r="F1170" s="53"/>
      <c r="G1170" s="53"/>
      <c r="H1170" s="51">
        <f>H1163+H1164+H1166</f>
        <v>334.81000000000006</v>
      </c>
      <c r="I1170" s="52"/>
      <c r="J1170" s="51">
        <f>J1163+J1164+J1166</f>
        <v>206.47</v>
      </c>
      <c r="K1170" s="52"/>
      <c r="L1170" s="96"/>
    </row>
    <row r="1171" spans="1:56" ht="14.25" x14ac:dyDescent="0.2">
      <c r="A1171" s="103"/>
      <c r="B1171" s="55"/>
      <c r="C1171" s="55" t="s">
        <v>72</v>
      </c>
      <c r="D1171" s="54"/>
      <c r="E1171" s="53"/>
      <c r="F1171" s="53"/>
      <c r="G1171" s="53"/>
      <c r="H1171" s="51"/>
      <c r="I1171" s="52"/>
      <c r="J1171" s="51">
        <f>SUM(Q1161:Q1174)+SUM(V1161:V1174)</f>
        <v>184.34</v>
      </c>
      <c r="K1171" s="52"/>
      <c r="L1171" s="96"/>
    </row>
    <row r="1172" spans="1:56" ht="28.5" x14ac:dyDescent="0.2">
      <c r="A1172" s="103"/>
      <c r="B1172" s="55" t="s">
        <v>249</v>
      </c>
      <c r="C1172" s="55" t="s">
        <v>100</v>
      </c>
      <c r="D1172" s="54" t="s">
        <v>73</v>
      </c>
      <c r="E1172" s="53">
        <v>123</v>
      </c>
      <c r="F1172" s="53">
        <f>ROUND(0.9,7)</f>
        <v>0.9</v>
      </c>
      <c r="G1172" s="53">
        <v>110.7</v>
      </c>
      <c r="H1172" s="51"/>
      <c r="I1172" s="52"/>
      <c r="J1172" s="51">
        <f>SUM(AC1161:AC1174)</f>
        <v>204.06</v>
      </c>
      <c r="K1172" s="52"/>
      <c r="L1172" s="96"/>
    </row>
    <row r="1173" spans="1:56" ht="42.75" x14ac:dyDescent="0.2">
      <c r="A1173" s="104"/>
      <c r="B1173" s="60" t="s">
        <v>248</v>
      </c>
      <c r="C1173" s="60" t="s">
        <v>101</v>
      </c>
      <c r="D1173" s="59" t="s">
        <v>73</v>
      </c>
      <c r="E1173" s="58">
        <v>75</v>
      </c>
      <c r="F1173" s="58">
        <f>ROUND(0.85,7)</f>
        <v>0.85</v>
      </c>
      <c r="G1173" s="58">
        <v>63.75</v>
      </c>
      <c r="H1173" s="56"/>
      <c r="I1173" s="57"/>
      <c r="J1173" s="56">
        <f>SUM(AE1161:AE1174)</f>
        <v>117.52</v>
      </c>
      <c r="K1173" s="57"/>
      <c r="L1173" s="95"/>
    </row>
    <row r="1174" spans="1:56" ht="15" x14ac:dyDescent="0.25">
      <c r="C1174" s="198" t="s">
        <v>74</v>
      </c>
      <c r="D1174" s="198"/>
      <c r="E1174" s="198"/>
      <c r="F1174" s="198"/>
      <c r="G1174" s="198"/>
      <c r="H1174" s="198"/>
      <c r="I1174" s="198">
        <f>J1163+J1164+J1166+J1172+J1173</f>
        <v>528.04999999999995</v>
      </c>
      <c r="J1174" s="198"/>
      <c r="O1174" s="49">
        <f>I1174</f>
        <v>528.04999999999995</v>
      </c>
      <c r="P1174" s="39">
        <f>K1174</f>
        <v>0</v>
      </c>
      <c r="Q1174" s="49">
        <f>J1163</f>
        <v>172.93</v>
      </c>
      <c r="R1174" s="49">
        <f>J1163</f>
        <v>172.93</v>
      </c>
      <c r="U1174" s="94">
        <f>L1163</f>
        <v>0</v>
      </c>
      <c r="V1174" s="49">
        <f>J1165</f>
        <v>11.41</v>
      </c>
      <c r="W1174" s="94">
        <f>L1165</f>
        <v>0</v>
      </c>
      <c r="X1174" s="49">
        <f>J1164</f>
        <v>29</v>
      </c>
      <c r="Z1174" s="94">
        <f>L1164</f>
        <v>0</v>
      </c>
      <c r="AB1174" s="49">
        <f>J1166</f>
        <v>4.54</v>
      </c>
      <c r="AN1174" s="39">
        <v>528.04999999999995</v>
      </c>
      <c r="AO1174" s="39">
        <v>4.54</v>
      </c>
      <c r="AP1174" s="39">
        <v>29</v>
      </c>
      <c r="AQ1174" s="39">
        <v>172.93</v>
      </c>
      <c r="AX1174" s="39">
        <v>0</v>
      </c>
      <c r="AY1174" s="39">
        <v>0</v>
      </c>
      <c r="AZ1174" s="39">
        <v>0</v>
      </c>
      <c r="BA1174" s="39">
        <v>0</v>
      </c>
    </row>
    <row r="1175" spans="1:56" ht="28.5" x14ac:dyDescent="0.2">
      <c r="A1175" s="103" t="s">
        <v>588</v>
      </c>
      <c r="B1175" s="55" t="s">
        <v>564</v>
      </c>
      <c r="C1175" s="55" t="s">
        <v>565</v>
      </c>
      <c r="D1175" s="54" t="s">
        <v>105</v>
      </c>
      <c r="E1175" s="53">
        <v>1.08528</v>
      </c>
      <c r="F1175" s="53"/>
      <c r="G1175" s="53">
        <v>1.08528</v>
      </c>
      <c r="H1175" s="51">
        <v>548.29999999999995</v>
      </c>
      <c r="I1175" s="52"/>
      <c r="J1175" s="51">
        <v>595.05999999999995</v>
      </c>
      <c r="K1175" s="52"/>
      <c r="L1175" s="96"/>
      <c r="AC1175" s="39">
        <v>0</v>
      </c>
      <c r="AD1175" s="39">
        <v>0</v>
      </c>
      <c r="AE1175" s="39">
        <v>0</v>
      </c>
      <c r="AF1175" s="39">
        <v>0</v>
      </c>
      <c r="AS1175" s="39">
        <v>0</v>
      </c>
      <c r="AT1175" s="39">
        <v>0</v>
      </c>
      <c r="BC1175" s="39">
        <v>0</v>
      </c>
      <c r="BD1175" s="39">
        <v>0</v>
      </c>
    </row>
    <row r="1176" spans="1:56" x14ac:dyDescent="0.2">
      <c r="A1176" s="50"/>
      <c r="B1176" s="50"/>
      <c r="C1176" s="50"/>
      <c r="D1176" s="50"/>
      <c r="E1176" s="50"/>
      <c r="F1176" s="50"/>
      <c r="G1176" s="50"/>
      <c r="H1176" s="50"/>
      <c r="I1176" s="50"/>
      <c r="J1176" s="50"/>
      <c r="K1176" s="50"/>
      <c r="L1176" s="50"/>
    </row>
    <row r="1177" spans="1:56" ht="15" x14ac:dyDescent="0.25">
      <c r="C1177" s="198" t="s">
        <v>74</v>
      </c>
      <c r="D1177" s="198"/>
      <c r="E1177" s="198"/>
      <c r="F1177" s="198"/>
      <c r="G1177" s="198"/>
      <c r="H1177" s="198"/>
      <c r="I1177" s="198">
        <f>J1175</f>
        <v>595.05999999999995</v>
      </c>
      <c r="J1177" s="198"/>
      <c r="O1177" s="49">
        <f>I1177</f>
        <v>595.05999999999995</v>
      </c>
      <c r="P1177" s="39">
        <f>K1177</f>
        <v>0</v>
      </c>
      <c r="Q1177" s="39">
        <f>0</f>
        <v>0</v>
      </c>
      <c r="R1177" s="39">
        <f>0</f>
        <v>0</v>
      </c>
      <c r="U1177" s="39">
        <f>0</f>
        <v>0</v>
      </c>
      <c r="V1177" s="39">
        <f>0</f>
        <v>0</v>
      </c>
      <c r="W1177" s="39">
        <f>0</f>
        <v>0</v>
      </c>
      <c r="X1177" s="39">
        <f>0</f>
        <v>0</v>
      </c>
      <c r="Z1177" s="39">
        <f>0</f>
        <v>0</v>
      </c>
      <c r="AB1177" s="49">
        <f>I1177</f>
        <v>595.05999999999995</v>
      </c>
      <c r="AN1177" s="39">
        <v>595.05999999999995</v>
      </c>
      <c r="AO1177" s="39">
        <v>595.05999999999995</v>
      </c>
      <c r="AP1177" s="39">
        <v>0</v>
      </c>
      <c r="AQ1177" s="39">
        <v>0</v>
      </c>
      <c r="AX1177" s="39">
        <v>0</v>
      </c>
      <c r="AY1177" s="39">
        <v>0</v>
      </c>
      <c r="AZ1177" s="39">
        <v>0</v>
      </c>
      <c r="BA1177" s="39">
        <v>0</v>
      </c>
    </row>
    <row r="1178" spans="1:56" ht="171.75" x14ac:dyDescent="0.2">
      <c r="A1178" s="103" t="s">
        <v>589</v>
      </c>
      <c r="B1178" s="55" t="s">
        <v>567</v>
      </c>
      <c r="C1178" s="55" t="s">
        <v>281</v>
      </c>
      <c r="D1178" s="54" t="s">
        <v>104</v>
      </c>
      <c r="E1178" s="53">
        <v>0.53200000000000003</v>
      </c>
      <c r="F1178" s="53"/>
      <c r="G1178" s="53">
        <v>0.53200000000000003</v>
      </c>
      <c r="H1178" s="51"/>
      <c r="I1178" s="52"/>
      <c r="J1178" s="51"/>
      <c r="K1178" s="52"/>
      <c r="L1178" s="96"/>
      <c r="AC1178" s="39">
        <v>8.91</v>
      </c>
      <c r="AD1178" s="39">
        <v>8.91</v>
      </c>
      <c r="AE1178" s="39">
        <v>5.13</v>
      </c>
      <c r="AF1178" s="39">
        <v>5.13</v>
      </c>
      <c r="AS1178" s="39">
        <v>8.91</v>
      </c>
      <c r="AT1178" s="39">
        <v>5.13</v>
      </c>
      <c r="BC1178" s="39">
        <v>0</v>
      </c>
      <c r="BD1178" s="39">
        <v>0</v>
      </c>
    </row>
    <row r="1179" spans="1:56" ht="38.25" x14ac:dyDescent="0.2">
      <c r="B1179" s="106" t="s">
        <v>452</v>
      </c>
    </row>
    <row r="1180" spans="1:56" ht="14.25" x14ac:dyDescent="0.2">
      <c r="A1180" s="103"/>
      <c r="B1180" s="61">
        <v>1</v>
      </c>
      <c r="C1180" s="55" t="s">
        <v>33</v>
      </c>
      <c r="D1180" s="54"/>
      <c r="E1180" s="53"/>
      <c r="F1180" s="53"/>
      <c r="G1180" s="53"/>
      <c r="H1180" s="51">
        <v>3.49</v>
      </c>
      <c r="I1180" s="52">
        <f>ROUND(1.15*2,7)</f>
        <v>2.2999999999999998</v>
      </c>
      <c r="J1180" s="51">
        <v>4.2699999999999996</v>
      </c>
      <c r="K1180" s="52"/>
      <c r="L1180" s="96"/>
    </row>
    <row r="1181" spans="1:56" ht="14.25" x14ac:dyDescent="0.2">
      <c r="A1181" s="103"/>
      <c r="B1181" s="61">
        <v>3</v>
      </c>
      <c r="C1181" s="55" t="s">
        <v>34</v>
      </c>
      <c r="D1181" s="54"/>
      <c r="E1181" s="53"/>
      <c r="F1181" s="53"/>
      <c r="G1181" s="53"/>
      <c r="H1181" s="51">
        <v>7.56</v>
      </c>
      <c r="I1181" s="52">
        <f>ROUND(1.25*2,7)</f>
        <v>2.5</v>
      </c>
      <c r="J1181" s="51">
        <v>10.050000000000001</v>
      </c>
      <c r="K1181" s="52"/>
      <c r="L1181" s="96"/>
    </row>
    <row r="1182" spans="1:56" ht="14.25" x14ac:dyDescent="0.2">
      <c r="A1182" s="103"/>
      <c r="B1182" s="61">
        <v>2</v>
      </c>
      <c r="C1182" s="55" t="s">
        <v>67</v>
      </c>
      <c r="D1182" s="54"/>
      <c r="E1182" s="53"/>
      <c r="F1182" s="53"/>
      <c r="G1182" s="53"/>
      <c r="H1182" s="51">
        <v>2.84</v>
      </c>
      <c r="I1182" s="52">
        <f>ROUND(1.25*2,7)</f>
        <v>2.5</v>
      </c>
      <c r="J1182" s="62">
        <v>3.78</v>
      </c>
      <c r="K1182" s="52"/>
      <c r="L1182" s="97"/>
    </row>
    <row r="1183" spans="1:56" ht="28.5" x14ac:dyDescent="0.2">
      <c r="A1183" s="103"/>
      <c r="B1183" s="55" t="s">
        <v>904</v>
      </c>
      <c r="C1183" s="55" t="s">
        <v>905</v>
      </c>
      <c r="D1183" s="54" t="s">
        <v>105</v>
      </c>
      <c r="E1183" s="53">
        <v>0.51</v>
      </c>
      <c r="F1183" s="53">
        <f>ROUND(2,7)</f>
        <v>2</v>
      </c>
      <c r="G1183" s="53">
        <v>0.54264000000000001</v>
      </c>
      <c r="H1183" s="51"/>
      <c r="I1183" s="52"/>
      <c r="J1183" s="51"/>
      <c r="K1183" s="52"/>
      <c r="L1183" s="96"/>
    </row>
    <row r="1184" spans="1:56" ht="14.25" x14ac:dyDescent="0.2">
      <c r="A1184" s="103"/>
      <c r="B1184" s="55"/>
      <c r="C1184" s="55" t="s">
        <v>68</v>
      </c>
      <c r="D1184" s="54" t="s">
        <v>69</v>
      </c>
      <c r="E1184" s="53">
        <v>0.44</v>
      </c>
      <c r="F1184" s="53">
        <f>ROUND(1.15*2,7)</f>
        <v>2.2999999999999998</v>
      </c>
      <c r="G1184" s="53">
        <v>0.53838399999999997</v>
      </c>
      <c r="H1184" s="51"/>
      <c r="I1184" s="52"/>
      <c r="J1184" s="51"/>
      <c r="K1184" s="52"/>
      <c r="L1184" s="96"/>
    </row>
    <row r="1185" spans="1:56" ht="14.25" x14ac:dyDescent="0.2">
      <c r="A1185" s="103"/>
      <c r="B1185" s="55"/>
      <c r="C1185" s="60" t="s">
        <v>70</v>
      </c>
      <c r="D1185" s="59" t="s">
        <v>69</v>
      </c>
      <c r="E1185" s="58">
        <v>0.21</v>
      </c>
      <c r="F1185" s="58">
        <f>ROUND(1.25*2,7)</f>
        <v>2.5</v>
      </c>
      <c r="G1185" s="58">
        <v>0.27929999999999999</v>
      </c>
      <c r="H1185" s="56"/>
      <c r="I1185" s="57"/>
      <c r="J1185" s="56"/>
      <c r="K1185" s="57"/>
      <c r="L1185" s="95"/>
    </row>
    <row r="1186" spans="1:56" ht="14.25" x14ac:dyDescent="0.2">
      <c r="A1186" s="103"/>
      <c r="B1186" s="55"/>
      <c r="C1186" s="55" t="s">
        <v>71</v>
      </c>
      <c r="D1186" s="54"/>
      <c r="E1186" s="53"/>
      <c r="F1186" s="53"/>
      <c r="G1186" s="53"/>
      <c r="H1186" s="51">
        <f>H1180+H1181</f>
        <v>11.05</v>
      </c>
      <c r="I1186" s="52"/>
      <c r="J1186" s="51">
        <f>J1180+J1181</f>
        <v>14.32</v>
      </c>
      <c r="K1186" s="52"/>
      <c r="L1186" s="96"/>
    </row>
    <row r="1187" spans="1:56" ht="14.25" x14ac:dyDescent="0.2">
      <c r="A1187" s="103"/>
      <c r="B1187" s="55"/>
      <c r="C1187" s="55" t="s">
        <v>72</v>
      </c>
      <c r="D1187" s="54"/>
      <c r="E1187" s="53"/>
      <c r="F1187" s="53"/>
      <c r="G1187" s="53"/>
      <c r="H1187" s="51"/>
      <c r="I1187" s="52"/>
      <c r="J1187" s="51">
        <f>SUM(Q1178:Q1190)+SUM(V1178:V1190)</f>
        <v>8.0499999999999989</v>
      </c>
      <c r="K1187" s="52"/>
      <c r="L1187" s="96"/>
    </row>
    <row r="1188" spans="1:56" ht="28.5" x14ac:dyDescent="0.2">
      <c r="A1188" s="103"/>
      <c r="B1188" s="55" t="s">
        <v>249</v>
      </c>
      <c r="C1188" s="55" t="s">
        <v>100</v>
      </c>
      <c r="D1188" s="54" t="s">
        <v>73</v>
      </c>
      <c r="E1188" s="53">
        <v>123</v>
      </c>
      <c r="F1188" s="53">
        <f>ROUND(0.9,7)</f>
        <v>0.9</v>
      </c>
      <c r="G1188" s="53">
        <v>110.7</v>
      </c>
      <c r="H1188" s="51"/>
      <c r="I1188" s="52"/>
      <c r="J1188" s="51">
        <f>SUM(AC1178:AC1190)</f>
        <v>8.91</v>
      </c>
      <c r="K1188" s="52"/>
      <c r="L1188" s="96"/>
    </row>
    <row r="1189" spans="1:56" ht="42.75" x14ac:dyDescent="0.2">
      <c r="A1189" s="104"/>
      <c r="B1189" s="60" t="s">
        <v>248</v>
      </c>
      <c r="C1189" s="60" t="s">
        <v>101</v>
      </c>
      <c r="D1189" s="59" t="s">
        <v>73</v>
      </c>
      <c r="E1189" s="58">
        <v>75</v>
      </c>
      <c r="F1189" s="58">
        <f>ROUND(0.85,7)</f>
        <v>0.85</v>
      </c>
      <c r="G1189" s="58">
        <v>63.75</v>
      </c>
      <c r="H1189" s="56"/>
      <c r="I1189" s="57"/>
      <c r="J1189" s="56">
        <f>SUM(AE1178:AE1190)</f>
        <v>5.13</v>
      </c>
      <c r="K1189" s="57"/>
      <c r="L1189" s="95"/>
    </row>
    <row r="1190" spans="1:56" ht="15" x14ac:dyDescent="0.25">
      <c r="C1190" s="198" t="s">
        <v>74</v>
      </c>
      <c r="D1190" s="198"/>
      <c r="E1190" s="198"/>
      <c r="F1190" s="198"/>
      <c r="G1190" s="198"/>
      <c r="H1190" s="198"/>
      <c r="I1190" s="198">
        <f>J1180+J1181+J1188+J1189</f>
        <v>28.36</v>
      </c>
      <c r="J1190" s="198"/>
      <c r="O1190" s="49">
        <f>I1190</f>
        <v>28.36</v>
      </c>
      <c r="P1190" s="39">
        <f>K1190</f>
        <v>0</v>
      </c>
      <c r="Q1190" s="49">
        <f>J1180</f>
        <v>4.2699999999999996</v>
      </c>
      <c r="R1190" s="49">
        <f>J1180</f>
        <v>4.2699999999999996</v>
      </c>
      <c r="U1190" s="94">
        <f>L1180</f>
        <v>0</v>
      </c>
      <c r="V1190" s="49">
        <f>J1182</f>
        <v>3.78</v>
      </c>
      <c r="W1190" s="94">
        <f>L1182</f>
        <v>0</v>
      </c>
      <c r="X1190" s="49">
        <f>J1181</f>
        <v>10.050000000000001</v>
      </c>
      <c r="Z1190" s="94">
        <f>L1181</f>
        <v>0</v>
      </c>
      <c r="AB1190" s="39">
        <f>0</f>
        <v>0</v>
      </c>
      <c r="AN1190" s="39">
        <v>28.36</v>
      </c>
      <c r="AO1190" s="39">
        <v>0</v>
      </c>
      <c r="AP1190" s="39">
        <v>10.050000000000001</v>
      </c>
      <c r="AQ1190" s="39">
        <v>4.2699999999999996</v>
      </c>
      <c r="AX1190" s="39">
        <v>0</v>
      </c>
      <c r="AY1190" s="39">
        <v>0</v>
      </c>
      <c r="AZ1190" s="39">
        <v>0</v>
      </c>
      <c r="BA1190" s="39">
        <v>0</v>
      </c>
    </row>
    <row r="1191" spans="1:56" ht="28.5" x14ac:dyDescent="0.2">
      <c r="A1191" s="103" t="s">
        <v>590</v>
      </c>
      <c r="B1191" s="55" t="s">
        <v>564</v>
      </c>
      <c r="C1191" s="55" t="s">
        <v>565</v>
      </c>
      <c r="D1191" s="54" t="s">
        <v>105</v>
      </c>
      <c r="E1191" s="53">
        <v>0.54264000000000001</v>
      </c>
      <c r="F1191" s="53"/>
      <c r="G1191" s="53">
        <v>0.54264000000000001</v>
      </c>
      <c r="H1191" s="51">
        <v>548.29999999999995</v>
      </c>
      <c r="I1191" s="52"/>
      <c r="J1191" s="51">
        <v>297.52999999999997</v>
      </c>
      <c r="K1191" s="52"/>
      <c r="L1191" s="96"/>
      <c r="AC1191" s="39">
        <v>0</v>
      </c>
      <c r="AD1191" s="39">
        <v>0</v>
      </c>
      <c r="AE1191" s="39">
        <v>0</v>
      </c>
      <c r="AF1191" s="39">
        <v>0</v>
      </c>
      <c r="AS1191" s="39">
        <v>0</v>
      </c>
      <c r="AT1191" s="39">
        <v>0</v>
      </c>
      <c r="BC1191" s="39">
        <v>0</v>
      </c>
      <c r="BD1191" s="39">
        <v>0</v>
      </c>
    </row>
    <row r="1192" spans="1:56" x14ac:dyDescent="0.2">
      <c r="A1192" s="50"/>
      <c r="B1192" s="50"/>
      <c r="C1192" s="50"/>
      <c r="D1192" s="50"/>
      <c r="E1192" s="50"/>
      <c r="F1192" s="50"/>
      <c r="G1192" s="50"/>
      <c r="H1192" s="50"/>
      <c r="I1192" s="50"/>
      <c r="J1192" s="50"/>
      <c r="K1192" s="50"/>
      <c r="L1192" s="50"/>
    </row>
    <row r="1193" spans="1:56" ht="15" x14ac:dyDescent="0.25">
      <c r="C1193" s="198" t="s">
        <v>74</v>
      </c>
      <c r="D1193" s="198"/>
      <c r="E1193" s="198"/>
      <c r="F1193" s="198"/>
      <c r="G1193" s="198"/>
      <c r="H1193" s="198"/>
      <c r="I1193" s="198">
        <f>J1191</f>
        <v>297.52999999999997</v>
      </c>
      <c r="J1193" s="198"/>
      <c r="O1193" s="49">
        <f>I1193</f>
        <v>297.52999999999997</v>
      </c>
      <c r="P1193" s="39">
        <f>K1193</f>
        <v>0</v>
      </c>
      <c r="Q1193" s="39">
        <f>0</f>
        <v>0</v>
      </c>
      <c r="R1193" s="39">
        <f>0</f>
        <v>0</v>
      </c>
      <c r="U1193" s="39">
        <f>0</f>
        <v>0</v>
      </c>
      <c r="V1193" s="39">
        <f>0</f>
        <v>0</v>
      </c>
      <c r="W1193" s="39">
        <f>0</f>
        <v>0</v>
      </c>
      <c r="X1193" s="39">
        <f>0</f>
        <v>0</v>
      </c>
      <c r="Z1193" s="39">
        <f>0</f>
        <v>0</v>
      </c>
      <c r="AB1193" s="49">
        <f>I1193</f>
        <v>297.52999999999997</v>
      </c>
      <c r="AN1193" s="39">
        <v>297.52999999999997</v>
      </c>
      <c r="AO1193" s="39">
        <v>297.52999999999997</v>
      </c>
      <c r="AP1193" s="39">
        <v>0</v>
      </c>
      <c r="AQ1193" s="39">
        <v>0</v>
      </c>
      <c r="AX1193" s="39">
        <v>0</v>
      </c>
      <c r="AY1193" s="39">
        <v>0</v>
      </c>
      <c r="AZ1193" s="39">
        <v>0</v>
      </c>
      <c r="BA1193" s="39">
        <v>0</v>
      </c>
    </row>
    <row r="1194" spans="1:56" ht="130.5" x14ac:dyDescent="0.2">
      <c r="A1194" s="103" t="s">
        <v>591</v>
      </c>
      <c r="B1194" s="55" t="s">
        <v>461</v>
      </c>
      <c r="C1194" s="55" t="s">
        <v>250</v>
      </c>
      <c r="D1194" s="54" t="s">
        <v>104</v>
      </c>
      <c r="E1194" s="53">
        <v>0.53200000000000003</v>
      </c>
      <c r="F1194" s="53"/>
      <c r="G1194" s="53">
        <v>0.53200000000000003</v>
      </c>
      <c r="H1194" s="51"/>
      <c r="I1194" s="52"/>
      <c r="J1194" s="51"/>
      <c r="K1194" s="52"/>
      <c r="L1194" s="96"/>
      <c r="AC1194" s="39">
        <v>1850.37</v>
      </c>
      <c r="AD1194" s="39">
        <v>1850.37</v>
      </c>
      <c r="AE1194" s="39">
        <v>1065.5899999999999</v>
      </c>
      <c r="AF1194" s="39">
        <v>1065.5899999999999</v>
      </c>
      <c r="AS1194" s="39">
        <v>1850.37</v>
      </c>
      <c r="AT1194" s="39">
        <v>1065.5899999999999</v>
      </c>
      <c r="BC1194" s="39">
        <v>0</v>
      </c>
      <c r="BD1194" s="39">
        <v>0</v>
      </c>
    </row>
    <row r="1195" spans="1:56" ht="38.25" x14ac:dyDescent="0.2">
      <c r="B1195" s="106" t="s">
        <v>452</v>
      </c>
    </row>
    <row r="1196" spans="1:56" ht="14.25" x14ac:dyDescent="0.2">
      <c r="A1196" s="103"/>
      <c r="B1196" s="61">
        <v>1</v>
      </c>
      <c r="C1196" s="55" t="s">
        <v>33</v>
      </c>
      <c r="D1196" s="54"/>
      <c r="E1196" s="53"/>
      <c r="F1196" s="53"/>
      <c r="G1196" s="53"/>
      <c r="H1196" s="51">
        <v>2713.07</v>
      </c>
      <c r="I1196" s="52">
        <f>ROUND(1.15,7)</f>
        <v>1.1499999999999999</v>
      </c>
      <c r="J1196" s="51">
        <v>1659.86</v>
      </c>
      <c r="K1196" s="52"/>
      <c r="L1196" s="96"/>
    </row>
    <row r="1197" spans="1:56" ht="14.25" x14ac:dyDescent="0.2">
      <c r="A1197" s="103"/>
      <c r="B1197" s="61">
        <v>3</v>
      </c>
      <c r="C1197" s="55" t="s">
        <v>34</v>
      </c>
      <c r="D1197" s="54"/>
      <c r="E1197" s="53"/>
      <c r="F1197" s="53"/>
      <c r="G1197" s="53"/>
      <c r="H1197" s="51">
        <v>24.42</v>
      </c>
      <c r="I1197" s="52">
        <f>ROUND(1.25,7)</f>
        <v>1.25</v>
      </c>
      <c r="J1197" s="51">
        <v>16.239999999999998</v>
      </c>
      <c r="K1197" s="52"/>
      <c r="L1197" s="96"/>
    </row>
    <row r="1198" spans="1:56" ht="14.25" x14ac:dyDescent="0.2">
      <c r="A1198" s="103"/>
      <c r="B1198" s="61">
        <v>2</v>
      </c>
      <c r="C1198" s="55" t="s">
        <v>67</v>
      </c>
      <c r="D1198" s="54"/>
      <c r="E1198" s="53"/>
      <c r="F1198" s="53"/>
      <c r="G1198" s="53"/>
      <c r="H1198" s="51">
        <v>17.53</v>
      </c>
      <c r="I1198" s="52">
        <f>ROUND(1.25,7)</f>
        <v>1.25</v>
      </c>
      <c r="J1198" s="62">
        <v>11.66</v>
      </c>
      <c r="K1198" s="52"/>
      <c r="L1198" s="97"/>
    </row>
    <row r="1199" spans="1:56" ht="14.25" x14ac:dyDescent="0.2">
      <c r="A1199" s="103"/>
      <c r="B1199" s="61">
        <v>4</v>
      </c>
      <c r="C1199" s="55" t="s">
        <v>35</v>
      </c>
      <c r="D1199" s="54"/>
      <c r="E1199" s="53"/>
      <c r="F1199" s="53"/>
      <c r="G1199" s="53"/>
      <c r="H1199" s="51">
        <v>14411.64</v>
      </c>
      <c r="I1199" s="52"/>
      <c r="J1199" s="51">
        <v>7666.99</v>
      </c>
      <c r="K1199" s="52"/>
      <c r="L1199" s="96"/>
    </row>
    <row r="1200" spans="1:56" ht="14.25" x14ac:dyDescent="0.2">
      <c r="A1200" s="103"/>
      <c r="B1200" s="55" t="s">
        <v>890</v>
      </c>
      <c r="C1200" s="55" t="s">
        <v>891</v>
      </c>
      <c r="D1200" s="54" t="s">
        <v>105</v>
      </c>
      <c r="E1200" s="53">
        <v>0.01</v>
      </c>
      <c r="F1200" s="53"/>
      <c r="G1200" s="53">
        <v>5.3200000000000001E-3</v>
      </c>
      <c r="H1200" s="51"/>
      <c r="I1200" s="52"/>
      <c r="J1200" s="51"/>
      <c r="K1200" s="52"/>
      <c r="L1200" s="96"/>
    </row>
    <row r="1201" spans="1:56" ht="28.5" x14ac:dyDescent="0.2">
      <c r="A1201" s="103"/>
      <c r="B1201" s="55" t="s">
        <v>892</v>
      </c>
      <c r="C1201" s="55" t="s">
        <v>893</v>
      </c>
      <c r="D1201" s="54" t="s">
        <v>108</v>
      </c>
      <c r="E1201" s="53">
        <v>1.2</v>
      </c>
      <c r="F1201" s="53"/>
      <c r="G1201" s="53">
        <v>0.63839999999999997</v>
      </c>
      <c r="H1201" s="51"/>
      <c r="I1201" s="52"/>
      <c r="J1201" s="51"/>
      <c r="K1201" s="52"/>
      <c r="L1201" s="96"/>
    </row>
    <row r="1202" spans="1:56" ht="14.25" x14ac:dyDescent="0.2">
      <c r="A1202" s="103"/>
      <c r="B1202" s="55" t="s">
        <v>894</v>
      </c>
      <c r="C1202" s="55" t="s">
        <v>889</v>
      </c>
      <c r="D1202" s="54" t="s">
        <v>108</v>
      </c>
      <c r="E1202" s="53">
        <v>0</v>
      </c>
      <c r="F1202" s="53"/>
      <c r="G1202" s="53">
        <v>0</v>
      </c>
      <c r="H1202" s="51"/>
      <c r="I1202" s="52"/>
      <c r="J1202" s="51"/>
      <c r="K1202" s="52"/>
      <c r="L1202" s="96"/>
    </row>
    <row r="1203" spans="1:56" ht="14.25" x14ac:dyDescent="0.2">
      <c r="A1203" s="103"/>
      <c r="B1203" s="55"/>
      <c r="C1203" s="55" t="s">
        <v>68</v>
      </c>
      <c r="D1203" s="54" t="s">
        <v>69</v>
      </c>
      <c r="E1203" s="53">
        <v>310.42</v>
      </c>
      <c r="F1203" s="53">
        <f>ROUND(1.15,7)</f>
        <v>1.1499999999999999</v>
      </c>
      <c r="G1203" s="53">
        <v>189.91495599999999</v>
      </c>
      <c r="H1203" s="51"/>
      <c r="I1203" s="52"/>
      <c r="J1203" s="51"/>
      <c r="K1203" s="52"/>
      <c r="L1203" s="96"/>
    </row>
    <row r="1204" spans="1:56" ht="14.25" x14ac:dyDescent="0.2">
      <c r="A1204" s="103"/>
      <c r="B1204" s="55"/>
      <c r="C1204" s="60" t="s">
        <v>70</v>
      </c>
      <c r="D1204" s="59" t="s">
        <v>69</v>
      </c>
      <c r="E1204" s="58">
        <v>1.73</v>
      </c>
      <c r="F1204" s="58">
        <f>ROUND(1.25,7)</f>
        <v>1.25</v>
      </c>
      <c r="G1204" s="58">
        <v>1.15045</v>
      </c>
      <c r="H1204" s="56"/>
      <c r="I1204" s="57"/>
      <c r="J1204" s="56"/>
      <c r="K1204" s="57"/>
      <c r="L1204" s="95"/>
    </row>
    <row r="1205" spans="1:56" ht="14.25" x14ac:dyDescent="0.2">
      <c r="A1205" s="103"/>
      <c r="B1205" s="55"/>
      <c r="C1205" s="55" t="s">
        <v>71</v>
      </c>
      <c r="D1205" s="54"/>
      <c r="E1205" s="53"/>
      <c r="F1205" s="53"/>
      <c r="G1205" s="53"/>
      <c r="H1205" s="51">
        <f>H1196+H1197+H1199</f>
        <v>17149.13</v>
      </c>
      <c r="I1205" s="52"/>
      <c r="J1205" s="51">
        <f>J1196+J1197+J1199</f>
        <v>9343.09</v>
      </c>
      <c r="K1205" s="52"/>
      <c r="L1205" s="96"/>
    </row>
    <row r="1206" spans="1:56" ht="14.25" x14ac:dyDescent="0.2">
      <c r="A1206" s="103"/>
      <c r="B1206" s="55"/>
      <c r="C1206" s="55" t="s">
        <v>72</v>
      </c>
      <c r="D1206" s="54"/>
      <c r="E1206" s="53"/>
      <c r="F1206" s="53"/>
      <c r="G1206" s="53"/>
      <c r="H1206" s="51"/>
      <c r="I1206" s="52"/>
      <c r="J1206" s="51">
        <f>SUM(Q1194:Q1209)+SUM(V1194:V1209)</f>
        <v>1671.52</v>
      </c>
      <c r="K1206" s="52"/>
      <c r="L1206" s="96"/>
    </row>
    <row r="1207" spans="1:56" ht="28.5" x14ac:dyDescent="0.2">
      <c r="A1207" s="103"/>
      <c r="B1207" s="55" t="s">
        <v>249</v>
      </c>
      <c r="C1207" s="55" t="s">
        <v>100</v>
      </c>
      <c r="D1207" s="54" t="s">
        <v>73</v>
      </c>
      <c r="E1207" s="53">
        <v>123</v>
      </c>
      <c r="F1207" s="53">
        <f>ROUND(0.9,7)</f>
        <v>0.9</v>
      </c>
      <c r="G1207" s="53">
        <v>110.7</v>
      </c>
      <c r="H1207" s="51"/>
      <c r="I1207" s="52"/>
      <c r="J1207" s="51">
        <f>SUM(AC1194:AC1209)</f>
        <v>1850.37</v>
      </c>
      <c r="K1207" s="52"/>
      <c r="L1207" s="96"/>
    </row>
    <row r="1208" spans="1:56" ht="42.75" x14ac:dyDescent="0.2">
      <c r="A1208" s="104"/>
      <c r="B1208" s="60" t="s">
        <v>248</v>
      </c>
      <c r="C1208" s="60" t="s">
        <v>101</v>
      </c>
      <c r="D1208" s="59" t="s">
        <v>73</v>
      </c>
      <c r="E1208" s="58">
        <v>75</v>
      </c>
      <c r="F1208" s="58">
        <f>ROUND(0.85,7)</f>
        <v>0.85</v>
      </c>
      <c r="G1208" s="58">
        <v>63.75</v>
      </c>
      <c r="H1208" s="56"/>
      <c r="I1208" s="57"/>
      <c r="J1208" s="56">
        <f>SUM(AE1194:AE1209)</f>
        <v>1065.5899999999999</v>
      </c>
      <c r="K1208" s="57"/>
      <c r="L1208" s="95"/>
    </row>
    <row r="1209" spans="1:56" ht="15" x14ac:dyDescent="0.25">
      <c r="C1209" s="198" t="s">
        <v>74</v>
      </c>
      <c r="D1209" s="198"/>
      <c r="E1209" s="198"/>
      <c r="F1209" s="198"/>
      <c r="G1209" s="198"/>
      <c r="H1209" s="198"/>
      <c r="I1209" s="198">
        <f>J1196+J1197+J1199+J1207+J1208</f>
        <v>12259.05</v>
      </c>
      <c r="J1209" s="198"/>
      <c r="O1209" s="49">
        <f>I1209</f>
        <v>12259.05</v>
      </c>
      <c r="P1209" s="39">
        <f>K1209</f>
        <v>0</v>
      </c>
      <c r="Q1209" s="49">
        <f>J1196</f>
        <v>1659.86</v>
      </c>
      <c r="R1209" s="49">
        <f>J1196</f>
        <v>1659.86</v>
      </c>
      <c r="U1209" s="94">
        <f>L1196</f>
        <v>0</v>
      </c>
      <c r="V1209" s="49">
        <f>J1198</f>
        <v>11.66</v>
      </c>
      <c r="W1209" s="94">
        <f>L1198</f>
        <v>0</v>
      </c>
      <c r="X1209" s="49">
        <f>J1197</f>
        <v>16.239999999999998</v>
      </c>
      <c r="Z1209" s="94">
        <f>L1197</f>
        <v>0</v>
      </c>
      <c r="AB1209" s="49">
        <f>J1199</f>
        <v>7666.99</v>
      </c>
      <c r="AN1209" s="39">
        <v>12259.05</v>
      </c>
      <c r="AO1209" s="39">
        <v>7666.99</v>
      </c>
      <c r="AP1209" s="39">
        <v>16.239999999999998</v>
      </c>
      <c r="AQ1209" s="39">
        <v>1659.86</v>
      </c>
      <c r="AX1209" s="39">
        <v>0</v>
      </c>
      <c r="AY1209" s="39">
        <v>0</v>
      </c>
      <c r="AZ1209" s="39">
        <v>0</v>
      </c>
      <c r="BA1209" s="39">
        <v>0</v>
      </c>
    </row>
    <row r="1210" spans="1:56" ht="28.5" x14ac:dyDescent="0.2">
      <c r="A1210" s="103" t="s">
        <v>592</v>
      </c>
      <c r="B1210" s="55" t="s">
        <v>463</v>
      </c>
      <c r="C1210" s="55" t="s">
        <v>464</v>
      </c>
      <c r="D1210" s="54" t="s">
        <v>108</v>
      </c>
      <c r="E1210" s="53">
        <v>0.63839999999999997</v>
      </c>
      <c r="F1210" s="53"/>
      <c r="G1210" s="53">
        <v>0.63839999999999997</v>
      </c>
      <c r="H1210" s="51">
        <v>4316</v>
      </c>
      <c r="I1210" s="52"/>
      <c r="J1210" s="51">
        <v>2755.33</v>
      </c>
      <c r="K1210" s="52"/>
      <c r="L1210" s="96"/>
      <c r="AC1210" s="39">
        <v>0</v>
      </c>
      <c r="AD1210" s="39">
        <v>0</v>
      </c>
      <c r="AE1210" s="39">
        <v>0</v>
      </c>
      <c r="AF1210" s="39">
        <v>0</v>
      </c>
      <c r="AS1210" s="39">
        <v>0</v>
      </c>
      <c r="AT1210" s="39">
        <v>0</v>
      </c>
      <c r="BC1210" s="39">
        <v>0</v>
      </c>
      <c r="BD1210" s="39">
        <v>0</v>
      </c>
    </row>
    <row r="1211" spans="1:56" x14ac:dyDescent="0.2">
      <c r="A1211" s="50"/>
      <c r="B1211" s="50"/>
      <c r="C1211" s="50"/>
      <c r="D1211" s="50"/>
      <c r="E1211" s="50"/>
      <c r="F1211" s="50"/>
      <c r="G1211" s="50"/>
      <c r="H1211" s="50"/>
      <c r="I1211" s="50"/>
      <c r="J1211" s="50"/>
      <c r="K1211" s="50"/>
      <c r="L1211" s="50"/>
    </row>
    <row r="1212" spans="1:56" ht="15" x14ac:dyDescent="0.25">
      <c r="C1212" s="198" t="s">
        <v>74</v>
      </c>
      <c r="D1212" s="198"/>
      <c r="E1212" s="198"/>
      <c r="F1212" s="198"/>
      <c r="G1212" s="198"/>
      <c r="H1212" s="198"/>
      <c r="I1212" s="198">
        <f>J1210</f>
        <v>2755.33</v>
      </c>
      <c r="J1212" s="198"/>
      <c r="O1212" s="49">
        <f>I1212</f>
        <v>2755.33</v>
      </c>
      <c r="P1212" s="39">
        <f>K1212</f>
        <v>0</v>
      </c>
      <c r="Q1212" s="39">
        <f>0</f>
        <v>0</v>
      </c>
      <c r="R1212" s="39">
        <f>0</f>
        <v>0</v>
      </c>
      <c r="U1212" s="39">
        <f>0</f>
        <v>0</v>
      </c>
      <c r="V1212" s="39">
        <f>0</f>
        <v>0</v>
      </c>
      <c r="W1212" s="39">
        <f>0</f>
        <v>0</v>
      </c>
      <c r="X1212" s="39">
        <f>0</f>
        <v>0</v>
      </c>
      <c r="Z1212" s="39">
        <f>0</f>
        <v>0</v>
      </c>
      <c r="AB1212" s="49">
        <f>I1212</f>
        <v>2755.33</v>
      </c>
      <c r="AN1212" s="39">
        <v>2755.33</v>
      </c>
      <c r="AO1212" s="39">
        <v>2755.33</v>
      </c>
      <c r="AP1212" s="39">
        <v>0</v>
      </c>
      <c r="AQ1212" s="39">
        <v>0</v>
      </c>
      <c r="AX1212" s="39">
        <v>0</v>
      </c>
      <c r="AY1212" s="39">
        <v>0</v>
      </c>
      <c r="AZ1212" s="39">
        <v>0</v>
      </c>
      <c r="BA1212" s="39">
        <v>0</v>
      </c>
    </row>
    <row r="1213" spans="1:56" ht="28.5" x14ac:dyDescent="0.2">
      <c r="A1213" s="103" t="s">
        <v>593</v>
      </c>
      <c r="B1213" s="55" t="s">
        <v>466</v>
      </c>
      <c r="C1213" s="55" t="s">
        <v>467</v>
      </c>
      <c r="D1213" s="54" t="s">
        <v>108</v>
      </c>
      <c r="E1213" s="53">
        <v>1.8620000000000001E-2</v>
      </c>
      <c r="F1213" s="53"/>
      <c r="G1213" s="53">
        <v>1.8620000000000001E-2</v>
      </c>
      <c r="H1213" s="51">
        <v>18390.16</v>
      </c>
      <c r="I1213" s="52"/>
      <c r="J1213" s="51">
        <v>342.42</v>
      </c>
      <c r="K1213" s="52"/>
      <c r="L1213" s="96"/>
      <c r="AC1213" s="39">
        <v>0</v>
      </c>
      <c r="AD1213" s="39">
        <v>0</v>
      </c>
      <c r="AE1213" s="39">
        <v>0</v>
      </c>
      <c r="AF1213" s="39">
        <v>0</v>
      </c>
      <c r="AS1213" s="39">
        <v>0</v>
      </c>
      <c r="AT1213" s="39">
        <v>0</v>
      </c>
      <c r="BC1213" s="39">
        <v>0</v>
      </c>
      <c r="BD1213" s="39">
        <v>0</v>
      </c>
    </row>
    <row r="1215" spans="1:56" x14ac:dyDescent="0.2">
      <c r="A1215" s="50"/>
      <c r="B1215" s="50"/>
      <c r="C1215" s="64" t="s">
        <v>594</v>
      </c>
      <c r="D1215" s="50"/>
      <c r="E1215" s="50"/>
      <c r="F1215" s="50"/>
      <c r="G1215" s="50"/>
      <c r="H1215" s="50"/>
      <c r="I1215" s="50"/>
      <c r="J1215" s="50"/>
      <c r="K1215" s="50"/>
      <c r="L1215" s="50"/>
    </row>
    <row r="1216" spans="1:56" ht="15" x14ac:dyDescent="0.25">
      <c r="C1216" s="198" t="s">
        <v>74</v>
      </c>
      <c r="D1216" s="198"/>
      <c r="E1216" s="198"/>
      <c r="F1216" s="198"/>
      <c r="G1216" s="198"/>
      <c r="H1216" s="198"/>
      <c r="I1216" s="198">
        <f>J1213</f>
        <v>342.42</v>
      </c>
      <c r="J1216" s="198"/>
      <c r="O1216" s="49">
        <f>I1216</f>
        <v>342.42</v>
      </c>
      <c r="P1216" s="39">
        <f>K1216</f>
        <v>0</v>
      </c>
      <c r="Q1216" s="39">
        <f>0</f>
        <v>0</v>
      </c>
      <c r="R1216" s="39">
        <f>0</f>
        <v>0</v>
      </c>
      <c r="U1216" s="39">
        <f>0</f>
        <v>0</v>
      </c>
      <c r="V1216" s="39">
        <f>0</f>
        <v>0</v>
      </c>
      <c r="W1216" s="39">
        <f>0</f>
        <v>0</v>
      </c>
      <c r="X1216" s="39">
        <f>0</f>
        <v>0</v>
      </c>
      <c r="Z1216" s="39">
        <f>0</f>
        <v>0</v>
      </c>
      <c r="AB1216" s="49">
        <f>I1216</f>
        <v>342.42</v>
      </c>
      <c r="AN1216" s="39">
        <v>342.42</v>
      </c>
      <c r="AO1216" s="39">
        <v>342.42</v>
      </c>
      <c r="AP1216" s="39">
        <v>0</v>
      </c>
      <c r="AQ1216" s="39">
        <v>0</v>
      </c>
      <c r="AX1216" s="39">
        <v>0</v>
      </c>
      <c r="AY1216" s="39">
        <v>0</v>
      </c>
      <c r="AZ1216" s="39">
        <v>0</v>
      </c>
      <c r="BA1216" s="39">
        <v>0</v>
      </c>
    </row>
    <row r="1217" spans="1:56" ht="144.75" x14ac:dyDescent="0.2">
      <c r="A1217" s="103" t="s">
        <v>595</v>
      </c>
      <c r="B1217" s="55" t="s">
        <v>596</v>
      </c>
      <c r="C1217" s="55" t="s">
        <v>284</v>
      </c>
      <c r="D1217" s="54" t="s">
        <v>104</v>
      </c>
      <c r="E1217" s="53">
        <v>5.548</v>
      </c>
      <c r="F1217" s="53"/>
      <c r="G1217" s="53">
        <v>5.548</v>
      </c>
      <c r="H1217" s="51"/>
      <c r="I1217" s="52"/>
      <c r="J1217" s="51"/>
      <c r="K1217" s="52"/>
      <c r="L1217" s="96"/>
      <c r="AC1217" s="39">
        <v>2899.34</v>
      </c>
      <c r="AD1217" s="39">
        <v>2899.34</v>
      </c>
      <c r="AE1217" s="39">
        <v>1669.68</v>
      </c>
      <c r="AF1217" s="39">
        <v>1669.68</v>
      </c>
      <c r="AS1217" s="39">
        <v>2899.34</v>
      </c>
      <c r="AT1217" s="39">
        <v>1669.68</v>
      </c>
      <c r="BC1217" s="39">
        <v>0</v>
      </c>
      <c r="BD1217" s="39">
        <v>0</v>
      </c>
    </row>
    <row r="1218" spans="1:56" ht="38.25" x14ac:dyDescent="0.2">
      <c r="B1218" s="106" t="s">
        <v>452</v>
      </c>
    </row>
    <row r="1219" spans="1:56" ht="14.25" x14ac:dyDescent="0.2">
      <c r="A1219" s="103"/>
      <c r="B1219" s="61">
        <v>1</v>
      </c>
      <c r="C1219" s="55" t="s">
        <v>33</v>
      </c>
      <c r="D1219" s="54"/>
      <c r="E1219" s="53"/>
      <c r="F1219" s="53"/>
      <c r="G1219" s="53"/>
      <c r="H1219" s="51">
        <v>399.06</v>
      </c>
      <c r="I1219" s="52">
        <f>ROUND(1.15,7)</f>
        <v>1.1499999999999999</v>
      </c>
      <c r="J1219" s="51">
        <v>2546.09</v>
      </c>
      <c r="K1219" s="52"/>
      <c r="L1219" s="96"/>
    </row>
    <row r="1220" spans="1:56" ht="14.25" x14ac:dyDescent="0.2">
      <c r="A1220" s="103"/>
      <c r="B1220" s="61">
        <v>3</v>
      </c>
      <c r="C1220" s="55" t="s">
        <v>34</v>
      </c>
      <c r="D1220" s="54"/>
      <c r="E1220" s="53"/>
      <c r="F1220" s="53"/>
      <c r="G1220" s="53"/>
      <c r="H1220" s="51">
        <v>43.8</v>
      </c>
      <c r="I1220" s="52">
        <f>ROUND(1.25,7)</f>
        <v>1.25</v>
      </c>
      <c r="J1220" s="51">
        <v>303.75</v>
      </c>
      <c r="K1220" s="52"/>
      <c r="L1220" s="96"/>
    </row>
    <row r="1221" spans="1:56" ht="14.25" x14ac:dyDescent="0.2">
      <c r="A1221" s="103"/>
      <c r="B1221" s="61">
        <v>2</v>
      </c>
      <c r="C1221" s="55" t="s">
        <v>67</v>
      </c>
      <c r="D1221" s="54"/>
      <c r="E1221" s="53"/>
      <c r="F1221" s="53"/>
      <c r="G1221" s="53"/>
      <c r="H1221" s="51">
        <v>10.53</v>
      </c>
      <c r="I1221" s="52">
        <f>ROUND(1.25,7)</f>
        <v>1.25</v>
      </c>
      <c r="J1221" s="62">
        <v>73.010000000000005</v>
      </c>
      <c r="K1221" s="52"/>
      <c r="L1221" s="97"/>
    </row>
    <row r="1222" spans="1:56" ht="14.25" x14ac:dyDescent="0.2">
      <c r="A1222" s="103"/>
      <c r="B1222" s="61">
        <v>4</v>
      </c>
      <c r="C1222" s="55" t="s">
        <v>35</v>
      </c>
      <c r="D1222" s="54"/>
      <c r="E1222" s="53"/>
      <c r="F1222" s="53"/>
      <c r="G1222" s="53"/>
      <c r="H1222" s="51">
        <v>51</v>
      </c>
      <c r="I1222" s="52"/>
      <c r="J1222" s="51">
        <v>282.95</v>
      </c>
      <c r="K1222" s="52"/>
      <c r="L1222" s="96"/>
    </row>
    <row r="1223" spans="1:56" ht="14.25" x14ac:dyDescent="0.2">
      <c r="A1223" s="103"/>
      <c r="B1223" s="55" t="s">
        <v>910</v>
      </c>
      <c r="C1223" s="55" t="s">
        <v>911</v>
      </c>
      <c r="D1223" s="54" t="s">
        <v>111</v>
      </c>
      <c r="E1223" s="53">
        <v>102</v>
      </c>
      <c r="F1223" s="53"/>
      <c r="G1223" s="53">
        <v>565.89599999999996</v>
      </c>
      <c r="H1223" s="51"/>
      <c r="I1223" s="52"/>
      <c r="J1223" s="51"/>
      <c r="K1223" s="52"/>
      <c r="L1223" s="96"/>
    </row>
    <row r="1224" spans="1:56" ht="14.25" x14ac:dyDescent="0.2">
      <c r="A1224" s="103"/>
      <c r="B1224" s="55"/>
      <c r="C1224" s="55" t="s">
        <v>68</v>
      </c>
      <c r="D1224" s="54" t="s">
        <v>69</v>
      </c>
      <c r="E1224" s="53">
        <v>47.17</v>
      </c>
      <c r="F1224" s="53">
        <f>ROUND(1.15,7)</f>
        <v>1.1499999999999999</v>
      </c>
      <c r="G1224" s="53">
        <v>300.95403399999998</v>
      </c>
      <c r="H1224" s="51"/>
      <c r="I1224" s="52"/>
      <c r="J1224" s="51"/>
      <c r="K1224" s="52"/>
      <c r="L1224" s="96"/>
    </row>
    <row r="1225" spans="1:56" ht="14.25" x14ac:dyDescent="0.2">
      <c r="A1225" s="103"/>
      <c r="B1225" s="55"/>
      <c r="C1225" s="60" t="s">
        <v>70</v>
      </c>
      <c r="D1225" s="59" t="s">
        <v>69</v>
      </c>
      <c r="E1225" s="58">
        <v>0.85</v>
      </c>
      <c r="F1225" s="58">
        <f>ROUND(1.25,7)</f>
        <v>1.25</v>
      </c>
      <c r="G1225" s="58">
        <v>5.8947500000000002</v>
      </c>
      <c r="H1225" s="56"/>
      <c r="I1225" s="57"/>
      <c r="J1225" s="56"/>
      <c r="K1225" s="57"/>
      <c r="L1225" s="95"/>
    </row>
    <row r="1226" spans="1:56" ht="14.25" x14ac:dyDescent="0.2">
      <c r="A1226" s="103"/>
      <c r="B1226" s="55"/>
      <c r="C1226" s="55" t="s">
        <v>71</v>
      </c>
      <c r="D1226" s="54"/>
      <c r="E1226" s="53"/>
      <c r="F1226" s="53"/>
      <c r="G1226" s="53"/>
      <c r="H1226" s="51">
        <f>H1219+H1220+H1222</f>
        <v>493.86</v>
      </c>
      <c r="I1226" s="52"/>
      <c r="J1226" s="51">
        <f>J1219+J1220+J1222</f>
        <v>3132.79</v>
      </c>
      <c r="K1226" s="52"/>
      <c r="L1226" s="96"/>
    </row>
    <row r="1227" spans="1:56" ht="14.25" x14ac:dyDescent="0.2">
      <c r="A1227" s="103"/>
      <c r="B1227" s="55"/>
      <c r="C1227" s="55" t="s">
        <v>72</v>
      </c>
      <c r="D1227" s="54"/>
      <c r="E1227" s="53"/>
      <c r="F1227" s="53"/>
      <c r="G1227" s="53"/>
      <c r="H1227" s="51"/>
      <c r="I1227" s="52"/>
      <c r="J1227" s="51">
        <f>SUM(Q1217:Q1230)+SUM(V1217:V1230)</f>
        <v>2619.1000000000004</v>
      </c>
      <c r="K1227" s="52"/>
      <c r="L1227" s="96"/>
    </row>
    <row r="1228" spans="1:56" ht="28.5" x14ac:dyDescent="0.2">
      <c r="A1228" s="103"/>
      <c r="B1228" s="55" t="s">
        <v>249</v>
      </c>
      <c r="C1228" s="55" t="s">
        <v>100</v>
      </c>
      <c r="D1228" s="54" t="s">
        <v>73</v>
      </c>
      <c r="E1228" s="53">
        <v>123</v>
      </c>
      <c r="F1228" s="53">
        <f>ROUND(0.9,7)</f>
        <v>0.9</v>
      </c>
      <c r="G1228" s="53">
        <v>110.7</v>
      </c>
      <c r="H1228" s="51"/>
      <c r="I1228" s="52"/>
      <c r="J1228" s="51">
        <f>SUM(AC1217:AC1230)</f>
        <v>2899.34</v>
      </c>
      <c r="K1228" s="52"/>
      <c r="L1228" s="96"/>
    </row>
    <row r="1229" spans="1:56" ht="42.75" x14ac:dyDescent="0.2">
      <c r="A1229" s="104"/>
      <c r="B1229" s="60" t="s">
        <v>248</v>
      </c>
      <c r="C1229" s="60" t="s">
        <v>101</v>
      </c>
      <c r="D1229" s="59" t="s">
        <v>73</v>
      </c>
      <c r="E1229" s="58">
        <v>75</v>
      </c>
      <c r="F1229" s="58">
        <f>ROUND(0.85,7)</f>
        <v>0.85</v>
      </c>
      <c r="G1229" s="58">
        <v>63.75</v>
      </c>
      <c r="H1229" s="56"/>
      <c r="I1229" s="57"/>
      <c r="J1229" s="56">
        <f>SUM(AE1217:AE1230)</f>
        <v>1669.68</v>
      </c>
      <c r="K1229" s="57"/>
      <c r="L1229" s="95"/>
    </row>
    <row r="1230" spans="1:56" ht="15" x14ac:dyDescent="0.25">
      <c r="C1230" s="198" t="s">
        <v>74</v>
      </c>
      <c r="D1230" s="198"/>
      <c r="E1230" s="198"/>
      <c r="F1230" s="198"/>
      <c r="G1230" s="198"/>
      <c r="H1230" s="198"/>
      <c r="I1230" s="198">
        <f>J1219+J1220+J1222+J1228+J1229</f>
        <v>7701.81</v>
      </c>
      <c r="J1230" s="198"/>
      <c r="O1230" s="49">
        <f>I1230</f>
        <v>7701.81</v>
      </c>
      <c r="P1230" s="39">
        <f>K1230</f>
        <v>0</v>
      </c>
      <c r="Q1230" s="49">
        <f>J1219</f>
        <v>2546.09</v>
      </c>
      <c r="R1230" s="49">
        <f>J1219</f>
        <v>2546.09</v>
      </c>
      <c r="U1230" s="94">
        <f>L1219</f>
        <v>0</v>
      </c>
      <c r="V1230" s="49">
        <f>J1221</f>
        <v>73.010000000000005</v>
      </c>
      <c r="W1230" s="94">
        <f>L1221</f>
        <v>0</v>
      </c>
      <c r="X1230" s="49">
        <f>J1220</f>
        <v>303.75</v>
      </c>
      <c r="Z1230" s="94">
        <f>L1220</f>
        <v>0</v>
      </c>
      <c r="AB1230" s="49">
        <f>J1222</f>
        <v>282.95</v>
      </c>
      <c r="AN1230" s="39">
        <v>7701.81</v>
      </c>
      <c r="AO1230" s="39">
        <v>282.95</v>
      </c>
      <c r="AP1230" s="39">
        <v>303.75</v>
      </c>
      <c r="AQ1230" s="39">
        <v>2546.09</v>
      </c>
      <c r="AX1230" s="39">
        <v>0</v>
      </c>
      <c r="AY1230" s="39">
        <v>0</v>
      </c>
      <c r="AZ1230" s="39">
        <v>0</v>
      </c>
      <c r="BA1230" s="39">
        <v>0</v>
      </c>
    </row>
    <row r="1231" spans="1:56" ht="42.75" x14ac:dyDescent="0.2">
      <c r="A1231" s="103" t="s">
        <v>597</v>
      </c>
      <c r="B1231" s="55" t="s">
        <v>598</v>
      </c>
      <c r="C1231" s="55" t="s">
        <v>599</v>
      </c>
      <c r="D1231" s="54" t="s">
        <v>111</v>
      </c>
      <c r="E1231" s="53">
        <v>565.89599999999996</v>
      </c>
      <c r="F1231" s="53"/>
      <c r="G1231" s="53">
        <v>565.89599999999996</v>
      </c>
      <c r="H1231" s="51">
        <v>91.7</v>
      </c>
      <c r="I1231" s="52"/>
      <c r="J1231" s="51">
        <v>51892.66</v>
      </c>
      <c r="K1231" s="52"/>
      <c r="L1231" s="96"/>
      <c r="AC1231" s="39">
        <v>0</v>
      </c>
      <c r="AD1231" s="39">
        <v>0</v>
      </c>
      <c r="AE1231" s="39">
        <v>0</v>
      </c>
      <c r="AF1231" s="39">
        <v>0</v>
      </c>
      <c r="AS1231" s="39">
        <v>0</v>
      </c>
      <c r="AT1231" s="39">
        <v>0</v>
      </c>
      <c r="BC1231" s="39">
        <v>0</v>
      </c>
      <c r="BD1231" s="39">
        <v>0</v>
      </c>
    </row>
    <row r="1232" spans="1:56" x14ac:dyDescent="0.2">
      <c r="A1232" s="50"/>
      <c r="B1232" s="50"/>
      <c r="C1232" s="50"/>
      <c r="D1232" s="50"/>
      <c r="E1232" s="50"/>
      <c r="F1232" s="50"/>
      <c r="G1232" s="50"/>
      <c r="H1232" s="50"/>
      <c r="I1232" s="50"/>
      <c r="J1232" s="50"/>
      <c r="K1232" s="50"/>
      <c r="L1232" s="50"/>
    </row>
    <row r="1233" spans="1:56" ht="15" x14ac:dyDescent="0.25">
      <c r="C1233" s="198" t="s">
        <v>74</v>
      </c>
      <c r="D1233" s="198"/>
      <c r="E1233" s="198"/>
      <c r="F1233" s="198"/>
      <c r="G1233" s="198"/>
      <c r="H1233" s="198"/>
      <c r="I1233" s="198">
        <f>J1231</f>
        <v>51892.66</v>
      </c>
      <c r="J1233" s="198"/>
      <c r="O1233" s="49">
        <f>I1233</f>
        <v>51892.66</v>
      </c>
      <c r="P1233" s="39">
        <f>K1233</f>
        <v>0</v>
      </c>
      <c r="Q1233" s="39">
        <f>0</f>
        <v>0</v>
      </c>
      <c r="R1233" s="39">
        <f>0</f>
        <v>0</v>
      </c>
      <c r="U1233" s="39">
        <f>0</f>
        <v>0</v>
      </c>
      <c r="V1233" s="39">
        <f>0</f>
        <v>0</v>
      </c>
      <c r="W1233" s="39">
        <f>0</f>
        <v>0</v>
      </c>
      <c r="X1233" s="39">
        <f>0</f>
        <v>0</v>
      </c>
      <c r="Z1233" s="39">
        <f>0</f>
        <v>0</v>
      </c>
      <c r="AB1233" s="49">
        <f>I1233</f>
        <v>51892.66</v>
      </c>
      <c r="AN1233" s="39">
        <v>51892.66</v>
      </c>
      <c r="AO1233" s="39">
        <v>51892.66</v>
      </c>
      <c r="AP1233" s="39">
        <v>0</v>
      </c>
      <c r="AQ1233" s="39">
        <v>0</v>
      </c>
      <c r="AX1233" s="39">
        <v>0</v>
      </c>
      <c r="AY1233" s="39">
        <v>0</v>
      </c>
      <c r="AZ1233" s="39">
        <v>0</v>
      </c>
      <c r="BA1233" s="39">
        <v>0</v>
      </c>
    </row>
    <row r="1234" spans="1:56" ht="144.75" x14ac:dyDescent="0.2">
      <c r="A1234" s="103" t="s">
        <v>600</v>
      </c>
      <c r="B1234" s="55" t="s">
        <v>601</v>
      </c>
      <c r="C1234" s="55" t="s">
        <v>283</v>
      </c>
      <c r="D1234" s="54" t="s">
        <v>126</v>
      </c>
      <c r="E1234" s="53">
        <v>2.1</v>
      </c>
      <c r="F1234" s="53"/>
      <c r="G1234" s="53">
        <v>2.1</v>
      </c>
      <c r="H1234" s="51"/>
      <c r="I1234" s="52"/>
      <c r="J1234" s="51"/>
      <c r="K1234" s="52"/>
      <c r="L1234" s="96"/>
      <c r="AC1234" s="39">
        <v>165.16</v>
      </c>
      <c r="AD1234" s="39">
        <v>165.16</v>
      </c>
      <c r="AE1234" s="39">
        <v>95.12</v>
      </c>
      <c r="AF1234" s="39">
        <v>95.12</v>
      </c>
      <c r="AS1234" s="39">
        <v>165.16</v>
      </c>
      <c r="AT1234" s="39">
        <v>95.12</v>
      </c>
      <c r="BC1234" s="39">
        <v>0</v>
      </c>
      <c r="BD1234" s="39">
        <v>0</v>
      </c>
    </row>
    <row r="1235" spans="1:56" ht="38.25" x14ac:dyDescent="0.2">
      <c r="B1235" s="106" t="s">
        <v>452</v>
      </c>
    </row>
    <row r="1236" spans="1:56" ht="14.25" x14ac:dyDescent="0.2">
      <c r="A1236" s="103"/>
      <c r="B1236" s="61">
        <v>1</v>
      </c>
      <c r="C1236" s="55" t="s">
        <v>33</v>
      </c>
      <c r="D1236" s="54"/>
      <c r="E1236" s="53"/>
      <c r="F1236" s="53"/>
      <c r="G1236" s="53"/>
      <c r="H1236" s="51">
        <v>61.32</v>
      </c>
      <c r="I1236" s="52">
        <f>ROUND(1.15,7)</f>
        <v>1.1499999999999999</v>
      </c>
      <c r="J1236" s="51">
        <v>148.09</v>
      </c>
      <c r="K1236" s="52"/>
      <c r="L1236" s="96"/>
    </row>
    <row r="1237" spans="1:56" ht="14.25" x14ac:dyDescent="0.2">
      <c r="A1237" s="103"/>
      <c r="B1237" s="61">
        <v>3</v>
      </c>
      <c r="C1237" s="55" t="s">
        <v>34</v>
      </c>
      <c r="D1237" s="54"/>
      <c r="E1237" s="53"/>
      <c r="F1237" s="53"/>
      <c r="G1237" s="53"/>
      <c r="H1237" s="51">
        <v>2.13</v>
      </c>
      <c r="I1237" s="52">
        <f>ROUND(1.25,7)</f>
        <v>1.25</v>
      </c>
      <c r="J1237" s="51">
        <v>5.61</v>
      </c>
      <c r="K1237" s="52"/>
      <c r="L1237" s="96"/>
    </row>
    <row r="1238" spans="1:56" ht="14.25" x14ac:dyDescent="0.2">
      <c r="A1238" s="103"/>
      <c r="B1238" s="61">
        <v>2</v>
      </c>
      <c r="C1238" s="55" t="s">
        <v>67</v>
      </c>
      <c r="D1238" s="54"/>
      <c r="E1238" s="53"/>
      <c r="F1238" s="53"/>
      <c r="G1238" s="53"/>
      <c r="H1238" s="51">
        <v>0.42</v>
      </c>
      <c r="I1238" s="52">
        <f>ROUND(1.25,7)</f>
        <v>1.25</v>
      </c>
      <c r="J1238" s="62">
        <v>1.1100000000000001</v>
      </c>
      <c r="K1238" s="52"/>
      <c r="L1238" s="97"/>
    </row>
    <row r="1239" spans="1:56" ht="14.25" x14ac:dyDescent="0.2">
      <c r="A1239" s="103"/>
      <c r="B1239" s="61">
        <v>4</v>
      </c>
      <c r="C1239" s="55" t="s">
        <v>35</v>
      </c>
      <c r="D1239" s="54"/>
      <c r="E1239" s="53"/>
      <c r="F1239" s="53"/>
      <c r="G1239" s="53"/>
      <c r="H1239" s="51">
        <v>152.84</v>
      </c>
      <c r="I1239" s="52"/>
      <c r="J1239" s="51">
        <v>320.95999999999998</v>
      </c>
      <c r="K1239" s="52"/>
      <c r="L1239" s="96"/>
    </row>
    <row r="1240" spans="1:56" ht="14.25" x14ac:dyDescent="0.2">
      <c r="A1240" s="103"/>
      <c r="B1240" s="55" t="s">
        <v>908</v>
      </c>
      <c r="C1240" s="55" t="s">
        <v>909</v>
      </c>
      <c r="D1240" s="54" t="s">
        <v>125</v>
      </c>
      <c r="E1240" s="53">
        <v>101</v>
      </c>
      <c r="F1240" s="53"/>
      <c r="G1240" s="53">
        <v>212.1</v>
      </c>
      <c r="H1240" s="51"/>
      <c r="I1240" s="52"/>
      <c r="J1240" s="51"/>
      <c r="K1240" s="52"/>
      <c r="L1240" s="96"/>
    </row>
    <row r="1241" spans="1:56" ht="14.25" x14ac:dyDescent="0.2">
      <c r="A1241" s="103"/>
      <c r="B1241" s="55"/>
      <c r="C1241" s="55" t="s">
        <v>68</v>
      </c>
      <c r="D1241" s="54" t="s">
        <v>69</v>
      </c>
      <c r="E1241" s="53">
        <v>6.68</v>
      </c>
      <c r="F1241" s="53">
        <f>ROUND(1.15,7)</f>
        <v>1.1499999999999999</v>
      </c>
      <c r="G1241" s="53">
        <v>16.132200000000001</v>
      </c>
      <c r="H1241" s="51"/>
      <c r="I1241" s="52"/>
      <c r="J1241" s="51"/>
      <c r="K1241" s="52"/>
      <c r="L1241" s="96"/>
    </row>
    <row r="1242" spans="1:56" ht="14.25" x14ac:dyDescent="0.2">
      <c r="A1242" s="103"/>
      <c r="B1242" s="55"/>
      <c r="C1242" s="60" t="s">
        <v>70</v>
      </c>
      <c r="D1242" s="59" t="s">
        <v>69</v>
      </c>
      <c r="E1242" s="58">
        <v>0.04</v>
      </c>
      <c r="F1242" s="58">
        <f>ROUND(1.25,7)</f>
        <v>1.25</v>
      </c>
      <c r="G1242" s="58">
        <v>0.105</v>
      </c>
      <c r="H1242" s="56"/>
      <c r="I1242" s="57"/>
      <c r="J1242" s="56"/>
      <c r="K1242" s="57"/>
      <c r="L1242" s="95"/>
    </row>
    <row r="1243" spans="1:56" ht="14.25" x14ac:dyDescent="0.2">
      <c r="A1243" s="103"/>
      <c r="B1243" s="55"/>
      <c r="C1243" s="55" t="s">
        <v>71</v>
      </c>
      <c r="D1243" s="54"/>
      <c r="E1243" s="53"/>
      <c r="F1243" s="53"/>
      <c r="G1243" s="53"/>
      <c r="H1243" s="51">
        <f>H1236+H1237+H1239</f>
        <v>216.29000000000002</v>
      </c>
      <c r="I1243" s="52"/>
      <c r="J1243" s="51">
        <f>J1236+J1237+J1239</f>
        <v>474.65999999999997</v>
      </c>
      <c r="K1243" s="52"/>
      <c r="L1243" s="96"/>
    </row>
    <row r="1244" spans="1:56" ht="14.25" x14ac:dyDescent="0.2">
      <c r="A1244" s="103"/>
      <c r="B1244" s="55"/>
      <c r="C1244" s="55" t="s">
        <v>72</v>
      </c>
      <c r="D1244" s="54"/>
      <c r="E1244" s="53"/>
      <c r="F1244" s="53"/>
      <c r="G1244" s="53"/>
      <c r="H1244" s="51"/>
      <c r="I1244" s="52"/>
      <c r="J1244" s="51">
        <f>SUM(Q1234:Q1247)+SUM(V1234:V1247)</f>
        <v>149.20000000000002</v>
      </c>
      <c r="K1244" s="52"/>
      <c r="L1244" s="96"/>
    </row>
    <row r="1245" spans="1:56" ht="28.5" x14ac:dyDescent="0.2">
      <c r="A1245" s="103"/>
      <c r="B1245" s="55" t="s">
        <v>249</v>
      </c>
      <c r="C1245" s="55" t="s">
        <v>100</v>
      </c>
      <c r="D1245" s="54" t="s">
        <v>73</v>
      </c>
      <c r="E1245" s="53">
        <v>123</v>
      </c>
      <c r="F1245" s="53">
        <f>ROUND(0.9,7)</f>
        <v>0.9</v>
      </c>
      <c r="G1245" s="53">
        <v>110.7</v>
      </c>
      <c r="H1245" s="51"/>
      <c r="I1245" s="52"/>
      <c r="J1245" s="51">
        <f>SUM(AC1234:AC1247)</f>
        <v>165.16</v>
      </c>
      <c r="K1245" s="52"/>
      <c r="L1245" s="96"/>
    </row>
    <row r="1246" spans="1:56" ht="42.75" x14ac:dyDescent="0.2">
      <c r="A1246" s="104"/>
      <c r="B1246" s="60" t="s">
        <v>248</v>
      </c>
      <c r="C1246" s="60" t="s">
        <v>101</v>
      </c>
      <c r="D1246" s="59" t="s">
        <v>73</v>
      </c>
      <c r="E1246" s="58">
        <v>75</v>
      </c>
      <c r="F1246" s="58">
        <f>ROUND(0.85,7)</f>
        <v>0.85</v>
      </c>
      <c r="G1246" s="58">
        <v>63.75</v>
      </c>
      <c r="H1246" s="56"/>
      <c r="I1246" s="57"/>
      <c r="J1246" s="56">
        <f>SUM(AE1234:AE1247)</f>
        <v>95.12</v>
      </c>
      <c r="K1246" s="57"/>
      <c r="L1246" s="95"/>
    </row>
    <row r="1247" spans="1:56" ht="15" x14ac:dyDescent="0.25">
      <c r="C1247" s="198" t="s">
        <v>74</v>
      </c>
      <c r="D1247" s="198"/>
      <c r="E1247" s="198"/>
      <c r="F1247" s="198"/>
      <c r="G1247" s="198"/>
      <c r="H1247" s="198"/>
      <c r="I1247" s="198">
        <f>J1236+J1237+J1239+J1245+J1246</f>
        <v>734.93999999999994</v>
      </c>
      <c r="J1247" s="198"/>
      <c r="O1247" s="49">
        <f>I1247</f>
        <v>734.93999999999994</v>
      </c>
      <c r="P1247" s="39">
        <f>K1247</f>
        <v>0</v>
      </c>
      <c r="Q1247" s="49">
        <f>J1236</f>
        <v>148.09</v>
      </c>
      <c r="R1247" s="49">
        <f>J1236</f>
        <v>148.09</v>
      </c>
      <c r="U1247" s="94">
        <f>L1236</f>
        <v>0</v>
      </c>
      <c r="V1247" s="49">
        <f>J1238</f>
        <v>1.1100000000000001</v>
      </c>
      <c r="W1247" s="94">
        <f>L1238</f>
        <v>0</v>
      </c>
      <c r="X1247" s="49">
        <f>J1237</f>
        <v>5.61</v>
      </c>
      <c r="Z1247" s="94">
        <f>L1237</f>
        <v>0</v>
      </c>
      <c r="AB1247" s="49">
        <f>J1239</f>
        <v>320.95999999999998</v>
      </c>
      <c r="AN1247" s="39">
        <v>734.93999999999994</v>
      </c>
      <c r="AO1247" s="39">
        <v>320.95999999999998</v>
      </c>
      <c r="AP1247" s="39">
        <v>5.61</v>
      </c>
      <c r="AQ1247" s="39">
        <v>148.09</v>
      </c>
      <c r="AX1247" s="39">
        <v>0</v>
      </c>
      <c r="AY1247" s="39">
        <v>0</v>
      </c>
      <c r="AZ1247" s="39">
        <v>0</v>
      </c>
      <c r="BA1247" s="39">
        <v>0</v>
      </c>
    </row>
    <row r="1248" spans="1:56" ht="28.5" x14ac:dyDescent="0.2">
      <c r="A1248" s="103" t="s">
        <v>602</v>
      </c>
      <c r="B1248" s="55" t="s">
        <v>603</v>
      </c>
      <c r="C1248" s="55" t="s">
        <v>604</v>
      </c>
      <c r="D1248" s="54" t="s">
        <v>125</v>
      </c>
      <c r="E1248" s="53">
        <v>212.1</v>
      </c>
      <c r="F1248" s="53"/>
      <c r="G1248" s="53">
        <v>212.1</v>
      </c>
      <c r="H1248" s="51">
        <v>20.5</v>
      </c>
      <c r="I1248" s="52"/>
      <c r="J1248" s="51">
        <v>4348.05</v>
      </c>
      <c r="K1248" s="52"/>
      <c r="L1248" s="96"/>
      <c r="AC1248" s="39">
        <v>0</v>
      </c>
      <c r="AD1248" s="39">
        <v>0</v>
      </c>
      <c r="AE1248" s="39">
        <v>0</v>
      </c>
      <c r="AF1248" s="39">
        <v>0</v>
      </c>
      <c r="AS1248" s="39">
        <v>0</v>
      </c>
      <c r="AT1248" s="39">
        <v>0</v>
      </c>
      <c r="BC1248" s="39">
        <v>0</v>
      </c>
      <c r="BD1248" s="39">
        <v>0</v>
      </c>
    </row>
    <row r="1249" spans="1:56" x14ac:dyDescent="0.2">
      <c r="A1249" s="50"/>
      <c r="B1249" s="50"/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</row>
    <row r="1250" spans="1:56" ht="15" x14ac:dyDescent="0.25">
      <c r="C1250" s="198" t="s">
        <v>74</v>
      </c>
      <c r="D1250" s="198"/>
      <c r="E1250" s="198"/>
      <c r="F1250" s="198"/>
      <c r="G1250" s="198"/>
      <c r="H1250" s="198"/>
      <c r="I1250" s="198">
        <f>J1248</f>
        <v>4348.05</v>
      </c>
      <c r="J1250" s="198"/>
      <c r="O1250" s="49">
        <f>I1250</f>
        <v>4348.05</v>
      </c>
      <c r="P1250" s="39">
        <f>K1250</f>
        <v>0</v>
      </c>
      <c r="Q1250" s="39">
        <f>0</f>
        <v>0</v>
      </c>
      <c r="R1250" s="39">
        <f>0</f>
        <v>0</v>
      </c>
      <c r="U1250" s="39">
        <f>0</f>
        <v>0</v>
      </c>
      <c r="V1250" s="39">
        <f>0</f>
        <v>0</v>
      </c>
      <c r="W1250" s="39">
        <f>0</f>
        <v>0</v>
      </c>
      <c r="X1250" s="39">
        <f>0</f>
        <v>0</v>
      </c>
      <c r="Z1250" s="39">
        <f>0</f>
        <v>0</v>
      </c>
      <c r="AB1250" s="49">
        <f>I1250</f>
        <v>4348.05</v>
      </c>
      <c r="AN1250" s="39">
        <v>4348.05</v>
      </c>
      <c r="AO1250" s="39">
        <v>4348.05</v>
      </c>
      <c r="AP1250" s="39">
        <v>0</v>
      </c>
      <c r="AQ1250" s="39">
        <v>0</v>
      </c>
      <c r="AX1250" s="39">
        <v>0</v>
      </c>
      <c r="AY1250" s="39">
        <v>0</v>
      </c>
      <c r="AZ1250" s="39">
        <v>0</v>
      </c>
      <c r="BA1250" s="39">
        <v>0</v>
      </c>
    </row>
    <row r="1251" spans="1:56" ht="14.25" x14ac:dyDescent="0.2">
      <c r="C1251" s="107" t="s">
        <v>605</v>
      </c>
    </row>
    <row r="1252" spans="1:56" ht="130.5" x14ac:dyDescent="0.2">
      <c r="A1252" s="103" t="s">
        <v>606</v>
      </c>
      <c r="B1252" s="55" t="s">
        <v>562</v>
      </c>
      <c r="C1252" s="55" t="s">
        <v>282</v>
      </c>
      <c r="D1252" s="54" t="s">
        <v>104</v>
      </c>
      <c r="E1252" s="53">
        <v>1.48</v>
      </c>
      <c r="F1252" s="53"/>
      <c r="G1252" s="53">
        <v>1.48</v>
      </c>
      <c r="H1252" s="51"/>
      <c r="I1252" s="52"/>
      <c r="J1252" s="51"/>
      <c r="K1252" s="52"/>
      <c r="L1252" s="96"/>
      <c r="AC1252" s="39">
        <v>567.69000000000005</v>
      </c>
      <c r="AD1252" s="39">
        <v>567.69000000000005</v>
      </c>
      <c r="AE1252" s="39">
        <v>326.92</v>
      </c>
      <c r="AF1252" s="39">
        <v>326.92</v>
      </c>
      <c r="AS1252" s="39">
        <v>567.69000000000005</v>
      </c>
      <c r="AT1252" s="39">
        <v>326.92</v>
      </c>
      <c r="BC1252" s="39">
        <v>0</v>
      </c>
      <c r="BD1252" s="39">
        <v>0</v>
      </c>
    </row>
    <row r="1253" spans="1:56" ht="38.25" x14ac:dyDescent="0.2">
      <c r="B1253" s="106" t="s">
        <v>452</v>
      </c>
    </row>
    <row r="1254" spans="1:56" ht="14.25" x14ac:dyDescent="0.2">
      <c r="A1254" s="103"/>
      <c r="B1254" s="61">
        <v>1</v>
      </c>
      <c r="C1254" s="55" t="s">
        <v>33</v>
      </c>
      <c r="D1254" s="54"/>
      <c r="E1254" s="53"/>
      <c r="F1254" s="53"/>
      <c r="G1254" s="53"/>
      <c r="H1254" s="51">
        <v>282.66000000000003</v>
      </c>
      <c r="I1254" s="52">
        <f>ROUND(1.15,7)</f>
        <v>1.1499999999999999</v>
      </c>
      <c r="J1254" s="51">
        <v>481.09</v>
      </c>
      <c r="K1254" s="52"/>
      <c r="L1254" s="96"/>
    </row>
    <row r="1255" spans="1:56" ht="14.25" x14ac:dyDescent="0.2">
      <c r="A1255" s="103"/>
      <c r="B1255" s="61">
        <v>3</v>
      </c>
      <c r="C1255" s="55" t="s">
        <v>34</v>
      </c>
      <c r="D1255" s="54"/>
      <c r="E1255" s="53"/>
      <c r="F1255" s="53"/>
      <c r="G1255" s="53"/>
      <c r="H1255" s="51">
        <v>43.61</v>
      </c>
      <c r="I1255" s="52">
        <f>ROUND(1.25,7)</f>
        <v>1.25</v>
      </c>
      <c r="J1255" s="51">
        <v>80.69</v>
      </c>
      <c r="K1255" s="52"/>
      <c r="L1255" s="96"/>
    </row>
    <row r="1256" spans="1:56" ht="14.25" x14ac:dyDescent="0.2">
      <c r="A1256" s="103"/>
      <c r="B1256" s="61">
        <v>2</v>
      </c>
      <c r="C1256" s="55" t="s">
        <v>67</v>
      </c>
      <c r="D1256" s="54"/>
      <c r="E1256" s="53"/>
      <c r="F1256" s="53"/>
      <c r="G1256" s="53"/>
      <c r="H1256" s="51">
        <v>17.149999999999999</v>
      </c>
      <c r="I1256" s="52">
        <f>ROUND(1.25,7)</f>
        <v>1.25</v>
      </c>
      <c r="J1256" s="62">
        <v>31.73</v>
      </c>
      <c r="K1256" s="52"/>
      <c r="L1256" s="97"/>
    </row>
    <row r="1257" spans="1:56" ht="14.25" x14ac:dyDescent="0.2">
      <c r="A1257" s="103"/>
      <c r="B1257" s="61">
        <v>4</v>
      </c>
      <c r="C1257" s="55" t="s">
        <v>35</v>
      </c>
      <c r="D1257" s="54"/>
      <c r="E1257" s="53"/>
      <c r="F1257" s="53"/>
      <c r="G1257" s="53"/>
      <c r="H1257" s="51">
        <v>8.5399999999999991</v>
      </c>
      <c r="I1257" s="52"/>
      <c r="J1257" s="51">
        <v>12.64</v>
      </c>
      <c r="K1257" s="52"/>
      <c r="L1257" s="96"/>
    </row>
    <row r="1258" spans="1:56" ht="28.5" x14ac:dyDescent="0.2">
      <c r="A1258" s="103"/>
      <c r="B1258" s="55" t="s">
        <v>904</v>
      </c>
      <c r="C1258" s="55" t="s">
        <v>905</v>
      </c>
      <c r="D1258" s="54" t="s">
        <v>105</v>
      </c>
      <c r="E1258" s="53">
        <v>2.04</v>
      </c>
      <c r="F1258" s="53"/>
      <c r="G1258" s="53">
        <v>3.0192000000000001</v>
      </c>
      <c r="H1258" s="51"/>
      <c r="I1258" s="52"/>
      <c r="J1258" s="51"/>
      <c r="K1258" s="52"/>
      <c r="L1258" s="96"/>
    </row>
    <row r="1259" spans="1:56" ht="14.25" x14ac:dyDescent="0.2">
      <c r="A1259" s="103"/>
      <c r="B1259" s="55"/>
      <c r="C1259" s="55" t="s">
        <v>68</v>
      </c>
      <c r="D1259" s="54" t="s">
        <v>69</v>
      </c>
      <c r="E1259" s="53">
        <v>35.6</v>
      </c>
      <c r="F1259" s="53">
        <f>ROUND(1.15,7)</f>
        <v>1.1499999999999999</v>
      </c>
      <c r="G1259" s="53">
        <v>60.591200000000001</v>
      </c>
      <c r="H1259" s="51"/>
      <c r="I1259" s="52"/>
      <c r="J1259" s="51"/>
      <c r="K1259" s="52"/>
      <c r="L1259" s="96"/>
    </row>
    <row r="1260" spans="1:56" ht="14.25" x14ac:dyDescent="0.2">
      <c r="A1260" s="103"/>
      <c r="B1260" s="55"/>
      <c r="C1260" s="60" t="s">
        <v>70</v>
      </c>
      <c r="D1260" s="59" t="s">
        <v>69</v>
      </c>
      <c r="E1260" s="58">
        <v>1.27</v>
      </c>
      <c r="F1260" s="58">
        <f>ROUND(1.25,7)</f>
        <v>1.25</v>
      </c>
      <c r="G1260" s="58">
        <v>2.3494999999999999</v>
      </c>
      <c r="H1260" s="56"/>
      <c r="I1260" s="57"/>
      <c r="J1260" s="56"/>
      <c r="K1260" s="57"/>
      <c r="L1260" s="95"/>
    </row>
    <row r="1261" spans="1:56" ht="14.25" x14ac:dyDescent="0.2">
      <c r="A1261" s="103"/>
      <c r="B1261" s="55"/>
      <c r="C1261" s="55" t="s">
        <v>71</v>
      </c>
      <c r="D1261" s="54"/>
      <c r="E1261" s="53"/>
      <c r="F1261" s="53"/>
      <c r="G1261" s="53"/>
      <c r="H1261" s="51">
        <f>H1254+H1255+H1257</f>
        <v>334.81000000000006</v>
      </c>
      <c r="I1261" s="52"/>
      <c r="J1261" s="51">
        <f>J1254+J1255+J1257</f>
        <v>574.41999999999996</v>
      </c>
      <c r="K1261" s="52"/>
      <c r="L1261" s="96"/>
    </row>
    <row r="1262" spans="1:56" ht="14.25" x14ac:dyDescent="0.2">
      <c r="A1262" s="103"/>
      <c r="B1262" s="55"/>
      <c r="C1262" s="55" t="s">
        <v>72</v>
      </c>
      <c r="D1262" s="54"/>
      <c r="E1262" s="53"/>
      <c r="F1262" s="53"/>
      <c r="G1262" s="53"/>
      <c r="H1262" s="51"/>
      <c r="I1262" s="52"/>
      <c r="J1262" s="51">
        <f>SUM(Q1252:Q1265)+SUM(V1252:V1265)</f>
        <v>512.81999999999994</v>
      </c>
      <c r="K1262" s="52"/>
      <c r="L1262" s="96"/>
    </row>
    <row r="1263" spans="1:56" ht="28.5" x14ac:dyDescent="0.2">
      <c r="A1263" s="103"/>
      <c r="B1263" s="55" t="s">
        <v>249</v>
      </c>
      <c r="C1263" s="55" t="s">
        <v>100</v>
      </c>
      <c r="D1263" s="54" t="s">
        <v>73</v>
      </c>
      <c r="E1263" s="53">
        <v>123</v>
      </c>
      <c r="F1263" s="53">
        <f>ROUND(0.9,7)</f>
        <v>0.9</v>
      </c>
      <c r="G1263" s="53">
        <v>110.7</v>
      </c>
      <c r="H1263" s="51"/>
      <c r="I1263" s="52"/>
      <c r="J1263" s="51">
        <f>SUM(AC1252:AC1265)</f>
        <v>567.69000000000005</v>
      </c>
      <c r="K1263" s="52"/>
      <c r="L1263" s="96"/>
    </row>
    <row r="1264" spans="1:56" ht="42.75" x14ac:dyDescent="0.2">
      <c r="A1264" s="104"/>
      <c r="B1264" s="60" t="s">
        <v>248</v>
      </c>
      <c r="C1264" s="60" t="s">
        <v>101</v>
      </c>
      <c r="D1264" s="59" t="s">
        <v>73</v>
      </c>
      <c r="E1264" s="58">
        <v>75</v>
      </c>
      <c r="F1264" s="58">
        <f>ROUND(0.85,7)</f>
        <v>0.85</v>
      </c>
      <c r="G1264" s="58">
        <v>63.75</v>
      </c>
      <c r="H1264" s="56"/>
      <c r="I1264" s="57"/>
      <c r="J1264" s="56">
        <f>SUM(AE1252:AE1265)</f>
        <v>326.92</v>
      </c>
      <c r="K1264" s="57"/>
      <c r="L1264" s="95"/>
    </row>
    <row r="1265" spans="1:56" ht="15" x14ac:dyDescent="0.25">
      <c r="C1265" s="198" t="s">
        <v>74</v>
      </c>
      <c r="D1265" s="198"/>
      <c r="E1265" s="198"/>
      <c r="F1265" s="198"/>
      <c r="G1265" s="198"/>
      <c r="H1265" s="198"/>
      <c r="I1265" s="198">
        <f>J1254+J1255+J1257+J1263+J1264</f>
        <v>1469.0300000000002</v>
      </c>
      <c r="J1265" s="198"/>
      <c r="O1265" s="49">
        <f>I1265</f>
        <v>1469.0300000000002</v>
      </c>
      <c r="P1265" s="39">
        <f>K1265</f>
        <v>0</v>
      </c>
      <c r="Q1265" s="49">
        <f>J1254</f>
        <v>481.09</v>
      </c>
      <c r="R1265" s="49">
        <f>J1254</f>
        <v>481.09</v>
      </c>
      <c r="U1265" s="94">
        <f>L1254</f>
        <v>0</v>
      </c>
      <c r="V1265" s="49">
        <f>J1256</f>
        <v>31.73</v>
      </c>
      <c r="W1265" s="94">
        <f>L1256</f>
        <v>0</v>
      </c>
      <c r="X1265" s="49">
        <f>J1255</f>
        <v>80.69</v>
      </c>
      <c r="Z1265" s="94">
        <f>L1255</f>
        <v>0</v>
      </c>
      <c r="AB1265" s="49">
        <f>J1257</f>
        <v>12.64</v>
      </c>
      <c r="AN1265" s="39">
        <v>1469.0300000000002</v>
      </c>
      <c r="AO1265" s="39">
        <v>12.64</v>
      </c>
      <c r="AP1265" s="39">
        <v>80.69</v>
      </c>
      <c r="AQ1265" s="39">
        <v>481.09</v>
      </c>
      <c r="AX1265" s="39">
        <v>0</v>
      </c>
      <c r="AY1265" s="39">
        <v>0</v>
      </c>
      <c r="AZ1265" s="39">
        <v>0</v>
      </c>
      <c r="BA1265" s="39">
        <v>0</v>
      </c>
    </row>
    <row r="1266" spans="1:56" ht="28.5" x14ac:dyDescent="0.2">
      <c r="A1266" s="103" t="s">
        <v>607</v>
      </c>
      <c r="B1266" s="55" t="s">
        <v>564</v>
      </c>
      <c r="C1266" s="55" t="s">
        <v>565</v>
      </c>
      <c r="D1266" s="54" t="s">
        <v>105</v>
      </c>
      <c r="E1266" s="53">
        <v>3.0192000000000001</v>
      </c>
      <c r="F1266" s="53"/>
      <c r="G1266" s="53">
        <v>3.0192000000000001</v>
      </c>
      <c r="H1266" s="51">
        <v>548.29999999999995</v>
      </c>
      <c r="I1266" s="52"/>
      <c r="J1266" s="51">
        <v>1655.43</v>
      </c>
      <c r="K1266" s="52"/>
      <c r="L1266" s="96"/>
      <c r="AC1266" s="39">
        <v>0</v>
      </c>
      <c r="AD1266" s="39">
        <v>0</v>
      </c>
      <c r="AE1266" s="39">
        <v>0</v>
      </c>
      <c r="AF1266" s="39">
        <v>0</v>
      </c>
      <c r="AS1266" s="39">
        <v>0</v>
      </c>
      <c r="AT1266" s="39">
        <v>0</v>
      </c>
      <c r="BC1266" s="39">
        <v>0</v>
      </c>
      <c r="BD1266" s="39">
        <v>0</v>
      </c>
    </row>
    <row r="1267" spans="1:56" x14ac:dyDescent="0.2">
      <c r="A1267" s="50"/>
      <c r="B1267" s="50"/>
      <c r="C1267" s="50"/>
      <c r="D1267" s="50"/>
      <c r="E1267" s="50"/>
      <c r="F1267" s="50"/>
      <c r="G1267" s="50"/>
      <c r="H1267" s="50"/>
      <c r="I1267" s="50"/>
      <c r="J1267" s="50"/>
      <c r="K1267" s="50"/>
      <c r="L1267" s="50"/>
    </row>
    <row r="1268" spans="1:56" ht="15" x14ac:dyDescent="0.25">
      <c r="C1268" s="198" t="s">
        <v>74</v>
      </c>
      <c r="D1268" s="198"/>
      <c r="E1268" s="198"/>
      <c r="F1268" s="198"/>
      <c r="G1268" s="198"/>
      <c r="H1268" s="198"/>
      <c r="I1268" s="198">
        <f>J1266</f>
        <v>1655.43</v>
      </c>
      <c r="J1268" s="198"/>
      <c r="O1268" s="49">
        <f>I1268</f>
        <v>1655.43</v>
      </c>
      <c r="P1268" s="39">
        <f>K1268</f>
        <v>0</v>
      </c>
      <c r="Q1268" s="39">
        <f>0</f>
        <v>0</v>
      </c>
      <c r="R1268" s="39">
        <f>0</f>
        <v>0</v>
      </c>
      <c r="U1268" s="39">
        <f>0</f>
        <v>0</v>
      </c>
      <c r="V1268" s="39">
        <f>0</f>
        <v>0</v>
      </c>
      <c r="W1268" s="39">
        <f>0</f>
        <v>0</v>
      </c>
      <c r="X1268" s="39">
        <f>0</f>
        <v>0</v>
      </c>
      <c r="Z1268" s="39">
        <f>0</f>
        <v>0</v>
      </c>
      <c r="AB1268" s="49">
        <f>I1268</f>
        <v>1655.43</v>
      </c>
      <c r="AN1268" s="39">
        <v>1655.43</v>
      </c>
      <c r="AO1268" s="39">
        <v>1655.43</v>
      </c>
      <c r="AP1268" s="39">
        <v>0</v>
      </c>
      <c r="AQ1268" s="39">
        <v>0</v>
      </c>
      <c r="AX1268" s="39">
        <v>0</v>
      </c>
      <c r="AY1268" s="39">
        <v>0</v>
      </c>
      <c r="AZ1268" s="39">
        <v>0</v>
      </c>
      <c r="BA1268" s="39">
        <v>0</v>
      </c>
    </row>
    <row r="1269" spans="1:56" ht="171.75" x14ac:dyDescent="0.2">
      <c r="A1269" s="103" t="s">
        <v>608</v>
      </c>
      <c r="B1269" s="55" t="s">
        <v>567</v>
      </c>
      <c r="C1269" s="55" t="s">
        <v>281</v>
      </c>
      <c r="D1269" s="54" t="s">
        <v>104</v>
      </c>
      <c r="E1269" s="53">
        <v>1.48</v>
      </c>
      <c r="F1269" s="53"/>
      <c r="G1269" s="53">
        <v>1.48</v>
      </c>
      <c r="H1269" s="51"/>
      <c r="I1269" s="52"/>
      <c r="J1269" s="51"/>
      <c r="K1269" s="52"/>
      <c r="L1269" s="96"/>
      <c r="AC1269" s="39">
        <v>24.79</v>
      </c>
      <c r="AD1269" s="39">
        <v>24.79</v>
      </c>
      <c r="AE1269" s="39">
        <v>14.27</v>
      </c>
      <c r="AF1269" s="39">
        <v>14.27</v>
      </c>
      <c r="AS1269" s="39">
        <v>24.79</v>
      </c>
      <c r="AT1269" s="39">
        <v>14.27</v>
      </c>
      <c r="BC1269" s="39">
        <v>0</v>
      </c>
      <c r="BD1269" s="39">
        <v>0</v>
      </c>
    </row>
    <row r="1270" spans="1:56" ht="38.25" x14ac:dyDescent="0.2">
      <c r="B1270" s="106" t="s">
        <v>452</v>
      </c>
    </row>
    <row r="1271" spans="1:56" ht="14.25" x14ac:dyDescent="0.2">
      <c r="A1271" s="103"/>
      <c r="B1271" s="61">
        <v>1</v>
      </c>
      <c r="C1271" s="55" t="s">
        <v>33</v>
      </c>
      <c r="D1271" s="54"/>
      <c r="E1271" s="53"/>
      <c r="F1271" s="53"/>
      <c r="G1271" s="53"/>
      <c r="H1271" s="51">
        <v>3.49</v>
      </c>
      <c r="I1271" s="52">
        <f>ROUND(1.15*2,7)</f>
        <v>2.2999999999999998</v>
      </c>
      <c r="J1271" s="51">
        <v>11.88</v>
      </c>
      <c r="K1271" s="52"/>
      <c r="L1271" s="96"/>
    </row>
    <row r="1272" spans="1:56" ht="14.25" x14ac:dyDescent="0.2">
      <c r="A1272" s="103"/>
      <c r="B1272" s="61">
        <v>3</v>
      </c>
      <c r="C1272" s="55" t="s">
        <v>34</v>
      </c>
      <c r="D1272" s="54"/>
      <c r="E1272" s="53"/>
      <c r="F1272" s="53"/>
      <c r="G1272" s="53"/>
      <c r="H1272" s="51">
        <v>7.56</v>
      </c>
      <c r="I1272" s="52">
        <f>ROUND(1.25*2,7)</f>
        <v>2.5</v>
      </c>
      <c r="J1272" s="51">
        <v>27.97</v>
      </c>
      <c r="K1272" s="52"/>
      <c r="L1272" s="96"/>
    </row>
    <row r="1273" spans="1:56" ht="14.25" x14ac:dyDescent="0.2">
      <c r="A1273" s="103"/>
      <c r="B1273" s="61">
        <v>2</v>
      </c>
      <c r="C1273" s="55" t="s">
        <v>67</v>
      </c>
      <c r="D1273" s="54"/>
      <c r="E1273" s="53"/>
      <c r="F1273" s="53"/>
      <c r="G1273" s="53"/>
      <c r="H1273" s="51">
        <v>2.84</v>
      </c>
      <c r="I1273" s="52">
        <f>ROUND(1.25*2,7)</f>
        <v>2.5</v>
      </c>
      <c r="J1273" s="62">
        <v>10.51</v>
      </c>
      <c r="K1273" s="52"/>
      <c r="L1273" s="97"/>
    </row>
    <row r="1274" spans="1:56" ht="28.5" x14ac:dyDescent="0.2">
      <c r="A1274" s="103"/>
      <c r="B1274" s="55" t="s">
        <v>904</v>
      </c>
      <c r="C1274" s="55" t="s">
        <v>905</v>
      </c>
      <c r="D1274" s="54" t="s">
        <v>105</v>
      </c>
      <c r="E1274" s="53">
        <v>0.51</v>
      </c>
      <c r="F1274" s="53">
        <f>ROUND(2,7)</f>
        <v>2</v>
      </c>
      <c r="G1274" s="53">
        <v>1.5096000000000001</v>
      </c>
      <c r="H1274" s="51"/>
      <c r="I1274" s="52"/>
      <c r="J1274" s="51"/>
      <c r="K1274" s="52"/>
      <c r="L1274" s="96"/>
    </row>
    <row r="1275" spans="1:56" ht="14.25" x14ac:dyDescent="0.2">
      <c r="A1275" s="103"/>
      <c r="B1275" s="55"/>
      <c r="C1275" s="55" t="s">
        <v>68</v>
      </c>
      <c r="D1275" s="54" t="s">
        <v>69</v>
      </c>
      <c r="E1275" s="53">
        <v>0.44</v>
      </c>
      <c r="F1275" s="53">
        <f>ROUND(1.15*2,7)</f>
        <v>2.2999999999999998</v>
      </c>
      <c r="G1275" s="53">
        <v>1.49776</v>
      </c>
      <c r="H1275" s="51"/>
      <c r="I1275" s="52"/>
      <c r="J1275" s="51"/>
      <c r="K1275" s="52"/>
      <c r="L1275" s="96"/>
    </row>
    <row r="1276" spans="1:56" ht="14.25" x14ac:dyDescent="0.2">
      <c r="A1276" s="103"/>
      <c r="B1276" s="55"/>
      <c r="C1276" s="60" t="s">
        <v>70</v>
      </c>
      <c r="D1276" s="59" t="s">
        <v>69</v>
      </c>
      <c r="E1276" s="58">
        <v>0.21</v>
      </c>
      <c r="F1276" s="58">
        <f>ROUND(1.25*2,7)</f>
        <v>2.5</v>
      </c>
      <c r="G1276" s="58">
        <v>0.77700000000000002</v>
      </c>
      <c r="H1276" s="56"/>
      <c r="I1276" s="57"/>
      <c r="J1276" s="56"/>
      <c r="K1276" s="57"/>
      <c r="L1276" s="95"/>
    </row>
    <row r="1277" spans="1:56" ht="14.25" x14ac:dyDescent="0.2">
      <c r="A1277" s="103"/>
      <c r="B1277" s="55"/>
      <c r="C1277" s="55" t="s">
        <v>71</v>
      </c>
      <c r="D1277" s="54"/>
      <c r="E1277" s="53"/>
      <c r="F1277" s="53"/>
      <c r="G1277" s="53"/>
      <c r="H1277" s="51">
        <f>H1271+H1272</f>
        <v>11.05</v>
      </c>
      <c r="I1277" s="52"/>
      <c r="J1277" s="51">
        <f>J1271+J1272</f>
        <v>39.85</v>
      </c>
      <c r="K1277" s="52"/>
      <c r="L1277" s="96"/>
    </row>
    <row r="1278" spans="1:56" ht="14.25" x14ac:dyDescent="0.2">
      <c r="A1278" s="103"/>
      <c r="B1278" s="55"/>
      <c r="C1278" s="55" t="s">
        <v>72</v>
      </c>
      <c r="D1278" s="54"/>
      <c r="E1278" s="53"/>
      <c r="F1278" s="53"/>
      <c r="G1278" s="53"/>
      <c r="H1278" s="51"/>
      <c r="I1278" s="52"/>
      <c r="J1278" s="51">
        <f>SUM(Q1269:Q1281)+SUM(V1269:V1281)</f>
        <v>22.39</v>
      </c>
      <c r="K1278" s="52"/>
      <c r="L1278" s="96"/>
    </row>
    <row r="1279" spans="1:56" ht="28.5" x14ac:dyDescent="0.2">
      <c r="A1279" s="103"/>
      <c r="B1279" s="55" t="s">
        <v>249</v>
      </c>
      <c r="C1279" s="55" t="s">
        <v>100</v>
      </c>
      <c r="D1279" s="54" t="s">
        <v>73</v>
      </c>
      <c r="E1279" s="53">
        <v>123</v>
      </c>
      <c r="F1279" s="53">
        <f>ROUND(0.9,7)</f>
        <v>0.9</v>
      </c>
      <c r="G1279" s="53">
        <v>110.7</v>
      </c>
      <c r="H1279" s="51"/>
      <c r="I1279" s="52"/>
      <c r="J1279" s="51">
        <f>SUM(AC1269:AC1281)</f>
        <v>24.79</v>
      </c>
      <c r="K1279" s="52"/>
      <c r="L1279" s="96"/>
    </row>
    <row r="1280" spans="1:56" ht="42.75" x14ac:dyDescent="0.2">
      <c r="A1280" s="104"/>
      <c r="B1280" s="60" t="s">
        <v>248</v>
      </c>
      <c r="C1280" s="60" t="s">
        <v>101</v>
      </c>
      <c r="D1280" s="59" t="s">
        <v>73</v>
      </c>
      <c r="E1280" s="58">
        <v>75</v>
      </c>
      <c r="F1280" s="58">
        <f>ROUND(0.85,7)</f>
        <v>0.85</v>
      </c>
      <c r="G1280" s="58">
        <v>63.75</v>
      </c>
      <c r="H1280" s="56"/>
      <c r="I1280" s="57"/>
      <c r="J1280" s="56">
        <f>SUM(AE1269:AE1281)</f>
        <v>14.27</v>
      </c>
      <c r="K1280" s="57"/>
      <c r="L1280" s="95"/>
    </row>
    <row r="1281" spans="1:56" ht="15" x14ac:dyDescent="0.25">
      <c r="C1281" s="198" t="s">
        <v>74</v>
      </c>
      <c r="D1281" s="198"/>
      <c r="E1281" s="198"/>
      <c r="F1281" s="198"/>
      <c r="G1281" s="198"/>
      <c r="H1281" s="198"/>
      <c r="I1281" s="198">
        <f>J1271+J1272+J1279+J1280</f>
        <v>78.91</v>
      </c>
      <c r="J1281" s="198"/>
      <c r="O1281" s="49">
        <f>I1281</f>
        <v>78.91</v>
      </c>
      <c r="P1281" s="39">
        <f>K1281</f>
        <v>0</v>
      </c>
      <c r="Q1281" s="49">
        <f>J1271</f>
        <v>11.88</v>
      </c>
      <c r="R1281" s="49">
        <f>J1271</f>
        <v>11.88</v>
      </c>
      <c r="U1281" s="94">
        <f>L1271</f>
        <v>0</v>
      </c>
      <c r="V1281" s="49">
        <f>J1273</f>
        <v>10.51</v>
      </c>
      <c r="W1281" s="94">
        <f>L1273</f>
        <v>0</v>
      </c>
      <c r="X1281" s="49">
        <f>J1272</f>
        <v>27.97</v>
      </c>
      <c r="Z1281" s="94">
        <f>L1272</f>
        <v>0</v>
      </c>
      <c r="AB1281" s="39">
        <f>0</f>
        <v>0</v>
      </c>
      <c r="AN1281" s="39">
        <v>78.91</v>
      </c>
      <c r="AO1281" s="39">
        <v>0</v>
      </c>
      <c r="AP1281" s="39">
        <v>27.97</v>
      </c>
      <c r="AQ1281" s="39">
        <v>11.88</v>
      </c>
      <c r="AX1281" s="39">
        <v>0</v>
      </c>
      <c r="AY1281" s="39">
        <v>0</v>
      </c>
      <c r="AZ1281" s="39">
        <v>0</v>
      </c>
      <c r="BA1281" s="39">
        <v>0</v>
      </c>
    </row>
    <row r="1282" spans="1:56" ht="28.5" x14ac:dyDescent="0.2">
      <c r="A1282" s="103" t="s">
        <v>609</v>
      </c>
      <c r="B1282" s="55" t="s">
        <v>564</v>
      </c>
      <c r="C1282" s="55" t="s">
        <v>565</v>
      </c>
      <c r="D1282" s="54" t="s">
        <v>105</v>
      </c>
      <c r="E1282" s="53">
        <v>1.5096000000000001</v>
      </c>
      <c r="F1282" s="53"/>
      <c r="G1282" s="53">
        <v>1.5096000000000001</v>
      </c>
      <c r="H1282" s="51">
        <v>548.29999999999995</v>
      </c>
      <c r="I1282" s="52"/>
      <c r="J1282" s="51">
        <v>827.71</v>
      </c>
      <c r="K1282" s="52"/>
      <c r="L1282" s="96"/>
      <c r="AC1282" s="39">
        <v>0</v>
      </c>
      <c r="AD1282" s="39">
        <v>0</v>
      </c>
      <c r="AE1282" s="39">
        <v>0</v>
      </c>
      <c r="AF1282" s="39">
        <v>0</v>
      </c>
      <c r="AS1282" s="39">
        <v>0</v>
      </c>
      <c r="AT1282" s="39">
        <v>0</v>
      </c>
      <c r="BC1282" s="39">
        <v>0</v>
      </c>
      <c r="BD1282" s="39">
        <v>0</v>
      </c>
    </row>
    <row r="1283" spans="1:56" x14ac:dyDescent="0.2">
      <c r="A1283" s="50"/>
      <c r="B1283" s="50"/>
      <c r="C1283" s="50"/>
      <c r="D1283" s="50"/>
      <c r="E1283" s="50"/>
      <c r="F1283" s="50"/>
      <c r="G1283" s="50"/>
      <c r="H1283" s="50"/>
      <c r="I1283" s="50"/>
      <c r="J1283" s="50"/>
      <c r="K1283" s="50"/>
      <c r="L1283" s="50"/>
    </row>
    <row r="1284" spans="1:56" ht="15" x14ac:dyDescent="0.25">
      <c r="C1284" s="198" t="s">
        <v>74</v>
      </c>
      <c r="D1284" s="198"/>
      <c r="E1284" s="198"/>
      <c r="F1284" s="198"/>
      <c r="G1284" s="198"/>
      <c r="H1284" s="198"/>
      <c r="I1284" s="198">
        <f>J1282</f>
        <v>827.71</v>
      </c>
      <c r="J1284" s="198"/>
      <c r="O1284" s="49">
        <f>I1284</f>
        <v>827.71</v>
      </c>
      <c r="P1284" s="39">
        <f>K1284</f>
        <v>0</v>
      </c>
      <c r="Q1284" s="39">
        <f>0</f>
        <v>0</v>
      </c>
      <c r="R1284" s="39">
        <f>0</f>
        <v>0</v>
      </c>
      <c r="U1284" s="39">
        <f>0</f>
        <v>0</v>
      </c>
      <c r="V1284" s="39">
        <f>0</f>
        <v>0</v>
      </c>
      <c r="W1284" s="39">
        <f>0</f>
        <v>0</v>
      </c>
      <c r="X1284" s="39">
        <f>0</f>
        <v>0</v>
      </c>
      <c r="Z1284" s="39">
        <f>0</f>
        <v>0</v>
      </c>
      <c r="AB1284" s="49">
        <f>I1284</f>
        <v>827.71</v>
      </c>
      <c r="AN1284" s="39">
        <v>827.71</v>
      </c>
      <c r="AO1284" s="39">
        <v>827.71</v>
      </c>
      <c r="AP1284" s="39">
        <v>0</v>
      </c>
      <c r="AQ1284" s="39">
        <v>0</v>
      </c>
      <c r="AX1284" s="39">
        <v>0</v>
      </c>
      <c r="AY1284" s="39">
        <v>0</v>
      </c>
      <c r="AZ1284" s="39">
        <v>0</v>
      </c>
      <c r="BA1284" s="39">
        <v>0</v>
      </c>
    </row>
    <row r="1285" spans="1:56" ht="130.5" x14ac:dyDescent="0.2">
      <c r="A1285" s="103" t="s">
        <v>610</v>
      </c>
      <c r="B1285" s="55" t="s">
        <v>461</v>
      </c>
      <c r="C1285" s="55" t="s">
        <v>250</v>
      </c>
      <c r="D1285" s="54" t="s">
        <v>104</v>
      </c>
      <c r="E1285" s="53">
        <v>1.48</v>
      </c>
      <c r="F1285" s="53"/>
      <c r="G1285" s="53">
        <v>1.48</v>
      </c>
      <c r="H1285" s="51"/>
      <c r="I1285" s="52"/>
      <c r="J1285" s="51"/>
      <c r="K1285" s="52"/>
      <c r="L1285" s="96"/>
      <c r="AC1285" s="39">
        <v>5147.63</v>
      </c>
      <c r="AD1285" s="39">
        <v>5147.63</v>
      </c>
      <c r="AE1285" s="39">
        <v>2964.42</v>
      </c>
      <c r="AF1285" s="39">
        <v>2964.42</v>
      </c>
      <c r="AS1285" s="39">
        <v>5147.63</v>
      </c>
      <c r="AT1285" s="39">
        <v>2964.42</v>
      </c>
      <c r="BC1285" s="39">
        <v>0</v>
      </c>
      <c r="BD1285" s="39">
        <v>0</v>
      </c>
    </row>
    <row r="1286" spans="1:56" ht="38.25" x14ac:dyDescent="0.2">
      <c r="B1286" s="106" t="s">
        <v>452</v>
      </c>
    </row>
    <row r="1287" spans="1:56" ht="14.25" x14ac:dyDescent="0.2">
      <c r="A1287" s="103"/>
      <c r="B1287" s="61">
        <v>1</v>
      </c>
      <c r="C1287" s="55" t="s">
        <v>33</v>
      </c>
      <c r="D1287" s="54"/>
      <c r="E1287" s="53"/>
      <c r="F1287" s="53"/>
      <c r="G1287" s="53"/>
      <c r="H1287" s="51">
        <v>2713.07</v>
      </c>
      <c r="I1287" s="52">
        <f>ROUND(1.15,7)</f>
        <v>1.1499999999999999</v>
      </c>
      <c r="J1287" s="51">
        <v>4617.6400000000003</v>
      </c>
      <c r="K1287" s="52"/>
      <c r="L1287" s="96"/>
    </row>
    <row r="1288" spans="1:56" ht="14.25" x14ac:dyDescent="0.2">
      <c r="A1288" s="103"/>
      <c r="B1288" s="61">
        <v>3</v>
      </c>
      <c r="C1288" s="55" t="s">
        <v>34</v>
      </c>
      <c r="D1288" s="54"/>
      <c r="E1288" s="53"/>
      <c r="F1288" s="53"/>
      <c r="G1288" s="53"/>
      <c r="H1288" s="51">
        <v>24.42</v>
      </c>
      <c r="I1288" s="52">
        <f>ROUND(1.25,7)</f>
        <v>1.25</v>
      </c>
      <c r="J1288" s="51">
        <v>45.17</v>
      </c>
      <c r="K1288" s="52"/>
      <c r="L1288" s="96"/>
    </row>
    <row r="1289" spans="1:56" ht="14.25" x14ac:dyDescent="0.2">
      <c r="A1289" s="103"/>
      <c r="B1289" s="61">
        <v>2</v>
      </c>
      <c r="C1289" s="55" t="s">
        <v>67</v>
      </c>
      <c r="D1289" s="54"/>
      <c r="E1289" s="53"/>
      <c r="F1289" s="53"/>
      <c r="G1289" s="53"/>
      <c r="H1289" s="51">
        <v>17.53</v>
      </c>
      <c r="I1289" s="52">
        <f>ROUND(1.25,7)</f>
        <v>1.25</v>
      </c>
      <c r="J1289" s="62">
        <v>32.43</v>
      </c>
      <c r="K1289" s="52"/>
      <c r="L1289" s="97"/>
    </row>
    <row r="1290" spans="1:56" ht="14.25" x14ac:dyDescent="0.2">
      <c r="A1290" s="103"/>
      <c r="B1290" s="61">
        <v>4</v>
      </c>
      <c r="C1290" s="55" t="s">
        <v>35</v>
      </c>
      <c r="D1290" s="54"/>
      <c r="E1290" s="53"/>
      <c r="F1290" s="53"/>
      <c r="G1290" s="53"/>
      <c r="H1290" s="51">
        <v>14411.64</v>
      </c>
      <c r="I1290" s="52"/>
      <c r="J1290" s="51">
        <v>21329.23</v>
      </c>
      <c r="K1290" s="52"/>
      <c r="L1290" s="96"/>
    </row>
    <row r="1291" spans="1:56" ht="14.25" x14ac:dyDescent="0.2">
      <c r="A1291" s="103"/>
      <c r="B1291" s="55" t="s">
        <v>890</v>
      </c>
      <c r="C1291" s="55" t="s">
        <v>891</v>
      </c>
      <c r="D1291" s="54" t="s">
        <v>105</v>
      </c>
      <c r="E1291" s="53">
        <v>0.01</v>
      </c>
      <c r="F1291" s="53"/>
      <c r="G1291" s="53">
        <v>1.4800000000000001E-2</v>
      </c>
      <c r="H1291" s="51"/>
      <c r="I1291" s="52"/>
      <c r="J1291" s="51"/>
      <c r="K1291" s="52"/>
      <c r="L1291" s="96"/>
    </row>
    <row r="1292" spans="1:56" ht="28.5" x14ac:dyDescent="0.2">
      <c r="A1292" s="103"/>
      <c r="B1292" s="55" t="s">
        <v>892</v>
      </c>
      <c r="C1292" s="55" t="s">
        <v>893</v>
      </c>
      <c r="D1292" s="54" t="s">
        <v>108</v>
      </c>
      <c r="E1292" s="53">
        <v>1.2</v>
      </c>
      <c r="F1292" s="53"/>
      <c r="G1292" s="53">
        <v>1.776</v>
      </c>
      <c r="H1292" s="51"/>
      <c r="I1292" s="52"/>
      <c r="J1292" s="51"/>
      <c r="K1292" s="52"/>
      <c r="L1292" s="96"/>
    </row>
    <row r="1293" spans="1:56" ht="14.25" x14ac:dyDescent="0.2">
      <c r="A1293" s="103"/>
      <c r="B1293" s="55" t="s">
        <v>894</v>
      </c>
      <c r="C1293" s="55" t="s">
        <v>889</v>
      </c>
      <c r="D1293" s="54" t="s">
        <v>108</v>
      </c>
      <c r="E1293" s="53">
        <v>0</v>
      </c>
      <c r="F1293" s="53"/>
      <c r="G1293" s="53">
        <v>0</v>
      </c>
      <c r="H1293" s="51"/>
      <c r="I1293" s="52"/>
      <c r="J1293" s="51"/>
      <c r="K1293" s="52"/>
      <c r="L1293" s="96"/>
    </row>
    <row r="1294" spans="1:56" ht="14.25" x14ac:dyDescent="0.2">
      <c r="A1294" s="103"/>
      <c r="B1294" s="55"/>
      <c r="C1294" s="55" t="s">
        <v>68</v>
      </c>
      <c r="D1294" s="54" t="s">
        <v>69</v>
      </c>
      <c r="E1294" s="53">
        <v>310.42</v>
      </c>
      <c r="F1294" s="53">
        <f>ROUND(1.15,7)</f>
        <v>1.1499999999999999</v>
      </c>
      <c r="G1294" s="53">
        <v>528.33483999999999</v>
      </c>
      <c r="H1294" s="51"/>
      <c r="I1294" s="52"/>
      <c r="J1294" s="51"/>
      <c r="K1294" s="52"/>
      <c r="L1294" s="96"/>
    </row>
    <row r="1295" spans="1:56" ht="14.25" x14ac:dyDescent="0.2">
      <c r="A1295" s="103"/>
      <c r="B1295" s="55"/>
      <c r="C1295" s="60" t="s">
        <v>70</v>
      </c>
      <c r="D1295" s="59" t="s">
        <v>69</v>
      </c>
      <c r="E1295" s="58">
        <v>1.73</v>
      </c>
      <c r="F1295" s="58">
        <f>ROUND(1.25,7)</f>
        <v>1.25</v>
      </c>
      <c r="G1295" s="58">
        <v>3.2004999999999999</v>
      </c>
      <c r="H1295" s="56"/>
      <c r="I1295" s="57"/>
      <c r="J1295" s="56"/>
      <c r="K1295" s="57"/>
      <c r="L1295" s="95"/>
    </row>
    <row r="1296" spans="1:56" ht="14.25" x14ac:dyDescent="0.2">
      <c r="A1296" s="103"/>
      <c r="B1296" s="55"/>
      <c r="C1296" s="55" t="s">
        <v>71</v>
      </c>
      <c r="D1296" s="54"/>
      <c r="E1296" s="53"/>
      <c r="F1296" s="53"/>
      <c r="G1296" s="53"/>
      <c r="H1296" s="51">
        <f>H1287+H1288+H1290</f>
        <v>17149.13</v>
      </c>
      <c r="I1296" s="52"/>
      <c r="J1296" s="51">
        <f>J1287+J1288+J1290</f>
        <v>25992.04</v>
      </c>
      <c r="K1296" s="52"/>
      <c r="L1296" s="96"/>
    </row>
    <row r="1297" spans="1:56" ht="14.25" x14ac:dyDescent="0.2">
      <c r="A1297" s="103"/>
      <c r="B1297" s="55"/>
      <c r="C1297" s="55" t="s">
        <v>72</v>
      </c>
      <c r="D1297" s="54"/>
      <c r="E1297" s="53"/>
      <c r="F1297" s="53"/>
      <c r="G1297" s="53"/>
      <c r="H1297" s="51"/>
      <c r="I1297" s="52"/>
      <c r="J1297" s="51">
        <f>SUM(Q1285:Q1300)+SUM(V1285:V1300)</f>
        <v>4650.0700000000006</v>
      </c>
      <c r="K1297" s="52"/>
      <c r="L1297" s="96"/>
    </row>
    <row r="1298" spans="1:56" ht="28.5" x14ac:dyDescent="0.2">
      <c r="A1298" s="103"/>
      <c r="B1298" s="55" t="s">
        <v>249</v>
      </c>
      <c r="C1298" s="55" t="s">
        <v>100</v>
      </c>
      <c r="D1298" s="54" t="s">
        <v>73</v>
      </c>
      <c r="E1298" s="53">
        <v>123</v>
      </c>
      <c r="F1298" s="53">
        <f>ROUND(0.9,7)</f>
        <v>0.9</v>
      </c>
      <c r="G1298" s="53">
        <v>110.7</v>
      </c>
      <c r="H1298" s="51"/>
      <c r="I1298" s="52"/>
      <c r="J1298" s="51">
        <f>SUM(AC1285:AC1300)</f>
        <v>5147.63</v>
      </c>
      <c r="K1298" s="52"/>
      <c r="L1298" s="96"/>
    </row>
    <row r="1299" spans="1:56" ht="42.75" x14ac:dyDescent="0.2">
      <c r="A1299" s="104"/>
      <c r="B1299" s="60" t="s">
        <v>248</v>
      </c>
      <c r="C1299" s="60" t="s">
        <v>101</v>
      </c>
      <c r="D1299" s="59" t="s">
        <v>73</v>
      </c>
      <c r="E1299" s="58">
        <v>75</v>
      </c>
      <c r="F1299" s="58">
        <f>ROUND(0.85,7)</f>
        <v>0.85</v>
      </c>
      <c r="G1299" s="58">
        <v>63.75</v>
      </c>
      <c r="H1299" s="56"/>
      <c r="I1299" s="57"/>
      <c r="J1299" s="56">
        <f>SUM(AE1285:AE1300)</f>
        <v>2964.42</v>
      </c>
      <c r="K1299" s="57"/>
      <c r="L1299" s="95"/>
    </row>
    <row r="1300" spans="1:56" ht="15" x14ac:dyDescent="0.25">
      <c r="C1300" s="198" t="s">
        <v>74</v>
      </c>
      <c r="D1300" s="198"/>
      <c r="E1300" s="198"/>
      <c r="F1300" s="198"/>
      <c r="G1300" s="198"/>
      <c r="H1300" s="198"/>
      <c r="I1300" s="198">
        <f>J1287+J1288+J1290+J1298+J1299</f>
        <v>34104.090000000004</v>
      </c>
      <c r="J1300" s="198"/>
      <c r="O1300" s="49">
        <f>I1300</f>
        <v>34104.090000000004</v>
      </c>
      <c r="P1300" s="39">
        <f>K1300</f>
        <v>0</v>
      </c>
      <c r="Q1300" s="49">
        <f>J1287</f>
        <v>4617.6400000000003</v>
      </c>
      <c r="R1300" s="49">
        <f>J1287</f>
        <v>4617.6400000000003</v>
      </c>
      <c r="U1300" s="94">
        <f>L1287</f>
        <v>0</v>
      </c>
      <c r="V1300" s="49">
        <f>J1289</f>
        <v>32.43</v>
      </c>
      <c r="W1300" s="94">
        <f>L1289</f>
        <v>0</v>
      </c>
      <c r="X1300" s="49">
        <f>J1288</f>
        <v>45.17</v>
      </c>
      <c r="Z1300" s="94">
        <f>L1288</f>
        <v>0</v>
      </c>
      <c r="AB1300" s="49">
        <f>J1290</f>
        <v>21329.23</v>
      </c>
      <c r="AN1300" s="39">
        <v>34104.090000000004</v>
      </c>
      <c r="AO1300" s="39">
        <v>21329.23</v>
      </c>
      <c r="AP1300" s="39">
        <v>45.17</v>
      </c>
      <c r="AQ1300" s="39">
        <v>4617.6400000000003</v>
      </c>
      <c r="AX1300" s="39">
        <v>0</v>
      </c>
      <c r="AY1300" s="39">
        <v>0</v>
      </c>
      <c r="AZ1300" s="39">
        <v>0</v>
      </c>
      <c r="BA1300" s="39">
        <v>0</v>
      </c>
    </row>
    <row r="1301" spans="1:56" ht="28.5" x14ac:dyDescent="0.2">
      <c r="A1301" s="103" t="s">
        <v>611</v>
      </c>
      <c r="B1301" s="55" t="s">
        <v>463</v>
      </c>
      <c r="C1301" s="55" t="s">
        <v>464</v>
      </c>
      <c r="D1301" s="54" t="s">
        <v>108</v>
      </c>
      <c r="E1301" s="53">
        <v>1.776</v>
      </c>
      <c r="F1301" s="53"/>
      <c r="G1301" s="53">
        <v>1.776</v>
      </c>
      <c r="H1301" s="51">
        <v>4316</v>
      </c>
      <c r="I1301" s="52"/>
      <c r="J1301" s="51">
        <v>7665.22</v>
      </c>
      <c r="K1301" s="52"/>
      <c r="L1301" s="96"/>
      <c r="AC1301" s="39">
        <v>0</v>
      </c>
      <c r="AD1301" s="39">
        <v>0</v>
      </c>
      <c r="AE1301" s="39">
        <v>0</v>
      </c>
      <c r="AF1301" s="39">
        <v>0</v>
      </c>
      <c r="AS1301" s="39">
        <v>0</v>
      </c>
      <c r="AT1301" s="39">
        <v>0</v>
      </c>
      <c r="BC1301" s="39">
        <v>0</v>
      </c>
      <c r="BD1301" s="39">
        <v>0</v>
      </c>
    </row>
    <row r="1302" spans="1:56" x14ac:dyDescent="0.2">
      <c r="A1302" s="50"/>
      <c r="B1302" s="50"/>
      <c r="C1302" s="50"/>
      <c r="D1302" s="50"/>
      <c r="E1302" s="50"/>
      <c r="F1302" s="50"/>
      <c r="G1302" s="50"/>
      <c r="H1302" s="50"/>
      <c r="I1302" s="50"/>
      <c r="J1302" s="50"/>
      <c r="K1302" s="50"/>
      <c r="L1302" s="50"/>
    </row>
    <row r="1303" spans="1:56" ht="15" x14ac:dyDescent="0.25">
      <c r="C1303" s="198" t="s">
        <v>74</v>
      </c>
      <c r="D1303" s="198"/>
      <c r="E1303" s="198"/>
      <c r="F1303" s="198"/>
      <c r="G1303" s="198"/>
      <c r="H1303" s="198"/>
      <c r="I1303" s="198">
        <f>J1301</f>
        <v>7665.22</v>
      </c>
      <c r="J1303" s="198"/>
      <c r="O1303" s="49">
        <f>I1303</f>
        <v>7665.22</v>
      </c>
      <c r="P1303" s="39">
        <f>K1303</f>
        <v>0</v>
      </c>
      <c r="Q1303" s="39">
        <f>0</f>
        <v>0</v>
      </c>
      <c r="R1303" s="39">
        <f>0</f>
        <v>0</v>
      </c>
      <c r="U1303" s="39">
        <f>0</f>
        <v>0</v>
      </c>
      <c r="V1303" s="39">
        <f>0</f>
        <v>0</v>
      </c>
      <c r="W1303" s="39">
        <f>0</f>
        <v>0</v>
      </c>
      <c r="X1303" s="39">
        <f>0</f>
        <v>0</v>
      </c>
      <c r="Z1303" s="39">
        <f>0</f>
        <v>0</v>
      </c>
      <c r="AB1303" s="49">
        <f>I1303</f>
        <v>7665.22</v>
      </c>
      <c r="AN1303" s="39">
        <v>7665.22</v>
      </c>
      <c r="AO1303" s="39">
        <v>7665.22</v>
      </c>
      <c r="AP1303" s="39">
        <v>0</v>
      </c>
      <c r="AQ1303" s="39">
        <v>0</v>
      </c>
      <c r="AX1303" s="39">
        <v>0</v>
      </c>
      <c r="AY1303" s="39">
        <v>0</v>
      </c>
      <c r="AZ1303" s="39">
        <v>0</v>
      </c>
      <c r="BA1303" s="39">
        <v>0</v>
      </c>
    </row>
    <row r="1304" spans="1:56" ht="28.5" x14ac:dyDescent="0.2">
      <c r="A1304" s="103" t="s">
        <v>612</v>
      </c>
      <c r="B1304" s="55" t="s">
        <v>466</v>
      </c>
      <c r="C1304" s="55" t="s">
        <v>467</v>
      </c>
      <c r="D1304" s="54" t="s">
        <v>108</v>
      </c>
      <c r="E1304" s="53">
        <v>5.1799999999999999E-2</v>
      </c>
      <c r="F1304" s="53"/>
      <c r="G1304" s="53">
        <v>5.1799999999999999E-2</v>
      </c>
      <c r="H1304" s="51">
        <v>18390.16</v>
      </c>
      <c r="I1304" s="52"/>
      <c r="J1304" s="51">
        <v>952.61</v>
      </c>
      <c r="K1304" s="52"/>
      <c r="L1304" s="96"/>
      <c r="AC1304" s="39">
        <v>0</v>
      </c>
      <c r="AD1304" s="39">
        <v>0</v>
      </c>
      <c r="AE1304" s="39">
        <v>0</v>
      </c>
      <c r="AF1304" s="39">
        <v>0</v>
      </c>
      <c r="AS1304" s="39">
        <v>0</v>
      </c>
      <c r="AT1304" s="39">
        <v>0</v>
      </c>
      <c r="BC1304" s="39">
        <v>0</v>
      </c>
      <c r="BD1304" s="39">
        <v>0</v>
      </c>
    </row>
    <row r="1306" spans="1:56" x14ac:dyDescent="0.2">
      <c r="A1306" s="50"/>
      <c r="B1306" s="50"/>
      <c r="C1306" s="64" t="s">
        <v>558</v>
      </c>
      <c r="D1306" s="50"/>
      <c r="E1306" s="50"/>
      <c r="F1306" s="50"/>
      <c r="G1306" s="50"/>
      <c r="H1306" s="50"/>
      <c r="I1306" s="50"/>
      <c r="J1306" s="50"/>
      <c r="K1306" s="50"/>
      <c r="L1306" s="50"/>
    </row>
    <row r="1307" spans="1:56" ht="15" x14ac:dyDescent="0.25">
      <c r="C1307" s="198" t="s">
        <v>74</v>
      </c>
      <c r="D1307" s="198"/>
      <c r="E1307" s="198"/>
      <c r="F1307" s="198"/>
      <c r="G1307" s="198"/>
      <c r="H1307" s="198"/>
      <c r="I1307" s="198">
        <f>J1304</f>
        <v>952.61</v>
      </c>
      <c r="J1307" s="198"/>
      <c r="O1307" s="49">
        <f>I1307</f>
        <v>952.61</v>
      </c>
      <c r="P1307" s="39">
        <f>K1307</f>
        <v>0</v>
      </c>
      <c r="Q1307" s="39">
        <f>0</f>
        <v>0</v>
      </c>
      <c r="R1307" s="39">
        <f>0</f>
        <v>0</v>
      </c>
      <c r="U1307" s="39">
        <f>0</f>
        <v>0</v>
      </c>
      <c r="V1307" s="39">
        <f>0</f>
        <v>0</v>
      </c>
      <c r="W1307" s="39">
        <f>0</f>
        <v>0</v>
      </c>
      <c r="X1307" s="39">
        <f>0</f>
        <v>0</v>
      </c>
      <c r="Z1307" s="39">
        <f>0</f>
        <v>0</v>
      </c>
      <c r="AB1307" s="49">
        <f>I1307</f>
        <v>952.61</v>
      </c>
      <c r="AN1307" s="39">
        <v>952.61</v>
      </c>
      <c r="AO1307" s="39">
        <v>952.61</v>
      </c>
      <c r="AP1307" s="39">
        <v>0</v>
      </c>
      <c r="AQ1307" s="39">
        <v>0</v>
      </c>
      <c r="AX1307" s="39">
        <v>0</v>
      </c>
      <c r="AY1307" s="39">
        <v>0</v>
      </c>
      <c r="AZ1307" s="39">
        <v>0</v>
      </c>
      <c r="BA1307" s="39">
        <v>0</v>
      </c>
    </row>
    <row r="1308" spans="1:56" ht="130.5" x14ac:dyDescent="0.2">
      <c r="A1308" s="103" t="s">
        <v>559</v>
      </c>
      <c r="B1308" s="55" t="s">
        <v>415</v>
      </c>
      <c r="C1308" s="55" t="s">
        <v>280</v>
      </c>
      <c r="D1308" s="54" t="s">
        <v>112</v>
      </c>
      <c r="E1308" s="53">
        <v>4.5</v>
      </c>
      <c r="F1308" s="53"/>
      <c r="G1308" s="53">
        <v>4.5</v>
      </c>
      <c r="H1308" s="51"/>
      <c r="I1308" s="52"/>
      <c r="J1308" s="51"/>
      <c r="K1308" s="52"/>
      <c r="L1308" s="96"/>
      <c r="AC1308" s="39">
        <v>3294.65</v>
      </c>
      <c r="AD1308" s="39">
        <v>3294.65</v>
      </c>
      <c r="AE1308" s="39">
        <v>1661.29</v>
      </c>
      <c r="AF1308" s="39">
        <v>1661.29</v>
      </c>
      <c r="AS1308" s="39">
        <v>3294.65</v>
      </c>
      <c r="AT1308" s="39">
        <v>1661.29</v>
      </c>
      <c r="BC1308" s="39">
        <v>0</v>
      </c>
      <c r="BD1308" s="39">
        <v>0</v>
      </c>
    </row>
    <row r="1309" spans="1:56" ht="38.25" x14ac:dyDescent="0.2">
      <c r="B1309" s="106" t="s">
        <v>452</v>
      </c>
    </row>
    <row r="1310" spans="1:56" ht="14.25" x14ac:dyDescent="0.2">
      <c r="A1310" s="103"/>
      <c r="B1310" s="61">
        <v>1</v>
      </c>
      <c r="C1310" s="55" t="s">
        <v>33</v>
      </c>
      <c r="D1310" s="54"/>
      <c r="E1310" s="53"/>
      <c r="F1310" s="53"/>
      <c r="G1310" s="53"/>
      <c r="H1310" s="51">
        <v>542.95000000000005</v>
      </c>
      <c r="I1310" s="52">
        <f>ROUND(1.15,7)</f>
        <v>1.1499999999999999</v>
      </c>
      <c r="J1310" s="51">
        <v>2809.76</v>
      </c>
      <c r="K1310" s="52"/>
      <c r="L1310" s="96"/>
    </row>
    <row r="1311" spans="1:56" ht="14.25" x14ac:dyDescent="0.2">
      <c r="A1311" s="103"/>
      <c r="B1311" s="61">
        <v>3</v>
      </c>
      <c r="C1311" s="55" t="s">
        <v>34</v>
      </c>
      <c r="D1311" s="54"/>
      <c r="E1311" s="53"/>
      <c r="F1311" s="53"/>
      <c r="G1311" s="53"/>
      <c r="H1311" s="51">
        <v>216.38</v>
      </c>
      <c r="I1311" s="52">
        <f>ROUND(1.25,7)</f>
        <v>1.25</v>
      </c>
      <c r="J1311" s="51">
        <v>1217.1199999999999</v>
      </c>
      <c r="K1311" s="52"/>
      <c r="L1311" s="96"/>
    </row>
    <row r="1312" spans="1:56" ht="14.25" x14ac:dyDescent="0.2">
      <c r="A1312" s="103"/>
      <c r="B1312" s="61">
        <v>2</v>
      </c>
      <c r="C1312" s="55" t="s">
        <v>67</v>
      </c>
      <c r="D1312" s="54"/>
      <c r="E1312" s="53"/>
      <c r="F1312" s="53"/>
      <c r="G1312" s="53"/>
      <c r="H1312" s="51">
        <v>52.01</v>
      </c>
      <c r="I1312" s="52">
        <f>ROUND(1.25,7)</f>
        <v>1.25</v>
      </c>
      <c r="J1312" s="62">
        <v>292.55</v>
      </c>
      <c r="K1312" s="52"/>
      <c r="L1312" s="97"/>
    </row>
    <row r="1313" spans="1:84" ht="14.25" x14ac:dyDescent="0.2">
      <c r="A1313" s="103"/>
      <c r="B1313" s="61">
        <v>4</v>
      </c>
      <c r="C1313" s="55" t="s">
        <v>35</v>
      </c>
      <c r="D1313" s="54"/>
      <c r="E1313" s="53"/>
      <c r="F1313" s="53"/>
      <c r="G1313" s="53"/>
      <c r="H1313" s="51">
        <v>1633.36</v>
      </c>
      <c r="I1313" s="52"/>
      <c r="J1313" s="51">
        <v>7350.12</v>
      </c>
      <c r="K1313" s="52"/>
      <c r="L1313" s="96"/>
    </row>
    <row r="1314" spans="1:84" ht="14.25" x14ac:dyDescent="0.2">
      <c r="A1314" s="103"/>
      <c r="B1314" s="55" t="s">
        <v>868</v>
      </c>
      <c r="C1314" s="55" t="s">
        <v>869</v>
      </c>
      <c r="D1314" s="54" t="s">
        <v>110</v>
      </c>
      <c r="E1314" s="53">
        <v>100</v>
      </c>
      <c r="F1314" s="53"/>
      <c r="G1314" s="53">
        <v>450</v>
      </c>
      <c r="H1314" s="51"/>
      <c r="I1314" s="52"/>
      <c r="J1314" s="51"/>
      <c r="K1314" s="52"/>
      <c r="L1314" s="96"/>
    </row>
    <row r="1315" spans="1:84" ht="14.25" x14ac:dyDescent="0.2">
      <c r="A1315" s="103"/>
      <c r="B1315" s="55"/>
      <c r="C1315" s="55" t="s">
        <v>68</v>
      </c>
      <c r="D1315" s="54" t="s">
        <v>69</v>
      </c>
      <c r="E1315" s="53">
        <v>67.7</v>
      </c>
      <c r="F1315" s="53">
        <f>ROUND(1.15,7)</f>
        <v>1.1499999999999999</v>
      </c>
      <c r="G1315" s="53">
        <v>350.34750000000003</v>
      </c>
      <c r="H1315" s="51"/>
      <c r="I1315" s="52"/>
      <c r="J1315" s="51"/>
      <c r="K1315" s="52"/>
      <c r="L1315" s="96"/>
    </row>
    <row r="1316" spans="1:84" ht="14.25" x14ac:dyDescent="0.2">
      <c r="A1316" s="103"/>
      <c r="B1316" s="55"/>
      <c r="C1316" s="60" t="s">
        <v>70</v>
      </c>
      <c r="D1316" s="59" t="s">
        <v>69</v>
      </c>
      <c r="E1316" s="58">
        <v>4.2</v>
      </c>
      <c r="F1316" s="58">
        <f>ROUND(1.25,7)</f>
        <v>1.25</v>
      </c>
      <c r="G1316" s="58">
        <v>23.625</v>
      </c>
      <c r="H1316" s="56"/>
      <c r="I1316" s="57"/>
      <c r="J1316" s="56"/>
      <c r="K1316" s="57"/>
      <c r="L1316" s="95"/>
    </row>
    <row r="1317" spans="1:84" ht="14.25" x14ac:dyDescent="0.2">
      <c r="A1317" s="103"/>
      <c r="B1317" s="55"/>
      <c r="C1317" s="55" t="s">
        <v>71</v>
      </c>
      <c r="D1317" s="54"/>
      <c r="E1317" s="53"/>
      <c r="F1317" s="53"/>
      <c r="G1317" s="53"/>
      <c r="H1317" s="51">
        <f>H1310+H1311+H1313</f>
        <v>2392.69</v>
      </c>
      <c r="I1317" s="52"/>
      <c r="J1317" s="51">
        <f>J1310+J1311+J1313</f>
        <v>11377</v>
      </c>
      <c r="K1317" s="52"/>
      <c r="L1317" s="96"/>
    </row>
    <row r="1318" spans="1:84" ht="14.25" x14ac:dyDescent="0.2">
      <c r="A1318" s="103"/>
      <c r="B1318" s="55"/>
      <c r="C1318" s="55" t="s">
        <v>72</v>
      </c>
      <c r="D1318" s="54"/>
      <c r="E1318" s="53"/>
      <c r="F1318" s="53"/>
      <c r="G1318" s="53"/>
      <c r="H1318" s="51"/>
      <c r="I1318" s="52"/>
      <c r="J1318" s="51">
        <f>SUM(Q1308:Q1321)+SUM(V1308:V1321)</f>
        <v>3102.3100000000004</v>
      </c>
      <c r="K1318" s="52"/>
      <c r="L1318" s="96"/>
    </row>
    <row r="1319" spans="1:84" ht="28.5" x14ac:dyDescent="0.2">
      <c r="A1319" s="103"/>
      <c r="B1319" s="55" t="s">
        <v>194</v>
      </c>
      <c r="C1319" s="55" t="s">
        <v>98</v>
      </c>
      <c r="D1319" s="54" t="s">
        <v>73</v>
      </c>
      <c r="E1319" s="53">
        <v>118</v>
      </c>
      <c r="F1319" s="53">
        <f>ROUND(0.9,7)</f>
        <v>0.9</v>
      </c>
      <c r="G1319" s="53">
        <v>106.2</v>
      </c>
      <c r="H1319" s="51"/>
      <c r="I1319" s="52"/>
      <c r="J1319" s="51">
        <f>SUM(AC1308:AC1321)</f>
        <v>3294.65</v>
      </c>
      <c r="K1319" s="52"/>
      <c r="L1319" s="96"/>
    </row>
    <row r="1320" spans="1:84" ht="42.75" x14ac:dyDescent="0.2">
      <c r="A1320" s="104"/>
      <c r="B1320" s="60" t="s">
        <v>193</v>
      </c>
      <c r="C1320" s="60" t="s">
        <v>99</v>
      </c>
      <c r="D1320" s="59" t="s">
        <v>73</v>
      </c>
      <c r="E1320" s="58">
        <v>63</v>
      </c>
      <c r="F1320" s="58">
        <f>ROUND(0.85,7)</f>
        <v>0.85</v>
      </c>
      <c r="G1320" s="58">
        <v>53.55</v>
      </c>
      <c r="H1320" s="56"/>
      <c r="I1320" s="57"/>
      <c r="J1320" s="56">
        <f>SUM(AE1308:AE1321)</f>
        <v>1661.29</v>
      </c>
      <c r="K1320" s="57"/>
      <c r="L1320" s="95"/>
    </row>
    <row r="1321" spans="1:84" ht="15" x14ac:dyDescent="0.25">
      <c r="C1321" s="198" t="s">
        <v>74</v>
      </c>
      <c r="D1321" s="198"/>
      <c r="E1321" s="198"/>
      <c r="F1321" s="198"/>
      <c r="G1321" s="198"/>
      <c r="H1321" s="198"/>
      <c r="I1321" s="198">
        <f>J1310+J1311+J1313+J1319+J1320</f>
        <v>16332.939999999999</v>
      </c>
      <c r="J1321" s="198"/>
      <c r="O1321" s="49">
        <f>I1321</f>
        <v>16332.939999999999</v>
      </c>
      <c r="P1321" s="39">
        <f>K1321</f>
        <v>0</v>
      </c>
      <c r="Q1321" s="49">
        <f>J1310</f>
        <v>2809.76</v>
      </c>
      <c r="R1321" s="49">
        <f>J1310</f>
        <v>2809.76</v>
      </c>
      <c r="U1321" s="94">
        <f>L1310</f>
        <v>0</v>
      </c>
      <c r="V1321" s="49">
        <f>J1312</f>
        <v>292.55</v>
      </c>
      <c r="W1321" s="94">
        <f>L1312</f>
        <v>0</v>
      </c>
      <c r="X1321" s="49">
        <f>J1311</f>
        <v>1217.1199999999999</v>
      </c>
      <c r="Z1321" s="94">
        <f>L1311</f>
        <v>0</v>
      </c>
      <c r="AB1321" s="49">
        <f>J1313</f>
        <v>7350.12</v>
      </c>
      <c r="AN1321" s="39">
        <v>16332.939999999999</v>
      </c>
      <c r="AO1321" s="39">
        <v>7350.12</v>
      </c>
      <c r="AP1321" s="39">
        <v>1217.1199999999999</v>
      </c>
      <c r="AQ1321" s="39">
        <v>2809.76</v>
      </c>
      <c r="AX1321" s="39">
        <v>0</v>
      </c>
      <c r="AY1321" s="39">
        <v>0</v>
      </c>
      <c r="AZ1321" s="39">
        <v>0</v>
      </c>
      <c r="BA1321" s="39">
        <v>0</v>
      </c>
    </row>
    <row r="1323" spans="1:84" ht="15" x14ac:dyDescent="0.2">
      <c r="A1323" s="48"/>
      <c r="B1323" s="47"/>
      <c r="C1323" s="197" t="s">
        <v>239</v>
      </c>
      <c r="D1323" s="197"/>
      <c r="E1323" s="197"/>
      <c r="F1323" s="197"/>
      <c r="G1323" s="197"/>
      <c r="H1323" s="197"/>
      <c r="I1323" s="46"/>
      <c r="J1323" s="45">
        <f>J1325+J1326+J1327+J1328</f>
        <v>288336.46000000002</v>
      </c>
      <c r="K1323" s="45"/>
      <c r="L1323" s="93"/>
      <c r="CF1323" s="99" t="s">
        <v>239</v>
      </c>
    </row>
    <row r="1324" spans="1:84" ht="14.25" x14ac:dyDescent="0.2">
      <c r="A1324" s="44"/>
      <c r="B1324" s="43"/>
      <c r="C1324" s="196" t="s">
        <v>75</v>
      </c>
      <c r="D1324" s="195"/>
      <c r="E1324" s="195"/>
      <c r="F1324" s="195"/>
      <c r="G1324" s="195"/>
      <c r="H1324" s="195"/>
      <c r="I1324" s="100"/>
      <c r="J1324" s="42"/>
      <c r="K1324" s="42"/>
      <c r="L1324" s="92"/>
    </row>
    <row r="1325" spans="1:84" ht="14.25" x14ac:dyDescent="0.2">
      <c r="A1325" s="44"/>
      <c r="B1325" s="43"/>
      <c r="C1325" s="195" t="s">
        <v>76</v>
      </c>
      <c r="D1325" s="195"/>
      <c r="E1325" s="195"/>
      <c r="F1325" s="195"/>
      <c r="G1325" s="195"/>
      <c r="H1325" s="195"/>
      <c r="I1325" s="100"/>
      <c r="J1325" s="42">
        <f>SUM(Q1029:Q1321)</f>
        <v>33143.08</v>
      </c>
      <c r="K1325" s="42"/>
      <c r="L1325" s="92"/>
    </row>
    <row r="1326" spans="1:84" ht="14.25" x14ac:dyDescent="0.2">
      <c r="A1326" s="44"/>
      <c r="B1326" s="43"/>
      <c r="C1326" s="195" t="s">
        <v>77</v>
      </c>
      <c r="D1326" s="195"/>
      <c r="E1326" s="195"/>
      <c r="F1326" s="195"/>
      <c r="G1326" s="195"/>
      <c r="H1326" s="195"/>
      <c r="I1326" s="100"/>
      <c r="J1326" s="42">
        <v>2390.6799999999998</v>
      </c>
      <c r="K1326" s="42"/>
      <c r="L1326" s="92"/>
    </row>
    <row r="1327" spans="1:84" ht="14.25" x14ac:dyDescent="0.2">
      <c r="A1327" s="44"/>
      <c r="B1327" s="43"/>
      <c r="C1327" s="195" t="s">
        <v>78</v>
      </c>
      <c r="D1327" s="195"/>
      <c r="E1327" s="195"/>
      <c r="F1327" s="195"/>
      <c r="G1327" s="195"/>
      <c r="H1327" s="195"/>
      <c r="I1327" s="100"/>
      <c r="J1327" s="42">
        <v>252802.7</v>
      </c>
      <c r="K1327" s="42"/>
      <c r="L1327" s="92"/>
    </row>
    <row r="1328" spans="1:84" ht="14.25" hidden="1" customHeight="1" x14ac:dyDescent="0.2">
      <c r="A1328" s="44"/>
      <c r="B1328" s="43"/>
      <c r="C1328" s="195" t="s">
        <v>79</v>
      </c>
      <c r="D1328" s="195"/>
      <c r="E1328" s="195"/>
      <c r="F1328" s="195"/>
      <c r="G1328" s="195"/>
      <c r="H1328" s="195"/>
      <c r="I1328" s="100"/>
      <c r="J1328" s="42">
        <v>0</v>
      </c>
      <c r="K1328" s="42"/>
      <c r="L1328" s="92"/>
    </row>
    <row r="1329" spans="1:56" ht="14.25" x14ac:dyDescent="0.2">
      <c r="A1329" s="44"/>
      <c r="B1329" s="43"/>
      <c r="C1329" s="195" t="s">
        <v>87</v>
      </c>
      <c r="D1329" s="195"/>
      <c r="E1329" s="195"/>
      <c r="F1329" s="195"/>
      <c r="G1329" s="195"/>
      <c r="H1329" s="195"/>
      <c r="I1329" s="100"/>
      <c r="J1329" s="42">
        <f>SUM(Q1029:Q1321)+SUM(V1029:V1321)</f>
        <v>33912.61</v>
      </c>
      <c r="K1329" s="42"/>
      <c r="L1329" s="92"/>
    </row>
    <row r="1330" spans="1:56" ht="14.25" x14ac:dyDescent="0.2">
      <c r="A1330" s="44"/>
      <c r="B1330" s="43"/>
      <c r="C1330" s="195" t="s">
        <v>88</v>
      </c>
      <c r="D1330" s="195"/>
      <c r="E1330" s="195"/>
      <c r="F1330" s="195"/>
      <c r="G1330" s="195"/>
      <c r="H1330" s="195"/>
      <c r="I1330" s="100"/>
      <c r="J1330" s="42">
        <v>37401.64</v>
      </c>
      <c r="K1330" s="42"/>
      <c r="L1330" s="92"/>
    </row>
    <row r="1331" spans="1:56" ht="14.25" x14ac:dyDescent="0.2">
      <c r="A1331" s="44"/>
      <c r="B1331" s="43"/>
      <c r="C1331" s="195" t="s">
        <v>89</v>
      </c>
      <c r="D1331" s="195"/>
      <c r="E1331" s="195"/>
      <c r="F1331" s="195"/>
      <c r="G1331" s="195"/>
      <c r="H1331" s="195"/>
      <c r="I1331" s="100"/>
      <c r="J1331" s="42">
        <v>21302.86</v>
      </c>
      <c r="K1331" s="42"/>
      <c r="L1331" s="92"/>
    </row>
    <row r="1332" spans="1:56" ht="14.25" hidden="1" customHeight="1" x14ac:dyDescent="0.2">
      <c r="A1332" s="44"/>
      <c r="B1332" s="43"/>
      <c r="C1332" s="195" t="s">
        <v>90</v>
      </c>
      <c r="D1332" s="195"/>
      <c r="E1332" s="195"/>
      <c r="F1332" s="195"/>
      <c r="G1332" s="195"/>
      <c r="H1332" s="195"/>
      <c r="I1332" s="100"/>
      <c r="J1332" s="42">
        <v>0</v>
      </c>
      <c r="K1332" s="42"/>
      <c r="L1332" s="92"/>
    </row>
    <row r="1333" spans="1:56" ht="14.25" hidden="1" customHeight="1" x14ac:dyDescent="0.2">
      <c r="A1333" s="44"/>
      <c r="B1333" s="43"/>
      <c r="C1333" s="195" t="s">
        <v>91</v>
      </c>
      <c r="D1333" s="195"/>
      <c r="E1333" s="195"/>
      <c r="F1333" s="195"/>
      <c r="G1333" s="195"/>
      <c r="H1333" s="195"/>
      <c r="I1333" s="100"/>
      <c r="J1333" s="42">
        <v>0</v>
      </c>
      <c r="K1333" s="42"/>
      <c r="L1333" s="92"/>
    </row>
    <row r="1334" spans="1:56" ht="15" x14ac:dyDescent="0.2">
      <c r="A1334" s="48"/>
      <c r="B1334" s="47"/>
      <c r="C1334" s="197" t="s">
        <v>238</v>
      </c>
      <c r="D1334" s="197"/>
      <c r="E1334" s="197"/>
      <c r="F1334" s="197"/>
      <c r="G1334" s="197"/>
      <c r="H1334" s="197"/>
      <c r="I1334" s="46"/>
      <c r="J1334" s="45">
        <v>347040.96</v>
      </c>
      <c r="K1334" s="45"/>
      <c r="L1334" s="93"/>
    </row>
    <row r="1335" spans="1:56" ht="14.25" hidden="1" customHeight="1" x14ac:dyDescent="0.2">
      <c r="A1335" s="44"/>
      <c r="B1335" s="43"/>
      <c r="C1335" s="196" t="s">
        <v>75</v>
      </c>
      <c r="D1335" s="195"/>
      <c r="E1335" s="195"/>
      <c r="F1335" s="195"/>
      <c r="G1335" s="195"/>
      <c r="H1335" s="195"/>
      <c r="I1335" s="100"/>
      <c r="J1335" s="42"/>
      <c r="K1335" s="42"/>
      <c r="L1335" s="92"/>
    </row>
    <row r="1336" spans="1:56" ht="14.25" hidden="1" customHeight="1" x14ac:dyDescent="0.2">
      <c r="A1336" s="44"/>
      <c r="B1336" s="43"/>
      <c r="C1336" s="195" t="s">
        <v>163</v>
      </c>
      <c r="D1336" s="195"/>
      <c r="E1336" s="195"/>
      <c r="F1336" s="195"/>
      <c r="G1336" s="195"/>
      <c r="H1336" s="195"/>
      <c r="I1336" s="100"/>
      <c r="J1336" s="42">
        <f>SUM(BQ1029:BQ1321)</f>
        <v>0</v>
      </c>
      <c r="K1336" s="42"/>
      <c r="L1336" s="92"/>
    </row>
    <row r="1337" spans="1:56" ht="14.25" hidden="1" customHeight="1" x14ac:dyDescent="0.2">
      <c r="A1337" s="44"/>
      <c r="B1337" s="43"/>
      <c r="C1337" s="195" t="s">
        <v>162</v>
      </c>
      <c r="D1337" s="195"/>
      <c r="E1337" s="195"/>
      <c r="F1337" s="195"/>
      <c r="G1337" s="195"/>
      <c r="H1337" s="195"/>
      <c r="I1337" s="100"/>
      <c r="J1337" s="42">
        <f>SUM(BR1029:BR1321)</f>
        <v>0</v>
      </c>
      <c r="K1337" s="42"/>
      <c r="L1337" s="92"/>
    </row>
    <row r="1339" spans="1:56" ht="16.5" x14ac:dyDescent="0.25">
      <c r="A1339" s="199" t="s">
        <v>279</v>
      </c>
      <c r="B1339" s="199"/>
      <c r="C1339" s="199"/>
      <c r="D1339" s="199"/>
      <c r="E1339" s="199"/>
      <c r="F1339" s="199"/>
      <c r="G1339" s="199"/>
      <c r="H1339" s="199"/>
      <c r="I1339" s="199"/>
      <c r="J1339" s="199"/>
      <c r="K1339" s="199"/>
      <c r="L1339" s="199"/>
    </row>
    <row r="1340" spans="1:56" ht="173.25" x14ac:dyDescent="0.2">
      <c r="A1340" s="103" t="s">
        <v>491</v>
      </c>
      <c r="B1340" s="55" t="s">
        <v>492</v>
      </c>
      <c r="C1340" s="55" t="s">
        <v>278</v>
      </c>
      <c r="D1340" s="54" t="s">
        <v>104</v>
      </c>
      <c r="E1340" s="53">
        <v>9.9</v>
      </c>
      <c r="F1340" s="53"/>
      <c r="G1340" s="53">
        <v>9.9</v>
      </c>
      <c r="H1340" s="51"/>
      <c r="I1340" s="52"/>
      <c r="J1340" s="51"/>
      <c r="K1340" s="52"/>
      <c r="L1340" s="96"/>
      <c r="AC1340" s="39">
        <v>589.13</v>
      </c>
      <c r="AD1340" s="39">
        <v>589.13</v>
      </c>
      <c r="AE1340" s="39">
        <v>301.38</v>
      </c>
      <c r="AF1340" s="39">
        <v>301.38</v>
      </c>
      <c r="AS1340" s="39">
        <v>589.13</v>
      </c>
      <c r="AT1340" s="39">
        <v>301.38</v>
      </c>
      <c r="BC1340" s="39">
        <v>0</v>
      </c>
      <c r="BD1340" s="39">
        <v>0</v>
      </c>
    </row>
    <row r="1341" spans="1:56" ht="38.25" x14ac:dyDescent="0.2">
      <c r="B1341" s="106" t="s">
        <v>452</v>
      </c>
    </row>
    <row r="1342" spans="1:56" ht="14.25" x14ac:dyDescent="0.2">
      <c r="A1342" s="103"/>
      <c r="B1342" s="61">
        <v>1</v>
      </c>
      <c r="C1342" s="55" t="s">
        <v>33</v>
      </c>
      <c r="D1342" s="54"/>
      <c r="E1342" s="53"/>
      <c r="F1342" s="53"/>
      <c r="G1342" s="53"/>
      <c r="H1342" s="51">
        <v>47.22</v>
      </c>
      <c r="I1342" s="52">
        <f>ROUND(1.15,7)</f>
        <v>1.1499999999999999</v>
      </c>
      <c r="J1342" s="51">
        <v>537.57000000000005</v>
      </c>
      <c r="K1342" s="52"/>
      <c r="L1342" s="96"/>
    </row>
    <row r="1343" spans="1:56" ht="14.25" x14ac:dyDescent="0.2">
      <c r="A1343" s="103"/>
      <c r="B1343" s="61">
        <v>3</v>
      </c>
      <c r="C1343" s="55" t="s">
        <v>34</v>
      </c>
      <c r="D1343" s="54"/>
      <c r="E1343" s="53"/>
      <c r="F1343" s="53"/>
      <c r="G1343" s="53"/>
      <c r="H1343" s="51">
        <v>5.05</v>
      </c>
      <c r="I1343" s="52">
        <f>ROUND(1.25,7)</f>
        <v>1.25</v>
      </c>
      <c r="J1343" s="51">
        <v>62.47</v>
      </c>
      <c r="K1343" s="52"/>
      <c r="L1343" s="96"/>
    </row>
    <row r="1344" spans="1:56" ht="14.25" x14ac:dyDescent="0.2">
      <c r="A1344" s="103"/>
      <c r="B1344" s="61">
        <v>2</v>
      </c>
      <c r="C1344" s="55" t="s">
        <v>67</v>
      </c>
      <c r="D1344" s="54"/>
      <c r="E1344" s="53"/>
      <c r="F1344" s="53"/>
      <c r="G1344" s="53"/>
      <c r="H1344" s="51">
        <v>0.64</v>
      </c>
      <c r="I1344" s="52">
        <f>ROUND(1.25,7)</f>
        <v>1.25</v>
      </c>
      <c r="J1344" s="62">
        <v>7.92</v>
      </c>
      <c r="K1344" s="52"/>
      <c r="L1344" s="97"/>
    </row>
    <row r="1345" spans="1:56" ht="14.25" x14ac:dyDescent="0.2">
      <c r="A1345" s="103"/>
      <c r="B1345" s="61">
        <v>4</v>
      </c>
      <c r="C1345" s="55" t="s">
        <v>35</v>
      </c>
      <c r="D1345" s="54"/>
      <c r="E1345" s="53"/>
      <c r="F1345" s="53"/>
      <c r="G1345" s="53"/>
      <c r="H1345" s="51">
        <v>5080.07</v>
      </c>
      <c r="I1345" s="52"/>
      <c r="J1345" s="51">
        <v>50292.69</v>
      </c>
      <c r="K1345" s="52"/>
      <c r="L1345" s="96"/>
    </row>
    <row r="1346" spans="1:56" ht="14.25" x14ac:dyDescent="0.2">
      <c r="A1346" s="103"/>
      <c r="B1346" s="55" t="s">
        <v>906</v>
      </c>
      <c r="C1346" s="55" t="s">
        <v>907</v>
      </c>
      <c r="D1346" s="54" t="s">
        <v>111</v>
      </c>
      <c r="E1346" s="53">
        <v>110</v>
      </c>
      <c r="F1346" s="53"/>
      <c r="G1346" s="53">
        <v>1089</v>
      </c>
      <c r="H1346" s="51"/>
      <c r="I1346" s="52"/>
      <c r="J1346" s="51"/>
      <c r="K1346" s="52"/>
      <c r="L1346" s="96"/>
    </row>
    <row r="1347" spans="1:56" ht="14.25" x14ac:dyDescent="0.2">
      <c r="A1347" s="103"/>
      <c r="B1347" s="55"/>
      <c r="C1347" s="55" t="s">
        <v>68</v>
      </c>
      <c r="D1347" s="54" t="s">
        <v>69</v>
      </c>
      <c r="E1347" s="53">
        <v>5.33</v>
      </c>
      <c r="F1347" s="53">
        <f>ROUND(1.15,7)</f>
        <v>1.1499999999999999</v>
      </c>
      <c r="G1347" s="53">
        <v>60.682049999999997</v>
      </c>
      <c r="H1347" s="51"/>
      <c r="I1347" s="52"/>
      <c r="J1347" s="51"/>
      <c r="K1347" s="52"/>
      <c r="L1347" s="96"/>
    </row>
    <row r="1348" spans="1:56" ht="14.25" x14ac:dyDescent="0.2">
      <c r="A1348" s="103"/>
      <c r="B1348" s="55"/>
      <c r="C1348" s="60" t="s">
        <v>70</v>
      </c>
      <c r="D1348" s="59" t="s">
        <v>69</v>
      </c>
      <c r="E1348" s="58">
        <v>0.05</v>
      </c>
      <c r="F1348" s="58">
        <f>ROUND(1.25,7)</f>
        <v>1.25</v>
      </c>
      <c r="G1348" s="58">
        <v>0.61875000000000002</v>
      </c>
      <c r="H1348" s="56"/>
      <c r="I1348" s="57"/>
      <c r="J1348" s="56"/>
      <c r="K1348" s="57"/>
      <c r="L1348" s="95"/>
    </row>
    <row r="1349" spans="1:56" ht="14.25" x14ac:dyDescent="0.2">
      <c r="A1349" s="103"/>
      <c r="B1349" s="55"/>
      <c r="C1349" s="55" t="s">
        <v>71</v>
      </c>
      <c r="D1349" s="54"/>
      <c r="E1349" s="53"/>
      <c r="F1349" s="53"/>
      <c r="G1349" s="53"/>
      <c r="H1349" s="51">
        <f>H1342+H1343+H1345</f>
        <v>5132.34</v>
      </c>
      <c r="I1349" s="52"/>
      <c r="J1349" s="51">
        <f>J1342+J1343+J1345</f>
        <v>50892.73</v>
      </c>
      <c r="K1349" s="52"/>
      <c r="L1349" s="96"/>
    </row>
    <row r="1350" spans="1:56" ht="42.75" x14ac:dyDescent="0.2">
      <c r="A1350" s="105" t="s">
        <v>277</v>
      </c>
      <c r="B1350" s="55" t="s">
        <v>493</v>
      </c>
      <c r="C1350" s="55" t="s">
        <v>494</v>
      </c>
      <c r="D1350" s="54" t="s">
        <v>495</v>
      </c>
      <c r="E1350" s="53">
        <v>0.47</v>
      </c>
      <c r="F1350" s="53"/>
      <c r="G1350" s="53">
        <v>4.6529999999999996</v>
      </c>
      <c r="H1350" s="51">
        <v>1</v>
      </c>
      <c r="I1350" s="52"/>
      <c r="J1350" s="51">
        <v>4.6500000000000004</v>
      </c>
      <c r="K1350" s="52"/>
      <c r="L1350" s="96"/>
      <c r="AB1350" s="49">
        <f>J1350</f>
        <v>4.6500000000000004</v>
      </c>
      <c r="AC1350" s="39">
        <v>0</v>
      </c>
      <c r="AD1350" s="39">
        <v>0</v>
      </c>
      <c r="AE1350" s="39">
        <v>0</v>
      </c>
      <c r="AF1350" s="39">
        <v>0</v>
      </c>
      <c r="AN1350" s="39">
        <v>4.6500000000000004</v>
      </c>
      <c r="AO1350" s="39">
        <v>4.6500000000000004</v>
      </c>
      <c r="AS1350" s="39">
        <v>0</v>
      </c>
      <c r="AT1350" s="39">
        <v>0</v>
      </c>
      <c r="AX1350" s="39">
        <v>0</v>
      </c>
      <c r="AZ1350" s="39">
        <v>0</v>
      </c>
      <c r="BC1350" s="39">
        <v>0</v>
      </c>
      <c r="BD1350" s="39">
        <v>0</v>
      </c>
    </row>
    <row r="1351" spans="1:56" ht="14.25" x14ac:dyDescent="0.2">
      <c r="A1351" s="103"/>
      <c r="B1351" s="55"/>
      <c r="C1351" s="55" t="s">
        <v>72</v>
      </c>
      <c r="D1351" s="54"/>
      <c r="E1351" s="53"/>
      <c r="F1351" s="53"/>
      <c r="G1351" s="53"/>
      <c r="H1351" s="51"/>
      <c r="I1351" s="52"/>
      <c r="J1351" s="51">
        <f>SUM(Q1340:Q1354)+SUM(V1340:V1354)</f>
        <v>545.49</v>
      </c>
      <c r="K1351" s="52"/>
      <c r="L1351" s="96"/>
    </row>
    <row r="1352" spans="1:56" ht="28.5" x14ac:dyDescent="0.2">
      <c r="A1352" s="103"/>
      <c r="B1352" s="55" t="s">
        <v>261</v>
      </c>
      <c r="C1352" s="55" t="s">
        <v>132</v>
      </c>
      <c r="D1352" s="54" t="s">
        <v>73</v>
      </c>
      <c r="E1352" s="53">
        <v>120</v>
      </c>
      <c r="F1352" s="53">
        <f>ROUND(0.9,7)</f>
        <v>0.9</v>
      </c>
      <c r="G1352" s="53">
        <v>108</v>
      </c>
      <c r="H1352" s="51"/>
      <c r="I1352" s="52"/>
      <c r="J1352" s="51">
        <f>SUM(AC1340:AC1354)</f>
        <v>589.13</v>
      </c>
      <c r="K1352" s="52"/>
      <c r="L1352" s="96"/>
    </row>
    <row r="1353" spans="1:56" ht="42.75" x14ac:dyDescent="0.2">
      <c r="A1353" s="104"/>
      <c r="B1353" s="60" t="s">
        <v>260</v>
      </c>
      <c r="C1353" s="60" t="s">
        <v>131</v>
      </c>
      <c r="D1353" s="59" t="s">
        <v>73</v>
      </c>
      <c r="E1353" s="58">
        <v>65</v>
      </c>
      <c r="F1353" s="58">
        <f>ROUND(0.85,7)</f>
        <v>0.85</v>
      </c>
      <c r="G1353" s="58">
        <v>55.25</v>
      </c>
      <c r="H1353" s="56"/>
      <c r="I1353" s="57"/>
      <c r="J1353" s="56">
        <f>SUM(AE1340:AE1354)</f>
        <v>301.38</v>
      </c>
      <c r="K1353" s="57"/>
      <c r="L1353" s="95"/>
    </row>
    <row r="1354" spans="1:56" ht="15" x14ac:dyDescent="0.25">
      <c r="C1354" s="198" t="s">
        <v>74</v>
      </c>
      <c r="D1354" s="198"/>
      <c r="E1354" s="198"/>
      <c r="F1354" s="198"/>
      <c r="G1354" s="198"/>
      <c r="H1354" s="198"/>
      <c r="I1354" s="198">
        <f>J1342+J1343+J1345+J1352+J1353+SUM(J1350:J1350)</f>
        <v>51787.89</v>
      </c>
      <c r="J1354" s="198"/>
      <c r="O1354" s="49">
        <f>I1354</f>
        <v>51787.89</v>
      </c>
      <c r="P1354" s="39">
        <f>K1354</f>
        <v>0</v>
      </c>
      <c r="Q1354" s="49">
        <f>J1342</f>
        <v>537.57000000000005</v>
      </c>
      <c r="R1354" s="49">
        <f>J1342</f>
        <v>537.57000000000005</v>
      </c>
      <c r="U1354" s="94">
        <f>L1342</f>
        <v>0</v>
      </c>
      <c r="V1354" s="49">
        <f>J1344</f>
        <v>7.92</v>
      </c>
      <c r="W1354" s="94">
        <f>L1344</f>
        <v>0</v>
      </c>
      <c r="X1354" s="49">
        <f>J1343</f>
        <v>62.47</v>
      </c>
      <c r="Z1354" s="94">
        <f>L1343</f>
        <v>0</v>
      </c>
      <c r="AB1354" s="49">
        <f>J1345</f>
        <v>50292.69</v>
      </c>
      <c r="AN1354" s="39">
        <v>51783.24</v>
      </c>
      <c r="AO1354" s="39">
        <v>50292.69</v>
      </c>
      <c r="AP1354" s="39">
        <v>62.47</v>
      </c>
      <c r="AQ1354" s="39">
        <v>537.57000000000005</v>
      </c>
      <c r="AX1354" s="39">
        <v>0</v>
      </c>
      <c r="AY1354" s="39">
        <v>0</v>
      </c>
      <c r="AZ1354" s="39">
        <v>0</v>
      </c>
      <c r="BA1354" s="39">
        <v>0</v>
      </c>
    </row>
    <row r="1355" spans="1:56" ht="14.25" x14ac:dyDescent="0.2">
      <c r="A1355" s="103" t="s">
        <v>496</v>
      </c>
      <c r="B1355" s="55" t="s">
        <v>497</v>
      </c>
      <c r="C1355" s="55" t="s">
        <v>498</v>
      </c>
      <c r="D1355" s="54" t="s">
        <v>111</v>
      </c>
      <c r="E1355" s="53">
        <v>1089</v>
      </c>
      <c r="F1355" s="53"/>
      <c r="G1355" s="53">
        <v>1089</v>
      </c>
      <c r="H1355" s="51">
        <v>6.51</v>
      </c>
      <c r="I1355" s="52"/>
      <c r="J1355" s="51">
        <v>7089.39</v>
      </c>
      <c r="K1355" s="52"/>
      <c r="L1355" s="96"/>
      <c r="AC1355" s="39">
        <v>0</v>
      </c>
      <c r="AD1355" s="39">
        <v>0</v>
      </c>
      <c r="AE1355" s="39">
        <v>0</v>
      </c>
      <c r="AF1355" s="39">
        <v>0</v>
      </c>
      <c r="AS1355" s="39">
        <v>0</v>
      </c>
      <c r="AT1355" s="39">
        <v>0</v>
      </c>
      <c r="BC1355" s="39">
        <v>0</v>
      </c>
      <c r="BD1355" s="39">
        <v>0</v>
      </c>
    </row>
    <row r="1356" spans="1:56" x14ac:dyDescent="0.2">
      <c r="A1356" s="50"/>
      <c r="B1356" s="50"/>
      <c r="C1356" s="50"/>
      <c r="D1356" s="50"/>
      <c r="E1356" s="50"/>
      <c r="F1356" s="50"/>
      <c r="G1356" s="50"/>
      <c r="H1356" s="50"/>
      <c r="I1356" s="50"/>
      <c r="J1356" s="50"/>
      <c r="K1356" s="50"/>
      <c r="L1356" s="50"/>
    </row>
    <row r="1357" spans="1:56" ht="15" x14ac:dyDescent="0.25">
      <c r="C1357" s="198" t="s">
        <v>74</v>
      </c>
      <c r="D1357" s="198"/>
      <c r="E1357" s="198"/>
      <c r="F1357" s="198"/>
      <c r="G1357" s="198"/>
      <c r="H1357" s="198"/>
      <c r="I1357" s="198">
        <f>J1355</f>
        <v>7089.39</v>
      </c>
      <c r="J1357" s="198"/>
      <c r="O1357" s="49">
        <f>I1357</f>
        <v>7089.39</v>
      </c>
      <c r="P1357" s="39">
        <f>K1357</f>
        <v>0</v>
      </c>
      <c r="Q1357" s="39">
        <f>0</f>
        <v>0</v>
      </c>
      <c r="R1357" s="39">
        <f>0</f>
        <v>0</v>
      </c>
      <c r="U1357" s="39">
        <f>0</f>
        <v>0</v>
      </c>
      <c r="V1357" s="39">
        <f>0</f>
        <v>0</v>
      </c>
      <c r="W1357" s="39">
        <f>0</f>
        <v>0</v>
      </c>
      <c r="X1357" s="39">
        <f>0</f>
        <v>0</v>
      </c>
      <c r="Z1357" s="39">
        <f>0</f>
        <v>0</v>
      </c>
      <c r="AB1357" s="49">
        <f>I1357</f>
        <v>7089.39</v>
      </c>
      <c r="AN1357" s="39">
        <v>7089.39</v>
      </c>
      <c r="AO1357" s="39">
        <v>7089.39</v>
      </c>
      <c r="AP1357" s="39">
        <v>0</v>
      </c>
      <c r="AQ1357" s="39">
        <v>0</v>
      </c>
      <c r="AX1357" s="39">
        <v>0</v>
      </c>
      <c r="AY1357" s="39">
        <v>0</v>
      </c>
      <c r="AZ1357" s="39">
        <v>0</v>
      </c>
      <c r="BA1357" s="39">
        <v>0</v>
      </c>
    </row>
    <row r="1358" spans="1:56" ht="144.75" x14ac:dyDescent="0.2">
      <c r="A1358" s="103" t="s">
        <v>499</v>
      </c>
      <c r="B1358" s="55" t="s">
        <v>500</v>
      </c>
      <c r="C1358" s="55" t="s">
        <v>276</v>
      </c>
      <c r="D1358" s="54" t="s">
        <v>126</v>
      </c>
      <c r="E1358" s="53">
        <v>2.1</v>
      </c>
      <c r="F1358" s="53"/>
      <c r="G1358" s="53">
        <v>2.1</v>
      </c>
      <c r="H1358" s="51"/>
      <c r="I1358" s="52"/>
      <c r="J1358" s="51"/>
      <c r="K1358" s="52"/>
      <c r="L1358" s="96"/>
      <c r="AC1358" s="39">
        <v>398.57</v>
      </c>
      <c r="AD1358" s="39">
        <v>398.57</v>
      </c>
      <c r="AE1358" s="39">
        <v>203.9</v>
      </c>
      <c r="AF1358" s="39">
        <v>203.9</v>
      </c>
      <c r="AS1358" s="39">
        <v>398.57</v>
      </c>
      <c r="AT1358" s="39">
        <v>203.9</v>
      </c>
      <c r="BC1358" s="39">
        <v>0</v>
      </c>
      <c r="BD1358" s="39">
        <v>0</v>
      </c>
    </row>
    <row r="1359" spans="1:56" ht="38.25" x14ac:dyDescent="0.2">
      <c r="B1359" s="106" t="s">
        <v>452</v>
      </c>
    </row>
    <row r="1360" spans="1:56" ht="14.25" x14ac:dyDescent="0.2">
      <c r="A1360" s="103"/>
      <c r="B1360" s="61">
        <v>1</v>
      </c>
      <c r="C1360" s="55" t="s">
        <v>33</v>
      </c>
      <c r="D1360" s="54"/>
      <c r="E1360" s="53"/>
      <c r="F1360" s="53"/>
      <c r="G1360" s="53"/>
      <c r="H1360" s="51">
        <v>152.38</v>
      </c>
      <c r="I1360" s="52">
        <f>ROUND(1.15,7)</f>
        <v>1.1499999999999999</v>
      </c>
      <c r="J1360" s="51">
        <v>368</v>
      </c>
      <c r="K1360" s="52"/>
      <c r="L1360" s="96"/>
    </row>
    <row r="1361" spans="1:56" ht="14.25" x14ac:dyDescent="0.2">
      <c r="A1361" s="103"/>
      <c r="B1361" s="61">
        <v>3</v>
      </c>
      <c r="C1361" s="55" t="s">
        <v>34</v>
      </c>
      <c r="D1361" s="54"/>
      <c r="E1361" s="53"/>
      <c r="F1361" s="53"/>
      <c r="G1361" s="53"/>
      <c r="H1361" s="51">
        <v>3.93</v>
      </c>
      <c r="I1361" s="52">
        <f>ROUND(1.25,7)</f>
        <v>1.25</v>
      </c>
      <c r="J1361" s="51">
        <v>10.31</v>
      </c>
      <c r="K1361" s="52"/>
      <c r="L1361" s="96"/>
    </row>
    <row r="1362" spans="1:56" ht="14.25" x14ac:dyDescent="0.2">
      <c r="A1362" s="103"/>
      <c r="B1362" s="61">
        <v>2</v>
      </c>
      <c r="C1362" s="55" t="s">
        <v>67</v>
      </c>
      <c r="D1362" s="54"/>
      <c r="E1362" s="53"/>
      <c r="F1362" s="53"/>
      <c r="G1362" s="53"/>
      <c r="H1362" s="51">
        <v>0.4</v>
      </c>
      <c r="I1362" s="52">
        <f>ROUND(1.25,7)</f>
        <v>1.25</v>
      </c>
      <c r="J1362" s="62">
        <v>1.05</v>
      </c>
      <c r="K1362" s="52"/>
      <c r="L1362" s="97"/>
    </row>
    <row r="1363" spans="1:56" ht="14.25" x14ac:dyDescent="0.2">
      <c r="A1363" s="103"/>
      <c r="B1363" s="61">
        <v>4</v>
      </c>
      <c r="C1363" s="55" t="s">
        <v>35</v>
      </c>
      <c r="D1363" s="54"/>
      <c r="E1363" s="53"/>
      <c r="F1363" s="53"/>
      <c r="G1363" s="53"/>
      <c r="H1363" s="51">
        <v>5819.61</v>
      </c>
      <c r="I1363" s="52"/>
      <c r="J1363" s="51">
        <v>12221.18</v>
      </c>
      <c r="K1363" s="52"/>
      <c r="L1363" s="96"/>
    </row>
    <row r="1364" spans="1:56" ht="14.25" x14ac:dyDescent="0.2">
      <c r="A1364" s="103"/>
      <c r="B1364" s="55" t="s">
        <v>906</v>
      </c>
      <c r="C1364" s="55" t="s">
        <v>907</v>
      </c>
      <c r="D1364" s="54" t="s">
        <v>111</v>
      </c>
      <c r="E1364" s="53">
        <v>50.52</v>
      </c>
      <c r="F1364" s="53"/>
      <c r="G1364" s="53">
        <v>106.092</v>
      </c>
      <c r="H1364" s="51"/>
      <c r="I1364" s="52"/>
      <c r="J1364" s="51"/>
      <c r="K1364" s="52"/>
      <c r="L1364" s="96"/>
    </row>
    <row r="1365" spans="1:56" ht="14.25" x14ac:dyDescent="0.2">
      <c r="A1365" s="103"/>
      <c r="B1365" s="55"/>
      <c r="C1365" s="55" t="s">
        <v>68</v>
      </c>
      <c r="D1365" s="54" t="s">
        <v>69</v>
      </c>
      <c r="E1365" s="53">
        <v>16.8</v>
      </c>
      <c r="F1365" s="53">
        <f>ROUND(1.15,7)</f>
        <v>1.1499999999999999</v>
      </c>
      <c r="G1365" s="53">
        <v>40.572000000000003</v>
      </c>
      <c r="H1365" s="51"/>
      <c r="I1365" s="52"/>
      <c r="J1365" s="51"/>
      <c r="K1365" s="52"/>
      <c r="L1365" s="96"/>
    </row>
    <row r="1366" spans="1:56" ht="14.25" x14ac:dyDescent="0.2">
      <c r="A1366" s="103"/>
      <c r="B1366" s="55"/>
      <c r="C1366" s="60" t="s">
        <v>70</v>
      </c>
      <c r="D1366" s="59" t="s">
        <v>69</v>
      </c>
      <c r="E1366" s="58">
        <v>0.03</v>
      </c>
      <c r="F1366" s="58">
        <f>ROUND(1.25,7)</f>
        <v>1.25</v>
      </c>
      <c r="G1366" s="58">
        <v>7.8750000000000001E-2</v>
      </c>
      <c r="H1366" s="56"/>
      <c r="I1366" s="57"/>
      <c r="J1366" s="56"/>
      <c r="K1366" s="57"/>
      <c r="L1366" s="95"/>
    </row>
    <row r="1367" spans="1:56" ht="14.25" x14ac:dyDescent="0.2">
      <c r="A1367" s="103"/>
      <c r="B1367" s="55"/>
      <c r="C1367" s="55" t="s">
        <v>71</v>
      </c>
      <c r="D1367" s="54"/>
      <c r="E1367" s="53"/>
      <c r="F1367" s="53"/>
      <c r="G1367" s="53"/>
      <c r="H1367" s="51">
        <f>H1360+H1361+H1363</f>
        <v>5975.92</v>
      </c>
      <c r="I1367" s="52"/>
      <c r="J1367" s="51">
        <f>J1360+J1361+J1363</f>
        <v>12599.49</v>
      </c>
      <c r="K1367" s="52"/>
      <c r="L1367" s="96"/>
    </row>
    <row r="1368" spans="1:56" ht="42.75" x14ac:dyDescent="0.2">
      <c r="A1368" s="105" t="s">
        <v>275</v>
      </c>
      <c r="B1368" s="55" t="s">
        <v>493</v>
      </c>
      <c r="C1368" s="55" t="s">
        <v>494</v>
      </c>
      <c r="D1368" s="54" t="s">
        <v>495</v>
      </c>
      <c r="E1368" s="53">
        <v>1.52</v>
      </c>
      <c r="F1368" s="53"/>
      <c r="G1368" s="53">
        <v>3.1920000000000002</v>
      </c>
      <c r="H1368" s="51">
        <v>1</v>
      </c>
      <c r="I1368" s="52"/>
      <c r="J1368" s="51">
        <v>3.19</v>
      </c>
      <c r="K1368" s="52"/>
      <c r="L1368" s="96"/>
      <c r="AB1368" s="49">
        <f>J1368</f>
        <v>3.19</v>
      </c>
      <c r="AC1368" s="39">
        <v>0</v>
      </c>
      <c r="AD1368" s="39">
        <v>0</v>
      </c>
      <c r="AE1368" s="39">
        <v>0</v>
      </c>
      <c r="AF1368" s="39">
        <v>0</v>
      </c>
      <c r="AN1368" s="39">
        <v>3.19</v>
      </c>
      <c r="AO1368" s="39">
        <v>3.19</v>
      </c>
      <c r="AS1368" s="39">
        <v>0</v>
      </c>
      <c r="AT1368" s="39">
        <v>0</v>
      </c>
      <c r="AX1368" s="39">
        <v>0</v>
      </c>
      <c r="AZ1368" s="39">
        <v>0</v>
      </c>
      <c r="BC1368" s="39">
        <v>0</v>
      </c>
      <c r="BD1368" s="39">
        <v>0</v>
      </c>
    </row>
    <row r="1369" spans="1:56" ht="14.25" x14ac:dyDescent="0.2">
      <c r="A1369" s="103"/>
      <c r="B1369" s="55"/>
      <c r="C1369" s="55" t="s">
        <v>72</v>
      </c>
      <c r="D1369" s="54"/>
      <c r="E1369" s="53"/>
      <c r="F1369" s="53"/>
      <c r="G1369" s="53"/>
      <c r="H1369" s="51"/>
      <c r="I1369" s="52"/>
      <c r="J1369" s="51">
        <f>SUM(Q1358:Q1372)+SUM(V1358:V1372)</f>
        <v>369.05</v>
      </c>
      <c r="K1369" s="52"/>
      <c r="L1369" s="96"/>
    </row>
    <row r="1370" spans="1:56" ht="28.5" x14ac:dyDescent="0.2">
      <c r="A1370" s="103"/>
      <c r="B1370" s="55" t="s">
        <v>261</v>
      </c>
      <c r="C1370" s="55" t="s">
        <v>132</v>
      </c>
      <c r="D1370" s="54" t="s">
        <v>73</v>
      </c>
      <c r="E1370" s="53">
        <v>120</v>
      </c>
      <c r="F1370" s="53">
        <f>ROUND(0.9,7)</f>
        <v>0.9</v>
      </c>
      <c r="G1370" s="53">
        <v>108</v>
      </c>
      <c r="H1370" s="51"/>
      <c r="I1370" s="52"/>
      <c r="J1370" s="51">
        <f>SUM(AC1358:AC1372)</f>
        <v>398.57</v>
      </c>
      <c r="K1370" s="52"/>
      <c r="L1370" s="96"/>
    </row>
    <row r="1371" spans="1:56" ht="42.75" x14ac:dyDescent="0.2">
      <c r="A1371" s="104"/>
      <c r="B1371" s="60" t="s">
        <v>260</v>
      </c>
      <c r="C1371" s="60" t="s">
        <v>131</v>
      </c>
      <c r="D1371" s="59" t="s">
        <v>73</v>
      </c>
      <c r="E1371" s="58">
        <v>65</v>
      </c>
      <c r="F1371" s="58">
        <f>ROUND(0.85,7)</f>
        <v>0.85</v>
      </c>
      <c r="G1371" s="58">
        <v>55.25</v>
      </c>
      <c r="H1371" s="56"/>
      <c r="I1371" s="57"/>
      <c r="J1371" s="56">
        <f>SUM(AE1358:AE1372)</f>
        <v>203.9</v>
      </c>
      <c r="K1371" s="57"/>
      <c r="L1371" s="95"/>
    </row>
    <row r="1372" spans="1:56" ht="15" x14ac:dyDescent="0.25">
      <c r="C1372" s="198" t="s">
        <v>74</v>
      </c>
      <c r="D1372" s="198"/>
      <c r="E1372" s="198"/>
      <c r="F1372" s="198"/>
      <c r="G1372" s="198"/>
      <c r="H1372" s="198"/>
      <c r="I1372" s="198">
        <f>J1360+J1361+J1363+J1370+J1371+SUM(J1368:J1368)</f>
        <v>13205.15</v>
      </c>
      <c r="J1372" s="198"/>
      <c r="O1372" s="49">
        <f>I1372</f>
        <v>13205.15</v>
      </c>
      <c r="P1372" s="39">
        <f>K1372</f>
        <v>0</v>
      </c>
      <c r="Q1372" s="49">
        <f>J1360</f>
        <v>368</v>
      </c>
      <c r="R1372" s="49">
        <f>J1360</f>
        <v>368</v>
      </c>
      <c r="U1372" s="94">
        <f>L1360</f>
        <v>0</v>
      </c>
      <c r="V1372" s="49">
        <f>J1362</f>
        <v>1.05</v>
      </c>
      <c r="W1372" s="94">
        <f>L1362</f>
        <v>0</v>
      </c>
      <c r="X1372" s="49">
        <f>J1361</f>
        <v>10.31</v>
      </c>
      <c r="Z1372" s="94">
        <f>L1361</f>
        <v>0</v>
      </c>
      <c r="AB1372" s="49">
        <f>J1363</f>
        <v>12221.18</v>
      </c>
      <c r="AN1372" s="39">
        <v>13201.96</v>
      </c>
      <c r="AO1372" s="39">
        <v>12221.18</v>
      </c>
      <c r="AP1372" s="39">
        <v>10.31</v>
      </c>
      <c r="AQ1372" s="39">
        <v>368</v>
      </c>
      <c r="AX1372" s="39">
        <v>0</v>
      </c>
      <c r="AY1372" s="39">
        <v>0</v>
      </c>
      <c r="AZ1372" s="39">
        <v>0</v>
      </c>
      <c r="BA1372" s="39">
        <v>0</v>
      </c>
    </row>
    <row r="1373" spans="1:56" ht="14.25" x14ac:dyDescent="0.2">
      <c r="A1373" s="103" t="s">
        <v>501</v>
      </c>
      <c r="B1373" s="55" t="s">
        <v>497</v>
      </c>
      <c r="C1373" s="55" t="s">
        <v>498</v>
      </c>
      <c r="D1373" s="54" t="s">
        <v>111</v>
      </c>
      <c r="E1373" s="53">
        <v>106.092</v>
      </c>
      <c r="F1373" s="53"/>
      <c r="G1373" s="53">
        <v>106.092</v>
      </c>
      <c r="H1373" s="51">
        <v>6.51</v>
      </c>
      <c r="I1373" s="52"/>
      <c r="J1373" s="51">
        <v>690.66</v>
      </c>
      <c r="K1373" s="52"/>
      <c r="L1373" s="96"/>
      <c r="AC1373" s="39">
        <v>0</v>
      </c>
      <c r="AD1373" s="39">
        <v>0</v>
      </c>
      <c r="AE1373" s="39">
        <v>0</v>
      </c>
      <c r="AF1373" s="39">
        <v>0</v>
      </c>
      <c r="AS1373" s="39">
        <v>0</v>
      </c>
      <c r="AT1373" s="39">
        <v>0</v>
      </c>
      <c r="BC1373" s="39">
        <v>0</v>
      </c>
      <c r="BD1373" s="39">
        <v>0</v>
      </c>
    </row>
    <row r="1374" spans="1:56" x14ac:dyDescent="0.2">
      <c r="A1374" s="50"/>
      <c r="B1374" s="50"/>
      <c r="C1374" s="50"/>
      <c r="D1374" s="50"/>
      <c r="E1374" s="50"/>
      <c r="F1374" s="50"/>
      <c r="G1374" s="50"/>
      <c r="H1374" s="50"/>
      <c r="I1374" s="50"/>
      <c r="J1374" s="50"/>
      <c r="K1374" s="50"/>
      <c r="L1374" s="50"/>
    </row>
    <row r="1375" spans="1:56" ht="15" x14ac:dyDescent="0.25">
      <c r="C1375" s="198" t="s">
        <v>74</v>
      </c>
      <c r="D1375" s="198"/>
      <c r="E1375" s="198"/>
      <c r="F1375" s="198"/>
      <c r="G1375" s="198"/>
      <c r="H1375" s="198"/>
      <c r="I1375" s="198">
        <f>J1373</f>
        <v>690.66</v>
      </c>
      <c r="J1375" s="198"/>
      <c r="O1375" s="49">
        <f>I1375</f>
        <v>690.66</v>
      </c>
      <c r="P1375" s="39">
        <f>K1375</f>
        <v>0</v>
      </c>
      <c r="Q1375" s="39">
        <f>0</f>
        <v>0</v>
      </c>
      <c r="R1375" s="39">
        <f>0</f>
        <v>0</v>
      </c>
      <c r="U1375" s="39">
        <f>0</f>
        <v>0</v>
      </c>
      <c r="V1375" s="39">
        <f>0</f>
        <v>0</v>
      </c>
      <c r="W1375" s="39">
        <f>0</f>
        <v>0</v>
      </c>
      <c r="X1375" s="39">
        <f>0</f>
        <v>0</v>
      </c>
      <c r="Z1375" s="39">
        <f>0</f>
        <v>0</v>
      </c>
      <c r="AB1375" s="49">
        <f>I1375</f>
        <v>690.66</v>
      </c>
      <c r="AN1375" s="39">
        <v>690.66</v>
      </c>
      <c r="AO1375" s="39">
        <v>690.66</v>
      </c>
      <c r="AP1375" s="39">
        <v>0</v>
      </c>
      <c r="AQ1375" s="39">
        <v>0</v>
      </c>
      <c r="AX1375" s="39">
        <v>0</v>
      </c>
      <c r="AY1375" s="39">
        <v>0</v>
      </c>
      <c r="AZ1375" s="39">
        <v>0</v>
      </c>
      <c r="BA1375" s="39">
        <v>0</v>
      </c>
    </row>
    <row r="1376" spans="1:56" ht="130.5" x14ac:dyDescent="0.2">
      <c r="A1376" s="103" t="s">
        <v>502</v>
      </c>
      <c r="B1376" s="55" t="s">
        <v>503</v>
      </c>
      <c r="C1376" s="55" t="s">
        <v>274</v>
      </c>
      <c r="D1376" s="54" t="s">
        <v>104</v>
      </c>
      <c r="E1376" s="53">
        <v>9.9</v>
      </c>
      <c r="F1376" s="53"/>
      <c r="G1376" s="53">
        <v>9.9</v>
      </c>
      <c r="H1376" s="51"/>
      <c r="I1376" s="52"/>
      <c r="J1376" s="51"/>
      <c r="K1376" s="52"/>
      <c r="L1376" s="96"/>
      <c r="AC1376" s="39">
        <v>2873.7</v>
      </c>
      <c r="AD1376" s="39">
        <v>2873.7</v>
      </c>
      <c r="AE1376" s="39">
        <v>1470.11</v>
      </c>
      <c r="AF1376" s="39">
        <v>1470.11</v>
      </c>
      <c r="AS1376" s="39">
        <v>2873.7</v>
      </c>
      <c r="AT1376" s="39">
        <v>1470.11</v>
      </c>
      <c r="BC1376" s="39">
        <v>0</v>
      </c>
      <c r="BD1376" s="39">
        <v>0</v>
      </c>
    </row>
    <row r="1377" spans="1:56" ht="38.25" x14ac:dyDescent="0.2">
      <c r="B1377" s="106" t="s">
        <v>452</v>
      </c>
    </row>
    <row r="1378" spans="1:56" ht="14.25" x14ac:dyDescent="0.2">
      <c r="A1378" s="103"/>
      <c r="B1378" s="61">
        <v>1</v>
      </c>
      <c r="C1378" s="55" t="s">
        <v>33</v>
      </c>
      <c r="D1378" s="54"/>
      <c r="E1378" s="53"/>
      <c r="F1378" s="53"/>
      <c r="G1378" s="53"/>
      <c r="H1378" s="51">
        <v>209.95</v>
      </c>
      <c r="I1378" s="52">
        <f>ROUND(1.15,7)</f>
        <v>1.1499999999999999</v>
      </c>
      <c r="J1378" s="51">
        <v>2390.2600000000002</v>
      </c>
      <c r="K1378" s="52"/>
      <c r="L1378" s="96"/>
    </row>
    <row r="1379" spans="1:56" ht="14.25" x14ac:dyDescent="0.2">
      <c r="A1379" s="103"/>
      <c r="B1379" s="61">
        <v>3</v>
      </c>
      <c r="C1379" s="55" t="s">
        <v>34</v>
      </c>
      <c r="D1379" s="54"/>
      <c r="E1379" s="53"/>
      <c r="F1379" s="53"/>
      <c r="G1379" s="53"/>
      <c r="H1379" s="51">
        <v>189.93</v>
      </c>
      <c r="I1379" s="52">
        <f>ROUND(1.25,7)</f>
        <v>1.25</v>
      </c>
      <c r="J1379" s="51">
        <v>2350.46</v>
      </c>
      <c r="K1379" s="52"/>
      <c r="L1379" s="96"/>
    </row>
    <row r="1380" spans="1:56" ht="14.25" x14ac:dyDescent="0.2">
      <c r="A1380" s="103"/>
      <c r="B1380" s="61">
        <v>2</v>
      </c>
      <c r="C1380" s="55" t="s">
        <v>67</v>
      </c>
      <c r="D1380" s="54"/>
      <c r="E1380" s="53"/>
      <c r="F1380" s="53"/>
      <c r="G1380" s="53"/>
      <c r="H1380" s="51">
        <v>21.86</v>
      </c>
      <c r="I1380" s="52">
        <f>ROUND(1.25,7)</f>
        <v>1.25</v>
      </c>
      <c r="J1380" s="62">
        <v>270.57</v>
      </c>
      <c r="K1380" s="52"/>
      <c r="L1380" s="97"/>
    </row>
    <row r="1381" spans="1:56" ht="14.25" x14ac:dyDescent="0.2">
      <c r="A1381" s="103"/>
      <c r="B1381" s="61">
        <v>4</v>
      </c>
      <c r="C1381" s="55" t="s">
        <v>35</v>
      </c>
      <c r="D1381" s="54"/>
      <c r="E1381" s="53"/>
      <c r="F1381" s="53"/>
      <c r="G1381" s="53"/>
      <c r="H1381" s="51">
        <v>36.67</v>
      </c>
      <c r="I1381" s="52"/>
      <c r="J1381" s="51">
        <v>363.03</v>
      </c>
      <c r="K1381" s="52"/>
      <c r="L1381" s="96"/>
    </row>
    <row r="1382" spans="1:56" ht="28.5" x14ac:dyDescent="0.2">
      <c r="A1382" s="103"/>
      <c r="B1382" s="55" t="s">
        <v>904</v>
      </c>
      <c r="C1382" s="55" t="s">
        <v>905</v>
      </c>
      <c r="D1382" s="54" t="s">
        <v>105</v>
      </c>
      <c r="E1382" s="53">
        <v>1.53</v>
      </c>
      <c r="F1382" s="53"/>
      <c r="G1382" s="53">
        <v>15.147</v>
      </c>
      <c r="H1382" s="51"/>
      <c r="I1382" s="52"/>
      <c r="J1382" s="51"/>
      <c r="K1382" s="52"/>
      <c r="L1382" s="96"/>
    </row>
    <row r="1383" spans="1:56" ht="14.25" x14ac:dyDescent="0.2">
      <c r="A1383" s="103"/>
      <c r="B1383" s="55"/>
      <c r="C1383" s="55" t="s">
        <v>68</v>
      </c>
      <c r="D1383" s="54" t="s">
        <v>69</v>
      </c>
      <c r="E1383" s="53">
        <v>24.3</v>
      </c>
      <c r="F1383" s="53">
        <f>ROUND(1.15,7)</f>
        <v>1.1499999999999999</v>
      </c>
      <c r="G1383" s="53">
        <v>276.65550000000002</v>
      </c>
      <c r="H1383" s="51"/>
      <c r="I1383" s="52"/>
      <c r="J1383" s="51"/>
      <c r="K1383" s="52"/>
      <c r="L1383" s="96"/>
    </row>
    <row r="1384" spans="1:56" ht="14.25" x14ac:dyDescent="0.2">
      <c r="A1384" s="103"/>
      <c r="B1384" s="55"/>
      <c r="C1384" s="60" t="s">
        <v>70</v>
      </c>
      <c r="D1384" s="59" t="s">
        <v>69</v>
      </c>
      <c r="E1384" s="58">
        <v>1.94</v>
      </c>
      <c r="F1384" s="58">
        <f>ROUND(1.25,7)</f>
        <v>1.25</v>
      </c>
      <c r="G1384" s="58">
        <v>24.0075</v>
      </c>
      <c r="H1384" s="56"/>
      <c r="I1384" s="57"/>
      <c r="J1384" s="56"/>
      <c r="K1384" s="57"/>
      <c r="L1384" s="95"/>
    </row>
    <row r="1385" spans="1:56" ht="14.25" x14ac:dyDescent="0.2">
      <c r="A1385" s="103"/>
      <c r="B1385" s="55"/>
      <c r="C1385" s="55" t="s">
        <v>71</v>
      </c>
      <c r="D1385" s="54"/>
      <c r="E1385" s="53"/>
      <c r="F1385" s="53"/>
      <c r="G1385" s="53"/>
      <c r="H1385" s="51">
        <f>H1378+H1379+H1381</f>
        <v>436.55</v>
      </c>
      <c r="I1385" s="52"/>
      <c r="J1385" s="51">
        <f>J1378+J1379+J1381</f>
        <v>5103.75</v>
      </c>
      <c r="K1385" s="52"/>
      <c r="L1385" s="96"/>
    </row>
    <row r="1386" spans="1:56" ht="14.25" x14ac:dyDescent="0.2">
      <c r="A1386" s="103"/>
      <c r="B1386" s="55"/>
      <c r="C1386" s="55" t="s">
        <v>72</v>
      </c>
      <c r="D1386" s="54"/>
      <c r="E1386" s="53"/>
      <c r="F1386" s="53"/>
      <c r="G1386" s="53"/>
      <c r="H1386" s="51"/>
      <c r="I1386" s="52"/>
      <c r="J1386" s="51">
        <f>SUM(Q1376:Q1389)+SUM(V1376:V1389)</f>
        <v>2660.8300000000004</v>
      </c>
      <c r="K1386" s="52"/>
      <c r="L1386" s="96"/>
    </row>
    <row r="1387" spans="1:56" ht="28.5" x14ac:dyDescent="0.2">
      <c r="A1387" s="103"/>
      <c r="B1387" s="55" t="s">
        <v>261</v>
      </c>
      <c r="C1387" s="55" t="s">
        <v>132</v>
      </c>
      <c r="D1387" s="54" t="s">
        <v>73</v>
      </c>
      <c r="E1387" s="53">
        <v>120</v>
      </c>
      <c r="F1387" s="53">
        <f>ROUND(0.9,7)</f>
        <v>0.9</v>
      </c>
      <c r="G1387" s="53">
        <v>108</v>
      </c>
      <c r="H1387" s="51"/>
      <c r="I1387" s="52"/>
      <c r="J1387" s="51">
        <f>SUM(AC1376:AC1389)</f>
        <v>2873.7</v>
      </c>
      <c r="K1387" s="52"/>
      <c r="L1387" s="96"/>
    </row>
    <row r="1388" spans="1:56" ht="42.75" x14ac:dyDescent="0.2">
      <c r="A1388" s="104"/>
      <c r="B1388" s="60" t="s">
        <v>260</v>
      </c>
      <c r="C1388" s="60" t="s">
        <v>131</v>
      </c>
      <c r="D1388" s="59" t="s">
        <v>73</v>
      </c>
      <c r="E1388" s="58">
        <v>65</v>
      </c>
      <c r="F1388" s="58">
        <f>ROUND(0.85,7)</f>
        <v>0.85</v>
      </c>
      <c r="G1388" s="58">
        <v>55.25</v>
      </c>
      <c r="H1388" s="56"/>
      <c r="I1388" s="57"/>
      <c r="J1388" s="56">
        <f>SUM(AE1376:AE1389)</f>
        <v>1470.11</v>
      </c>
      <c r="K1388" s="57"/>
      <c r="L1388" s="95"/>
    </row>
    <row r="1389" spans="1:56" ht="15" x14ac:dyDescent="0.25">
      <c r="C1389" s="198" t="s">
        <v>74</v>
      </c>
      <c r="D1389" s="198"/>
      <c r="E1389" s="198"/>
      <c r="F1389" s="198"/>
      <c r="G1389" s="198"/>
      <c r="H1389" s="198"/>
      <c r="I1389" s="198">
        <f>J1378+J1379+J1381+J1387+J1388</f>
        <v>9447.56</v>
      </c>
      <c r="J1389" s="198"/>
      <c r="O1389" s="49">
        <f>I1389</f>
        <v>9447.56</v>
      </c>
      <c r="P1389" s="39">
        <f>K1389</f>
        <v>0</v>
      </c>
      <c r="Q1389" s="49">
        <f>J1378</f>
        <v>2390.2600000000002</v>
      </c>
      <c r="R1389" s="49">
        <f>J1378</f>
        <v>2390.2600000000002</v>
      </c>
      <c r="U1389" s="94">
        <f>L1378</f>
        <v>0</v>
      </c>
      <c r="V1389" s="49">
        <f>J1380</f>
        <v>270.57</v>
      </c>
      <c r="W1389" s="94">
        <f>L1380</f>
        <v>0</v>
      </c>
      <c r="X1389" s="49">
        <f>J1379</f>
        <v>2350.46</v>
      </c>
      <c r="Z1389" s="94">
        <f>L1379</f>
        <v>0</v>
      </c>
      <c r="AB1389" s="49">
        <f>J1381</f>
        <v>363.03</v>
      </c>
      <c r="AN1389" s="39">
        <v>9447.56</v>
      </c>
      <c r="AO1389" s="39">
        <v>363.03</v>
      </c>
      <c r="AP1389" s="39">
        <v>2350.46</v>
      </c>
      <c r="AQ1389" s="39">
        <v>2390.2600000000002</v>
      </c>
      <c r="AX1389" s="39">
        <v>0</v>
      </c>
      <c r="AY1389" s="39">
        <v>0</v>
      </c>
      <c r="AZ1389" s="39">
        <v>0</v>
      </c>
      <c r="BA1389" s="39">
        <v>0</v>
      </c>
    </row>
    <row r="1390" spans="1:56" ht="28.5" x14ac:dyDescent="0.2">
      <c r="A1390" s="103" t="s">
        <v>504</v>
      </c>
      <c r="B1390" s="55" t="s">
        <v>505</v>
      </c>
      <c r="C1390" s="55" t="s">
        <v>506</v>
      </c>
      <c r="D1390" s="54" t="s">
        <v>105</v>
      </c>
      <c r="E1390" s="53">
        <v>15.147</v>
      </c>
      <c r="F1390" s="53"/>
      <c r="G1390" s="53">
        <v>15.147</v>
      </c>
      <c r="H1390" s="51">
        <v>600</v>
      </c>
      <c r="I1390" s="52"/>
      <c r="J1390" s="51">
        <v>9088.2000000000007</v>
      </c>
      <c r="K1390" s="52"/>
      <c r="L1390" s="96"/>
      <c r="AC1390" s="39">
        <v>0</v>
      </c>
      <c r="AD1390" s="39">
        <v>0</v>
      </c>
      <c r="AE1390" s="39">
        <v>0</v>
      </c>
      <c r="AF1390" s="39">
        <v>0</v>
      </c>
      <c r="AS1390" s="39">
        <v>0</v>
      </c>
      <c r="AT1390" s="39">
        <v>0</v>
      </c>
      <c r="BC1390" s="39">
        <v>0</v>
      </c>
      <c r="BD1390" s="39">
        <v>0</v>
      </c>
    </row>
    <row r="1391" spans="1:56" x14ac:dyDescent="0.2">
      <c r="A1391" s="50"/>
      <c r="B1391" s="50"/>
      <c r="C1391" s="50"/>
      <c r="D1391" s="50"/>
      <c r="E1391" s="50"/>
      <c r="F1391" s="50"/>
      <c r="G1391" s="50"/>
      <c r="H1391" s="50"/>
      <c r="I1391" s="50"/>
      <c r="J1391" s="50"/>
      <c r="K1391" s="50"/>
      <c r="L1391" s="50"/>
    </row>
    <row r="1392" spans="1:56" ht="15" x14ac:dyDescent="0.25">
      <c r="C1392" s="198" t="s">
        <v>74</v>
      </c>
      <c r="D1392" s="198"/>
      <c r="E1392" s="198"/>
      <c r="F1392" s="198"/>
      <c r="G1392" s="198"/>
      <c r="H1392" s="198"/>
      <c r="I1392" s="198">
        <f>J1390</f>
        <v>9088.2000000000007</v>
      </c>
      <c r="J1392" s="198"/>
      <c r="O1392" s="49">
        <f>I1392</f>
        <v>9088.2000000000007</v>
      </c>
      <c r="P1392" s="39">
        <f>K1392</f>
        <v>0</v>
      </c>
      <c r="Q1392" s="39">
        <f>0</f>
        <v>0</v>
      </c>
      <c r="R1392" s="39">
        <f>0</f>
        <v>0</v>
      </c>
      <c r="U1392" s="39">
        <f>0</f>
        <v>0</v>
      </c>
      <c r="V1392" s="39">
        <f>0</f>
        <v>0</v>
      </c>
      <c r="W1392" s="39">
        <f>0</f>
        <v>0</v>
      </c>
      <c r="X1392" s="39">
        <f>0</f>
        <v>0</v>
      </c>
      <c r="Z1392" s="39">
        <f>0</f>
        <v>0</v>
      </c>
      <c r="AB1392" s="49">
        <f>I1392</f>
        <v>9088.2000000000007</v>
      </c>
      <c r="AN1392" s="39">
        <v>9088.2000000000007</v>
      </c>
      <c r="AO1392" s="39">
        <v>9088.2000000000007</v>
      </c>
      <c r="AP1392" s="39">
        <v>0</v>
      </c>
      <c r="AQ1392" s="39">
        <v>0</v>
      </c>
      <c r="AX1392" s="39">
        <v>0</v>
      </c>
      <c r="AY1392" s="39">
        <v>0</v>
      </c>
      <c r="AZ1392" s="39">
        <v>0</v>
      </c>
      <c r="BA1392" s="39">
        <v>0</v>
      </c>
    </row>
    <row r="1393" spans="1:56" ht="171.75" x14ac:dyDescent="0.2">
      <c r="A1393" s="103" t="s">
        <v>507</v>
      </c>
      <c r="B1393" s="55" t="s">
        <v>508</v>
      </c>
      <c r="C1393" s="55" t="s">
        <v>273</v>
      </c>
      <c r="D1393" s="54" t="s">
        <v>104</v>
      </c>
      <c r="E1393" s="53">
        <v>9.9</v>
      </c>
      <c r="F1393" s="53"/>
      <c r="G1393" s="53">
        <v>9.9</v>
      </c>
      <c r="H1393" s="51"/>
      <c r="I1393" s="52"/>
      <c r="J1393" s="51"/>
      <c r="K1393" s="52"/>
      <c r="L1393" s="96"/>
      <c r="AC1393" s="39">
        <v>3877.34</v>
      </c>
      <c r="AD1393" s="39">
        <v>3877.34</v>
      </c>
      <c r="AE1393" s="39">
        <v>1983.55</v>
      </c>
      <c r="AF1393" s="39">
        <v>1983.55</v>
      </c>
      <c r="AS1393" s="39">
        <v>3877.34</v>
      </c>
      <c r="AT1393" s="39">
        <v>1983.55</v>
      </c>
      <c r="BC1393" s="39">
        <v>0</v>
      </c>
      <c r="BD1393" s="39">
        <v>0</v>
      </c>
    </row>
    <row r="1394" spans="1:56" ht="38.25" x14ac:dyDescent="0.2">
      <c r="B1394" s="106" t="s">
        <v>452</v>
      </c>
    </row>
    <row r="1395" spans="1:56" ht="14.25" x14ac:dyDescent="0.2">
      <c r="A1395" s="103"/>
      <c r="B1395" s="61">
        <v>1</v>
      </c>
      <c r="C1395" s="55" t="s">
        <v>33</v>
      </c>
      <c r="D1395" s="54"/>
      <c r="E1395" s="53"/>
      <c r="F1395" s="53"/>
      <c r="G1395" s="53"/>
      <c r="H1395" s="51">
        <v>8.64</v>
      </c>
      <c r="I1395" s="52">
        <f>ROUND(35*1.15,7)</f>
        <v>40.25</v>
      </c>
      <c r="J1395" s="51">
        <v>3442.82</v>
      </c>
      <c r="K1395" s="52"/>
      <c r="L1395" s="96"/>
    </row>
    <row r="1396" spans="1:56" ht="14.25" x14ac:dyDescent="0.2">
      <c r="A1396" s="103"/>
      <c r="B1396" s="61">
        <v>3</v>
      </c>
      <c r="C1396" s="55" t="s">
        <v>34</v>
      </c>
      <c r="D1396" s="54"/>
      <c r="E1396" s="53"/>
      <c r="F1396" s="53"/>
      <c r="G1396" s="53"/>
      <c r="H1396" s="51">
        <v>2.66</v>
      </c>
      <c r="I1396" s="52">
        <f>ROUND(35*1.25,7)</f>
        <v>43.75</v>
      </c>
      <c r="J1396" s="51">
        <v>1152.1600000000001</v>
      </c>
      <c r="K1396" s="52"/>
      <c r="L1396" s="96"/>
    </row>
    <row r="1397" spans="1:56" ht="14.25" x14ac:dyDescent="0.2">
      <c r="A1397" s="103"/>
      <c r="B1397" s="61">
        <v>2</v>
      </c>
      <c r="C1397" s="55" t="s">
        <v>67</v>
      </c>
      <c r="D1397" s="54"/>
      <c r="E1397" s="53"/>
      <c r="F1397" s="53"/>
      <c r="G1397" s="53"/>
      <c r="H1397" s="51">
        <v>0.34</v>
      </c>
      <c r="I1397" s="52">
        <f>ROUND(35*1.25,7)</f>
        <v>43.75</v>
      </c>
      <c r="J1397" s="62">
        <v>147.31</v>
      </c>
      <c r="K1397" s="52"/>
      <c r="L1397" s="97"/>
    </row>
    <row r="1398" spans="1:56" ht="28.5" x14ac:dyDescent="0.2">
      <c r="A1398" s="103"/>
      <c r="B1398" s="55" t="s">
        <v>904</v>
      </c>
      <c r="C1398" s="55" t="s">
        <v>905</v>
      </c>
      <c r="D1398" s="54" t="s">
        <v>105</v>
      </c>
      <c r="E1398" s="53">
        <v>0.10199999999999999</v>
      </c>
      <c r="F1398" s="53">
        <f>ROUND(35,7)</f>
        <v>35</v>
      </c>
      <c r="G1398" s="53">
        <v>35.343000000000004</v>
      </c>
      <c r="H1398" s="51"/>
      <c r="I1398" s="52"/>
      <c r="J1398" s="51"/>
      <c r="K1398" s="52"/>
      <c r="L1398" s="96"/>
    </row>
    <row r="1399" spans="1:56" ht="14.25" x14ac:dyDescent="0.2">
      <c r="A1399" s="103"/>
      <c r="B1399" s="55"/>
      <c r="C1399" s="55" t="s">
        <v>68</v>
      </c>
      <c r="D1399" s="54" t="s">
        <v>69</v>
      </c>
      <c r="E1399" s="53">
        <v>1</v>
      </c>
      <c r="F1399" s="53">
        <f>ROUND(35*1.15,7)</f>
        <v>40.25</v>
      </c>
      <c r="G1399" s="53">
        <v>398.47500000000002</v>
      </c>
      <c r="H1399" s="51"/>
      <c r="I1399" s="52"/>
      <c r="J1399" s="51"/>
      <c r="K1399" s="52"/>
      <c r="L1399" s="96"/>
    </row>
    <row r="1400" spans="1:56" ht="14.25" x14ac:dyDescent="0.2">
      <c r="A1400" s="103"/>
      <c r="B1400" s="55"/>
      <c r="C1400" s="60" t="s">
        <v>70</v>
      </c>
      <c r="D1400" s="59" t="s">
        <v>69</v>
      </c>
      <c r="E1400" s="58">
        <v>0.03</v>
      </c>
      <c r="F1400" s="58">
        <f>ROUND(35*1.25,7)</f>
        <v>43.75</v>
      </c>
      <c r="G1400" s="58">
        <v>12.99375</v>
      </c>
      <c r="H1400" s="56"/>
      <c r="I1400" s="57"/>
      <c r="J1400" s="56"/>
      <c r="K1400" s="57"/>
      <c r="L1400" s="95"/>
    </row>
    <row r="1401" spans="1:56" ht="14.25" x14ac:dyDescent="0.2">
      <c r="A1401" s="103"/>
      <c r="B1401" s="55"/>
      <c r="C1401" s="55" t="s">
        <v>71</v>
      </c>
      <c r="D1401" s="54"/>
      <c r="E1401" s="53"/>
      <c r="F1401" s="53"/>
      <c r="G1401" s="53"/>
      <c r="H1401" s="51">
        <f>H1395+H1396</f>
        <v>11.3</v>
      </c>
      <c r="I1401" s="52"/>
      <c r="J1401" s="51">
        <f>J1395+J1396</f>
        <v>4594.9800000000005</v>
      </c>
      <c r="K1401" s="52"/>
      <c r="L1401" s="96"/>
    </row>
    <row r="1402" spans="1:56" ht="14.25" x14ac:dyDescent="0.2">
      <c r="A1402" s="103"/>
      <c r="B1402" s="55"/>
      <c r="C1402" s="55" t="s">
        <v>72</v>
      </c>
      <c r="D1402" s="54"/>
      <c r="E1402" s="53"/>
      <c r="F1402" s="53"/>
      <c r="G1402" s="53"/>
      <c r="H1402" s="51"/>
      <c r="I1402" s="52"/>
      <c r="J1402" s="51">
        <f>SUM(Q1393:Q1405)+SUM(V1393:V1405)</f>
        <v>3590.13</v>
      </c>
      <c r="K1402" s="52"/>
      <c r="L1402" s="96"/>
    </row>
    <row r="1403" spans="1:56" ht="28.5" x14ac:dyDescent="0.2">
      <c r="A1403" s="103"/>
      <c r="B1403" s="55" t="s">
        <v>261</v>
      </c>
      <c r="C1403" s="55" t="s">
        <v>132</v>
      </c>
      <c r="D1403" s="54" t="s">
        <v>73</v>
      </c>
      <c r="E1403" s="53">
        <v>120</v>
      </c>
      <c r="F1403" s="53">
        <f>ROUND(0.9,7)</f>
        <v>0.9</v>
      </c>
      <c r="G1403" s="53">
        <v>108</v>
      </c>
      <c r="H1403" s="51"/>
      <c r="I1403" s="52"/>
      <c r="J1403" s="51">
        <f>SUM(AC1393:AC1405)</f>
        <v>3877.34</v>
      </c>
      <c r="K1403" s="52"/>
      <c r="L1403" s="96"/>
    </row>
    <row r="1404" spans="1:56" ht="42.75" x14ac:dyDescent="0.2">
      <c r="A1404" s="104"/>
      <c r="B1404" s="60" t="s">
        <v>260</v>
      </c>
      <c r="C1404" s="60" t="s">
        <v>131</v>
      </c>
      <c r="D1404" s="59" t="s">
        <v>73</v>
      </c>
      <c r="E1404" s="58">
        <v>65</v>
      </c>
      <c r="F1404" s="58">
        <f>ROUND(0.85,7)</f>
        <v>0.85</v>
      </c>
      <c r="G1404" s="58">
        <v>55.25</v>
      </c>
      <c r="H1404" s="56"/>
      <c r="I1404" s="57"/>
      <c r="J1404" s="56">
        <f>SUM(AE1393:AE1405)</f>
        <v>1983.55</v>
      </c>
      <c r="K1404" s="57"/>
      <c r="L1404" s="95"/>
    </row>
    <row r="1405" spans="1:56" ht="15" x14ac:dyDescent="0.25">
      <c r="C1405" s="198" t="s">
        <v>74</v>
      </c>
      <c r="D1405" s="198"/>
      <c r="E1405" s="198"/>
      <c r="F1405" s="198"/>
      <c r="G1405" s="198"/>
      <c r="H1405" s="198"/>
      <c r="I1405" s="198">
        <f>J1395+J1396+J1403+J1404</f>
        <v>10455.869999999999</v>
      </c>
      <c r="J1405" s="198"/>
      <c r="O1405" s="49">
        <f>I1405</f>
        <v>10455.869999999999</v>
      </c>
      <c r="P1405" s="39">
        <f>K1405</f>
        <v>0</v>
      </c>
      <c r="Q1405" s="49">
        <f>J1395</f>
        <v>3442.82</v>
      </c>
      <c r="R1405" s="49">
        <f>J1395</f>
        <v>3442.82</v>
      </c>
      <c r="U1405" s="94">
        <f>L1395</f>
        <v>0</v>
      </c>
      <c r="V1405" s="49">
        <f>J1397</f>
        <v>147.31</v>
      </c>
      <c r="W1405" s="94">
        <f>L1397</f>
        <v>0</v>
      </c>
      <c r="X1405" s="49">
        <f>J1396</f>
        <v>1152.1600000000001</v>
      </c>
      <c r="Z1405" s="94">
        <f>L1396</f>
        <v>0</v>
      </c>
      <c r="AB1405" s="39">
        <f>0</f>
        <v>0</v>
      </c>
      <c r="AN1405" s="39">
        <v>10455.869999999999</v>
      </c>
      <c r="AO1405" s="39">
        <v>0</v>
      </c>
      <c r="AP1405" s="39">
        <v>1152.1600000000001</v>
      </c>
      <c r="AQ1405" s="39">
        <v>3442.82</v>
      </c>
      <c r="AX1405" s="39">
        <v>0</v>
      </c>
      <c r="AY1405" s="39">
        <v>0</v>
      </c>
      <c r="AZ1405" s="39">
        <v>0</v>
      </c>
      <c r="BA1405" s="39">
        <v>0</v>
      </c>
    </row>
    <row r="1406" spans="1:56" ht="28.5" x14ac:dyDescent="0.2">
      <c r="A1406" s="103" t="s">
        <v>509</v>
      </c>
      <c r="B1406" s="55" t="s">
        <v>505</v>
      </c>
      <c r="C1406" s="55" t="s">
        <v>506</v>
      </c>
      <c r="D1406" s="54" t="s">
        <v>105</v>
      </c>
      <c r="E1406" s="53">
        <v>35.343000000000004</v>
      </c>
      <c r="F1406" s="53"/>
      <c r="G1406" s="53">
        <v>35.343000000000004</v>
      </c>
      <c r="H1406" s="51">
        <v>600</v>
      </c>
      <c r="I1406" s="52"/>
      <c r="J1406" s="51">
        <v>21205.8</v>
      </c>
      <c r="K1406" s="52"/>
      <c r="L1406" s="96"/>
      <c r="AC1406" s="39">
        <v>0</v>
      </c>
      <c r="AD1406" s="39">
        <v>0</v>
      </c>
      <c r="AE1406" s="39">
        <v>0</v>
      </c>
      <c r="AF1406" s="39">
        <v>0</v>
      </c>
      <c r="AS1406" s="39">
        <v>0</v>
      </c>
      <c r="AT1406" s="39">
        <v>0</v>
      </c>
      <c r="BC1406" s="39">
        <v>0</v>
      </c>
      <c r="BD1406" s="39">
        <v>0</v>
      </c>
    </row>
    <row r="1407" spans="1:56" x14ac:dyDescent="0.2">
      <c r="A1407" s="50"/>
      <c r="B1407" s="50"/>
      <c r="C1407" s="50"/>
      <c r="D1407" s="50"/>
      <c r="E1407" s="50"/>
      <c r="F1407" s="50"/>
      <c r="G1407" s="50"/>
      <c r="H1407" s="50"/>
      <c r="I1407" s="50"/>
      <c r="J1407" s="50"/>
      <c r="K1407" s="50"/>
      <c r="L1407" s="50"/>
    </row>
    <row r="1408" spans="1:56" ht="15" x14ac:dyDescent="0.25">
      <c r="C1408" s="198" t="s">
        <v>74</v>
      </c>
      <c r="D1408" s="198"/>
      <c r="E1408" s="198"/>
      <c r="F1408" s="198"/>
      <c r="G1408" s="198"/>
      <c r="H1408" s="198"/>
      <c r="I1408" s="198">
        <f>J1406</f>
        <v>21205.8</v>
      </c>
      <c r="J1408" s="198"/>
      <c r="O1408" s="49">
        <f>I1408</f>
        <v>21205.8</v>
      </c>
      <c r="P1408" s="39">
        <f>K1408</f>
        <v>0</v>
      </c>
      <c r="Q1408" s="39">
        <f>0</f>
        <v>0</v>
      </c>
      <c r="R1408" s="39">
        <f>0</f>
        <v>0</v>
      </c>
      <c r="U1408" s="39">
        <f>0</f>
        <v>0</v>
      </c>
      <c r="V1408" s="39">
        <f>0</f>
        <v>0</v>
      </c>
      <c r="W1408" s="39">
        <f>0</f>
        <v>0</v>
      </c>
      <c r="X1408" s="39">
        <f>0</f>
        <v>0</v>
      </c>
      <c r="Z1408" s="39">
        <f>0</f>
        <v>0</v>
      </c>
      <c r="AB1408" s="49">
        <f>I1408</f>
        <v>21205.8</v>
      </c>
      <c r="AN1408" s="39">
        <v>21205.8</v>
      </c>
      <c r="AO1408" s="39">
        <v>21205.8</v>
      </c>
      <c r="AP1408" s="39">
        <v>0</v>
      </c>
      <c r="AQ1408" s="39">
        <v>0</v>
      </c>
      <c r="AX1408" s="39">
        <v>0</v>
      </c>
      <c r="AY1408" s="39">
        <v>0</v>
      </c>
      <c r="AZ1408" s="39">
        <v>0</v>
      </c>
      <c r="BA1408" s="39">
        <v>0</v>
      </c>
    </row>
    <row r="1409" spans="1:56" ht="144.75" x14ac:dyDescent="0.2">
      <c r="A1409" s="103" t="s">
        <v>510</v>
      </c>
      <c r="B1409" s="55" t="s">
        <v>511</v>
      </c>
      <c r="C1409" s="55" t="s">
        <v>272</v>
      </c>
      <c r="D1409" s="54" t="s">
        <v>104</v>
      </c>
      <c r="E1409" s="53">
        <v>9.9</v>
      </c>
      <c r="F1409" s="53"/>
      <c r="G1409" s="53">
        <v>9.9</v>
      </c>
      <c r="H1409" s="51"/>
      <c r="I1409" s="52"/>
      <c r="J1409" s="51"/>
      <c r="K1409" s="52"/>
      <c r="L1409" s="96"/>
      <c r="AC1409" s="39">
        <v>4855.1400000000003</v>
      </c>
      <c r="AD1409" s="39">
        <v>4855.1400000000003</v>
      </c>
      <c r="AE1409" s="39">
        <v>2483.7600000000002</v>
      </c>
      <c r="AF1409" s="39">
        <v>2483.7600000000002</v>
      </c>
      <c r="AS1409" s="39">
        <v>4855.1400000000003</v>
      </c>
      <c r="AT1409" s="39">
        <v>2483.7600000000002</v>
      </c>
      <c r="BC1409" s="39">
        <v>0</v>
      </c>
      <c r="BD1409" s="39">
        <v>0</v>
      </c>
    </row>
    <row r="1410" spans="1:56" ht="38.25" x14ac:dyDescent="0.2">
      <c r="B1410" s="106" t="s">
        <v>452</v>
      </c>
    </row>
    <row r="1411" spans="1:56" ht="14.25" x14ac:dyDescent="0.2">
      <c r="A1411" s="103"/>
      <c r="B1411" s="61">
        <v>1</v>
      </c>
      <c r="C1411" s="55" t="s">
        <v>33</v>
      </c>
      <c r="D1411" s="54"/>
      <c r="E1411" s="53"/>
      <c r="F1411" s="53"/>
      <c r="G1411" s="53"/>
      <c r="H1411" s="51">
        <v>383.25</v>
      </c>
      <c r="I1411" s="52">
        <f>ROUND(1.15,7)</f>
        <v>1.1499999999999999</v>
      </c>
      <c r="J1411" s="51">
        <v>4363.33</v>
      </c>
      <c r="K1411" s="52"/>
      <c r="L1411" s="96"/>
    </row>
    <row r="1412" spans="1:56" ht="14.25" x14ac:dyDescent="0.2">
      <c r="A1412" s="103"/>
      <c r="B1412" s="61">
        <v>3</v>
      </c>
      <c r="C1412" s="55" t="s">
        <v>34</v>
      </c>
      <c r="D1412" s="54"/>
      <c r="E1412" s="53"/>
      <c r="F1412" s="53"/>
      <c r="G1412" s="53"/>
      <c r="H1412" s="51">
        <v>126.92</v>
      </c>
      <c r="I1412" s="52">
        <f>ROUND(1.25,7)</f>
        <v>1.25</v>
      </c>
      <c r="J1412" s="51">
        <v>1570.64</v>
      </c>
      <c r="K1412" s="52"/>
      <c r="L1412" s="96"/>
    </row>
    <row r="1413" spans="1:56" ht="14.25" x14ac:dyDescent="0.2">
      <c r="A1413" s="103"/>
      <c r="B1413" s="61">
        <v>2</v>
      </c>
      <c r="C1413" s="55" t="s">
        <v>67</v>
      </c>
      <c r="D1413" s="54"/>
      <c r="E1413" s="53"/>
      <c r="F1413" s="53"/>
      <c r="G1413" s="53"/>
      <c r="H1413" s="51">
        <v>10.68</v>
      </c>
      <c r="I1413" s="52">
        <f>ROUND(1.25,7)</f>
        <v>1.25</v>
      </c>
      <c r="J1413" s="62">
        <v>132.16999999999999</v>
      </c>
      <c r="K1413" s="52"/>
      <c r="L1413" s="97"/>
    </row>
    <row r="1414" spans="1:56" ht="14.25" x14ac:dyDescent="0.2">
      <c r="A1414" s="103"/>
      <c r="B1414" s="61">
        <v>4</v>
      </c>
      <c r="C1414" s="55" t="s">
        <v>35</v>
      </c>
      <c r="D1414" s="54"/>
      <c r="E1414" s="53"/>
      <c r="F1414" s="53"/>
      <c r="G1414" s="53"/>
      <c r="H1414" s="51">
        <v>870.84</v>
      </c>
      <c r="I1414" s="52"/>
      <c r="J1414" s="51">
        <v>8621.32</v>
      </c>
      <c r="K1414" s="52"/>
      <c r="L1414" s="96"/>
    </row>
    <row r="1415" spans="1:56" ht="14.25" x14ac:dyDescent="0.2">
      <c r="A1415" s="103"/>
      <c r="B1415" s="55" t="s">
        <v>902</v>
      </c>
      <c r="C1415" s="55" t="s">
        <v>903</v>
      </c>
      <c r="D1415" s="54" t="s">
        <v>111</v>
      </c>
      <c r="E1415" s="53">
        <v>103</v>
      </c>
      <c r="F1415" s="53"/>
      <c r="G1415" s="53">
        <v>1019.7</v>
      </c>
      <c r="H1415" s="51"/>
      <c r="I1415" s="52"/>
      <c r="J1415" s="51"/>
      <c r="K1415" s="52"/>
      <c r="L1415" s="96"/>
    </row>
    <row r="1416" spans="1:56" ht="14.25" x14ac:dyDescent="0.2">
      <c r="A1416" s="103"/>
      <c r="B1416" s="55"/>
      <c r="C1416" s="55" t="s">
        <v>68</v>
      </c>
      <c r="D1416" s="54" t="s">
        <v>69</v>
      </c>
      <c r="E1416" s="53">
        <v>40.299999999999997</v>
      </c>
      <c r="F1416" s="53">
        <f>ROUND(1.15,7)</f>
        <v>1.1499999999999999</v>
      </c>
      <c r="G1416" s="53">
        <v>458.81549999999999</v>
      </c>
      <c r="H1416" s="51"/>
      <c r="I1416" s="52"/>
      <c r="J1416" s="51"/>
      <c r="K1416" s="52"/>
      <c r="L1416" s="96"/>
    </row>
    <row r="1417" spans="1:56" ht="14.25" x14ac:dyDescent="0.2">
      <c r="A1417" s="103"/>
      <c r="B1417" s="55"/>
      <c r="C1417" s="60" t="s">
        <v>70</v>
      </c>
      <c r="D1417" s="59" t="s">
        <v>69</v>
      </c>
      <c r="E1417" s="58">
        <v>0.83</v>
      </c>
      <c r="F1417" s="58">
        <f>ROUND(1.25,7)</f>
        <v>1.25</v>
      </c>
      <c r="G1417" s="58">
        <v>10.27125</v>
      </c>
      <c r="H1417" s="56"/>
      <c r="I1417" s="57"/>
      <c r="J1417" s="56"/>
      <c r="K1417" s="57"/>
      <c r="L1417" s="95"/>
    </row>
    <row r="1418" spans="1:56" ht="14.25" x14ac:dyDescent="0.2">
      <c r="A1418" s="103"/>
      <c r="B1418" s="55"/>
      <c r="C1418" s="55" t="s">
        <v>71</v>
      </c>
      <c r="D1418" s="54"/>
      <c r="E1418" s="53"/>
      <c r="F1418" s="53"/>
      <c r="G1418" s="53"/>
      <c r="H1418" s="51">
        <f>H1411+H1412+H1414</f>
        <v>1381.01</v>
      </c>
      <c r="I1418" s="52"/>
      <c r="J1418" s="51">
        <f>J1411+J1412+J1414</f>
        <v>14555.29</v>
      </c>
      <c r="K1418" s="52"/>
      <c r="L1418" s="96"/>
    </row>
    <row r="1419" spans="1:56" ht="14.25" x14ac:dyDescent="0.2">
      <c r="A1419" s="103"/>
      <c r="B1419" s="55"/>
      <c r="C1419" s="55" t="s">
        <v>72</v>
      </c>
      <c r="D1419" s="54"/>
      <c r="E1419" s="53"/>
      <c r="F1419" s="53"/>
      <c r="G1419" s="53"/>
      <c r="H1419" s="51"/>
      <c r="I1419" s="52"/>
      <c r="J1419" s="51">
        <f>SUM(Q1409:Q1422)+SUM(V1409:V1422)</f>
        <v>4495.5</v>
      </c>
      <c r="K1419" s="52"/>
      <c r="L1419" s="96"/>
    </row>
    <row r="1420" spans="1:56" ht="28.5" x14ac:dyDescent="0.2">
      <c r="A1420" s="103"/>
      <c r="B1420" s="55" t="s">
        <v>261</v>
      </c>
      <c r="C1420" s="55" t="s">
        <v>132</v>
      </c>
      <c r="D1420" s="54" t="s">
        <v>73</v>
      </c>
      <c r="E1420" s="53">
        <v>120</v>
      </c>
      <c r="F1420" s="53">
        <f>ROUND(0.9,7)</f>
        <v>0.9</v>
      </c>
      <c r="G1420" s="53">
        <v>108</v>
      </c>
      <c r="H1420" s="51"/>
      <c r="I1420" s="52"/>
      <c r="J1420" s="51">
        <f>SUM(AC1409:AC1422)</f>
        <v>4855.1400000000003</v>
      </c>
      <c r="K1420" s="52"/>
      <c r="L1420" s="96"/>
    </row>
    <row r="1421" spans="1:56" ht="42.75" x14ac:dyDescent="0.2">
      <c r="A1421" s="104"/>
      <c r="B1421" s="60" t="s">
        <v>260</v>
      </c>
      <c r="C1421" s="60" t="s">
        <v>131</v>
      </c>
      <c r="D1421" s="59" t="s">
        <v>73</v>
      </c>
      <c r="E1421" s="58">
        <v>65</v>
      </c>
      <c r="F1421" s="58">
        <f>ROUND(0.85,7)</f>
        <v>0.85</v>
      </c>
      <c r="G1421" s="58">
        <v>55.25</v>
      </c>
      <c r="H1421" s="56"/>
      <c r="I1421" s="57"/>
      <c r="J1421" s="56">
        <f>SUM(AE1409:AE1422)</f>
        <v>2483.7600000000002</v>
      </c>
      <c r="K1421" s="57"/>
      <c r="L1421" s="95"/>
    </row>
    <row r="1422" spans="1:56" ht="15" x14ac:dyDescent="0.25">
      <c r="C1422" s="198" t="s">
        <v>74</v>
      </c>
      <c r="D1422" s="198"/>
      <c r="E1422" s="198"/>
      <c r="F1422" s="198"/>
      <c r="G1422" s="198"/>
      <c r="H1422" s="198"/>
      <c r="I1422" s="198">
        <f>J1411+J1412+J1414+J1420+J1421</f>
        <v>21894.190000000002</v>
      </c>
      <c r="J1422" s="198"/>
      <c r="O1422" s="49">
        <f>I1422</f>
        <v>21894.190000000002</v>
      </c>
      <c r="P1422" s="39">
        <f>K1422</f>
        <v>0</v>
      </c>
      <c r="Q1422" s="49">
        <f>J1411</f>
        <v>4363.33</v>
      </c>
      <c r="R1422" s="49">
        <f>J1411</f>
        <v>4363.33</v>
      </c>
      <c r="U1422" s="94">
        <f>L1411</f>
        <v>0</v>
      </c>
      <c r="V1422" s="49">
        <f>J1413</f>
        <v>132.16999999999999</v>
      </c>
      <c r="W1422" s="94">
        <f>L1413</f>
        <v>0</v>
      </c>
      <c r="X1422" s="49">
        <f>J1412</f>
        <v>1570.64</v>
      </c>
      <c r="Z1422" s="94">
        <f>L1412</f>
        <v>0</v>
      </c>
      <c r="AB1422" s="49">
        <f>J1414</f>
        <v>8621.32</v>
      </c>
      <c r="AN1422" s="39">
        <v>21894.190000000002</v>
      </c>
      <c r="AO1422" s="39">
        <v>8621.32</v>
      </c>
      <c r="AP1422" s="39">
        <v>1570.64</v>
      </c>
      <c r="AQ1422" s="39">
        <v>4363.33</v>
      </c>
      <c r="AX1422" s="39">
        <v>0</v>
      </c>
      <c r="AY1422" s="39">
        <v>0</v>
      </c>
      <c r="AZ1422" s="39">
        <v>0</v>
      </c>
      <c r="BA1422" s="39">
        <v>0</v>
      </c>
    </row>
    <row r="1423" spans="1:56" ht="144.75" x14ac:dyDescent="0.2">
      <c r="A1423" s="103" t="s">
        <v>512</v>
      </c>
      <c r="B1423" s="55" t="s">
        <v>513</v>
      </c>
      <c r="C1423" s="55" t="s">
        <v>271</v>
      </c>
      <c r="D1423" s="54" t="s">
        <v>104</v>
      </c>
      <c r="E1423" s="53">
        <v>9.9</v>
      </c>
      <c r="F1423" s="53"/>
      <c r="G1423" s="53">
        <v>9.9</v>
      </c>
      <c r="H1423" s="51"/>
      <c r="I1423" s="52"/>
      <c r="J1423" s="51"/>
      <c r="K1423" s="52"/>
      <c r="L1423" s="96"/>
      <c r="AC1423" s="39">
        <v>3791.07</v>
      </c>
      <c r="AD1423" s="39">
        <v>3791.07</v>
      </c>
      <c r="AE1423" s="39">
        <v>1939.41</v>
      </c>
      <c r="AF1423" s="39">
        <v>1939.41</v>
      </c>
      <c r="AS1423" s="39">
        <v>3791.07</v>
      </c>
      <c r="AT1423" s="39">
        <v>1939.41</v>
      </c>
      <c r="BC1423" s="39">
        <v>0</v>
      </c>
      <c r="BD1423" s="39">
        <v>0</v>
      </c>
    </row>
    <row r="1424" spans="1:56" ht="38.25" x14ac:dyDescent="0.2">
      <c r="B1424" s="106" t="s">
        <v>452</v>
      </c>
    </row>
    <row r="1425" spans="1:56" ht="14.25" x14ac:dyDescent="0.2">
      <c r="A1425" s="103"/>
      <c r="B1425" s="61">
        <v>1</v>
      </c>
      <c r="C1425" s="55" t="s">
        <v>33</v>
      </c>
      <c r="D1425" s="54"/>
      <c r="E1425" s="53"/>
      <c r="F1425" s="53"/>
      <c r="G1425" s="53"/>
      <c r="H1425" s="51">
        <v>296.70999999999998</v>
      </c>
      <c r="I1425" s="52">
        <f>ROUND(1.15,7)</f>
        <v>1.1499999999999999</v>
      </c>
      <c r="J1425" s="51">
        <v>3378.08</v>
      </c>
      <c r="K1425" s="52"/>
      <c r="L1425" s="96"/>
    </row>
    <row r="1426" spans="1:56" ht="14.25" x14ac:dyDescent="0.2">
      <c r="A1426" s="103"/>
      <c r="B1426" s="61">
        <v>3</v>
      </c>
      <c r="C1426" s="55" t="s">
        <v>34</v>
      </c>
      <c r="D1426" s="54"/>
      <c r="E1426" s="53"/>
      <c r="F1426" s="53"/>
      <c r="G1426" s="53"/>
      <c r="H1426" s="51">
        <v>121.22</v>
      </c>
      <c r="I1426" s="52">
        <f>ROUND(1.25,7)</f>
        <v>1.25</v>
      </c>
      <c r="J1426" s="51">
        <v>1500.15</v>
      </c>
      <c r="K1426" s="52"/>
      <c r="L1426" s="96"/>
    </row>
    <row r="1427" spans="1:56" ht="14.25" x14ac:dyDescent="0.2">
      <c r="A1427" s="103"/>
      <c r="B1427" s="61">
        <v>2</v>
      </c>
      <c r="C1427" s="55" t="s">
        <v>67</v>
      </c>
      <c r="D1427" s="54"/>
      <c r="E1427" s="53"/>
      <c r="F1427" s="53"/>
      <c r="G1427" s="53"/>
      <c r="H1427" s="51">
        <v>10.68</v>
      </c>
      <c r="I1427" s="52">
        <f>ROUND(1.25,7)</f>
        <v>1.25</v>
      </c>
      <c r="J1427" s="62">
        <v>132.16999999999999</v>
      </c>
      <c r="K1427" s="52"/>
      <c r="L1427" s="97"/>
    </row>
    <row r="1428" spans="1:56" ht="14.25" x14ac:dyDescent="0.2">
      <c r="A1428" s="103"/>
      <c r="B1428" s="61">
        <v>4</v>
      </c>
      <c r="C1428" s="55" t="s">
        <v>35</v>
      </c>
      <c r="D1428" s="54"/>
      <c r="E1428" s="53"/>
      <c r="F1428" s="53"/>
      <c r="G1428" s="53"/>
      <c r="H1428" s="51">
        <v>681.39</v>
      </c>
      <c r="I1428" s="52"/>
      <c r="J1428" s="51">
        <v>6745.76</v>
      </c>
      <c r="K1428" s="52"/>
      <c r="L1428" s="96"/>
    </row>
    <row r="1429" spans="1:56" ht="14.25" x14ac:dyDescent="0.2">
      <c r="A1429" s="103"/>
      <c r="B1429" s="55" t="s">
        <v>902</v>
      </c>
      <c r="C1429" s="55" t="s">
        <v>903</v>
      </c>
      <c r="D1429" s="54" t="s">
        <v>111</v>
      </c>
      <c r="E1429" s="53">
        <v>103</v>
      </c>
      <c r="F1429" s="53"/>
      <c r="G1429" s="53">
        <v>1019.7</v>
      </c>
      <c r="H1429" s="51"/>
      <c r="I1429" s="52"/>
      <c r="J1429" s="51"/>
      <c r="K1429" s="52"/>
      <c r="L1429" s="96"/>
    </row>
    <row r="1430" spans="1:56" ht="14.25" x14ac:dyDescent="0.2">
      <c r="A1430" s="103"/>
      <c r="B1430" s="55"/>
      <c r="C1430" s="55" t="s">
        <v>68</v>
      </c>
      <c r="D1430" s="54" t="s">
        <v>69</v>
      </c>
      <c r="E1430" s="53">
        <v>31.2</v>
      </c>
      <c r="F1430" s="53">
        <f>ROUND(1.15,7)</f>
        <v>1.1499999999999999</v>
      </c>
      <c r="G1430" s="53">
        <v>355.21199999999999</v>
      </c>
      <c r="H1430" s="51"/>
      <c r="I1430" s="52"/>
      <c r="J1430" s="51"/>
      <c r="K1430" s="52"/>
      <c r="L1430" s="96"/>
    </row>
    <row r="1431" spans="1:56" ht="14.25" x14ac:dyDescent="0.2">
      <c r="A1431" s="103"/>
      <c r="B1431" s="55"/>
      <c r="C1431" s="60" t="s">
        <v>70</v>
      </c>
      <c r="D1431" s="59" t="s">
        <v>69</v>
      </c>
      <c r="E1431" s="58">
        <v>0.83</v>
      </c>
      <c r="F1431" s="58">
        <f>ROUND(1.25,7)</f>
        <v>1.25</v>
      </c>
      <c r="G1431" s="58">
        <v>10.27125</v>
      </c>
      <c r="H1431" s="56"/>
      <c r="I1431" s="57"/>
      <c r="J1431" s="56"/>
      <c r="K1431" s="57"/>
      <c r="L1431" s="95"/>
    </row>
    <row r="1432" spans="1:56" ht="14.25" x14ac:dyDescent="0.2">
      <c r="A1432" s="103"/>
      <c r="B1432" s="55"/>
      <c r="C1432" s="55" t="s">
        <v>71</v>
      </c>
      <c r="D1432" s="54"/>
      <c r="E1432" s="53"/>
      <c r="F1432" s="53"/>
      <c r="G1432" s="53"/>
      <c r="H1432" s="51">
        <f>H1425+H1426+H1428</f>
        <v>1099.32</v>
      </c>
      <c r="I1432" s="52"/>
      <c r="J1432" s="51">
        <f>J1425+J1426+J1428</f>
        <v>11623.99</v>
      </c>
      <c r="K1432" s="52"/>
      <c r="L1432" s="96"/>
    </row>
    <row r="1433" spans="1:56" ht="14.25" x14ac:dyDescent="0.2">
      <c r="A1433" s="103"/>
      <c r="B1433" s="55"/>
      <c r="C1433" s="55" t="s">
        <v>72</v>
      </c>
      <c r="D1433" s="54"/>
      <c r="E1433" s="53"/>
      <c r="F1433" s="53"/>
      <c r="G1433" s="53"/>
      <c r="H1433" s="51"/>
      <c r="I1433" s="52"/>
      <c r="J1433" s="51">
        <f>SUM(Q1423:Q1436)+SUM(V1423:V1436)</f>
        <v>3510.25</v>
      </c>
      <c r="K1433" s="52"/>
      <c r="L1433" s="96"/>
    </row>
    <row r="1434" spans="1:56" ht="28.5" x14ac:dyDescent="0.2">
      <c r="A1434" s="103"/>
      <c r="B1434" s="55" t="s">
        <v>261</v>
      </c>
      <c r="C1434" s="55" t="s">
        <v>132</v>
      </c>
      <c r="D1434" s="54" t="s">
        <v>73</v>
      </c>
      <c r="E1434" s="53">
        <v>120</v>
      </c>
      <c r="F1434" s="53">
        <f>ROUND(0.9,7)</f>
        <v>0.9</v>
      </c>
      <c r="G1434" s="53">
        <v>108</v>
      </c>
      <c r="H1434" s="51"/>
      <c r="I1434" s="52"/>
      <c r="J1434" s="51">
        <f>SUM(AC1423:AC1436)</f>
        <v>3791.07</v>
      </c>
      <c r="K1434" s="52"/>
      <c r="L1434" s="96"/>
    </row>
    <row r="1435" spans="1:56" ht="42.75" x14ac:dyDescent="0.2">
      <c r="A1435" s="104"/>
      <c r="B1435" s="60" t="s">
        <v>260</v>
      </c>
      <c r="C1435" s="60" t="s">
        <v>131</v>
      </c>
      <c r="D1435" s="59" t="s">
        <v>73</v>
      </c>
      <c r="E1435" s="58">
        <v>65</v>
      </c>
      <c r="F1435" s="58">
        <f>ROUND(0.85,7)</f>
        <v>0.85</v>
      </c>
      <c r="G1435" s="58">
        <v>55.25</v>
      </c>
      <c r="H1435" s="56"/>
      <c r="I1435" s="57"/>
      <c r="J1435" s="56">
        <f>SUM(AE1423:AE1436)</f>
        <v>1939.41</v>
      </c>
      <c r="K1435" s="57"/>
      <c r="L1435" s="95"/>
    </row>
    <row r="1436" spans="1:56" ht="15" x14ac:dyDescent="0.25">
      <c r="C1436" s="198" t="s">
        <v>74</v>
      </c>
      <c r="D1436" s="198"/>
      <c r="E1436" s="198"/>
      <c r="F1436" s="198"/>
      <c r="G1436" s="198"/>
      <c r="H1436" s="198"/>
      <c r="I1436" s="198">
        <f>J1425+J1426+J1428+J1434+J1435</f>
        <v>17354.47</v>
      </c>
      <c r="J1436" s="198"/>
      <c r="O1436" s="49">
        <f>I1436</f>
        <v>17354.47</v>
      </c>
      <c r="P1436" s="39">
        <f>K1436</f>
        <v>0</v>
      </c>
      <c r="Q1436" s="49">
        <f>J1425</f>
        <v>3378.08</v>
      </c>
      <c r="R1436" s="49">
        <f>J1425</f>
        <v>3378.08</v>
      </c>
      <c r="U1436" s="94">
        <f>L1425</f>
        <v>0</v>
      </c>
      <c r="V1436" s="49">
        <f>J1427</f>
        <v>132.16999999999999</v>
      </c>
      <c r="W1436" s="94">
        <f>L1427</f>
        <v>0</v>
      </c>
      <c r="X1436" s="49">
        <f>J1426</f>
        <v>1500.15</v>
      </c>
      <c r="Z1436" s="94">
        <f>L1426</f>
        <v>0</v>
      </c>
      <c r="AB1436" s="49">
        <f>J1428</f>
        <v>6745.76</v>
      </c>
      <c r="AN1436" s="39">
        <v>17354.47</v>
      </c>
      <c r="AO1436" s="39">
        <v>6745.76</v>
      </c>
      <c r="AP1436" s="39">
        <v>1500.15</v>
      </c>
      <c r="AQ1436" s="39">
        <v>3378.08</v>
      </c>
      <c r="AX1436" s="39">
        <v>0</v>
      </c>
      <c r="AY1436" s="39">
        <v>0</v>
      </c>
      <c r="AZ1436" s="39">
        <v>0</v>
      </c>
      <c r="BA1436" s="39">
        <v>0</v>
      </c>
    </row>
    <row r="1437" spans="1:56" ht="57" x14ac:dyDescent="0.2">
      <c r="A1437" s="103" t="s">
        <v>514</v>
      </c>
      <c r="B1437" s="55" t="s">
        <v>515</v>
      </c>
      <c r="C1437" s="55" t="s">
        <v>516</v>
      </c>
      <c r="D1437" s="54" t="s">
        <v>105</v>
      </c>
      <c r="E1437" s="53">
        <v>203.94</v>
      </c>
      <c r="F1437" s="53"/>
      <c r="G1437" s="53">
        <v>203.94</v>
      </c>
      <c r="H1437" s="51">
        <v>1116.25</v>
      </c>
      <c r="I1437" s="52"/>
      <c r="J1437" s="51">
        <v>227648.03</v>
      </c>
      <c r="K1437" s="52"/>
      <c r="L1437" s="96"/>
      <c r="AC1437" s="39">
        <v>0</v>
      </c>
      <c r="AD1437" s="39">
        <v>0</v>
      </c>
      <c r="AE1437" s="39">
        <v>0</v>
      </c>
      <c r="AF1437" s="39">
        <v>0</v>
      </c>
      <c r="AS1437" s="39">
        <v>0</v>
      </c>
      <c r="AT1437" s="39">
        <v>0</v>
      </c>
      <c r="BC1437" s="39">
        <v>0</v>
      </c>
      <c r="BD1437" s="39">
        <v>0</v>
      </c>
    </row>
    <row r="1438" spans="1:56" x14ac:dyDescent="0.2">
      <c r="A1438" s="50"/>
      <c r="B1438" s="50"/>
      <c r="C1438" s="50"/>
      <c r="D1438" s="50"/>
      <c r="E1438" s="50"/>
      <c r="F1438" s="50"/>
      <c r="G1438" s="50"/>
      <c r="H1438" s="50"/>
      <c r="I1438" s="50"/>
      <c r="J1438" s="50"/>
      <c r="K1438" s="50"/>
      <c r="L1438" s="50"/>
    </row>
    <row r="1439" spans="1:56" ht="15" x14ac:dyDescent="0.25">
      <c r="C1439" s="198" t="s">
        <v>74</v>
      </c>
      <c r="D1439" s="198"/>
      <c r="E1439" s="198"/>
      <c r="F1439" s="198"/>
      <c r="G1439" s="198"/>
      <c r="H1439" s="198"/>
      <c r="I1439" s="198">
        <f>J1437</f>
        <v>227648.03</v>
      </c>
      <c r="J1439" s="198"/>
      <c r="O1439" s="49">
        <f>I1439</f>
        <v>227648.03</v>
      </c>
      <c r="P1439" s="39">
        <f>K1439</f>
        <v>0</v>
      </c>
      <c r="Q1439" s="39">
        <f>0</f>
        <v>0</v>
      </c>
      <c r="R1439" s="39">
        <f>0</f>
        <v>0</v>
      </c>
      <c r="U1439" s="39">
        <f>0</f>
        <v>0</v>
      </c>
      <c r="V1439" s="39">
        <f>0</f>
        <v>0</v>
      </c>
      <c r="W1439" s="39">
        <f>0</f>
        <v>0</v>
      </c>
      <c r="X1439" s="39">
        <f>0</f>
        <v>0</v>
      </c>
      <c r="Z1439" s="39">
        <f>0</f>
        <v>0</v>
      </c>
      <c r="AB1439" s="49">
        <f>I1439</f>
        <v>227648.03</v>
      </c>
      <c r="AN1439" s="39">
        <v>227648.03</v>
      </c>
      <c r="AO1439" s="39">
        <v>227648.03</v>
      </c>
      <c r="AP1439" s="39">
        <v>0</v>
      </c>
      <c r="AQ1439" s="39">
        <v>0</v>
      </c>
      <c r="AX1439" s="39">
        <v>0</v>
      </c>
      <c r="AY1439" s="39">
        <v>0</v>
      </c>
      <c r="AZ1439" s="39">
        <v>0</v>
      </c>
      <c r="BA1439" s="39">
        <v>0</v>
      </c>
    </row>
    <row r="1440" spans="1:56" ht="116.25" x14ac:dyDescent="0.2">
      <c r="A1440" s="103" t="s">
        <v>517</v>
      </c>
      <c r="B1440" s="55" t="s">
        <v>518</v>
      </c>
      <c r="C1440" s="55" t="s">
        <v>270</v>
      </c>
      <c r="D1440" s="54" t="s">
        <v>126</v>
      </c>
      <c r="E1440" s="53">
        <v>0.8</v>
      </c>
      <c r="F1440" s="53"/>
      <c r="G1440" s="53">
        <v>0.8</v>
      </c>
      <c r="H1440" s="51"/>
      <c r="I1440" s="52"/>
      <c r="J1440" s="51"/>
      <c r="K1440" s="52"/>
      <c r="L1440" s="96"/>
      <c r="AC1440" s="39">
        <v>57.65</v>
      </c>
      <c r="AD1440" s="39">
        <v>57.65</v>
      </c>
      <c r="AE1440" s="39">
        <v>29.49</v>
      </c>
      <c r="AF1440" s="39">
        <v>29.49</v>
      </c>
      <c r="AS1440" s="39">
        <v>57.65</v>
      </c>
      <c r="AT1440" s="39">
        <v>29.49</v>
      </c>
      <c r="BC1440" s="39">
        <v>0</v>
      </c>
      <c r="BD1440" s="39">
        <v>0</v>
      </c>
    </row>
    <row r="1441" spans="1:56" ht="38.25" x14ac:dyDescent="0.2">
      <c r="B1441" s="106" t="s">
        <v>452</v>
      </c>
    </row>
    <row r="1442" spans="1:56" ht="14.25" x14ac:dyDescent="0.2">
      <c r="A1442" s="103"/>
      <c r="B1442" s="61">
        <v>1</v>
      </c>
      <c r="C1442" s="55" t="s">
        <v>33</v>
      </c>
      <c r="D1442" s="54"/>
      <c r="E1442" s="53"/>
      <c r="F1442" s="53"/>
      <c r="G1442" s="53"/>
      <c r="H1442" s="51">
        <v>52.27</v>
      </c>
      <c r="I1442" s="52">
        <f>ROUND(1.15,7)</f>
        <v>1.1499999999999999</v>
      </c>
      <c r="J1442" s="51">
        <v>48.09</v>
      </c>
      <c r="K1442" s="52"/>
      <c r="L1442" s="96"/>
    </row>
    <row r="1443" spans="1:56" ht="14.25" x14ac:dyDescent="0.2">
      <c r="A1443" s="103"/>
      <c r="B1443" s="61">
        <v>3</v>
      </c>
      <c r="C1443" s="55" t="s">
        <v>34</v>
      </c>
      <c r="D1443" s="54"/>
      <c r="E1443" s="53"/>
      <c r="F1443" s="53"/>
      <c r="G1443" s="53"/>
      <c r="H1443" s="51">
        <v>48.51</v>
      </c>
      <c r="I1443" s="52">
        <f>ROUND(1.25,7)</f>
        <v>1.25</v>
      </c>
      <c r="J1443" s="51">
        <v>48.51</v>
      </c>
      <c r="K1443" s="52"/>
      <c r="L1443" s="96"/>
    </row>
    <row r="1444" spans="1:56" ht="14.25" x14ac:dyDescent="0.2">
      <c r="A1444" s="103"/>
      <c r="B1444" s="61">
        <v>2</v>
      </c>
      <c r="C1444" s="55" t="s">
        <v>67</v>
      </c>
      <c r="D1444" s="54"/>
      <c r="E1444" s="53"/>
      <c r="F1444" s="53"/>
      <c r="G1444" s="53"/>
      <c r="H1444" s="51">
        <v>5.29</v>
      </c>
      <c r="I1444" s="52">
        <f>ROUND(1.25,7)</f>
        <v>1.25</v>
      </c>
      <c r="J1444" s="62">
        <v>5.29</v>
      </c>
      <c r="K1444" s="52"/>
      <c r="L1444" s="97"/>
    </row>
    <row r="1445" spans="1:56" ht="14.25" x14ac:dyDescent="0.2">
      <c r="A1445" s="103"/>
      <c r="B1445" s="61">
        <v>4</v>
      </c>
      <c r="C1445" s="55" t="s">
        <v>35</v>
      </c>
      <c r="D1445" s="54"/>
      <c r="E1445" s="53"/>
      <c r="F1445" s="53"/>
      <c r="G1445" s="53"/>
      <c r="H1445" s="51">
        <v>19.41</v>
      </c>
      <c r="I1445" s="52"/>
      <c r="J1445" s="51">
        <v>15.53</v>
      </c>
      <c r="K1445" s="52"/>
      <c r="L1445" s="96"/>
    </row>
    <row r="1446" spans="1:56" ht="14.25" x14ac:dyDescent="0.2">
      <c r="A1446" s="103"/>
      <c r="B1446" s="55" t="s">
        <v>122</v>
      </c>
      <c r="C1446" s="55" t="s">
        <v>521</v>
      </c>
      <c r="D1446" s="54" t="s">
        <v>108</v>
      </c>
      <c r="E1446" s="53">
        <v>0.3</v>
      </c>
      <c r="F1446" s="53"/>
      <c r="G1446" s="53">
        <v>0.24</v>
      </c>
      <c r="H1446" s="51"/>
      <c r="I1446" s="52"/>
      <c r="J1446" s="51"/>
      <c r="K1446" s="52"/>
      <c r="L1446" s="96"/>
    </row>
    <row r="1447" spans="1:56" ht="14.25" x14ac:dyDescent="0.2">
      <c r="A1447" s="103"/>
      <c r="B1447" s="55"/>
      <c r="C1447" s="55" t="s">
        <v>68</v>
      </c>
      <c r="D1447" s="54" t="s">
        <v>69</v>
      </c>
      <c r="E1447" s="53">
        <v>5.9</v>
      </c>
      <c r="F1447" s="53">
        <f>ROUND(1.15,7)</f>
        <v>1.1499999999999999</v>
      </c>
      <c r="G1447" s="53">
        <v>5.4279999999999999</v>
      </c>
      <c r="H1447" s="51"/>
      <c r="I1447" s="52"/>
      <c r="J1447" s="51"/>
      <c r="K1447" s="52"/>
      <c r="L1447" s="96"/>
    </row>
    <row r="1448" spans="1:56" ht="14.25" x14ac:dyDescent="0.2">
      <c r="A1448" s="103"/>
      <c r="B1448" s="55"/>
      <c r="C1448" s="60" t="s">
        <v>70</v>
      </c>
      <c r="D1448" s="59" t="s">
        <v>69</v>
      </c>
      <c r="E1448" s="58">
        <v>0.41</v>
      </c>
      <c r="F1448" s="58">
        <f>ROUND(1.25,7)</f>
        <v>1.25</v>
      </c>
      <c r="G1448" s="58">
        <v>0.41</v>
      </c>
      <c r="H1448" s="56"/>
      <c r="I1448" s="57"/>
      <c r="J1448" s="56"/>
      <c r="K1448" s="57"/>
      <c r="L1448" s="95"/>
    </row>
    <row r="1449" spans="1:56" ht="14.25" x14ac:dyDescent="0.2">
      <c r="A1449" s="103"/>
      <c r="B1449" s="55"/>
      <c r="C1449" s="55" t="s">
        <v>71</v>
      </c>
      <c r="D1449" s="54"/>
      <c r="E1449" s="53"/>
      <c r="F1449" s="53"/>
      <c r="G1449" s="53"/>
      <c r="H1449" s="51">
        <f>H1442+H1443+H1445</f>
        <v>120.19</v>
      </c>
      <c r="I1449" s="52"/>
      <c r="J1449" s="51">
        <f>J1442+J1443+J1445</f>
        <v>112.13</v>
      </c>
      <c r="K1449" s="52"/>
      <c r="L1449" s="96"/>
    </row>
    <row r="1450" spans="1:56" ht="14.25" x14ac:dyDescent="0.2">
      <c r="A1450" s="103"/>
      <c r="B1450" s="55"/>
      <c r="C1450" s="55" t="s">
        <v>72</v>
      </c>
      <c r="D1450" s="54"/>
      <c r="E1450" s="53"/>
      <c r="F1450" s="53"/>
      <c r="G1450" s="53"/>
      <c r="H1450" s="51"/>
      <c r="I1450" s="52"/>
      <c r="J1450" s="51">
        <f>SUM(Q1440:Q1453)+SUM(V1440:V1453)</f>
        <v>53.38</v>
      </c>
      <c r="K1450" s="52"/>
      <c r="L1450" s="96"/>
    </row>
    <row r="1451" spans="1:56" ht="28.5" x14ac:dyDescent="0.2">
      <c r="A1451" s="103"/>
      <c r="B1451" s="55" t="s">
        <v>261</v>
      </c>
      <c r="C1451" s="55" t="s">
        <v>132</v>
      </c>
      <c r="D1451" s="54" t="s">
        <v>73</v>
      </c>
      <c r="E1451" s="53">
        <v>120</v>
      </c>
      <c r="F1451" s="53">
        <f>ROUND(0.9,7)</f>
        <v>0.9</v>
      </c>
      <c r="G1451" s="53">
        <v>108</v>
      </c>
      <c r="H1451" s="51"/>
      <c r="I1451" s="52"/>
      <c r="J1451" s="51">
        <f>SUM(AC1440:AC1453)</f>
        <v>57.65</v>
      </c>
      <c r="K1451" s="52"/>
      <c r="L1451" s="96"/>
    </row>
    <row r="1452" spans="1:56" ht="42.75" x14ac:dyDescent="0.2">
      <c r="A1452" s="104"/>
      <c r="B1452" s="60" t="s">
        <v>260</v>
      </c>
      <c r="C1452" s="60" t="s">
        <v>131</v>
      </c>
      <c r="D1452" s="59" t="s">
        <v>73</v>
      </c>
      <c r="E1452" s="58">
        <v>65</v>
      </c>
      <c r="F1452" s="58">
        <f>ROUND(0.85,7)</f>
        <v>0.85</v>
      </c>
      <c r="G1452" s="58">
        <v>55.25</v>
      </c>
      <c r="H1452" s="56"/>
      <c r="I1452" s="57"/>
      <c r="J1452" s="56">
        <f>SUM(AE1440:AE1453)</f>
        <v>29.49</v>
      </c>
      <c r="K1452" s="57"/>
      <c r="L1452" s="95"/>
    </row>
    <row r="1453" spans="1:56" ht="15" x14ac:dyDescent="0.25">
      <c r="C1453" s="198" t="s">
        <v>74</v>
      </c>
      <c r="D1453" s="198"/>
      <c r="E1453" s="198"/>
      <c r="F1453" s="198"/>
      <c r="G1453" s="198"/>
      <c r="H1453" s="198"/>
      <c r="I1453" s="198">
        <f>J1442+J1443+J1445+J1451+J1452</f>
        <v>199.27</v>
      </c>
      <c r="J1453" s="198"/>
      <c r="O1453" s="49">
        <f>I1453</f>
        <v>199.27</v>
      </c>
      <c r="P1453" s="39">
        <f>K1453</f>
        <v>0</v>
      </c>
      <c r="Q1453" s="49">
        <f>J1442</f>
        <v>48.09</v>
      </c>
      <c r="R1453" s="49">
        <f>J1442</f>
        <v>48.09</v>
      </c>
      <c r="U1453" s="94">
        <f>L1442</f>
        <v>0</v>
      </c>
      <c r="V1453" s="49">
        <f>J1444</f>
        <v>5.29</v>
      </c>
      <c r="W1453" s="94">
        <f>L1444</f>
        <v>0</v>
      </c>
      <c r="X1453" s="49">
        <f>J1443</f>
        <v>48.51</v>
      </c>
      <c r="Z1453" s="94">
        <f>L1443</f>
        <v>0</v>
      </c>
      <c r="AB1453" s="49">
        <f>J1445</f>
        <v>15.53</v>
      </c>
      <c r="AN1453" s="39">
        <v>199.27</v>
      </c>
      <c r="AO1453" s="39">
        <v>15.53</v>
      </c>
      <c r="AP1453" s="39">
        <v>48.51</v>
      </c>
      <c r="AQ1453" s="39">
        <v>48.09</v>
      </c>
      <c r="AX1453" s="39">
        <v>0</v>
      </c>
      <c r="AY1453" s="39">
        <v>0</v>
      </c>
      <c r="AZ1453" s="39">
        <v>0</v>
      </c>
      <c r="BA1453" s="39">
        <v>0</v>
      </c>
    </row>
    <row r="1454" spans="1:56" ht="14.25" x14ac:dyDescent="0.2">
      <c r="A1454" s="103" t="s">
        <v>519</v>
      </c>
      <c r="B1454" s="55" t="s">
        <v>520</v>
      </c>
      <c r="C1454" s="55" t="s">
        <v>521</v>
      </c>
      <c r="D1454" s="54" t="s">
        <v>108</v>
      </c>
      <c r="E1454" s="53">
        <v>0.24</v>
      </c>
      <c r="F1454" s="53"/>
      <c r="G1454" s="53">
        <v>0.24</v>
      </c>
      <c r="H1454" s="51">
        <v>12091.04</v>
      </c>
      <c r="I1454" s="52"/>
      <c r="J1454" s="51">
        <v>2901.85</v>
      </c>
      <c r="K1454" s="52"/>
      <c r="L1454" s="96"/>
      <c r="AC1454" s="39">
        <v>0</v>
      </c>
      <c r="AD1454" s="39">
        <v>0</v>
      </c>
      <c r="AE1454" s="39">
        <v>0</v>
      </c>
      <c r="AF1454" s="39">
        <v>0</v>
      </c>
      <c r="AS1454" s="39">
        <v>0</v>
      </c>
      <c r="AT1454" s="39">
        <v>0</v>
      </c>
      <c r="BC1454" s="39">
        <v>0</v>
      </c>
      <c r="BD1454" s="39">
        <v>0</v>
      </c>
    </row>
    <row r="1455" spans="1:56" x14ac:dyDescent="0.2">
      <c r="A1455" s="50"/>
      <c r="B1455" s="50"/>
      <c r="C1455" s="50"/>
      <c r="D1455" s="50"/>
      <c r="E1455" s="50"/>
      <c r="F1455" s="50"/>
      <c r="G1455" s="50"/>
      <c r="H1455" s="50"/>
      <c r="I1455" s="50"/>
      <c r="J1455" s="50"/>
      <c r="K1455" s="50"/>
      <c r="L1455" s="50"/>
    </row>
    <row r="1456" spans="1:56" ht="15" x14ac:dyDescent="0.25">
      <c r="C1456" s="198" t="s">
        <v>74</v>
      </c>
      <c r="D1456" s="198"/>
      <c r="E1456" s="198"/>
      <c r="F1456" s="198"/>
      <c r="G1456" s="198"/>
      <c r="H1456" s="198"/>
      <c r="I1456" s="198">
        <f>J1454</f>
        <v>2901.85</v>
      </c>
      <c r="J1456" s="198"/>
      <c r="O1456" s="49">
        <f>I1456</f>
        <v>2901.85</v>
      </c>
      <c r="P1456" s="39">
        <f>K1456</f>
        <v>0</v>
      </c>
      <c r="Q1456" s="39">
        <f>0</f>
        <v>0</v>
      </c>
      <c r="R1456" s="39">
        <f>0</f>
        <v>0</v>
      </c>
      <c r="U1456" s="39">
        <f>0</f>
        <v>0</v>
      </c>
      <c r="V1456" s="39">
        <f>0</f>
        <v>0</v>
      </c>
      <c r="W1456" s="39">
        <f>0</f>
        <v>0</v>
      </c>
      <c r="X1456" s="39">
        <f>0</f>
        <v>0</v>
      </c>
      <c r="Z1456" s="39">
        <f>0</f>
        <v>0</v>
      </c>
      <c r="AB1456" s="49">
        <f>I1456</f>
        <v>2901.85</v>
      </c>
      <c r="AN1456" s="39">
        <v>2901.85</v>
      </c>
      <c r="AO1456" s="39">
        <v>2901.85</v>
      </c>
      <c r="AP1456" s="39">
        <v>0</v>
      </c>
      <c r="AQ1456" s="39">
        <v>0</v>
      </c>
      <c r="AX1456" s="39">
        <v>0</v>
      </c>
      <c r="AY1456" s="39">
        <v>0</v>
      </c>
      <c r="AZ1456" s="39">
        <v>0</v>
      </c>
      <c r="BA1456" s="39">
        <v>0</v>
      </c>
    </row>
    <row r="1457" spans="1:56" ht="28.5" x14ac:dyDescent="0.2">
      <c r="A1457" s="103" t="s">
        <v>522</v>
      </c>
      <c r="B1457" s="55" t="s">
        <v>523</v>
      </c>
      <c r="C1457" s="55" t="s">
        <v>524</v>
      </c>
      <c r="D1457" s="54" t="s">
        <v>108</v>
      </c>
      <c r="E1457" s="53">
        <v>4.3200000000000002E-2</v>
      </c>
      <c r="F1457" s="53"/>
      <c r="G1457" s="53">
        <v>4.3200000000000002E-2</v>
      </c>
      <c r="H1457" s="51">
        <v>520484.22</v>
      </c>
      <c r="I1457" s="52"/>
      <c r="J1457" s="51">
        <v>22484.92</v>
      </c>
      <c r="K1457" s="52"/>
      <c r="L1457" s="96"/>
      <c r="AC1457" s="39">
        <v>0</v>
      </c>
      <c r="AD1457" s="39">
        <v>0</v>
      </c>
      <c r="AE1457" s="39">
        <v>0</v>
      </c>
      <c r="AF1457" s="39">
        <v>0</v>
      </c>
      <c r="AS1457" s="39">
        <v>0</v>
      </c>
      <c r="AT1457" s="39">
        <v>0</v>
      </c>
      <c r="BC1457" s="39">
        <v>0</v>
      </c>
      <c r="BD1457" s="39">
        <v>0</v>
      </c>
    </row>
    <row r="1458" spans="1:56" x14ac:dyDescent="0.2">
      <c r="A1458" s="50"/>
      <c r="B1458" s="50"/>
      <c r="C1458" s="50"/>
      <c r="D1458" s="50"/>
      <c r="E1458" s="50"/>
      <c r="F1458" s="50"/>
      <c r="G1458" s="50"/>
      <c r="H1458" s="50"/>
      <c r="I1458" s="50"/>
      <c r="J1458" s="50"/>
      <c r="K1458" s="50"/>
      <c r="L1458" s="50"/>
    </row>
    <row r="1459" spans="1:56" ht="15" x14ac:dyDescent="0.25">
      <c r="C1459" s="198" t="s">
        <v>74</v>
      </c>
      <c r="D1459" s="198"/>
      <c r="E1459" s="198"/>
      <c r="F1459" s="198"/>
      <c r="G1459" s="198"/>
      <c r="H1459" s="198"/>
      <c r="I1459" s="198">
        <f>J1457</f>
        <v>22484.92</v>
      </c>
      <c r="J1459" s="198"/>
      <c r="O1459" s="49">
        <f>I1459</f>
        <v>22484.92</v>
      </c>
      <c r="P1459" s="39">
        <f>K1459</f>
        <v>0</v>
      </c>
      <c r="Q1459" s="39">
        <f>0</f>
        <v>0</v>
      </c>
      <c r="R1459" s="39">
        <f>0</f>
        <v>0</v>
      </c>
      <c r="U1459" s="39">
        <f>0</f>
        <v>0</v>
      </c>
      <c r="V1459" s="39">
        <f>0</f>
        <v>0</v>
      </c>
      <c r="W1459" s="39">
        <f>0</f>
        <v>0</v>
      </c>
      <c r="X1459" s="39">
        <f>0</f>
        <v>0</v>
      </c>
      <c r="Z1459" s="39">
        <f>0</f>
        <v>0</v>
      </c>
      <c r="AB1459" s="49">
        <f>I1459</f>
        <v>22484.92</v>
      </c>
      <c r="AN1459" s="39">
        <v>22484.92</v>
      </c>
      <c r="AO1459" s="39">
        <v>22484.92</v>
      </c>
      <c r="AP1459" s="39">
        <v>0</v>
      </c>
      <c r="AQ1459" s="39">
        <v>0</v>
      </c>
      <c r="AX1459" s="39">
        <v>0</v>
      </c>
      <c r="AY1459" s="39">
        <v>0</v>
      </c>
      <c r="AZ1459" s="39">
        <v>0</v>
      </c>
      <c r="BA1459" s="39">
        <v>0</v>
      </c>
    </row>
    <row r="1460" spans="1:56" ht="144.75" x14ac:dyDescent="0.2">
      <c r="A1460" s="103" t="s">
        <v>525</v>
      </c>
      <c r="B1460" s="55" t="s">
        <v>526</v>
      </c>
      <c r="C1460" s="55" t="s">
        <v>259</v>
      </c>
      <c r="D1460" s="54" t="s">
        <v>104</v>
      </c>
      <c r="E1460" s="53">
        <v>0.26400000000000001</v>
      </c>
      <c r="F1460" s="53"/>
      <c r="G1460" s="53">
        <v>0.26400000000000001</v>
      </c>
      <c r="H1460" s="51"/>
      <c r="I1460" s="52"/>
      <c r="J1460" s="51"/>
      <c r="K1460" s="52"/>
      <c r="L1460" s="96"/>
      <c r="AC1460" s="39">
        <v>13.96</v>
      </c>
      <c r="AD1460" s="39">
        <v>13.96</v>
      </c>
      <c r="AE1460" s="39">
        <v>10.26</v>
      </c>
      <c r="AF1460" s="39">
        <v>10.26</v>
      </c>
      <c r="AS1460" s="39">
        <v>13.96</v>
      </c>
      <c r="AT1460" s="39">
        <v>10.26</v>
      </c>
      <c r="BC1460" s="39">
        <v>0</v>
      </c>
      <c r="BD1460" s="39">
        <v>0</v>
      </c>
    </row>
    <row r="1461" spans="1:56" ht="38.25" x14ac:dyDescent="0.2">
      <c r="B1461" s="106" t="s">
        <v>452</v>
      </c>
    </row>
    <row r="1462" spans="1:56" ht="14.25" x14ac:dyDescent="0.2">
      <c r="A1462" s="103"/>
      <c r="B1462" s="61">
        <v>1</v>
      </c>
      <c r="C1462" s="55" t="s">
        <v>33</v>
      </c>
      <c r="D1462" s="54"/>
      <c r="E1462" s="53"/>
      <c r="F1462" s="53"/>
      <c r="G1462" s="53"/>
      <c r="H1462" s="51">
        <v>56.55</v>
      </c>
      <c r="I1462" s="52">
        <f>ROUND(1.15,7)</f>
        <v>1.1499999999999999</v>
      </c>
      <c r="J1462" s="51">
        <v>17.170000000000002</v>
      </c>
      <c r="K1462" s="52"/>
      <c r="L1462" s="96"/>
    </row>
    <row r="1463" spans="1:56" ht="14.25" x14ac:dyDescent="0.2">
      <c r="A1463" s="103"/>
      <c r="B1463" s="61">
        <v>3</v>
      </c>
      <c r="C1463" s="55" t="s">
        <v>34</v>
      </c>
      <c r="D1463" s="54"/>
      <c r="E1463" s="53"/>
      <c r="F1463" s="53"/>
      <c r="G1463" s="53"/>
      <c r="H1463" s="51">
        <v>9.2200000000000006</v>
      </c>
      <c r="I1463" s="52">
        <f>ROUND(1.25,7)</f>
        <v>1.25</v>
      </c>
      <c r="J1463" s="51">
        <v>3.04</v>
      </c>
      <c r="K1463" s="52"/>
      <c r="L1463" s="96"/>
    </row>
    <row r="1464" spans="1:56" ht="14.25" x14ac:dyDescent="0.2">
      <c r="A1464" s="103"/>
      <c r="B1464" s="61">
        <v>2</v>
      </c>
      <c r="C1464" s="55" t="s">
        <v>67</v>
      </c>
      <c r="D1464" s="54"/>
      <c r="E1464" s="53"/>
      <c r="F1464" s="53"/>
      <c r="G1464" s="53"/>
      <c r="H1464" s="51">
        <v>0.22</v>
      </c>
      <c r="I1464" s="52">
        <f>ROUND(1.25,7)</f>
        <v>1.25</v>
      </c>
      <c r="J1464" s="62">
        <v>7.0000000000000007E-2</v>
      </c>
      <c r="K1464" s="52"/>
      <c r="L1464" s="97"/>
    </row>
    <row r="1465" spans="1:56" ht="14.25" x14ac:dyDescent="0.2">
      <c r="A1465" s="103"/>
      <c r="B1465" s="61">
        <v>4</v>
      </c>
      <c r="C1465" s="55" t="s">
        <v>35</v>
      </c>
      <c r="D1465" s="54"/>
      <c r="E1465" s="53"/>
      <c r="F1465" s="53"/>
      <c r="G1465" s="53"/>
      <c r="H1465" s="51">
        <v>152.04</v>
      </c>
      <c r="I1465" s="52"/>
      <c r="J1465" s="51">
        <v>40.14</v>
      </c>
      <c r="K1465" s="52"/>
      <c r="L1465" s="96"/>
    </row>
    <row r="1466" spans="1:56" ht="14.25" x14ac:dyDescent="0.2">
      <c r="A1466" s="103"/>
      <c r="B1466" s="55"/>
      <c r="C1466" s="55" t="s">
        <v>68</v>
      </c>
      <c r="D1466" s="54" t="s">
        <v>69</v>
      </c>
      <c r="E1466" s="53">
        <v>5.31</v>
      </c>
      <c r="F1466" s="53">
        <f>ROUND(1.15,7)</f>
        <v>1.1499999999999999</v>
      </c>
      <c r="G1466" s="53">
        <v>1.6121160000000001</v>
      </c>
      <c r="H1466" s="51"/>
      <c r="I1466" s="52"/>
      <c r="J1466" s="51"/>
      <c r="K1466" s="52"/>
      <c r="L1466" s="96"/>
    </row>
    <row r="1467" spans="1:56" ht="14.25" x14ac:dyDescent="0.2">
      <c r="A1467" s="103"/>
      <c r="B1467" s="55"/>
      <c r="C1467" s="60" t="s">
        <v>70</v>
      </c>
      <c r="D1467" s="59" t="s">
        <v>69</v>
      </c>
      <c r="E1467" s="58">
        <v>0.02</v>
      </c>
      <c r="F1467" s="58">
        <f>ROUND(1.25,7)</f>
        <v>1.25</v>
      </c>
      <c r="G1467" s="58">
        <v>6.6E-3</v>
      </c>
      <c r="H1467" s="56"/>
      <c r="I1467" s="57"/>
      <c r="J1467" s="56"/>
      <c r="K1467" s="57"/>
      <c r="L1467" s="95"/>
    </row>
    <row r="1468" spans="1:56" ht="14.25" x14ac:dyDescent="0.2">
      <c r="A1468" s="103"/>
      <c r="B1468" s="55"/>
      <c r="C1468" s="55" t="s">
        <v>71</v>
      </c>
      <c r="D1468" s="54"/>
      <c r="E1468" s="53"/>
      <c r="F1468" s="53"/>
      <c r="G1468" s="53"/>
      <c r="H1468" s="51">
        <f>H1462+H1463+H1465</f>
        <v>217.81</v>
      </c>
      <c r="I1468" s="52"/>
      <c r="J1468" s="51">
        <f>J1462+J1463+J1465</f>
        <v>60.35</v>
      </c>
      <c r="K1468" s="52"/>
      <c r="L1468" s="96"/>
    </row>
    <row r="1469" spans="1:56" ht="14.25" x14ac:dyDescent="0.2">
      <c r="A1469" s="103"/>
      <c r="B1469" s="55"/>
      <c r="C1469" s="55" t="s">
        <v>72</v>
      </c>
      <c r="D1469" s="54"/>
      <c r="E1469" s="53"/>
      <c r="F1469" s="53"/>
      <c r="G1469" s="53"/>
      <c r="H1469" s="51"/>
      <c r="I1469" s="52"/>
      <c r="J1469" s="51">
        <f>SUM(Q1460:Q1472)+SUM(V1460:V1472)</f>
        <v>17.240000000000002</v>
      </c>
      <c r="K1469" s="52"/>
      <c r="L1469" s="96"/>
    </row>
    <row r="1470" spans="1:56" ht="28.5" x14ac:dyDescent="0.2">
      <c r="A1470" s="103"/>
      <c r="B1470" s="55" t="s">
        <v>257</v>
      </c>
      <c r="C1470" s="55" t="s">
        <v>96</v>
      </c>
      <c r="D1470" s="54" t="s">
        <v>73</v>
      </c>
      <c r="E1470" s="53">
        <v>90</v>
      </c>
      <c r="F1470" s="53">
        <f>ROUND(0.9,7)</f>
        <v>0.9</v>
      </c>
      <c r="G1470" s="53">
        <v>81</v>
      </c>
      <c r="H1470" s="51"/>
      <c r="I1470" s="52"/>
      <c r="J1470" s="51">
        <f>SUM(AC1460:AC1472)</f>
        <v>13.96</v>
      </c>
      <c r="K1470" s="52"/>
      <c r="L1470" s="96"/>
    </row>
    <row r="1471" spans="1:56" ht="42.75" x14ac:dyDescent="0.2">
      <c r="A1471" s="104"/>
      <c r="B1471" s="60" t="s">
        <v>256</v>
      </c>
      <c r="C1471" s="60" t="s">
        <v>97</v>
      </c>
      <c r="D1471" s="59" t="s">
        <v>73</v>
      </c>
      <c r="E1471" s="58">
        <v>70</v>
      </c>
      <c r="F1471" s="58">
        <f>ROUND(0.85,7)</f>
        <v>0.85</v>
      </c>
      <c r="G1471" s="58">
        <v>59.5</v>
      </c>
      <c r="H1471" s="56"/>
      <c r="I1471" s="57"/>
      <c r="J1471" s="56">
        <f>SUM(AE1460:AE1472)</f>
        <v>10.26</v>
      </c>
      <c r="K1471" s="57"/>
      <c r="L1471" s="95"/>
    </row>
    <row r="1472" spans="1:56" ht="15" x14ac:dyDescent="0.25">
      <c r="C1472" s="198" t="s">
        <v>74</v>
      </c>
      <c r="D1472" s="198"/>
      <c r="E1472" s="198"/>
      <c r="F1472" s="198"/>
      <c r="G1472" s="198"/>
      <c r="H1472" s="198"/>
      <c r="I1472" s="198">
        <f>J1462+J1463+J1465+J1470+J1471</f>
        <v>84.570000000000007</v>
      </c>
      <c r="J1472" s="198"/>
      <c r="O1472" s="49">
        <f>I1472</f>
        <v>84.570000000000007</v>
      </c>
      <c r="P1472" s="39">
        <f>K1472</f>
        <v>0</v>
      </c>
      <c r="Q1472" s="49">
        <f>J1462</f>
        <v>17.170000000000002</v>
      </c>
      <c r="R1472" s="49">
        <f>J1462</f>
        <v>17.170000000000002</v>
      </c>
      <c r="U1472" s="94">
        <f>L1462</f>
        <v>0</v>
      </c>
      <c r="V1472" s="49">
        <f>J1464</f>
        <v>7.0000000000000007E-2</v>
      </c>
      <c r="W1472" s="94">
        <f>L1464</f>
        <v>0</v>
      </c>
      <c r="X1472" s="49">
        <f>J1463</f>
        <v>3.04</v>
      </c>
      <c r="Z1472" s="94">
        <f>L1463</f>
        <v>0</v>
      </c>
      <c r="AB1472" s="49">
        <f>J1465</f>
        <v>40.14</v>
      </c>
      <c r="AN1472" s="39">
        <v>84.570000000000007</v>
      </c>
      <c r="AO1472" s="39">
        <v>40.14</v>
      </c>
      <c r="AP1472" s="39">
        <v>3.04</v>
      </c>
      <c r="AQ1472" s="39">
        <v>17.170000000000002</v>
      </c>
      <c r="AX1472" s="39">
        <v>0</v>
      </c>
      <c r="AY1472" s="39">
        <v>0</v>
      </c>
      <c r="AZ1472" s="39">
        <v>0</v>
      </c>
      <c r="BA1472" s="39">
        <v>0</v>
      </c>
    </row>
    <row r="1473" spans="1:56" ht="143.25" x14ac:dyDescent="0.2">
      <c r="A1473" s="103" t="s">
        <v>527</v>
      </c>
      <c r="B1473" s="55" t="s">
        <v>528</v>
      </c>
      <c r="C1473" s="55" t="s">
        <v>258</v>
      </c>
      <c r="D1473" s="54" t="s">
        <v>104</v>
      </c>
      <c r="E1473" s="53">
        <v>0.26400000000000001</v>
      </c>
      <c r="F1473" s="53"/>
      <c r="G1473" s="53">
        <v>0.26400000000000001</v>
      </c>
      <c r="H1473" s="51"/>
      <c r="I1473" s="52"/>
      <c r="J1473" s="51"/>
      <c r="K1473" s="52"/>
      <c r="L1473" s="96"/>
      <c r="AC1473" s="39">
        <v>9.6199999999999992</v>
      </c>
      <c r="AD1473" s="39">
        <v>9.6199999999999992</v>
      </c>
      <c r="AE1473" s="39">
        <v>7.07</v>
      </c>
      <c r="AF1473" s="39">
        <v>7.07</v>
      </c>
      <c r="AS1473" s="39">
        <v>9.6199999999999992</v>
      </c>
      <c r="AT1473" s="39">
        <v>7.07</v>
      </c>
      <c r="BC1473" s="39">
        <v>0</v>
      </c>
      <c r="BD1473" s="39">
        <v>0</v>
      </c>
    </row>
    <row r="1474" spans="1:56" ht="38.25" x14ac:dyDescent="0.2">
      <c r="B1474" s="106" t="s">
        <v>452</v>
      </c>
    </row>
    <row r="1475" spans="1:56" ht="14.25" x14ac:dyDescent="0.2">
      <c r="A1475" s="103"/>
      <c r="B1475" s="61">
        <v>1</v>
      </c>
      <c r="C1475" s="55" t="s">
        <v>33</v>
      </c>
      <c r="D1475" s="54"/>
      <c r="E1475" s="53"/>
      <c r="F1475" s="53"/>
      <c r="G1475" s="53"/>
      <c r="H1475" s="51">
        <v>19.32</v>
      </c>
      <c r="I1475" s="52">
        <f>ROUND(1.15*2,7)</f>
        <v>2.2999999999999998</v>
      </c>
      <c r="J1475" s="51">
        <v>11.73</v>
      </c>
      <c r="K1475" s="52"/>
      <c r="L1475" s="96"/>
    </row>
    <row r="1476" spans="1:56" ht="14.25" x14ac:dyDescent="0.2">
      <c r="A1476" s="103"/>
      <c r="B1476" s="61">
        <v>3</v>
      </c>
      <c r="C1476" s="55" t="s">
        <v>34</v>
      </c>
      <c r="D1476" s="54"/>
      <c r="E1476" s="53"/>
      <c r="F1476" s="53"/>
      <c r="G1476" s="53"/>
      <c r="H1476" s="51">
        <v>6.01</v>
      </c>
      <c r="I1476" s="52">
        <f>ROUND(1.25*2,7)</f>
        <v>2.5</v>
      </c>
      <c r="J1476" s="51">
        <v>3.97</v>
      </c>
      <c r="K1476" s="52"/>
      <c r="L1476" s="96"/>
    </row>
    <row r="1477" spans="1:56" ht="14.25" x14ac:dyDescent="0.2">
      <c r="A1477" s="103"/>
      <c r="B1477" s="61">
        <v>2</v>
      </c>
      <c r="C1477" s="55" t="s">
        <v>67</v>
      </c>
      <c r="D1477" s="54"/>
      <c r="E1477" s="53"/>
      <c r="F1477" s="53"/>
      <c r="G1477" s="53"/>
      <c r="H1477" s="51">
        <v>0.22</v>
      </c>
      <c r="I1477" s="52">
        <f>ROUND(1.25*2,7)</f>
        <v>2.5</v>
      </c>
      <c r="J1477" s="62">
        <v>0.15</v>
      </c>
      <c r="K1477" s="52"/>
      <c r="L1477" s="97"/>
    </row>
    <row r="1478" spans="1:56" ht="14.25" x14ac:dyDescent="0.2">
      <c r="A1478" s="103"/>
      <c r="B1478" s="61">
        <v>4</v>
      </c>
      <c r="C1478" s="55" t="s">
        <v>35</v>
      </c>
      <c r="D1478" s="54"/>
      <c r="E1478" s="53"/>
      <c r="F1478" s="53"/>
      <c r="G1478" s="53"/>
      <c r="H1478" s="51">
        <v>138.16</v>
      </c>
      <c r="I1478" s="52">
        <f>ROUND(2,7)</f>
        <v>2</v>
      </c>
      <c r="J1478" s="51">
        <v>72.95</v>
      </c>
      <c r="K1478" s="52"/>
      <c r="L1478" s="96"/>
    </row>
    <row r="1479" spans="1:56" ht="14.25" x14ac:dyDescent="0.2">
      <c r="A1479" s="103"/>
      <c r="B1479" s="55"/>
      <c r="C1479" s="55" t="s">
        <v>68</v>
      </c>
      <c r="D1479" s="54" t="s">
        <v>69</v>
      </c>
      <c r="E1479" s="53">
        <v>2.13</v>
      </c>
      <c r="F1479" s="53">
        <f>ROUND(1.15*2,7)</f>
        <v>2.2999999999999998</v>
      </c>
      <c r="G1479" s="53">
        <v>1.293336</v>
      </c>
      <c r="H1479" s="51"/>
      <c r="I1479" s="52"/>
      <c r="J1479" s="51"/>
      <c r="K1479" s="52"/>
      <c r="L1479" s="96"/>
    </row>
    <row r="1480" spans="1:56" ht="14.25" x14ac:dyDescent="0.2">
      <c r="A1480" s="103"/>
      <c r="B1480" s="55"/>
      <c r="C1480" s="60" t="s">
        <v>70</v>
      </c>
      <c r="D1480" s="59" t="s">
        <v>69</v>
      </c>
      <c r="E1480" s="58">
        <v>0.02</v>
      </c>
      <c r="F1480" s="58">
        <f>ROUND(1.25*2,7)</f>
        <v>2.5</v>
      </c>
      <c r="G1480" s="58">
        <v>1.32E-2</v>
      </c>
      <c r="H1480" s="56"/>
      <c r="I1480" s="57"/>
      <c r="J1480" s="56"/>
      <c r="K1480" s="57"/>
      <c r="L1480" s="95"/>
    </row>
    <row r="1481" spans="1:56" ht="14.25" x14ac:dyDescent="0.2">
      <c r="A1481" s="103"/>
      <c r="B1481" s="55"/>
      <c r="C1481" s="55" t="s">
        <v>71</v>
      </c>
      <c r="D1481" s="54"/>
      <c r="E1481" s="53"/>
      <c r="F1481" s="53"/>
      <c r="G1481" s="53"/>
      <c r="H1481" s="51">
        <f>H1475+H1476+H1478</f>
        <v>163.49</v>
      </c>
      <c r="I1481" s="52"/>
      <c r="J1481" s="51">
        <f>J1475+J1476+J1478</f>
        <v>88.65</v>
      </c>
      <c r="K1481" s="52"/>
      <c r="L1481" s="96"/>
    </row>
    <row r="1482" spans="1:56" ht="14.25" x14ac:dyDescent="0.2">
      <c r="A1482" s="103"/>
      <c r="B1482" s="55"/>
      <c r="C1482" s="55" t="s">
        <v>72</v>
      </c>
      <c r="D1482" s="54"/>
      <c r="E1482" s="53"/>
      <c r="F1482" s="53"/>
      <c r="G1482" s="53"/>
      <c r="H1482" s="51"/>
      <c r="I1482" s="52"/>
      <c r="J1482" s="51">
        <f>SUM(Q1473:Q1485)+SUM(V1473:V1485)</f>
        <v>11.88</v>
      </c>
      <c r="K1482" s="52"/>
      <c r="L1482" s="96"/>
    </row>
    <row r="1483" spans="1:56" ht="28.5" x14ac:dyDescent="0.2">
      <c r="A1483" s="103"/>
      <c r="B1483" s="55" t="s">
        <v>257</v>
      </c>
      <c r="C1483" s="55" t="s">
        <v>96</v>
      </c>
      <c r="D1483" s="54" t="s">
        <v>73</v>
      </c>
      <c r="E1483" s="53">
        <v>90</v>
      </c>
      <c r="F1483" s="53">
        <f>ROUND(0.9,7)</f>
        <v>0.9</v>
      </c>
      <c r="G1483" s="53">
        <v>81</v>
      </c>
      <c r="H1483" s="51"/>
      <c r="I1483" s="52"/>
      <c r="J1483" s="51">
        <f>SUM(AC1473:AC1485)</f>
        <v>9.6199999999999992</v>
      </c>
      <c r="K1483" s="52"/>
      <c r="L1483" s="96"/>
    </row>
    <row r="1484" spans="1:56" ht="42.75" x14ac:dyDescent="0.2">
      <c r="A1484" s="104"/>
      <c r="B1484" s="60" t="s">
        <v>256</v>
      </c>
      <c r="C1484" s="60" t="s">
        <v>97</v>
      </c>
      <c r="D1484" s="59" t="s">
        <v>73</v>
      </c>
      <c r="E1484" s="58">
        <v>70</v>
      </c>
      <c r="F1484" s="58">
        <f>ROUND(0.85,7)</f>
        <v>0.85</v>
      </c>
      <c r="G1484" s="58">
        <v>59.5</v>
      </c>
      <c r="H1484" s="56"/>
      <c r="I1484" s="57"/>
      <c r="J1484" s="56">
        <f>SUM(AE1473:AE1485)</f>
        <v>7.07</v>
      </c>
      <c r="K1484" s="57"/>
      <c r="L1484" s="95"/>
    </row>
    <row r="1485" spans="1:56" ht="15" x14ac:dyDescent="0.25">
      <c r="C1485" s="198" t="s">
        <v>74</v>
      </c>
      <c r="D1485" s="198"/>
      <c r="E1485" s="198"/>
      <c r="F1485" s="198"/>
      <c r="G1485" s="198"/>
      <c r="H1485" s="198"/>
      <c r="I1485" s="198">
        <f>J1475+J1476+J1478+J1483+J1484</f>
        <v>105.34</v>
      </c>
      <c r="J1485" s="198"/>
      <c r="O1485" s="49">
        <f>I1485</f>
        <v>105.34</v>
      </c>
      <c r="P1485" s="39">
        <f>K1485</f>
        <v>0</v>
      </c>
      <c r="Q1485" s="49">
        <f>J1475</f>
        <v>11.73</v>
      </c>
      <c r="R1485" s="49">
        <f>J1475</f>
        <v>11.73</v>
      </c>
      <c r="U1485" s="94">
        <f>L1475</f>
        <v>0</v>
      </c>
      <c r="V1485" s="49">
        <f>J1477</f>
        <v>0.15</v>
      </c>
      <c r="W1485" s="94">
        <f>L1477</f>
        <v>0</v>
      </c>
      <c r="X1485" s="49">
        <f>J1476</f>
        <v>3.97</v>
      </c>
      <c r="Z1485" s="94">
        <f>L1476</f>
        <v>0</v>
      </c>
      <c r="AB1485" s="49">
        <f>J1478</f>
        <v>72.95</v>
      </c>
      <c r="AN1485" s="39">
        <v>105.34</v>
      </c>
      <c r="AO1485" s="39">
        <v>72.95</v>
      </c>
      <c r="AP1485" s="39">
        <v>3.97</v>
      </c>
      <c r="AQ1485" s="39">
        <v>11.73</v>
      </c>
      <c r="AX1485" s="39">
        <v>0</v>
      </c>
      <c r="AY1485" s="39">
        <v>0</v>
      </c>
      <c r="AZ1485" s="39">
        <v>0</v>
      </c>
      <c r="BA1485" s="39">
        <v>0</v>
      </c>
    </row>
    <row r="1486" spans="1:56" ht="28.5" x14ac:dyDescent="0.2">
      <c r="A1486" s="103" t="s">
        <v>529</v>
      </c>
      <c r="B1486" s="55" t="s">
        <v>530</v>
      </c>
      <c r="C1486" s="55" t="s">
        <v>531</v>
      </c>
      <c r="D1486" s="54" t="s">
        <v>106</v>
      </c>
      <c r="E1486" s="53">
        <v>6.0000000000000001E-3</v>
      </c>
      <c r="F1486" s="53"/>
      <c r="G1486" s="53">
        <v>6.0000000000000001E-3</v>
      </c>
      <c r="H1486" s="51"/>
      <c r="I1486" s="52"/>
      <c r="J1486" s="51"/>
      <c r="K1486" s="52"/>
      <c r="L1486" s="96"/>
      <c r="AC1486" s="39">
        <v>27.06</v>
      </c>
      <c r="AD1486" s="39">
        <v>27.06</v>
      </c>
      <c r="AE1486" s="39">
        <v>22.03</v>
      </c>
      <c r="AF1486" s="39">
        <v>22.03</v>
      </c>
      <c r="AS1486" s="39">
        <v>27.06</v>
      </c>
      <c r="AT1486" s="39">
        <v>22.03</v>
      </c>
      <c r="BC1486" s="39">
        <v>0</v>
      </c>
      <c r="BD1486" s="39">
        <v>0</v>
      </c>
    </row>
    <row r="1488" spans="1:56" ht="14.25" x14ac:dyDescent="0.2">
      <c r="A1488" s="103"/>
      <c r="B1488" s="61">
        <v>1</v>
      </c>
      <c r="C1488" s="55" t="s">
        <v>33</v>
      </c>
      <c r="D1488" s="54"/>
      <c r="E1488" s="53"/>
      <c r="F1488" s="53"/>
      <c r="G1488" s="53"/>
      <c r="H1488" s="51">
        <v>4717.9399999999996</v>
      </c>
      <c r="I1488" s="52"/>
      <c r="J1488" s="51">
        <v>28.31</v>
      </c>
      <c r="K1488" s="52"/>
      <c r="L1488" s="96"/>
    </row>
    <row r="1489" spans="1:56" ht="14.25" x14ac:dyDescent="0.2">
      <c r="A1489" s="103"/>
      <c r="B1489" s="61">
        <v>3</v>
      </c>
      <c r="C1489" s="55" t="s">
        <v>34</v>
      </c>
      <c r="D1489" s="54"/>
      <c r="E1489" s="53"/>
      <c r="F1489" s="53"/>
      <c r="G1489" s="53"/>
      <c r="H1489" s="51">
        <v>3369.6</v>
      </c>
      <c r="I1489" s="52"/>
      <c r="J1489" s="51">
        <v>20.22</v>
      </c>
      <c r="K1489" s="52"/>
      <c r="L1489" s="96"/>
    </row>
    <row r="1490" spans="1:56" ht="14.25" x14ac:dyDescent="0.2">
      <c r="A1490" s="103"/>
      <c r="B1490" s="61">
        <v>2</v>
      </c>
      <c r="C1490" s="55" t="s">
        <v>67</v>
      </c>
      <c r="D1490" s="54"/>
      <c r="E1490" s="53"/>
      <c r="F1490" s="53"/>
      <c r="G1490" s="53"/>
      <c r="H1490" s="51">
        <v>526.5</v>
      </c>
      <c r="I1490" s="52"/>
      <c r="J1490" s="62">
        <v>3.16</v>
      </c>
      <c r="K1490" s="52"/>
      <c r="L1490" s="97"/>
    </row>
    <row r="1491" spans="1:56" ht="14.25" x14ac:dyDescent="0.2">
      <c r="A1491" s="103"/>
      <c r="B1491" s="61">
        <v>4</v>
      </c>
      <c r="C1491" s="55" t="s">
        <v>35</v>
      </c>
      <c r="D1491" s="54"/>
      <c r="E1491" s="53"/>
      <c r="F1491" s="53"/>
      <c r="G1491" s="53"/>
      <c r="H1491" s="51">
        <v>12485.94</v>
      </c>
      <c r="I1491" s="52"/>
      <c r="J1491" s="51">
        <v>74.92</v>
      </c>
      <c r="K1491" s="52"/>
      <c r="L1491" s="96"/>
    </row>
    <row r="1492" spans="1:56" ht="14.25" x14ac:dyDescent="0.2">
      <c r="A1492" s="103"/>
      <c r="B1492" s="55" t="s">
        <v>900</v>
      </c>
      <c r="C1492" s="55" t="s">
        <v>901</v>
      </c>
      <c r="D1492" s="54" t="s">
        <v>535</v>
      </c>
      <c r="E1492" s="53">
        <v>39.200000000000003</v>
      </c>
      <c r="F1492" s="53"/>
      <c r="G1492" s="53">
        <v>0.23519999999999999</v>
      </c>
      <c r="H1492" s="51"/>
      <c r="I1492" s="52"/>
      <c r="J1492" s="51"/>
      <c r="K1492" s="52"/>
      <c r="L1492" s="96"/>
    </row>
    <row r="1493" spans="1:56" ht="14.25" x14ac:dyDescent="0.2">
      <c r="A1493" s="103"/>
      <c r="B1493" s="55"/>
      <c r="C1493" s="55" t="s">
        <v>68</v>
      </c>
      <c r="D1493" s="54" t="s">
        <v>69</v>
      </c>
      <c r="E1493" s="53">
        <v>563</v>
      </c>
      <c r="F1493" s="53"/>
      <c r="G1493" s="53">
        <v>3.3780000000000001</v>
      </c>
      <c r="H1493" s="51"/>
      <c r="I1493" s="52"/>
      <c r="J1493" s="51"/>
      <c r="K1493" s="52"/>
      <c r="L1493" s="96"/>
    </row>
    <row r="1494" spans="1:56" ht="14.25" x14ac:dyDescent="0.2">
      <c r="A1494" s="103"/>
      <c r="B1494" s="55"/>
      <c r="C1494" s="60" t="s">
        <v>70</v>
      </c>
      <c r="D1494" s="59" t="s">
        <v>69</v>
      </c>
      <c r="E1494" s="58">
        <v>39</v>
      </c>
      <c r="F1494" s="58"/>
      <c r="G1494" s="58">
        <v>0.23400000000000001</v>
      </c>
      <c r="H1494" s="56"/>
      <c r="I1494" s="57"/>
      <c r="J1494" s="56"/>
      <c r="K1494" s="57"/>
      <c r="L1494" s="95"/>
    </row>
    <row r="1495" spans="1:56" ht="14.25" x14ac:dyDescent="0.2">
      <c r="A1495" s="103"/>
      <c r="B1495" s="55"/>
      <c r="C1495" s="55" t="s">
        <v>71</v>
      </c>
      <c r="D1495" s="54"/>
      <c r="E1495" s="53"/>
      <c r="F1495" s="53"/>
      <c r="G1495" s="53"/>
      <c r="H1495" s="51">
        <f>H1488+H1489+H1491</f>
        <v>20573.48</v>
      </c>
      <c r="I1495" s="52"/>
      <c r="J1495" s="51">
        <f>J1488+J1489+J1491</f>
        <v>123.45</v>
      </c>
      <c r="K1495" s="52"/>
      <c r="L1495" s="96"/>
    </row>
    <row r="1496" spans="1:56" ht="14.25" x14ac:dyDescent="0.2">
      <c r="A1496" s="103"/>
      <c r="B1496" s="55"/>
      <c r="C1496" s="55" t="s">
        <v>72</v>
      </c>
      <c r="D1496" s="54"/>
      <c r="E1496" s="53"/>
      <c r="F1496" s="53"/>
      <c r="G1496" s="53"/>
      <c r="H1496" s="51"/>
      <c r="I1496" s="52"/>
      <c r="J1496" s="51">
        <f>SUM(Q1486:Q1499)+SUM(V1486:V1499)</f>
        <v>31.47</v>
      </c>
      <c r="K1496" s="52"/>
      <c r="L1496" s="96"/>
    </row>
    <row r="1497" spans="1:56" ht="28.5" x14ac:dyDescent="0.2">
      <c r="A1497" s="103"/>
      <c r="B1497" s="55" t="s">
        <v>269</v>
      </c>
      <c r="C1497" s="55" t="s">
        <v>268</v>
      </c>
      <c r="D1497" s="54" t="s">
        <v>73</v>
      </c>
      <c r="E1497" s="53">
        <v>86</v>
      </c>
      <c r="F1497" s="53"/>
      <c r="G1497" s="53">
        <v>86</v>
      </c>
      <c r="H1497" s="51"/>
      <c r="I1497" s="52"/>
      <c r="J1497" s="51">
        <f>SUM(AC1486:AC1499)</f>
        <v>27.06</v>
      </c>
      <c r="K1497" s="52"/>
      <c r="L1497" s="96"/>
    </row>
    <row r="1498" spans="1:56" ht="42.75" x14ac:dyDescent="0.2">
      <c r="A1498" s="104"/>
      <c r="B1498" s="60" t="s">
        <v>267</v>
      </c>
      <c r="C1498" s="60" t="s">
        <v>266</v>
      </c>
      <c r="D1498" s="59" t="s">
        <v>73</v>
      </c>
      <c r="E1498" s="58">
        <v>70</v>
      </c>
      <c r="F1498" s="58"/>
      <c r="G1498" s="58">
        <v>70</v>
      </c>
      <c r="H1498" s="56"/>
      <c r="I1498" s="57"/>
      <c r="J1498" s="56">
        <f>SUM(AE1486:AE1499)</f>
        <v>22.03</v>
      </c>
      <c r="K1498" s="57"/>
      <c r="L1498" s="95"/>
    </row>
    <row r="1499" spans="1:56" ht="15" x14ac:dyDescent="0.25">
      <c r="C1499" s="198" t="s">
        <v>74</v>
      </c>
      <c r="D1499" s="198"/>
      <c r="E1499" s="198"/>
      <c r="F1499" s="198"/>
      <c r="G1499" s="198"/>
      <c r="H1499" s="198"/>
      <c r="I1499" s="198">
        <f>J1488+J1489+J1491+J1497+J1498</f>
        <v>172.54</v>
      </c>
      <c r="J1499" s="198"/>
      <c r="O1499" s="49">
        <f>I1499</f>
        <v>172.54</v>
      </c>
      <c r="P1499" s="39">
        <f>K1499</f>
        <v>0</v>
      </c>
      <c r="Q1499" s="49">
        <f>J1488</f>
        <v>28.31</v>
      </c>
      <c r="R1499" s="49">
        <f>J1488</f>
        <v>28.31</v>
      </c>
      <c r="U1499" s="94">
        <f>L1488</f>
        <v>0</v>
      </c>
      <c r="V1499" s="49">
        <f>J1490</f>
        <v>3.16</v>
      </c>
      <c r="W1499" s="94">
        <f>L1490</f>
        <v>0</v>
      </c>
      <c r="X1499" s="49">
        <f>J1489</f>
        <v>20.22</v>
      </c>
      <c r="Z1499" s="94">
        <f>L1489</f>
        <v>0</v>
      </c>
      <c r="AB1499" s="49">
        <f>J1491</f>
        <v>74.92</v>
      </c>
      <c r="AN1499" s="39">
        <v>172.54</v>
      </c>
      <c r="AO1499" s="39">
        <v>74.92</v>
      </c>
      <c r="AP1499" s="39">
        <v>20.22</v>
      </c>
      <c r="AQ1499" s="39">
        <v>28.31</v>
      </c>
      <c r="AX1499" s="39">
        <v>0</v>
      </c>
      <c r="AY1499" s="39">
        <v>0</v>
      </c>
      <c r="AZ1499" s="39">
        <v>0</v>
      </c>
      <c r="BA1499" s="39">
        <v>0</v>
      </c>
    </row>
    <row r="1500" spans="1:56" ht="28.5" x14ac:dyDescent="0.2">
      <c r="A1500" s="103" t="s">
        <v>532</v>
      </c>
      <c r="B1500" s="55" t="s">
        <v>533</v>
      </c>
      <c r="C1500" s="55" t="s">
        <v>534</v>
      </c>
      <c r="D1500" s="54" t="s">
        <v>535</v>
      </c>
      <c r="E1500" s="53">
        <v>0.23519999999999999</v>
      </c>
      <c r="F1500" s="53"/>
      <c r="G1500" s="53">
        <v>0.23519999999999999</v>
      </c>
      <c r="H1500" s="51">
        <v>1752.6</v>
      </c>
      <c r="I1500" s="52"/>
      <c r="J1500" s="51">
        <v>412.21</v>
      </c>
      <c r="K1500" s="52"/>
      <c r="L1500" s="96"/>
      <c r="AC1500" s="39">
        <v>0</v>
      </c>
      <c r="AD1500" s="39">
        <v>0</v>
      </c>
      <c r="AE1500" s="39">
        <v>0</v>
      </c>
      <c r="AF1500" s="39">
        <v>0</v>
      </c>
      <c r="AS1500" s="39">
        <v>0</v>
      </c>
      <c r="AT1500" s="39">
        <v>0</v>
      </c>
      <c r="BC1500" s="39">
        <v>0</v>
      </c>
      <c r="BD1500" s="39">
        <v>0</v>
      </c>
    </row>
    <row r="1501" spans="1:56" x14ac:dyDescent="0.2">
      <c r="A1501" s="50"/>
      <c r="B1501" s="50"/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</row>
    <row r="1502" spans="1:56" ht="15" x14ac:dyDescent="0.25">
      <c r="C1502" s="198" t="s">
        <v>74</v>
      </c>
      <c r="D1502" s="198"/>
      <c r="E1502" s="198"/>
      <c r="F1502" s="198"/>
      <c r="G1502" s="198"/>
      <c r="H1502" s="198"/>
      <c r="I1502" s="198">
        <f>J1500</f>
        <v>412.21</v>
      </c>
      <c r="J1502" s="198"/>
      <c r="O1502" s="49">
        <f>I1502</f>
        <v>412.21</v>
      </c>
      <c r="P1502" s="39">
        <f>K1502</f>
        <v>0</v>
      </c>
      <c r="Q1502" s="39">
        <f>0</f>
        <v>0</v>
      </c>
      <c r="R1502" s="39">
        <f>0</f>
        <v>0</v>
      </c>
      <c r="U1502" s="39">
        <f>0</f>
        <v>0</v>
      </c>
      <c r="V1502" s="39">
        <f>0</f>
        <v>0</v>
      </c>
      <c r="W1502" s="39">
        <f>0</f>
        <v>0</v>
      </c>
      <c r="X1502" s="39">
        <f>0</f>
        <v>0</v>
      </c>
      <c r="Z1502" s="39">
        <f>0</f>
        <v>0</v>
      </c>
      <c r="AB1502" s="49">
        <f>I1502</f>
        <v>412.21</v>
      </c>
      <c r="AN1502" s="39">
        <v>412.21</v>
      </c>
      <c r="AO1502" s="39">
        <v>412.21</v>
      </c>
      <c r="AP1502" s="39">
        <v>0</v>
      </c>
      <c r="AQ1502" s="39">
        <v>0</v>
      </c>
      <c r="AX1502" s="39">
        <v>0</v>
      </c>
      <c r="AY1502" s="39">
        <v>0</v>
      </c>
      <c r="AZ1502" s="39">
        <v>0</v>
      </c>
      <c r="BA1502" s="39">
        <v>0</v>
      </c>
    </row>
    <row r="1503" spans="1:56" ht="144.75" x14ac:dyDescent="0.2">
      <c r="A1503" s="103" t="s">
        <v>536</v>
      </c>
      <c r="B1503" s="55" t="s">
        <v>469</v>
      </c>
      <c r="C1503" s="55" t="s">
        <v>247</v>
      </c>
      <c r="D1503" s="54" t="s">
        <v>104</v>
      </c>
      <c r="E1503" s="53">
        <v>0.05</v>
      </c>
      <c r="F1503" s="53"/>
      <c r="G1503" s="53">
        <v>0.05</v>
      </c>
      <c r="H1503" s="51"/>
      <c r="I1503" s="52"/>
      <c r="J1503" s="51"/>
      <c r="K1503" s="52"/>
      <c r="L1503" s="96"/>
      <c r="AC1503" s="39">
        <v>33.21</v>
      </c>
      <c r="AD1503" s="39">
        <v>33.21</v>
      </c>
      <c r="AE1503" s="39">
        <v>16.43</v>
      </c>
      <c r="AF1503" s="39">
        <v>16.43</v>
      </c>
      <c r="AS1503" s="39">
        <v>33.21</v>
      </c>
      <c r="AT1503" s="39">
        <v>16.43</v>
      </c>
      <c r="BC1503" s="39">
        <v>0</v>
      </c>
      <c r="BD1503" s="39">
        <v>0</v>
      </c>
    </row>
    <row r="1504" spans="1:56" ht="38.25" x14ac:dyDescent="0.2">
      <c r="B1504" s="106" t="s">
        <v>452</v>
      </c>
    </row>
    <row r="1505" spans="1:56" ht="14.25" x14ac:dyDescent="0.2">
      <c r="A1505" s="103"/>
      <c r="B1505" s="61">
        <v>1</v>
      </c>
      <c r="C1505" s="55" t="s">
        <v>33</v>
      </c>
      <c r="D1505" s="54"/>
      <c r="E1505" s="53"/>
      <c r="F1505" s="53"/>
      <c r="G1505" s="53"/>
      <c r="H1505" s="51">
        <v>587.78</v>
      </c>
      <c r="I1505" s="52">
        <f>ROUND(1.15,7)</f>
        <v>1.1499999999999999</v>
      </c>
      <c r="J1505" s="51">
        <v>33.799999999999997</v>
      </c>
      <c r="K1505" s="52"/>
      <c r="L1505" s="96"/>
    </row>
    <row r="1506" spans="1:56" ht="14.25" x14ac:dyDescent="0.2">
      <c r="A1506" s="103"/>
      <c r="B1506" s="61">
        <v>3</v>
      </c>
      <c r="C1506" s="55" t="s">
        <v>34</v>
      </c>
      <c r="D1506" s="54"/>
      <c r="E1506" s="53"/>
      <c r="F1506" s="53"/>
      <c r="G1506" s="53"/>
      <c r="H1506" s="51">
        <v>45.09</v>
      </c>
      <c r="I1506" s="52">
        <f>ROUND(1.25,7)</f>
        <v>1.25</v>
      </c>
      <c r="J1506" s="51">
        <v>2.82</v>
      </c>
      <c r="K1506" s="52"/>
      <c r="L1506" s="96"/>
    </row>
    <row r="1507" spans="1:56" ht="14.25" x14ac:dyDescent="0.2">
      <c r="A1507" s="103"/>
      <c r="B1507" s="61">
        <v>2</v>
      </c>
      <c r="C1507" s="55" t="s">
        <v>67</v>
      </c>
      <c r="D1507" s="54"/>
      <c r="E1507" s="53"/>
      <c r="F1507" s="53"/>
      <c r="G1507" s="53"/>
      <c r="H1507" s="51">
        <v>21.38</v>
      </c>
      <c r="I1507" s="52">
        <f>ROUND(1.25,7)</f>
        <v>1.25</v>
      </c>
      <c r="J1507" s="62">
        <v>1.34</v>
      </c>
      <c r="K1507" s="52"/>
      <c r="L1507" s="97"/>
    </row>
    <row r="1508" spans="1:56" ht="14.25" x14ac:dyDescent="0.2">
      <c r="A1508" s="103"/>
      <c r="B1508" s="61">
        <v>4</v>
      </c>
      <c r="C1508" s="55" t="s">
        <v>35</v>
      </c>
      <c r="D1508" s="54"/>
      <c r="E1508" s="53"/>
      <c r="F1508" s="53"/>
      <c r="G1508" s="53"/>
      <c r="H1508" s="51">
        <v>979.7</v>
      </c>
      <c r="I1508" s="52"/>
      <c r="J1508" s="51">
        <v>48.99</v>
      </c>
      <c r="K1508" s="52"/>
      <c r="L1508" s="96"/>
    </row>
    <row r="1509" spans="1:56" ht="14.25" x14ac:dyDescent="0.2">
      <c r="A1509" s="103"/>
      <c r="B1509" s="55"/>
      <c r="C1509" s="55" t="s">
        <v>68</v>
      </c>
      <c r="D1509" s="54" t="s">
        <v>69</v>
      </c>
      <c r="E1509" s="53">
        <v>61.1</v>
      </c>
      <c r="F1509" s="53">
        <f>ROUND(1.15,7)</f>
        <v>1.1499999999999999</v>
      </c>
      <c r="G1509" s="53">
        <v>3.5132500000000002</v>
      </c>
      <c r="H1509" s="51"/>
      <c r="I1509" s="52"/>
      <c r="J1509" s="51"/>
      <c r="K1509" s="52"/>
      <c r="L1509" s="96"/>
    </row>
    <row r="1510" spans="1:56" ht="14.25" x14ac:dyDescent="0.2">
      <c r="A1510" s="103"/>
      <c r="B1510" s="55"/>
      <c r="C1510" s="60" t="s">
        <v>70</v>
      </c>
      <c r="D1510" s="59" t="s">
        <v>69</v>
      </c>
      <c r="E1510" s="58">
        <v>2.4</v>
      </c>
      <c r="F1510" s="58">
        <f>ROUND(1.25,7)</f>
        <v>1.25</v>
      </c>
      <c r="G1510" s="58">
        <v>0.15</v>
      </c>
      <c r="H1510" s="56"/>
      <c r="I1510" s="57"/>
      <c r="J1510" s="56"/>
      <c r="K1510" s="57"/>
      <c r="L1510" s="95"/>
    </row>
    <row r="1511" spans="1:56" ht="14.25" x14ac:dyDescent="0.2">
      <c r="A1511" s="103"/>
      <c r="B1511" s="55"/>
      <c r="C1511" s="55" t="s">
        <v>71</v>
      </c>
      <c r="D1511" s="54"/>
      <c r="E1511" s="53"/>
      <c r="F1511" s="53"/>
      <c r="G1511" s="53"/>
      <c r="H1511" s="51">
        <f>H1505+H1506+H1508</f>
        <v>1612.5700000000002</v>
      </c>
      <c r="I1511" s="52"/>
      <c r="J1511" s="51">
        <f>J1505+J1506+J1508</f>
        <v>85.61</v>
      </c>
      <c r="K1511" s="52"/>
      <c r="L1511" s="96"/>
    </row>
    <row r="1512" spans="1:56" ht="14.25" x14ac:dyDescent="0.2">
      <c r="A1512" s="103"/>
      <c r="B1512" s="55"/>
      <c r="C1512" s="55" t="s">
        <v>72</v>
      </c>
      <c r="D1512" s="54"/>
      <c r="E1512" s="53"/>
      <c r="F1512" s="53"/>
      <c r="G1512" s="53"/>
      <c r="H1512" s="51"/>
      <c r="I1512" s="52"/>
      <c r="J1512" s="51">
        <f>SUM(Q1503:Q1515)+SUM(V1503:V1515)</f>
        <v>35.14</v>
      </c>
      <c r="K1512" s="52"/>
      <c r="L1512" s="96"/>
    </row>
    <row r="1513" spans="1:56" ht="28.5" x14ac:dyDescent="0.2">
      <c r="A1513" s="103"/>
      <c r="B1513" s="55" t="s">
        <v>210</v>
      </c>
      <c r="C1513" s="55" t="s">
        <v>209</v>
      </c>
      <c r="D1513" s="54" t="s">
        <v>73</v>
      </c>
      <c r="E1513" s="53">
        <v>105</v>
      </c>
      <c r="F1513" s="53">
        <f>ROUND(0.9,7)</f>
        <v>0.9</v>
      </c>
      <c r="G1513" s="53">
        <v>94.5</v>
      </c>
      <c r="H1513" s="51"/>
      <c r="I1513" s="52"/>
      <c r="J1513" s="51">
        <f>SUM(AC1503:AC1515)</f>
        <v>33.21</v>
      </c>
      <c r="K1513" s="52"/>
      <c r="L1513" s="96"/>
    </row>
    <row r="1514" spans="1:56" ht="42.75" x14ac:dyDescent="0.2">
      <c r="A1514" s="104"/>
      <c r="B1514" s="60" t="s">
        <v>208</v>
      </c>
      <c r="C1514" s="60" t="s">
        <v>207</v>
      </c>
      <c r="D1514" s="59" t="s">
        <v>73</v>
      </c>
      <c r="E1514" s="58">
        <v>55</v>
      </c>
      <c r="F1514" s="58">
        <f>ROUND(0.85,7)</f>
        <v>0.85</v>
      </c>
      <c r="G1514" s="58">
        <v>46.75</v>
      </c>
      <c r="H1514" s="56"/>
      <c r="I1514" s="57"/>
      <c r="J1514" s="56">
        <f>SUM(AE1503:AE1515)</f>
        <v>16.43</v>
      </c>
      <c r="K1514" s="57"/>
      <c r="L1514" s="95"/>
    </row>
    <row r="1515" spans="1:56" ht="15" x14ac:dyDescent="0.25">
      <c r="C1515" s="198" t="s">
        <v>74</v>
      </c>
      <c r="D1515" s="198"/>
      <c r="E1515" s="198"/>
      <c r="F1515" s="198"/>
      <c r="G1515" s="198"/>
      <c r="H1515" s="198"/>
      <c r="I1515" s="198">
        <f>J1505+J1506+J1508+J1513+J1514</f>
        <v>135.25</v>
      </c>
      <c r="J1515" s="198"/>
      <c r="O1515" s="49">
        <f>I1515</f>
        <v>135.25</v>
      </c>
      <c r="P1515" s="39">
        <f>K1515</f>
        <v>0</v>
      </c>
      <c r="Q1515" s="49">
        <f>J1505</f>
        <v>33.799999999999997</v>
      </c>
      <c r="R1515" s="49">
        <f>J1505</f>
        <v>33.799999999999997</v>
      </c>
      <c r="U1515" s="94">
        <f>L1505</f>
        <v>0</v>
      </c>
      <c r="V1515" s="49">
        <f>J1507</f>
        <v>1.34</v>
      </c>
      <c r="W1515" s="94">
        <f>L1507</f>
        <v>0</v>
      </c>
      <c r="X1515" s="49">
        <f>J1506</f>
        <v>2.82</v>
      </c>
      <c r="Z1515" s="94">
        <f>L1506</f>
        <v>0</v>
      </c>
      <c r="AB1515" s="49">
        <f>J1508</f>
        <v>48.99</v>
      </c>
      <c r="AN1515" s="39">
        <v>135.25</v>
      </c>
      <c r="AO1515" s="39">
        <v>48.99</v>
      </c>
      <c r="AP1515" s="39">
        <v>2.82</v>
      </c>
      <c r="AQ1515" s="39">
        <v>33.799999999999997</v>
      </c>
      <c r="AX1515" s="39">
        <v>0</v>
      </c>
      <c r="AY1515" s="39">
        <v>0</v>
      </c>
      <c r="AZ1515" s="39">
        <v>0</v>
      </c>
      <c r="BA1515" s="39">
        <v>0</v>
      </c>
    </row>
    <row r="1516" spans="1:56" ht="81" x14ac:dyDescent="0.2">
      <c r="A1516" s="103" t="s">
        <v>537</v>
      </c>
      <c r="B1516" s="55" t="s">
        <v>538</v>
      </c>
      <c r="C1516" s="55" t="s">
        <v>265</v>
      </c>
      <c r="D1516" s="54" t="s">
        <v>105</v>
      </c>
      <c r="E1516" s="53">
        <v>0.02</v>
      </c>
      <c r="F1516" s="53"/>
      <c r="G1516" s="53">
        <v>0.02</v>
      </c>
      <c r="H1516" s="51"/>
      <c r="I1516" s="52"/>
      <c r="J1516" s="51"/>
      <c r="K1516" s="52"/>
      <c r="L1516" s="96"/>
      <c r="AC1516" s="39">
        <v>8.89</v>
      </c>
      <c r="AD1516" s="39">
        <v>8.89</v>
      </c>
      <c r="AE1516" s="39">
        <v>5.34</v>
      </c>
      <c r="AF1516" s="39">
        <v>5.34</v>
      </c>
      <c r="AS1516" s="39">
        <v>8.89</v>
      </c>
      <c r="AT1516" s="39">
        <v>5.34</v>
      </c>
      <c r="BC1516" s="39">
        <v>0</v>
      </c>
      <c r="BD1516" s="39">
        <v>0</v>
      </c>
    </row>
    <row r="1518" spans="1:56" ht="14.25" x14ac:dyDescent="0.2">
      <c r="A1518" s="103"/>
      <c r="B1518" s="61">
        <v>1</v>
      </c>
      <c r="C1518" s="55" t="s">
        <v>33</v>
      </c>
      <c r="D1518" s="54"/>
      <c r="E1518" s="53"/>
      <c r="F1518" s="53"/>
      <c r="G1518" s="53"/>
      <c r="H1518" s="51">
        <v>446.24</v>
      </c>
      <c r="I1518" s="52"/>
      <c r="J1518" s="51">
        <v>8.92</v>
      </c>
      <c r="K1518" s="52"/>
      <c r="L1518" s="96"/>
    </row>
    <row r="1519" spans="1:56" ht="14.25" x14ac:dyDescent="0.2">
      <c r="A1519" s="103"/>
      <c r="B1519" s="61">
        <v>3</v>
      </c>
      <c r="C1519" s="55" t="s">
        <v>34</v>
      </c>
      <c r="D1519" s="54"/>
      <c r="E1519" s="53"/>
      <c r="F1519" s="53"/>
      <c r="G1519" s="53"/>
      <c r="H1519" s="51">
        <v>16.52</v>
      </c>
      <c r="I1519" s="52"/>
      <c r="J1519" s="51">
        <v>0.33</v>
      </c>
      <c r="K1519" s="52"/>
      <c r="L1519" s="96"/>
    </row>
    <row r="1520" spans="1:56" ht="14.25" x14ac:dyDescent="0.2">
      <c r="A1520" s="103"/>
      <c r="B1520" s="61">
        <v>2</v>
      </c>
      <c r="C1520" s="55" t="s">
        <v>67</v>
      </c>
      <c r="D1520" s="54"/>
      <c r="E1520" s="53"/>
      <c r="F1520" s="53"/>
      <c r="G1520" s="53"/>
      <c r="H1520" s="51">
        <v>2.78</v>
      </c>
      <c r="I1520" s="52"/>
      <c r="J1520" s="62">
        <v>0.06</v>
      </c>
      <c r="K1520" s="52"/>
      <c r="L1520" s="97"/>
    </row>
    <row r="1521" spans="1:56" ht="14.25" x14ac:dyDescent="0.2">
      <c r="A1521" s="103"/>
      <c r="B1521" s="61">
        <v>4</v>
      </c>
      <c r="C1521" s="55" t="s">
        <v>35</v>
      </c>
      <c r="D1521" s="54"/>
      <c r="E1521" s="53"/>
      <c r="F1521" s="53"/>
      <c r="G1521" s="53"/>
      <c r="H1521" s="51">
        <v>547.69000000000005</v>
      </c>
      <c r="I1521" s="52"/>
      <c r="J1521" s="51">
        <v>10.95</v>
      </c>
      <c r="K1521" s="52"/>
      <c r="L1521" s="96"/>
    </row>
    <row r="1522" spans="1:56" ht="14.25" x14ac:dyDescent="0.2">
      <c r="A1522" s="103"/>
      <c r="B1522" s="55" t="s">
        <v>116</v>
      </c>
      <c r="C1522" s="55" t="s">
        <v>117</v>
      </c>
      <c r="D1522" s="54" t="s">
        <v>105</v>
      </c>
      <c r="E1522" s="53">
        <v>1.04</v>
      </c>
      <c r="F1522" s="53"/>
      <c r="G1522" s="53">
        <v>2.0799999999999999E-2</v>
      </c>
      <c r="H1522" s="51"/>
      <c r="I1522" s="52"/>
      <c r="J1522" s="51"/>
      <c r="K1522" s="52"/>
      <c r="L1522" s="96"/>
    </row>
    <row r="1523" spans="1:56" ht="14.25" x14ac:dyDescent="0.2">
      <c r="A1523" s="103"/>
      <c r="B1523" s="55"/>
      <c r="C1523" s="55" t="s">
        <v>68</v>
      </c>
      <c r="D1523" s="54" t="s">
        <v>69</v>
      </c>
      <c r="E1523" s="53">
        <v>55.16</v>
      </c>
      <c r="F1523" s="53"/>
      <c r="G1523" s="53">
        <v>1.1032</v>
      </c>
      <c r="H1523" s="51"/>
      <c r="I1523" s="52"/>
      <c r="J1523" s="51"/>
      <c r="K1523" s="52"/>
      <c r="L1523" s="96"/>
    </row>
    <row r="1524" spans="1:56" ht="14.25" x14ac:dyDescent="0.2">
      <c r="A1524" s="103"/>
      <c r="B1524" s="55"/>
      <c r="C1524" s="60" t="s">
        <v>70</v>
      </c>
      <c r="D1524" s="59" t="s">
        <v>69</v>
      </c>
      <c r="E1524" s="58">
        <v>0.24</v>
      </c>
      <c r="F1524" s="58"/>
      <c r="G1524" s="58">
        <v>4.7999999999999996E-3</v>
      </c>
      <c r="H1524" s="56"/>
      <c r="I1524" s="57"/>
      <c r="J1524" s="56"/>
      <c r="K1524" s="57"/>
      <c r="L1524" s="95"/>
    </row>
    <row r="1525" spans="1:56" ht="14.25" x14ac:dyDescent="0.2">
      <c r="A1525" s="103"/>
      <c r="B1525" s="55"/>
      <c r="C1525" s="55" t="s">
        <v>71</v>
      </c>
      <c r="D1525" s="54"/>
      <c r="E1525" s="53"/>
      <c r="F1525" s="53"/>
      <c r="G1525" s="53"/>
      <c r="H1525" s="51">
        <f>H1518+H1519+H1521</f>
        <v>1010.45</v>
      </c>
      <c r="I1525" s="52"/>
      <c r="J1525" s="51">
        <f>J1518+J1519+J1521</f>
        <v>20.2</v>
      </c>
      <c r="K1525" s="52"/>
      <c r="L1525" s="96"/>
    </row>
    <row r="1526" spans="1:56" ht="14.25" x14ac:dyDescent="0.2">
      <c r="A1526" s="103"/>
      <c r="B1526" s="55"/>
      <c r="C1526" s="55" t="s">
        <v>72</v>
      </c>
      <c r="D1526" s="54"/>
      <c r="E1526" s="53"/>
      <c r="F1526" s="53"/>
      <c r="G1526" s="53"/>
      <c r="H1526" s="51"/>
      <c r="I1526" s="52"/>
      <c r="J1526" s="51">
        <f>SUM(Q1516:Q1529)+SUM(V1516:V1529)</f>
        <v>8.98</v>
      </c>
      <c r="K1526" s="52"/>
      <c r="L1526" s="96"/>
    </row>
    <row r="1527" spans="1:56" ht="71.25" x14ac:dyDescent="0.2">
      <c r="A1527" s="103"/>
      <c r="B1527" s="55" t="s">
        <v>177</v>
      </c>
      <c r="C1527" s="55" t="s">
        <v>176</v>
      </c>
      <c r="D1527" s="54" t="s">
        <v>73</v>
      </c>
      <c r="E1527" s="53">
        <v>110</v>
      </c>
      <c r="F1527" s="53">
        <f>ROUND(0.9,7)</f>
        <v>0.9</v>
      </c>
      <c r="G1527" s="53">
        <v>99</v>
      </c>
      <c r="H1527" s="51"/>
      <c r="I1527" s="52"/>
      <c r="J1527" s="51">
        <f>SUM(AC1516:AC1529)</f>
        <v>8.89</v>
      </c>
      <c r="K1527" s="52"/>
      <c r="L1527" s="96"/>
    </row>
    <row r="1528" spans="1:56" ht="71.25" x14ac:dyDescent="0.2">
      <c r="A1528" s="104"/>
      <c r="B1528" s="60" t="s">
        <v>175</v>
      </c>
      <c r="C1528" s="60" t="s">
        <v>174</v>
      </c>
      <c r="D1528" s="59" t="s">
        <v>73</v>
      </c>
      <c r="E1528" s="58">
        <v>70</v>
      </c>
      <c r="F1528" s="58">
        <f>ROUND(0.85,7)</f>
        <v>0.85</v>
      </c>
      <c r="G1528" s="58">
        <v>59.5</v>
      </c>
      <c r="H1528" s="56"/>
      <c r="I1528" s="57"/>
      <c r="J1528" s="56">
        <f>SUM(AE1516:AE1529)</f>
        <v>5.34</v>
      </c>
      <c r="K1528" s="57"/>
      <c r="L1528" s="95"/>
    </row>
    <row r="1529" spans="1:56" ht="15" x14ac:dyDescent="0.25">
      <c r="C1529" s="198" t="s">
        <v>74</v>
      </c>
      <c r="D1529" s="198"/>
      <c r="E1529" s="198"/>
      <c r="F1529" s="198"/>
      <c r="G1529" s="198"/>
      <c r="H1529" s="198"/>
      <c r="I1529" s="198">
        <f>J1518+J1519+J1521+J1527+J1528</f>
        <v>34.43</v>
      </c>
      <c r="J1529" s="198"/>
      <c r="O1529" s="49">
        <f>I1529</f>
        <v>34.43</v>
      </c>
      <c r="P1529" s="39">
        <f>K1529</f>
        <v>0</v>
      </c>
      <c r="Q1529" s="49">
        <f>J1518</f>
        <v>8.92</v>
      </c>
      <c r="R1529" s="49">
        <f>J1518</f>
        <v>8.92</v>
      </c>
      <c r="U1529" s="94">
        <f>L1518</f>
        <v>0</v>
      </c>
      <c r="V1529" s="49">
        <f>J1520</f>
        <v>0.06</v>
      </c>
      <c r="W1529" s="94">
        <f>L1520</f>
        <v>0</v>
      </c>
      <c r="X1529" s="49">
        <f>J1519</f>
        <v>0.33</v>
      </c>
      <c r="Z1529" s="94">
        <f>L1519</f>
        <v>0</v>
      </c>
      <c r="AB1529" s="49">
        <f>J1521</f>
        <v>10.95</v>
      </c>
      <c r="AN1529" s="39">
        <v>34.43</v>
      </c>
      <c r="AO1529" s="39">
        <v>10.95</v>
      </c>
      <c r="AP1529" s="39">
        <v>0.33</v>
      </c>
      <c r="AQ1529" s="39">
        <v>8.92</v>
      </c>
      <c r="AX1529" s="39">
        <v>0</v>
      </c>
      <c r="AY1529" s="39">
        <v>0</v>
      </c>
      <c r="AZ1529" s="39">
        <v>0</v>
      </c>
      <c r="BA1529" s="39">
        <v>0</v>
      </c>
    </row>
    <row r="1530" spans="1:56" ht="42.75" x14ac:dyDescent="0.2">
      <c r="A1530" s="103" t="s">
        <v>539</v>
      </c>
      <c r="B1530" s="55" t="s">
        <v>540</v>
      </c>
      <c r="C1530" s="55" t="s">
        <v>541</v>
      </c>
      <c r="D1530" s="54" t="s">
        <v>105</v>
      </c>
      <c r="E1530" s="53">
        <v>2.0799999999999999E-2</v>
      </c>
      <c r="F1530" s="53"/>
      <c r="G1530" s="53">
        <v>2.0799999999999999E-2</v>
      </c>
      <c r="H1530" s="51">
        <v>667.83</v>
      </c>
      <c r="I1530" s="52"/>
      <c r="J1530" s="51">
        <v>13.89</v>
      </c>
      <c r="K1530" s="52"/>
      <c r="L1530" s="96"/>
      <c r="AC1530" s="39">
        <v>0</v>
      </c>
      <c r="AD1530" s="39">
        <v>0</v>
      </c>
      <c r="AE1530" s="39">
        <v>0</v>
      </c>
      <c r="AF1530" s="39">
        <v>0</v>
      </c>
      <c r="AS1530" s="39">
        <v>0</v>
      </c>
      <c r="AT1530" s="39">
        <v>0</v>
      </c>
      <c r="BC1530" s="39">
        <v>0</v>
      </c>
      <c r="BD1530" s="39">
        <v>0</v>
      </c>
    </row>
    <row r="1531" spans="1:56" x14ac:dyDescent="0.2">
      <c r="A1531" s="50"/>
      <c r="B1531" s="50"/>
      <c r="C1531" s="50"/>
      <c r="D1531" s="50"/>
      <c r="E1531" s="50"/>
      <c r="F1531" s="50"/>
      <c r="G1531" s="50"/>
      <c r="H1531" s="50"/>
      <c r="I1531" s="50"/>
      <c r="J1531" s="50"/>
      <c r="K1531" s="50"/>
      <c r="L1531" s="50"/>
    </row>
    <row r="1532" spans="1:56" ht="15" x14ac:dyDescent="0.25">
      <c r="C1532" s="198" t="s">
        <v>74</v>
      </c>
      <c r="D1532" s="198"/>
      <c r="E1532" s="198"/>
      <c r="F1532" s="198"/>
      <c r="G1532" s="198"/>
      <c r="H1532" s="198"/>
      <c r="I1532" s="198">
        <f>J1530</f>
        <v>13.89</v>
      </c>
      <c r="J1532" s="198"/>
      <c r="O1532" s="49">
        <f>I1532</f>
        <v>13.89</v>
      </c>
      <c r="P1532" s="39">
        <f>K1532</f>
        <v>0</v>
      </c>
      <c r="Q1532" s="39">
        <f>0</f>
        <v>0</v>
      </c>
      <c r="R1532" s="39">
        <f>0</f>
        <v>0</v>
      </c>
      <c r="U1532" s="39">
        <f>0</f>
        <v>0</v>
      </c>
      <c r="V1532" s="39">
        <f>0</f>
        <v>0</v>
      </c>
      <c r="W1532" s="39">
        <f>0</f>
        <v>0</v>
      </c>
      <c r="X1532" s="39">
        <f>0</f>
        <v>0</v>
      </c>
      <c r="Z1532" s="39">
        <f>0</f>
        <v>0</v>
      </c>
      <c r="AB1532" s="49">
        <f>I1532</f>
        <v>13.89</v>
      </c>
      <c r="AN1532" s="39">
        <v>13.89</v>
      </c>
      <c r="AO1532" s="39">
        <v>13.89</v>
      </c>
      <c r="AP1532" s="39">
        <v>0</v>
      </c>
      <c r="AQ1532" s="39">
        <v>0</v>
      </c>
      <c r="AX1532" s="39">
        <v>0</v>
      </c>
      <c r="AY1532" s="39">
        <v>0</v>
      </c>
      <c r="AZ1532" s="39">
        <v>0</v>
      </c>
      <c r="BA1532" s="39">
        <v>0</v>
      </c>
    </row>
    <row r="1533" spans="1:56" ht="14.25" x14ac:dyDescent="0.2">
      <c r="C1533" s="107" t="s">
        <v>542</v>
      </c>
    </row>
    <row r="1534" spans="1:56" ht="159" x14ac:dyDescent="0.2">
      <c r="A1534" s="103" t="s">
        <v>543</v>
      </c>
      <c r="B1534" s="55" t="s">
        <v>544</v>
      </c>
      <c r="C1534" s="55" t="s">
        <v>264</v>
      </c>
      <c r="D1534" s="54" t="s">
        <v>108</v>
      </c>
      <c r="E1534" s="53">
        <v>0.52205000000000001</v>
      </c>
      <c r="F1534" s="53"/>
      <c r="G1534" s="53">
        <v>0.52205000000000001</v>
      </c>
      <c r="H1534" s="51"/>
      <c r="I1534" s="52"/>
      <c r="J1534" s="51"/>
      <c r="K1534" s="52"/>
      <c r="L1534" s="96"/>
      <c r="AC1534" s="39">
        <v>196.62</v>
      </c>
      <c r="AD1534" s="39">
        <v>196.62</v>
      </c>
      <c r="AE1534" s="39">
        <v>175.38</v>
      </c>
      <c r="AF1534" s="39">
        <v>175.38</v>
      </c>
      <c r="AS1534" s="39">
        <v>196.62</v>
      </c>
      <c r="AT1534" s="39">
        <v>175.38</v>
      </c>
      <c r="BC1534" s="39">
        <v>0</v>
      </c>
      <c r="BD1534" s="39">
        <v>0</v>
      </c>
    </row>
    <row r="1535" spans="1:56" ht="38.25" x14ac:dyDescent="0.2">
      <c r="B1535" s="106" t="s">
        <v>452</v>
      </c>
    </row>
    <row r="1536" spans="1:56" ht="14.25" x14ac:dyDescent="0.2">
      <c r="A1536" s="103"/>
      <c r="B1536" s="61">
        <v>1</v>
      </c>
      <c r="C1536" s="55" t="s">
        <v>33</v>
      </c>
      <c r="D1536" s="54"/>
      <c r="E1536" s="53"/>
      <c r="F1536" s="53"/>
      <c r="G1536" s="53"/>
      <c r="H1536" s="51">
        <v>345.67</v>
      </c>
      <c r="I1536" s="52">
        <f>ROUND(1.15,7)</f>
        <v>1.1499999999999999</v>
      </c>
      <c r="J1536" s="51">
        <v>207.53</v>
      </c>
      <c r="K1536" s="52"/>
      <c r="L1536" s="96"/>
    </row>
    <row r="1537" spans="1:56" ht="14.25" x14ac:dyDescent="0.2">
      <c r="A1537" s="103"/>
      <c r="B1537" s="61">
        <v>3</v>
      </c>
      <c r="C1537" s="55" t="s">
        <v>34</v>
      </c>
      <c r="D1537" s="54"/>
      <c r="E1537" s="53"/>
      <c r="F1537" s="53"/>
      <c r="G1537" s="53"/>
      <c r="H1537" s="51">
        <v>473.47</v>
      </c>
      <c r="I1537" s="52">
        <f>ROUND(1.25,7)</f>
        <v>1.25</v>
      </c>
      <c r="J1537" s="51">
        <v>308.97000000000003</v>
      </c>
      <c r="K1537" s="52"/>
      <c r="L1537" s="96"/>
    </row>
    <row r="1538" spans="1:56" ht="14.25" x14ac:dyDescent="0.2">
      <c r="A1538" s="103"/>
      <c r="B1538" s="61">
        <v>2</v>
      </c>
      <c r="C1538" s="55" t="s">
        <v>67</v>
      </c>
      <c r="D1538" s="54"/>
      <c r="E1538" s="53"/>
      <c r="F1538" s="53"/>
      <c r="G1538" s="53"/>
      <c r="H1538" s="51">
        <v>53.96</v>
      </c>
      <c r="I1538" s="52">
        <f>ROUND(1.25,7)</f>
        <v>1.25</v>
      </c>
      <c r="J1538" s="62">
        <v>35.21</v>
      </c>
      <c r="K1538" s="52"/>
      <c r="L1538" s="97"/>
    </row>
    <row r="1539" spans="1:56" ht="14.25" x14ac:dyDescent="0.2">
      <c r="A1539" s="103"/>
      <c r="B1539" s="61">
        <v>4</v>
      </c>
      <c r="C1539" s="55" t="s">
        <v>35</v>
      </c>
      <c r="D1539" s="54"/>
      <c r="E1539" s="53"/>
      <c r="F1539" s="53"/>
      <c r="G1539" s="53"/>
      <c r="H1539" s="51">
        <v>232.33</v>
      </c>
      <c r="I1539" s="52"/>
      <c r="J1539" s="51">
        <v>121.29</v>
      </c>
      <c r="K1539" s="52"/>
      <c r="L1539" s="96"/>
    </row>
    <row r="1540" spans="1:56" ht="14.25" x14ac:dyDescent="0.2">
      <c r="A1540" s="103"/>
      <c r="B1540" s="55" t="s">
        <v>123</v>
      </c>
      <c r="C1540" s="55" t="s">
        <v>124</v>
      </c>
      <c r="D1540" s="54" t="s">
        <v>108</v>
      </c>
      <c r="E1540" s="53">
        <v>1</v>
      </c>
      <c r="F1540" s="53"/>
      <c r="G1540" s="53">
        <v>0.52205000000000001</v>
      </c>
      <c r="H1540" s="51"/>
      <c r="I1540" s="52"/>
      <c r="J1540" s="51"/>
      <c r="K1540" s="52"/>
      <c r="L1540" s="96"/>
    </row>
    <row r="1541" spans="1:56" ht="14.25" x14ac:dyDescent="0.2">
      <c r="A1541" s="103"/>
      <c r="B1541" s="55"/>
      <c r="C1541" s="55" t="s">
        <v>68</v>
      </c>
      <c r="D1541" s="54" t="s">
        <v>69</v>
      </c>
      <c r="E1541" s="53">
        <v>39.549999999999997</v>
      </c>
      <c r="F1541" s="53">
        <f>ROUND(1.15,7)</f>
        <v>1.1499999999999999</v>
      </c>
      <c r="G1541" s="53">
        <v>23.744139100000002</v>
      </c>
      <c r="H1541" s="51"/>
      <c r="I1541" s="52"/>
      <c r="J1541" s="51"/>
      <c r="K1541" s="52"/>
      <c r="L1541" s="96"/>
    </row>
    <row r="1542" spans="1:56" ht="14.25" x14ac:dyDescent="0.2">
      <c r="A1542" s="103"/>
      <c r="B1542" s="55"/>
      <c r="C1542" s="60" t="s">
        <v>70</v>
      </c>
      <c r="D1542" s="59" t="s">
        <v>69</v>
      </c>
      <c r="E1542" s="58">
        <v>4.01</v>
      </c>
      <c r="F1542" s="58">
        <f>ROUND(1.25,7)</f>
        <v>1.25</v>
      </c>
      <c r="G1542" s="58">
        <v>2.6167756</v>
      </c>
      <c r="H1542" s="56"/>
      <c r="I1542" s="57"/>
      <c r="J1542" s="56"/>
      <c r="K1542" s="57"/>
      <c r="L1542" s="95"/>
    </row>
    <row r="1543" spans="1:56" ht="14.25" x14ac:dyDescent="0.2">
      <c r="A1543" s="103"/>
      <c r="B1543" s="55"/>
      <c r="C1543" s="55" t="s">
        <v>71</v>
      </c>
      <c r="D1543" s="54"/>
      <c r="E1543" s="53"/>
      <c r="F1543" s="53"/>
      <c r="G1543" s="53"/>
      <c r="H1543" s="51">
        <f>H1536+H1537+H1539</f>
        <v>1051.47</v>
      </c>
      <c r="I1543" s="52"/>
      <c r="J1543" s="51">
        <f>J1536+J1537+J1539</f>
        <v>637.79</v>
      </c>
      <c r="K1543" s="52"/>
      <c r="L1543" s="96"/>
    </row>
    <row r="1544" spans="1:56" ht="14.25" x14ac:dyDescent="0.2">
      <c r="A1544" s="103"/>
      <c r="B1544" s="55"/>
      <c r="C1544" s="55" t="s">
        <v>72</v>
      </c>
      <c r="D1544" s="54"/>
      <c r="E1544" s="53"/>
      <c r="F1544" s="53"/>
      <c r="G1544" s="53"/>
      <c r="H1544" s="51"/>
      <c r="I1544" s="52"/>
      <c r="J1544" s="51">
        <f>SUM(Q1534:Q1547)+SUM(V1534:V1547)</f>
        <v>242.74</v>
      </c>
      <c r="K1544" s="52"/>
      <c r="L1544" s="96"/>
    </row>
    <row r="1545" spans="1:56" ht="28.5" x14ac:dyDescent="0.2">
      <c r="A1545" s="103"/>
      <c r="B1545" s="55" t="s">
        <v>183</v>
      </c>
      <c r="C1545" s="55" t="s">
        <v>94</v>
      </c>
      <c r="D1545" s="54" t="s">
        <v>73</v>
      </c>
      <c r="E1545" s="53">
        <v>90</v>
      </c>
      <c r="F1545" s="53">
        <f>ROUND(0.9,7)</f>
        <v>0.9</v>
      </c>
      <c r="G1545" s="53">
        <v>81</v>
      </c>
      <c r="H1545" s="51"/>
      <c r="I1545" s="52"/>
      <c r="J1545" s="51">
        <f>SUM(AC1534:AC1547)</f>
        <v>196.62</v>
      </c>
      <c r="K1545" s="52"/>
      <c r="L1545" s="96"/>
    </row>
    <row r="1546" spans="1:56" ht="42.75" x14ac:dyDescent="0.2">
      <c r="A1546" s="104"/>
      <c r="B1546" s="60" t="s">
        <v>182</v>
      </c>
      <c r="C1546" s="60" t="s">
        <v>95</v>
      </c>
      <c r="D1546" s="59" t="s">
        <v>73</v>
      </c>
      <c r="E1546" s="58">
        <v>85</v>
      </c>
      <c r="F1546" s="58">
        <f>ROUND(0.85,7)</f>
        <v>0.85</v>
      </c>
      <c r="G1546" s="58">
        <v>72.25</v>
      </c>
      <c r="H1546" s="56"/>
      <c r="I1546" s="57"/>
      <c r="J1546" s="56">
        <f>SUM(AE1534:AE1547)</f>
        <v>175.38</v>
      </c>
      <c r="K1546" s="57"/>
      <c r="L1546" s="95"/>
    </row>
    <row r="1547" spans="1:56" ht="15" x14ac:dyDescent="0.25">
      <c r="C1547" s="198" t="s">
        <v>74</v>
      </c>
      <c r="D1547" s="198"/>
      <c r="E1547" s="198"/>
      <c r="F1547" s="198"/>
      <c r="G1547" s="198"/>
      <c r="H1547" s="198"/>
      <c r="I1547" s="198">
        <f>J1536+J1537+J1539+J1545+J1546</f>
        <v>1009.79</v>
      </c>
      <c r="J1547" s="198"/>
      <c r="O1547" s="49">
        <f>I1547</f>
        <v>1009.79</v>
      </c>
      <c r="P1547" s="39">
        <f>K1547</f>
        <v>0</v>
      </c>
      <c r="Q1547" s="49">
        <f>J1536</f>
        <v>207.53</v>
      </c>
      <c r="R1547" s="49">
        <f>J1536</f>
        <v>207.53</v>
      </c>
      <c r="U1547" s="94">
        <f>L1536</f>
        <v>0</v>
      </c>
      <c r="V1547" s="49">
        <f>J1538</f>
        <v>35.21</v>
      </c>
      <c r="W1547" s="94">
        <f>L1538</f>
        <v>0</v>
      </c>
      <c r="X1547" s="49">
        <f>J1537</f>
        <v>308.97000000000003</v>
      </c>
      <c r="Z1547" s="94">
        <f>L1537</f>
        <v>0</v>
      </c>
      <c r="AB1547" s="49">
        <f>J1539</f>
        <v>121.29</v>
      </c>
      <c r="AN1547" s="39">
        <v>1009.79</v>
      </c>
      <c r="AO1547" s="39">
        <v>121.29</v>
      </c>
      <c r="AP1547" s="39">
        <v>308.97000000000003</v>
      </c>
      <c r="AQ1547" s="39">
        <v>207.53</v>
      </c>
      <c r="AX1547" s="39">
        <v>0</v>
      </c>
      <c r="AY1547" s="39">
        <v>0</v>
      </c>
      <c r="AZ1547" s="39">
        <v>0</v>
      </c>
      <c r="BA1547" s="39">
        <v>0</v>
      </c>
    </row>
    <row r="1548" spans="1:56" ht="85.5" x14ac:dyDescent="0.2">
      <c r="A1548" s="103" t="s">
        <v>545</v>
      </c>
      <c r="B1548" s="55" t="s">
        <v>546</v>
      </c>
      <c r="C1548" s="55" t="s">
        <v>547</v>
      </c>
      <c r="D1548" s="54" t="s">
        <v>108</v>
      </c>
      <c r="E1548" s="53">
        <v>0.52205000000000001</v>
      </c>
      <c r="F1548" s="53"/>
      <c r="G1548" s="53">
        <v>0.52205000000000001</v>
      </c>
      <c r="H1548" s="51">
        <v>10045</v>
      </c>
      <c r="I1548" s="52"/>
      <c r="J1548" s="51">
        <v>5243.99</v>
      </c>
      <c r="K1548" s="52"/>
      <c r="L1548" s="96"/>
      <c r="AC1548" s="39">
        <v>0</v>
      </c>
      <c r="AD1548" s="39">
        <v>0</v>
      </c>
      <c r="AE1548" s="39">
        <v>0</v>
      </c>
      <c r="AF1548" s="39">
        <v>0</v>
      </c>
      <c r="AS1548" s="39">
        <v>0</v>
      </c>
      <c r="AT1548" s="39">
        <v>0</v>
      </c>
      <c r="BC1548" s="39">
        <v>0</v>
      </c>
      <c r="BD1548" s="39">
        <v>0</v>
      </c>
    </row>
    <row r="1549" spans="1:56" x14ac:dyDescent="0.2">
      <c r="A1549" s="50"/>
      <c r="B1549" s="50"/>
      <c r="C1549" s="50"/>
      <c r="D1549" s="50"/>
      <c r="E1549" s="50"/>
      <c r="F1549" s="50"/>
      <c r="G1549" s="50"/>
      <c r="H1549" s="50"/>
      <c r="I1549" s="50"/>
      <c r="J1549" s="50"/>
      <c r="K1549" s="50"/>
      <c r="L1549" s="50"/>
    </row>
    <row r="1550" spans="1:56" ht="15" x14ac:dyDescent="0.25">
      <c r="C1550" s="198" t="s">
        <v>74</v>
      </c>
      <c r="D1550" s="198"/>
      <c r="E1550" s="198"/>
      <c r="F1550" s="198"/>
      <c r="G1550" s="198"/>
      <c r="H1550" s="198"/>
      <c r="I1550" s="198">
        <f>J1548</f>
        <v>5243.99</v>
      </c>
      <c r="J1550" s="198"/>
      <c r="O1550" s="49">
        <f>I1550</f>
        <v>5243.99</v>
      </c>
      <c r="P1550" s="39">
        <f>K1550</f>
        <v>0</v>
      </c>
      <c r="Q1550" s="39">
        <f>0</f>
        <v>0</v>
      </c>
      <c r="R1550" s="39">
        <f>0</f>
        <v>0</v>
      </c>
      <c r="U1550" s="39">
        <f>0</f>
        <v>0</v>
      </c>
      <c r="V1550" s="39">
        <f>0</f>
        <v>0</v>
      </c>
      <c r="W1550" s="39">
        <f>0</f>
        <v>0</v>
      </c>
      <c r="X1550" s="39">
        <f>0</f>
        <v>0</v>
      </c>
      <c r="Z1550" s="39">
        <f>0</f>
        <v>0</v>
      </c>
      <c r="AB1550" s="49">
        <f>I1550</f>
        <v>5243.99</v>
      </c>
      <c r="AN1550" s="39">
        <v>5243.99</v>
      </c>
      <c r="AO1550" s="39">
        <v>5243.99</v>
      </c>
      <c r="AP1550" s="39">
        <v>0</v>
      </c>
      <c r="AQ1550" s="39">
        <v>0</v>
      </c>
      <c r="AX1550" s="39">
        <v>0</v>
      </c>
      <c r="AY1550" s="39">
        <v>0</v>
      </c>
      <c r="AZ1550" s="39">
        <v>0</v>
      </c>
      <c r="BA1550" s="39">
        <v>0</v>
      </c>
    </row>
    <row r="1551" spans="1:56" ht="159" x14ac:dyDescent="0.2">
      <c r="A1551" s="103" t="s">
        <v>548</v>
      </c>
      <c r="B1551" s="55" t="s">
        <v>549</v>
      </c>
      <c r="C1551" s="55" t="s">
        <v>263</v>
      </c>
      <c r="D1551" s="54" t="s">
        <v>104</v>
      </c>
      <c r="E1551" s="53">
        <v>0.57799999999999996</v>
      </c>
      <c r="F1551" s="53"/>
      <c r="G1551" s="53">
        <v>0.57799999999999996</v>
      </c>
      <c r="H1551" s="51"/>
      <c r="I1551" s="52"/>
      <c r="J1551" s="51"/>
      <c r="K1551" s="52"/>
      <c r="L1551" s="96"/>
      <c r="AC1551" s="39">
        <v>206.44</v>
      </c>
      <c r="AD1551" s="39">
        <v>206.44</v>
      </c>
      <c r="AE1551" s="39">
        <v>105.61</v>
      </c>
      <c r="AF1551" s="39">
        <v>105.61</v>
      </c>
      <c r="AS1551" s="39">
        <v>206.44</v>
      </c>
      <c r="AT1551" s="39">
        <v>105.61</v>
      </c>
      <c r="BC1551" s="39">
        <v>0</v>
      </c>
      <c r="BD1551" s="39">
        <v>0</v>
      </c>
    </row>
    <row r="1552" spans="1:56" ht="38.25" x14ac:dyDescent="0.2">
      <c r="B1552" s="106" t="s">
        <v>452</v>
      </c>
    </row>
    <row r="1553" spans="1:56" ht="14.25" x14ac:dyDescent="0.2">
      <c r="A1553" s="103"/>
      <c r="B1553" s="61">
        <v>1</v>
      </c>
      <c r="C1553" s="55" t="s">
        <v>33</v>
      </c>
      <c r="D1553" s="54"/>
      <c r="E1553" s="53"/>
      <c r="F1553" s="53"/>
      <c r="G1553" s="53"/>
      <c r="H1553" s="51">
        <v>283.18</v>
      </c>
      <c r="I1553" s="52">
        <f>ROUND(1.15,7)</f>
        <v>1.1499999999999999</v>
      </c>
      <c r="J1553" s="51">
        <v>188.23</v>
      </c>
      <c r="K1553" s="52"/>
      <c r="L1553" s="96"/>
    </row>
    <row r="1554" spans="1:56" ht="14.25" x14ac:dyDescent="0.2">
      <c r="A1554" s="103"/>
      <c r="B1554" s="61">
        <v>3</v>
      </c>
      <c r="C1554" s="55" t="s">
        <v>34</v>
      </c>
      <c r="D1554" s="54"/>
      <c r="E1554" s="53"/>
      <c r="F1554" s="53"/>
      <c r="G1554" s="53"/>
      <c r="H1554" s="51">
        <v>28.03</v>
      </c>
      <c r="I1554" s="52">
        <f>ROUND(1.25,7)</f>
        <v>1.25</v>
      </c>
      <c r="J1554" s="51">
        <v>20.25</v>
      </c>
      <c r="K1554" s="52"/>
      <c r="L1554" s="96"/>
    </row>
    <row r="1555" spans="1:56" ht="14.25" x14ac:dyDescent="0.2">
      <c r="A1555" s="103"/>
      <c r="B1555" s="61">
        <v>2</v>
      </c>
      <c r="C1555" s="55" t="s">
        <v>67</v>
      </c>
      <c r="D1555" s="54"/>
      <c r="E1555" s="53"/>
      <c r="F1555" s="53"/>
      <c r="G1555" s="53"/>
      <c r="H1555" s="51">
        <v>4.04</v>
      </c>
      <c r="I1555" s="52">
        <f>ROUND(1.25,7)</f>
        <v>1.25</v>
      </c>
      <c r="J1555" s="62">
        <v>2.92</v>
      </c>
      <c r="K1555" s="52"/>
      <c r="L1555" s="97"/>
    </row>
    <row r="1556" spans="1:56" ht="14.25" x14ac:dyDescent="0.2">
      <c r="A1556" s="103"/>
      <c r="B1556" s="61">
        <v>4</v>
      </c>
      <c r="C1556" s="55" t="s">
        <v>35</v>
      </c>
      <c r="D1556" s="54"/>
      <c r="E1556" s="53"/>
      <c r="F1556" s="53"/>
      <c r="G1556" s="53"/>
      <c r="H1556" s="51">
        <v>57.28</v>
      </c>
      <c r="I1556" s="52"/>
      <c r="J1556" s="51">
        <v>33.11</v>
      </c>
      <c r="K1556" s="52"/>
      <c r="L1556" s="96"/>
    </row>
    <row r="1557" spans="1:56" ht="28.5" x14ac:dyDescent="0.2">
      <c r="A1557" s="103"/>
      <c r="B1557" s="55" t="s">
        <v>897</v>
      </c>
      <c r="C1557" s="55" t="s">
        <v>898</v>
      </c>
      <c r="D1557" s="54" t="s">
        <v>110</v>
      </c>
      <c r="E1557" s="53">
        <v>0</v>
      </c>
      <c r="F1557" s="53"/>
      <c r="G1557" s="53">
        <v>0</v>
      </c>
      <c r="H1557" s="51"/>
      <c r="I1557" s="52"/>
      <c r="J1557" s="51"/>
      <c r="K1557" s="52"/>
      <c r="L1557" s="96"/>
    </row>
    <row r="1558" spans="1:56" ht="28.5" x14ac:dyDescent="0.2">
      <c r="A1558" s="103"/>
      <c r="B1558" s="55" t="s">
        <v>899</v>
      </c>
      <c r="C1558" s="55" t="s">
        <v>121</v>
      </c>
      <c r="D1558" s="54" t="s">
        <v>108</v>
      </c>
      <c r="E1558" s="53">
        <v>0</v>
      </c>
      <c r="F1558" s="53"/>
      <c r="G1558" s="53">
        <v>0</v>
      </c>
      <c r="H1558" s="51"/>
      <c r="I1558" s="52"/>
      <c r="J1558" s="51"/>
      <c r="K1558" s="52"/>
      <c r="L1558" s="96"/>
    </row>
    <row r="1559" spans="1:56" ht="14.25" x14ac:dyDescent="0.2">
      <c r="A1559" s="103"/>
      <c r="B1559" s="55"/>
      <c r="C1559" s="55" t="s">
        <v>68</v>
      </c>
      <c r="D1559" s="54" t="s">
        <v>69</v>
      </c>
      <c r="E1559" s="53">
        <v>32.4</v>
      </c>
      <c r="F1559" s="53">
        <f>ROUND(1.15,7)</f>
        <v>1.1499999999999999</v>
      </c>
      <c r="G1559" s="53">
        <v>21.536280000000001</v>
      </c>
      <c r="H1559" s="51"/>
      <c r="I1559" s="52"/>
      <c r="J1559" s="51"/>
      <c r="K1559" s="52"/>
      <c r="L1559" s="96"/>
    </row>
    <row r="1560" spans="1:56" ht="14.25" x14ac:dyDescent="0.2">
      <c r="A1560" s="103"/>
      <c r="B1560" s="55"/>
      <c r="C1560" s="60" t="s">
        <v>70</v>
      </c>
      <c r="D1560" s="59" t="s">
        <v>69</v>
      </c>
      <c r="E1560" s="58">
        <v>0.32</v>
      </c>
      <c r="F1560" s="58">
        <f>ROUND(1.25,7)</f>
        <v>1.25</v>
      </c>
      <c r="G1560" s="58">
        <v>0.23119999999999999</v>
      </c>
      <c r="H1560" s="56"/>
      <c r="I1560" s="57"/>
      <c r="J1560" s="56"/>
      <c r="K1560" s="57"/>
      <c r="L1560" s="95"/>
    </row>
    <row r="1561" spans="1:56" ht="14.25" x14ac:dyDescent="0.2">
      <c r="A1561" s="103"/>
      <c r="B1561" s="55"/>
      <c r="C1561" s="55" t="s">
        <v>71</v>
      </c>
      <c r="D1561" s="54"/>
      <c r="E1561" s="53"/>
      <c r="F1561" s="53"/>
      <c r="G1561" s="53"/>
      <c r="H1561" s="51">
        <f>H1553+H1554+H1556</f>
        <v>368.49</v>
      </c>
      <c r="I1561" s="52"/>
      <c r="J1561" s="51">
        <f>J1553+J1554+J1556</f>
        <v>241.58999999999997</v>
      </c>
      <c r="K1561" s="52"/>
      <c r="L1561" s="96"/>
    </row>
    <row r="1562" spans="1:56" ht="42.75" x14ac:dyDescent="0.2">
      <c r="A1562" s="105" t="s">
        <v>262</v>
      </c>
      <c r="B1562" s="55" t="s">
        <v>493</v>
      </c>
      <c r="C1562" s="55" t="s">
        <v>494</v>
      </c>
      <c r="D1562" s="54" t="s">
        <v>495</v>
      </c>
      <c r="E1562" s="53">
        <v>2.83</v>
      </c>
      <c r="F1562" s="53"/>
      <c r="G1562" s="53">
        <v>1.63574</v>
      </c>
      <c r="H1562" s="51">
        <v>1</v>
      </c>
      <c r="I1562" s="52"/>
      <c r="J1562" s="51">
        <v>1.64</v>
      </c>
      <c r="K1562" s="52"/>
      <c r="L1562" s="96"/>
      <c r="AB1562" s="49">
        <f>J1562</f>
        <v>1.64</v>
      </c>
      <c r="AC1562" s="39">
        <v>0</v>
      </c>
      <c r="AD1562" s="39">
        <v>0</v>
      </c>
      <c r="AE1562" s="39">
        <v>0</v>
      </c>
      <c r="AF1562" s="39">
        <v>0</v>
      </c>
      <c r="AN1562" s="39">
        <v>1.64</v>
      </c>
      <c r="AO1562" s="39">
        <v>1.64</v>
      </c>
      <c r="AS1562" s="39">
        <v>0</v>
      </c>
      <c r="AT1562" s="39">
        <v>0</v>
      </c>
      <c r="AX1562" s="39">
        <v>0</v>
      </c>
      <c r="AZ1562" s="39">
        <v>0</v>
      </c>
      <c r="BC1562" s="39">
        <v>0</v>
      </c>
      <c r="BD1562" s="39">
        <v>0</v>
      </c>
    </row>
    <row r="1563" spans="1:56" ht="14.25" x14ac:dyDescent="0.2">
      <c r="A1563" s="103"/>
      <c r="B1563" s="55"/>
      <c r="C1563" s="55" t="s">
        <v>72</v>
      </c>
      <c r="D1563" s="54"/>
      <c r="E1563" s="53"/>
      <c r="F1563" s="53"/>
      <c r="G1563" s="53"/>
      <c r="H1563" s="51"/>
      <c r="I1563" s="52"/>
      <c r="J1563" s="51">
        <f>SUM(Q1551:Q1566)+SUM(V1551:V1566)</f>
        <v>191.14999999999998</v>
      </c>
      <c r="K1563" s="52"/>
      <c r="L1563" s="96"/>
    </row>
    <row r="1564" spans="1:56" ht="28.5" x14ac:dyDescent="0.2">
      <c r="A1564" s="103"/>
      <c r="B1564" s="55" t="s">
        <v>261</v>
      </c>
      <c r="C1564" s="55" t="s">
        <v>132</v>
      </c>
      <c r="D1564" s="54" t="s">
        <v>73</v>
      </c>
      <c r="E1564" s="53">
        <v>120</v>
      </c>
      <c r="F1564" s="53">
        <f>ROUND(0.9,7)</f>
        <v>0.9</v>
      </c>
      <c r="G1564" s="53">
        <v>108</v>
      </c>
      <c r="H1564" s="51"/>
      <c r="I1564" s="52"/>
      <c r="J1564" s="51">
        <f>SUM(AC1551:AC1566)</f>
        <v>206.44</v>
      </c>
      <c r="K1564" s="52"/>
      <c r="L1564" s="96"/>
    </row>
    <row r="1565" spans="1:56" ht="42.75" x14ac:dyDescent="0.2">
      <c r="A1565" s="104"/>
      <c r="B1565" s="60" t="s">
        <v>260</v>
      </c>
      <c r="C1565" s="60" t="s">
        <v>131</v>
      </c>
      <c r="D1565" s="59" t="s">
        <v>73</v>
      </c>
      <c r="E1565" s="58">
        <v>65</v>
      </c>
      <c r="F1565" s="58">
        <f>ROUND(0.85,7)</f>
        <v>0.85</v>
      </c>
      <c r="G1565" s="58">
        <v>55.25</v>
      </c>
      <c r="H1565" s="56"/>
      <c r="I1565" s="57"/>
      <c r="J1565" s="56">
        <f>SUM(AE1551:AE1566)</f>
        <v>105.61</v>
      </c>
      <c r="K1565" s="57"/>
      <c r="L1565" s="95"/>
    </row>
    <row r="1566" spans="1:56" ht="15" x14ac:dyDescent="0.25">
      <c r="C1566" s="198" t="s">
        <v>74</v>
      </c>
      <c r="D1566" s="198"/>
      <c r="E1566" s="198"/>
      <c r="F1566" s="198"/>
      <c r="G1566" s="198"/>
      <c r="H1566" s="198"/>
      <c r="I1566" s="198">
        <f>J1553+J1554+J1556+J1564+J1565+SUM(J1562:J1562)</f>
        <v>555.28</v>
      </c>
      <c r="J1566" s="198"/>
      <c r="O1566" s="49">
        <f>I1566</f>
        <v>555.28</v>
      </c>
      <c r="P1566" s="39">
        <f>K1566</f>
        <v>0</v>
      </c>
      <c r="Q1566" s="49">
        <f>J1553</f>
        <v>188.23</v>
      </c>
      <c r="R1566" s="49">
        <f>J1553</f>
        <v>188.23</v>
      </c>
      <c r="U1566" s="94">
        <f>L1553</f>
        <v>0</v>
      </c>
      <c r="V1566" s="49">
        <f>J1555</f>
        <v>2.92</v>
      </c>
      <c r="W1566" s="94">
        <f>L1555</f>
        <v>0</v>
      </c>
      <c r="X1566" s="49">
        <f>J1554</f>
        <v>20.25</v>
      </c>
      <c r="Z1566" s="94">
        <f>L1554</f>
        <v>0</v>
      </c>
      <c r="AB1566" s="49">
        <f>J1556</f>
        <v>33.11</v>
      </c>
      <c r="AN1566" s="39">
        <v>553.64</v>
      </c>
      <c r="AO1566" s="39">
        <v>33.11</v>
      </c>
      <c r="AP1566" s="39">
        <v>20.25</v>
      </c>
      <c r="AQ1566" s="39">
        <v>188.23</v>
      </c>
      <c r="AX1566" s="39">
        <v>0</v>
      </c>
      <c r="AY1566" s="39">
        <v>0</v>
      </c>
      <c r="AZ1566" s="39">
        <v>0</v>
      </c>
      <c r="BA1566" s="39">
        <v>0</v>
      </c>
    </row>
    <row r="1567" spans="1:56" ht="28.5" x14ac:dyDescent="0.2">
      <c r="A1567" s="103" t="s">
        <v>550</v>
      </c>
      <c r="B1567" s="55" t="s">
        <v>551</v>
      </c>
      <c r="C1567" s="55" t="s">
        <v>552</v>
      </c>
      <c r="D1567" s="54" t="s">
        <v>111</v>
      </c>
      <c r="E1567" s="53">
        <v>63.58</v>
      </c>
      <c r="F1567" s="53"/>
      <c r="G1567" s="53">
        <v>63.58</v>
      </c>
      <c r="H1567" s="51">
        <v>64.53</v>
      </c>
      <c r="I1567" s="52"/>
      <c r="J1567" s="51">
        <v>4102.82</v>
      </c>
      <c r="K1567" s="52"/>
      <c r="L1567" s="96"/>
      <c r="AC1567" s="39">
        <v>0</v>
      </c>
      <c r="AD1567" s="39">
        <v>0</v>
      </c>
      <c r="AE1567" s="39">
        <v>0</v>
      </c>
      <c r="AF1567" s="39">
        <v>0</v>
      </c>
      <c r="AS1567" s="39">
        <v>0</v>
      </c>
      <c r="AT1567" s="39">
        <v>0</v>
      </c>
      <c r="BC1567" s="39">
        <v>0</v>
      </c>
      <c r="BD1567" s="39">
        <v>0</v>
      </c>
    </row>
    <row r="1568" spans="1:56" x14ac:dyDescent="0.2">
      <c r="A1568" s="50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</row>
    <row r="1569" spans="1:56" ht="15" x14ac:dyDescent="0.25">
      <c r="C1569" s="198" t="s">
        <v>74</v>
      </c>
      <c r="D1569" s="198"/>
      <c r="E1569" s="198"/>
      <c r="F1569" s="198"/>
      <c r="G1569" s="198"/>
      <c r="H1569" s="198"/>
      <c r="I1569" s="198">
        <f>J1567</f>
        <v>4102.82</v>
      </c>
      <c r="J1569" s="198"/>
      <c r="O1569" s="49">
        <f>I1569</f>
        <v>4102.82</v>
      </c>
      <c r="P1569" s="39">
        <f>K1569</f>
        <v>0</v>
      </c>
      <c r="Q1569" s="39">
        <f>0</f>
        <v>0</v>
      </c>
      <c r="R1569" s="39">
        <f>0</f>
        <v>0</v>
      </c>
      <c r="U1569" s="39">
        <f>0</f>
        <v>0</v>
      </c>
      <c r="V1569" s="39">
        <f>0</f>
        <v>0</v>
      </c>
      <c r="W1569" s="39">
        <f>0</f>
        <v>0</v>
      </c>
      <c r="X1569" s="39">
        <f>0</f>
        <v>0</v>
      </c>
      <c r="Z1569" s="39">
        <f>0</f>
        <v>0</v>
      </c>
      <c r="AB1569" s="49">
        <f>I1569</f>
        <v>4102.82</v>
      </c>
      <c r="AN1569" s="39">
        <v>4102.82</v>
      </c>
      <c r="AO1569" s="39">
        <v>4102.82</v>
      </c>
      <c r="AP1569" s="39">
        <v>0</v>
      </c>
      <c r="AQ1569" s="39">
        <v>0</v>
      </c>
      <c r="AX1569" s="39">
        <v>0</v>
      </c>
      <c r="AY1569" s="39">
        <v>0</v>
      </c>
      <c r="AZ1569" s="39">
        <v>0</v>
      </c>
      <c r="BA1569" s="39">
        <v>0</v>
      </c>
    </row>
    <row r="1570" spans="1:56" ht="42.75" x14ac:dyDescent="0.2">
      <c r="A1570" s="103" t="s">
        <v>553</v>
      </c>
      <c r="B1570" s="55" t="s">
        <v>554</v>
      </c>
      <c r="C1570" s="55" t="s">
        <v>555</v>
      </c>
      <c r="D1570" s="54" t="s">
        <v>125</v>
      </c>
      <c r="E1570" s="53">
        <v>36</v>
      </c>
      <c r="F1570" s="53"/>
      <c r="G1570" s="53">
        <v>36</v>
      </c>
      <c r="H1570" s="51">
        <v>14.87</v>
      </c>
      <c r="I1570" s="52"/>
      <c r="J1570" s="51">
        <v>535.32000000000005</v>
      </c>
      <c r="K1570" s="52"/>
      <c r="L1570" s="96"/>
      <c r="AC1570" s="39">
        <v>0</v>
      </c>
      <c r="AD1570" s="39">
        <v>0</v>
      </c>
      <c r="AE1570" s="39">
        <v>0</v>
      </c>
      <c r="AF1570" s="39">
        <v>0</v>
      </c>
      <c r="AS1570" s="39">
        <v>0</v>
      </c>
      <c r="AT1570" s="39">
        <v>0</v>
      </c>
      <c r="BC1570" s="39">
        <v>0</v>
      </c>
      <c r="BD1570" s="39">
        <v>0</v>
      </c>
    </row>
    <row r="1571" spans="1:56" x14ac:dyDescent="0.2">
      <c r="A1571" s="50"/>
      <c r="B1571" s="50"/>
      <c r="C1571" s="50"/>
      <c r="D1571" s="50"/>
      <c r="E1571" s="50"/>
      <c r="F1571" s="50"/>
      <c r="G1571" s="50"/>
      <c r="H1571" s="50"/>
      <c r="I1571" s="50"/>
      <c r="J1571" s="50"/>
      <c r="K1571" s="50"/>
      <c r="L1571" s="50"/>
    </row>
    <row r="1572" spans="1:56" ht="15" x14ac:dyDescent="0.25">
      <c r="C1572" s="198" t="s">
        <v>74</v>
      </c>
      <c r="D1572" s="198"/>
      <c r="E1572" s="198"/>
      <c r="F1572" s="198"/>
      <c r="G1572" s="198"/>
      <c r="H1572" s="198"/>
      <c r="I1572" s="198">
        <f>J1570</f>
        <v>535.32000000000005</v>
      </c>
      <c r="J1572" s="198"/>
      <c r="O1572" s="49">
        <f>I1572</f>
        <v>535.32000000000005</v>
      </c>
      <c r="P1572" s="39">
        <f>K1572</f>
        <v>0</v>
      </c>
      <c r="Q1572" s="39">
        <f>0</f>
        <v>0</v>
      </c>
      <c r="R1572" s="39">
        <f>0</f>
        <v>0</v>
      </c>
      <c r="U1572" s="39">
        <f>0</f>
        <v>0</v>
      </c>
      <c r="V1572" s="39">
        <f>0</f>
        <v>0</v>
      </c>
      <c r="W1572" s="39">
        <f>0</f>
        <v>0</v>
      </c>
      <c r="X1572" s="39">
        <f>0</f>
        <v>0</v>
      </c>
      <c r="Z1572" s="39">
        <f>0</f>
        <v>0</v>
      </c>
      <c r="AB1572" s="49">
        <f>I1572</f>
        <v>535.32000000000005</v>
      </c>
      <c r="AN1572" s="39">
        <v>535.32000000000005</v>
      </c>
      <c r="AO1572" s="39">
        <v>535.32000000000005</v>
      </c>
      <c r="AP1572" s="39">
        <v>0</v>
      </c>
      <c r="AQ1572" s="39">
        <v>0</v>
      </c>
      <c r="AX1572" s="39">
        <v>0</v>
      </c>
      <c r="AY1572" s="39">
        <v>0</v>
      </c>
      <c r="AZ1572" s="39">
        <v>0</v>
      </c>
      <c r="BA1572" s="39">
        <v>0</v>
      </c>
    </row>
    <row r="1573" spans="1:56" ht="144.75" x14ac:dyDescent="0.2">
      <c r="A1573" s="103" t="s">
        <v>556</v>
      </c>
      <c r="B1573" s="55" t="s">
        <v>526</v>
      </c>
      <c r="C1573" s="55" t="s">
        <v>259</v>
      </c>
      <c r="D1573" s="54" t="s">
        <v>104</v>
      </c>
      <c r="E1573" s="53">
        <v>0.34300000000000003</v>
      </c>
      <c r="F1573" s="53"/>
      <c r="G1573" s="53">
        <v>0.34300000000000003</v>
      </c>
      <c r="H1573" s="51"/>
      <c r="I1573" s="52"/>
      <c r="J1573" s="51"/>
      <c r="K1573" s="52"/>
      <c r="L1573" s="96"/>
      <c r="AC1573" s="39">
        <v>18.149999999999999</v>
      </c>
      <c r="AD1573" s="39">
        <v>18.149999999999999</v>
      </c>
      <c r="AE1573" s="39">
        <v>13.33</v>
      </c>
      <c r="AF1573" s="39">
        <v>13.33</v>
      </c>
      <c r="AS1573" s="39">
        <v>18.149999999999999</v>
      </c>
      <c r="AT1573" s="39">
        <v>13.33</v>
      </c>
      <c r="BC1573" s="39">
        <v>0</v>
      </c>
      <c r="BD1573" s="39">
        <v>0</v>
      </c>
    </row>
    <row r="1574" spans="1:56" ht="38.25" x14ac:dyDescent="0.2">
      <c r="B1574" s="106" t="s">
        <v>452</v>
      </c>
    </row>
    <row r="1575" spans="1:56" ht="14.25" x14ac:dyDescent="0.2">
      <c r="A1575" s="103"/>
      <c r="B1575" s="61">
        <v>1</v>
      </c>
      <c r="C1575" s="55" t="s">
        <v>33</v>
      </c>
      <c r="D1575" s="54"/>
      <c r="E1575" s="53"/>
      <c r="F1575" s="53"/>
      <c r="G1575" s="53"/>
      <c r="H1575" s="51">
        <v>56.55</v>
      </c>
      <c r="I1575" s="52">
        <f>ROUND(1.15,7)</f>
        <v>1.1499999999999999</v>
      </c>
      <c r="J1575" s="51">
        <v>22.31</v>
      </c>
      <c r="K1575" s="52"/>
      <c r="L1575" s="96"/>
    </row>
    <row r="1576" spans="1:56" ht="14.25" x14ac:dyDescent="0.2">
      <c r="A1576" s="103"/>
      <c r="B1576" s="61">
        <v>3</v>
      </c>
      <c r="C1576" s="55" t="s">
        <v>34</v>
      </c>
      <c r="D1576" s="54"/>
      <c r="E1576" s="53"/>
      <c r="F1576" s="53"/>
      <c r="G1576" s="53"/>
      <c r="H1576" s="51">
        <v>9.2200000000000006</v>
      </c>
      <c r="I1576" s="52">
        <f>ROUND(1.25,7)</f>
        <v>1.25</v>
      </c>
      <c r="J1576" s="51">
        <v>3.95</v>
      </c>
      <c r="K1576" s="52"/>
      <c r="L1576" s="96"/>
    </row>
    <row r="1577" spans="1:56" ht="14.25" x14ac:dyDescent="0.2">
      <c r="A1577" s="103"/>
      <c r="B1577" s="61">
        <v>2</v>
      </c>
      <c r="C1577" s="55" t="s">
        <v>67</v>
      </c>
      <c r="D1577" s="54"/>
      <c r="E1577" s="53"/>
      <c r="F1577" s="53"/>
      <c r="G1577" s="53"/>
      <c r="H1577" s="51">
        <v>0.22</v>
      </c>
      <c r="I1577" s="52">
        <f>ROUND(1.25,7)</f>
        <v>1.25</v>
      </c>
      <c r="J1577" s="62">
        <v>0.1</v>
      </c>
      <c r="K1577" s="52"/>
      <c r="L1577" s="97"/>
    </row>
    <row r="1578" spans="1:56" ht="14.25" x14ac:dyDescent="0.2">
      <c r="A1578" s="103"/>
      <c r="B1578" s="61">
        <v>4</v>
      </c>
      <c r="C1578" s="55" t="s">
        <v>35</v>
      </c>
      <c r="D1578" s="54"/>
      <c r="E1578" s="53"/>
      <c r="F1578" s="53"/>
      <c r="G1578" s="53"/>
      <c r="H1578" s="51">
        <v>152.04</v>
      </c>
      <c r="I1578" s="52"/>
      <c r="J1578" s="51">
        <v>52.15</v>
      </c>
      <c r="K1578" s="52"/>
      <c r="L1578" s="96"/>
    </row>
    <row r="1579" spans="1:56" ht="14.25" x14ac:dyDescent="0.2">
      <c r="A1579" s="103"/>
      <c r="B1579" s="55"/>
      <c r="C1579" s="55" t="s">
        <v>68</v>
      </c>
      <c r="D1579" s="54" t="s">
        <v>69</v>
      </c>
      <c r="E1579" s="53">
        <v>5.31</v>
      </c>
      <c r="F1579" s="53">
        <f>ROUND(1.15,7)</f>
        <v>1.1499999999999999</v>
      </c>
      <c r="G1579" s="53">
        <v>2.0945295000000002</v>
      </c>
      <c r="H1579" s="51"/>
      <c r="I1579" s="52"/>
      <c r="J1579" s="51"/>
      <c r="K1579" s="52"/>
      <c r="L1579" s="96"/>
    </row>
    <row r="1580" spans="1:56" ht="14.25" x14ac:dyDescent="0.2">
      <c r="A1580" s="103"/>
      <c r="B1580" s="55"/>
      <c r="C1580" s="60" t="s">
        <v>70</v>
      </c>
      <c r="D1580" s="59" t="s">
        <v>69</v>
      </c>
      <c r="E1580" s="58">
        <v>0.02</v>
      </c>
      <c r="F1580" s="58">
        <f>ROUND(1.25,7)</f>
        <v>1.25</v>
      </c>
      <c r="G1580" s="58">
        <v>8.5749999999999993E-3</v>
      </c>
      <c r="H1580" s="56"/>
      <c r="I1580" s="57"/>
      <c r="J1580" s="56"/>
      <c r="K1580" s="57"/>
      <c r="L1580" s="95"/>
    </row>
    <row r="1581" spans="1:56" ht="14.25" x14ac:dyDescent="0.2">
      <c r="A1581" s="103"/>
      <c r="B1581" s="55"/>
      <c r="C1581" s="55" t="s">
        <v>71</v>
      </c>
      <c r="D1581" s="54"/>
      <c r="E1581" s="53"/>
      <c r="F1581" s="53"/>
      <c r="G1581" s="53"/>
      <c r="H1581" s="51">
        <f>H1575+H1576+H1578</f>
        <v>217.81</v>
      </c>
      <c r="I1581" s="52"/>
      <c r="J1581" s="51">
        <f>J1575+J1576+J1578</f>
        <v>78.41</v>
      </c>
      <c r="K1581" s="52"/>
      <c r="L1581" s="96"/>
    </row>
    <row r="1582" spans="1:56" ht="14.25" x14ac:dyDescent="0.2">
      <c r="A1582" s="103"/>
      <c r="B1582" s="55"/>
      <c r="C1582" s="55" t="s">
        <v>72</v>
      </c>
      <c r="D1582" s="54"/>
      <c r="E1582" s="53"/>
      <c r="F1582" s="53"/>
      <c r="G1582" s="53"/>
      <c r="H1582" s="51"/>
      <c r="I1582" s="52"/>
      <c r="J1582" s="51">
        <f>SUM(Q1573:Q1585)+SUM(V1573:V1585)</f>
        <v>22.41</v>
      </c>
      <c r="K1582" s="52"/>
      <c r="L1582" s="96"/>
    </row>
    <row r="1583" spans="1:56" ht="28.5" x14ac:dyDescent="0.2">
      <c r="A1583" s="103"/>
      <c r="B1583" s="55" t="s">
        <v>257</v>
      </c>
      <c r="C1583" s="55" t="s">
        <v>96</v>
      </c>
      <c r="D1583" s="54" t="s">
        <v>73</v>
      </c>
      <c r="E1583" s="53">
        <v>90</v>
      </c>
      <c r="F1583" s="53">
        <f>ROUND(0.9,7)</f>
        <v>0.9</v>
      </c>
      <c r="G1583" s="53">
        <v>81</v>
      </c>
      <c r="H1583" s="51"/>
      <c r="I1583" s="52"/>
      <c r="J1583" s="51">
        <f>SUM(AC1573:AC1585)</f>
        <v>18.149999999999999</v>
      </c>
      <c r="K1583" s="52"/>
      <c r="L1583" s="96"/>
    </row>
    <row r="1584" spans="1:56" ht="42.75" x14ac:dyDescent="0.2">
      <c r="A1584" s="104"/>
      <c r="B1584" s="60" t="s">
        <v>256</v>
      </c>
      <c r="C1584" s="60" t="s">
        <v>97</v>
      </c>
      <c r="D1584" s="59" t="s">
        <v>73</v>
      </c>
      <c r="E1584" s="58">
        <v>70</v>
      </c>
      <c r="F1584" s="58">
        <f>ROUND(0.85,7)</f>
        <v>0.85</v>
      </c>
      <c r="G1584" s="58">
        <v>59.5</v>
      </c>
      <c r="H1584" s="56"/>
      <c r="I1584" s="57"/>
      <c r="J1584" s="56">
        <f>SUM(AE1573:AE1585)</f>
        <v>13.33</v>
      </c>
      <c r="K1584" s="57"/>
      <c r="L1584" s="95"/>
    </row>
    <row r="1585" spans="1:84" ht="15" x14ac:dyDescent="0.25">
      <c r="C1585" s="198" t="s">
        <v>74</v>
      </c>
      <c r="D1585" s="198"/>
      <c r="E1585" s="198"/>
      <c r="F1585" s="198"/>
      <c r="G1585" s="198"/>
      <c r="H1585" s="198"/>
      <c r="I1585" s="198">
        <f>J1575+J1576+J1578+J1583+J1584</f>
        <v>109.89</v>
      </c>
      <c r="J1585" s="198"/>
      <c r="O1585" s="49">
        <f>I1585</f>
        <v>109.89</v>
      </c>
      <c r="P1585" s="39">
        <f>K1585</f>
        <v>0</v>
      </c>
      <c r="Q1585" s="49">
        <f>J1575</f>
        <v>22.31</v>
      </c>
      <c r="R1585" s="49">
        <f>J1575</f>
        <v>22.31</v>
      </c>
      <c r="U1585" s="94">
        <f>L1575</f>
        <v>0</v>
      </c>
      <c r="V1585" s="49">
        <f>J1577</f>
        <v>0.1</v>
      </c>
      <c r="W1585" s="94">
        <f>L1577</f>
        <v>0</v>
      </c>
      <c r="X1585" s="49">
        <f>J1576</f>
        <v>3.95</v>
      </c>
      <c r="Z1585" s="94">
        <f>L1576</f>
        <v>0</v>
      </c>
      <c r="AB1585" s="49">
        <f>J1578</f>
        <v>52.15</v>
      </c>
      <c r="AN1585" s="39">
        <v>109.89</v>
      </c>
      <c r="AO1585" s="39">
        <v>52.15</v>
      </c>
      <c r="AP1585" s="39">
        <v>3.95</v>
      </c>
      <c r="AQ1585" s="39">
        <v>22.31</v>
      </c>
      <c r="AX1585" s="39">
        <v>0</v>
      </c>
      <c r="AY1585" s="39">
        <v>0</v>
      </c>
      <c r="AZ1585" s="39">
        <v>0</v>
      </c>
      <c r="BA1585" s="39">
        <v>0</v>
      </c>
    </row>
    <row r="1586" spans="1:84" ht="143.25" x14ac:dyDescent="0.2">
      <c r="A1586" s="103" t="s">
        <v>557</v>
      </c>
      <c r="B1586" s="55" t="s">
        <v>528</v>
      </c>
      <c r="C1586" s="55" t="s">
        <v>258</v>
      </c>
      <c r="D1586" s="54" t="s">
        <v>104</v>
      </c>
      <c r="E1586" s="53">
        <v>0.34300000000000003</v>
      </c>
      <c r="F1586" s="53"/>
      <c r="G1586" s="53">
        <v>0.34300000000000003</v>
      </c>
      <c r="H1586" s="51"/>
      <c r="I1586" s="52"/>
      <c r="J1586" s="51"/>
      <c r="K1586" s="52"/>
      <c r="L1586" s="96"/>
      <c r="AC1586" s="39">
        <v>12.5</v>
      </c>
      <c r="AD1586" s="39">
        <v>12.5</v>
      </c>
      <c r="AE1586" s="39">
        <v>9.18</v>
      </c>
      <c r="AF1586" s="39">
        <v>9.18</v>
      </c>
      <c r="AS1586" s="39">
        <v>12.5</v>
      </c>
      <c r="AT1586" s="39">
        <v>9.18</v>
      </c>
      <c r="BC1586" s="39">
        <v>0</v>
      </c>
      <c r="BD1586" s="39">
        <v>0</v>
      </c>
    </row>
    <row r="1587" spans="1:84" ht="38.25" x14ac:dyDescent="0.2">
      <c r="B1587" s="106" t="s">
        <v>452</v>
      </c>
    </row>
    <row r="1588" spans="1:84" ht="14.25" x14ac:dyDescent="0.2">
      <c r="A1588" s="103"/>
      <c r="B1588" s="61">
        <v>1</v>
      </c>
      <c r="C1588" s="55" t="s">
        <v>33</v>
      </c>
      <c r="D1588" s="54"/>
      <c r="E1588" s="53"/>
      <c r="F1588" s="53"/>
      <c r="G1588" s="53"/>
      <c r="H1588" s="51">
        <v>19.32</v>
      </c>
      <c r="I1588" s="52">
        <f>ROUND(1.15*2,7)</f>
        <v>2.2999999999999998</v>
      </c>
      <c r="J1588" s="51">
        <v>15.24</v>
      </c>
      <c r="K1588" s="52"/>
      <c r="L1588" s="96"/>
    </row>
    <row r="1589" spans="1:84" ht="14.25" x14ac:dyDescent="0.2">
      <c r="A1589" s="103"/>
      <c r="B1589" s="61">
        <v>3</v>
      </c>
      <c r="C1589" s="55" t="s">
        <v>34</v>
      </c>
      <c r="D1589" s="54"/>
      <c r="E1589" s="53"/>
      <c r="F1589" s="53"/>
      <c r="G1589" s="53"/>
      <c r="H1589" s="51">
        <v>6.01</v>
      </c>
      <c r="I1589" s="52">
        <f>ROUND(1.25*2,7)</f>
        <v>2.5</v>
      </c>
      <c r="J1589" s="51">
        <v>5.16</v>
      </c>
      <c r="K1589" s="52"/>
      <c r="L1589" s="96"/>
    </row>
    <row r="1590" spans="1:84" ht="14.25" x14ac:dyDescent="0.2">
      <c r="A1590" s="103"/>
      <c r="B1590" s="61">
        <v>2</v>
      </c>
      <c r="C1590" s="55" t="s">
        <v>67</v>
      </c>
      <c r="D1590" s="54"/>
      <c r="E1590" s="53"/>
      <c r="F1590" s="53"/>
      <c r="G1590" s="53"/>
      <c r="H1590" s="51">
        <v>0.22</v>
      </c>
      <c r="I1590" s="52">
        <f>ROUND(1.25*2,7)</f>
        <v>2.5</v>
      </c>
      <c r="J1590" s="62">
        <v>0.19</v>
      </c>
      <c r="K1590" s="52"/>
      <c r="L1590" s="97"/>
    </row>
    <row r="1591" spans="1:84" ht="14.25" x14ac:dyDescent="0.2">
      <c r="A1591" s="103"/>
      <c r="B1591" s="61">
        <v>4</v>
      </c>
      <c r="C1591" s="55" t="s">
        <v>35</v>
      </c>
      <c r="D1591" s="54"/>
      <c r="E1591" s="53"/>
      <c r="F1591" s="53"/>
      <c r="G1591" s="53"/>
      <c r="H1591" s="51">
        <v>138.16</v>
      </c>
      <c r="I1591" s="52">
        <f>ROUND(2,7)</f>
        <v>2</v>
      </c>
      <c r="J1591" s="51">
        <v>94.78</v>
      </c>
      <c r="K1591" s="52"/>
      <c r="L1591" s="96"/>
    </row>
    <row r="1592" spans="1:84" ht="14.25" x14ac:dyDescent="0.2">
      <c r="A1592" s="103"/>
      <c r="B1592" s="55"/>
      <c r="C1592" s="55" t="s">
        <v>68</v>
      </c>
      <c r="D1592" s="54" t="s">
        <v>69</v>
      </c>
      <c r="E1592" s="53">
        <v>2.13</v>
      </c>
      <c r="F1592" s="53">
        <f>ROUND(1.15*2,7)</f>
        <v>2.2999999999999998</v>
      </c>
      <c r="G1592" s="53">
        <v>1.6803570000000001</v>
      </c>
      <c r="H1592" s="51"/>
      <c r="I1592" s="52"/>
      <c r="J1592" s="51"/>
      <c r="K1592" s="52"/>
      <c r="L1592" s="96"/>
    </row>
    <row r="1593" spans="1:84" ht="14.25" x14ac:dyDescent="0.2">
      <c r="A1593" s="103"/>
      <c r="B1593" s="55"/>
      <c r="C1593" s="60" t="s">
        <v>70</v>
      </c>
      <c r="D1593" s="59" t="s">
        <v>69</v>
      </c>
      <c r="E1593" s="58">
        <v>0.02</v>
      </c>
      <c r="F1593" s="58">
        <f>ROUND(1.25*2,7)</f>
        <v>2.5</v>
      </c>
      <c r="G1593" s="58">
        <v>1.7149999999999999E-2</v>
      </c>
      <c r="H1593" s="56"/>
      <c r="I1593" s="57"/>
      <c r="J1593" s="56"/>
      <c r="K1593" s="57"/>
      <c r="L1593" s="95"/>
    </row>
    <row r="1594" spans="1:84" ht="14.25" x14ac:dyDescent="0.2">
      <c r="A1594" s="103"/>
      <c r="B1594" s="55"/>
      <c r="C1594" s="55" t="s">
        <v>71</v>
      </c>
      <c r="D1594" s="54"/>
      <c r="E1594" s="53"/>
      <c r="F1594" s="53"/>
      <c r="G1594" s="53"/>
      <c r="H1594" s="51">
        <f>H1588+H1589+H1591</f>
        <v>163.49</v>
      </c>
      <c r="I1594" s="52"/>
      <c r="J1594" s="51">
        <f>J1588+J1589+J1591</f>
        <v>115.18</v>
      </c>
      <c r="K1594" s="52"/>
      <c r="L1594" s="96"/>
    </row>
    <row r="1595" spans="1:84" ht="14.25" x14ac:dyDescent="0.2">
      <c r="A1595" s="103"/>
      <c r="B1595" s="55"/>
      <c r="C1595" s="55" t="s">
        <v>72</v>
      </c>
      <c r="D1595" s="54"/>
      <c r="E1595" s="53"/>
      <c r="F1595" s="53"/>
      <c r="G1595" s="53"/>
      <c r="H1595" s="51"/>
      <c r="I1595" s="52"/>
      <c r="J1595" s="51">
        <f>SUM(Q1586:Q1598)+SUM(V1586:V1598)</f>
        <v>15.43</v>
      </c>
      <c r="K1595" s="52"/>
      <c r="L1595" s="96"/>
    </row>
    <row r="1596" spans="1:84" ht="28.5" x14ac:dyDescent="0.2">
      <c r="A1596" s="103"/>
      <c r="B1596" s="55" t="s">
        <v>257</v>
      </c>
      <c r="C1596" s="55" t="s">
        <v>96</v>
      </c>
      <c r="D1596" s="54" t="s">
        <v>73</v>
      </c>
      <c r="E1596" s="53">
        <v>90</v>
      </c>
      <c r="F1596" s="53">
        <f>ROUND(0.9,7)</f>
        <v>0.9</v>
      </c>
      <c r="G1596" s="53">
        <v>81</v>
      </c>
      <c r="H1596" s="51"/>
      <c r="I1596" s="52"/>
      <c r="J1596" s="51">
        <f>SUM(AC1586:AC1598)</f>
        <v>12.5</v>
      </c>
      <c r="K1596" s="52"/>
      <c r="L1596" s="96"/>
    </row>
    <row r="1597" spans="1:84" ht="42.75" x14ac:dyDescent="0.2">
      <c r="A1597" s="104"/>
      <c r="B1597" s="60" t="s">
        <v>256</v>
      </c>
      <c r="C1597" s="60" t="s">
        <v>97</v>
      </c>
      <c r="D1597" s="59" t="s">
        <v>73</v>
      </c>
      <c r="E1597" s="58">
        <v>70</v>
      </c>
      <c r="F1597" s="58">
        <f>ROUND(0.85,7)</f>
        <v>0.85</v>
      </c>
      <c r="G1597" s="58">
        <v>59.5</v>
      </c>
      <c r="H1597" s="56"/>
      <c r="I1597" s="57"/>
      <c r="J1597" s="56">
        <f>SUM(AE1586:AE1598)</f>
        <v>9.18</v>
      </c>
      <c r="K1597" s="57"/>
      <c r="L1597" s="95"/>
    </row>
    <row r="1598" spans="1:84" ht="15" x14ac:dyDescent="0.25">
      <c r="C1598" s="198" t="s">
        <v>74</v>
      </c>
      <c r="D1598" s="198"/>
      <c r="E1598" s="198"/>
      <c r="F1598" s="198"/>
      <c r="G1598" s="198"/>
      <c r="H1598" s="198"/>
      <c r="I1598" s="198">
        <f>J1588+J1589+J1591+J1596+J1597</f>
        <v>136.86000000000001</v>
      </c>
      <c r="J1598" s="198"/>
      <c r="O1598" s="49">
        <f>I1598</f>
        <v>136.86000000000001</v>
      </c>
      <c r="P1598" s="39">
        <f>K1598</f>
        <v>0</v>
      </c>
      <c r="Q1598" s="49">
        <f>J1588</f>
        <v>15.24</v>
      </c>
      <c r="R1598" s="49">
        <f>J1588</f>
        <v>15.24</v>
      </c>
      <c r="U1598" s="94">
        <f>L1588</f>
        <v>0</v>
      </c>
      <c r="V1598" s="49">
        <f>J1590</f>
        <v>0.19</v>
      </c>
      <c r="W1598" s="94">
        <f>L1590</f>
        <v>0</v>
      </c>
      <c r="X1598" s="49">
        <f>J1589</f>
        <v>5.16</v>
      </c>
      <c r="Z1598" s="94">
        <f>L1589</f>
        <v>0</v>
      </c>
      <c r="AB1598" s="49">
        <f>J1591</f>
        <v>94.78</v>
      </c>
      <c r="AN1598" s="39">
        <v>136.86000000000001</v>
      </c>
      <c r="AO1598" s="39">
        <v>94.78</v>
      </c>
      <c r="AP1598" s="39">
        <v>5.16</v>
      </c>
      <c r="AQ1598" s="39">
        <v>15.24</v>
      </c>
      <c r="AX1598" s="39">
        <v>0</v>
      </c>
      <c r="AY1598" s="39">
        <v>0</v>
      </c>
      <c r="AZ1598" s="39">
        <v>0</v>
      </c>
      <c r="BA1598" s="39">
        <v>0</v>
      </c>
    </row>
    <row r="1600" spans="1:84" ht="15" x14ac:dyDescent="0.2">
      <c r="A1600" s="48"/>
      <c r="B1600" s="47"/>
      <c r="C1600" s="197" t="s">
        <v>239</v>
      </c>
      <c r="D1600" s="197"/>
      <c r="E1600" s="197"/>
      <c r="F1600" s="197"/>
      <c r="G1600" s="197"/>
      <c r="H1600" s="197"/>
      <c r="I1600" s="46"/>
      <c r="J1600" s="45">
        <f>J1602+J1603+J1604+J1605</f>
        <v>402360.14999999997</v>
      </c>
      <c r="K1600" s="45"/>
      <c r="L1600" s="93"/>
      <c r="CF1600" s="99" t="s">
        <v>239</v>
      </c>
    </row>
    <row r="1601" spans="1:12" ht="14.25" x14ac:dyDescent="0.2">
      <c r="A1601" s="44"/>
      <c r="B1601" s="43"/>
      <c r="C1601" s="196" t="s">
        <v>75</v>
      </c>
      <c r="D1601" s="195"/>
      <c r="E1601" s="195"/>
      <c r="F1601" s="195"/>
      <c r="G1601" s="195"/>
      <c r="H1601" s="195"/>
      <c r="I1601" s="100"/>
      <c r="J1601" s="42"/>
      <c r="K1601" s="42"/>
      <c r="L1601" s="92"/>
    </row>
    <row r="1602" spans="1:12" ht="14.25" x14ac:dyDescent="0.2">
      <c r="A1602" s="44"/>
      <c r="B1602" s="43"/>
      <c r="C1602" s="195" t="s">
        <v>76</v>
      </c>
      <c r="D1602" s="195"/>
      <c r="E1602" s="195"/>
      <c r="F1602" s="195"/>
      <c r="G1602" s="195"/>
      <c r="H1602" s="195"/>
      <c r="I1602" s="100"/>
      <c r="J1602" s="42">
        <f>SUM(Q1339:Q1598)</f>
        <v>15061.389999999998</v>
      </c>
      <c r="K1602" s="42"/>
      <c r="L1602" s="92"/>
    </row>
    <row r="1603" spans="1:12" ht="14.25" x14ac:dyDescent="0.2">
      <c r="A1603" s="44"/>
      <c r="B1603" s="43"/>
      <c r="C1603" s="195" t="s">
        <v>77</v>
      </c>
      <c r="D1603" s="195"/>
      <c r="E1603" s="195"/>
      <c r="F1603" s="195"/>
      <c r="G1603" s="195"/>
      <c r="H1603" s="195"/>
      <c r="I1603" s="100"/>
      <c r="J1603" s="42">
        <v>7063.41</v>
      </c>
      <c r="K1603" s="42"/>
      <c r="L1603" s="92"/>
    </row>
    <row r="1604" spans="1:12" ht="14.25" x14ac:dyDescent="0.2">
      <c r="A1604" s="44"/>
      <c r="B1604" s="43"/>
      <c r="C1604" s="195" t="s">
        <v>78</v>
      </c>
      <c r="D1604" s="195"/>
      <c r="E1604" s="195"/>
      <c r="F1604" s="195"/>
      <c r="G1604" s="195"/>
      <c r="H1604" s="195"/>
      <c r="I1604" s="100"/>
      <c r="J1604" s="42">
        <v>380235.35</v>
      </c>
      <c r="K1604" s="42"/>
      <c r="L1604" s="92"/>
    </row>
    <row r="1605" spans="1:12" ht="14.25" hidden="1" customHeight="1" x14ac:dyDescent="0.2">
      <c r="A1605" s="44"/>
      <c r="B1605" s="43"/>
      <c r="C1605" s="195" t="s">
        <v>79</v>
      </c>
      <c r="D1605" s="195"/>
      <c r="E1605" s="195"/>
      <c r="F1605" s="195"/>
      <c r="G1605" s="195"/>
      <c r="H1605" s="195"/>
      <c r="I1605" s="100"/>
      <c r="J1605" s="42">
        <v>0</v>
      </c>
      <c r="K1605" s="42"/>
      <c r="L1605" s="92"/>
    </row>
    <row r="1606" spans="1:12" ht="14.25" x14ac:dyDescent="0.2">
      <c r="A1606" s="44"/>
      <c r="B1606" s="43"/>
      <c r="C1606" s="195" t="s">
        <v>87</v>
      </c>
      <c r="D1606" s="195"/>
      <c r="E1606" s="195"/>
      <c r="F1606" s="195"/>
      <c r="G1606" s="195"/>
      <c r="H1606" s="195"/>
      <c r="I1606" s="100"/>
      <c r="J1606" s="42">
        <f>SUM(Q1339:Q1598)+SUM(V1339:V1598)</f>
        <v>15801.069999999998</v>
      </c>
      <c r="K1606" s="42"/>
      <c r="L1606" s="92"/>
    </row>
    <row r="1607" spans="1:12" ht="14.25" x14ac:dyDescent="0.2">
      <c r="A1607" s="44"/>
      <c r="B1607" s="43"/>
      <c r="C1607" s="195" t="s">
        <v>88</v>
      </c>
      <c r="D1607" s="195"/>
      <c r="E1607" s="195"/>
      <c r="F1607" s="195"/>
      <c r="G1607" s="195"/>
      <c r="H1607" s="195"/>
      <c r="I1607" s="100"/>
      <c r="J1607" s="42">
        <v>16969.05</v>
      </c>
      <c r="K1607" s="42"/>
      <c r="L1607" s="92"/>
    </row>
    <row r="1608" spans="1:12" ht="14.25" x14ac:dyDescent="0.2">
      <c r="A1608" s="44"/>
      <c r="B1608" s="43"/>
      <c r="C1608" s="195" t="s">
        <v>89</v>
      </c>
      <c r="D1608" s="195"/>
      <c r="E1608" s="195"/>
      <c r="F1608" s="195"/>
      <c r="G1608" s="195"/>
      <c r="H1608" s="195"/>
      <c r="I1608" s="100"/>
      <c r="J1608" s="42">
        <v>8776.23</v>
      </c>
      <c r="K1608" s="42"/>
      <c r="L1608" s="92"/>
    </row>
    <row r="1609" spans="1:12" ht="14.25" hidden="1" customHeight="1" x14ac:dyDescent="0.2">
      <c r="A1609" s="44"/>
      <c r="B1609" s="43"/>
      <c r="C1609" s="195" t="s">
        <v>90</v>
      </c>
      <c r="D1609" s="195"/>
      <c r="E1609" s="195"/>
      <c r="F1609" s="195"/>
      <c r="G1609" s="195"/>
      <c r="H1609" s="195"/>
      <c r="I1609" s="100"/>
      <c r="J1609" s="42">
        <v>0</v>
      </c>
      <c r="K1609" s="42"/>
      <c r="L1609" s="92"/>
    </row>
    <row r="1610" spans="1:12" ht="14.25" hidden="1" customHeight="1" x14ac:dyDescent="0.2">
      <c r="A1610" s="44"/>
      <c r="B1610" s="43"/>
      <c r="C1610" s="195" t="s">
        <v>91</v>
      </c>
      <c r="D1610" s="195"/>
      <c r="E1610" s="195"/>
      <c r="F1610" s="195"/>
      <c r="G1610" s="195"/>
      <c r="H1610" s="195"/>
      <c r="I1610" s="100"/>
      <c r="J1610" s="42">
        <v>0</v>
      </c>
      <c r="K1610" s="42"/>
      <c r="L1610" s="92"/>
    </row>
    <row r="1611" spans="1:12" ht="15" x14ac:dyDescent="0.2">
      <c r="A1611" s="48"/>
      <c r="B1611" s="47"/>
      <c r="C1611" s="197" t="s">
        <v>238</v>
      </c>
      <c r="D1611" s="197"/>
      <c r="E1611" s="197"/>
      <c r="F1611" s="197"/>
      <c r="G1611" s="197"/>
      <c r="H1611" s="197"/>
      <c r="I1611" s="46"/>
      <c r="J1611" s="45">
        <v>428105.43</v>
      </c>
      <c r="K1611" s="45"/>
      <c r="L1611" s="93"/>
    </row>
    <row r="1612" spans="1:12" ht="14.25" hidden="1" customHeight="1" x14ac:dyDescent="0.2">
      <c r="A1612" s="44"/>
      <c r="B1612" s="43"/>
      <c r="C1612" s="196" t="s">
        <v>75</v>
      </c>
      <c r="D1612" s="195"/>
      <c r="E1612" s="195"/>
      <c r="F1612" s="195"/>
      <c r="G1612" s="195"/>
      <c r="H1612" s="195"/>
      <c r="I1612" s="100"/>
      <c r="J1612" s="42"/>
      <c r="K1612" s="42"/>
      <c r="L1612" s="92"/>
    </row>
    <row r="1613" spans="1:12" ht="14.25" hidden="1" customHeight="1" x14ac:dyDescent="0.2">
      <c r="A1613" s="44"/>
      <c r="B1613" s="43"/>
      <c r="C1613" s="195" t="s">
        <v>163</v>
      </c>
      <c r="D1613" s="195"/>
      <c r="E1613" s="195"/>
      <c r="F1613" s="195"/>
      <c r="G1613" s="195"/>
      <c r="H1613" s="195"/>
      <c r="I1613" s="100"/>
      <c r="J1613" s="42">
        <f>SUM(BQ1339:BQ1598)</f>
        <v>0</v>
      </c>
      <c r="K1613" s="42"/>
      <c r="L1613" s="92"/>
    </row>
    <row r="1614" spans="1:12" ht="14.25" hidden="1" customHeight="1" x14ac:dyDescent="0.2">
      <c r="A1614" s="44"/>
      <c r="B1614" s="43"/>
      <c r="C1614" s="195" t="s">
        <v>162</v>
      </c>
      <c r="D1614" s="195"/>
      <c r="E1614" s="195"/>
      <c r="F1614" s="195"/>
      <c r="G1614" s="195"/>
      <c r="H1614" s="195"/>
      <c r="I1614" s="100"/>
      <c r="J1614" s="42">
        <f>SUM(BR1339:BR1598)</f>
        <v>0</v>
      </c>
      <c r="K1614" s="42"/>
      <c r="L1614" s="92"/>
    </row>
    <row r="1616" spans="1:12" ht="16.5" x14ac:dyDescent="0.25">
      <c r="A1616" s="199" t="s">
        <v>255</v>
      </c>
      <c r="B1616" s="199"/>
      <c r="C1616" s="199"/>
      <c r="D1616" s="199"/>
      <c r="E1616" s="199"/>
      <c r="F1616" s="199"/>
      <c r="G1616" s="199"/>
      <c r="H1616" s="199"/>
      <c r="I1616" s="199"/>
      <c r="J1616" s="199"/>
      <c r="K1616" s="199"/>
      <c r="L1616" s="199"/>
    </row>
    <row r="1617" spans="1:56" ht="28.5" x14ac:dyDescent="0.2">
      <c r="A1617" s="103" t="s">
        <v>446</v>
      </c>
      <c r="B1617" s="55" t="s">
        <v>383</v>
      </c>
      <c r="C1617" s="55" t="s">
        <v>384</v>
      </c>
      <c r="D1617" s="54" t="s">
        <v>104</v>
      </c>
      <c r="E1617" s="53">
        <v>4.8</v>
      </c>
      <c r="F1617" s="53"/>
      <c r="G1617" s="53">
        <v>4.8</v>
      </c>
      <c r="H1617" s="51"/>
      <c r="I1617" s="52"/>
      <c r="J1617" s="51"/>
      <c r="K1617" s="52"/>
      <c r="L1617" s="96"/>
      <c r="AC1617" s="39">
        <v>2178.6799999999998</v>
      </c>
      <c r="AD1617" s="39">
        <v>2178.6799999999998</v>
      </c>
      <c r="AE1617" s="39">
        <v>1414.73</v>
      </c>
      <c r="AF1617" s="39">
        <v>1414.73</v>
      </c>
      <c r="AS1617" s="39">
        <v>2178.6799999999998</v>
      </c>
      <c r="AT1617" s="39">
        <v>1414.73</v>
      </c>
      <c r="BC1617" s="39">
        <v>0</v>
      </c>
      <c r="BD1617" s="39">
        <v>0</v>
      </c>
    </row>
    <row r="1619" spans="1:56" ht="14.25" x14ac:dyDescent="0.2">
      <c r="A1619" s="103"/>
      <c r="B1619" s="61">
        <v>1</v>
      </c>
      <c r="C1619" s="55" t="s">
        <v>33</v>
      </c>
      <c r="D1619" s="54"/>
      <c r="E1619" s="53"/>
      <c r="F1619" s="53"/>
      <c r="G1619" s="53"/>
      <c r="H1619" s="51">
        <v>584.74</v>
      </c>
      <c r="I1619" s="52"/>
      <c r="J1619" s="51">
        <v>2806.75</v>
      </c>
      <c r="K1619" s="52"/>
      <c r="L1619" s="96"/>
    </row>
    <row r="1620" spans="1:56" ht="14.25" x14ac:dyDescent="0.2">
      <c r="A1620" s="103"/>
      <c r="B1620" s="61">
        <v>3</v>
      </c>
      <c r="C1620" s="55" t="s">
        <v>34</v>
      </c>
      <c r="D1620" s="54"/>
      <c r="E1620" s="53"/>
      <c r="F1620" s="53"/>
      <c r="G1620" s="53"/>
      <c r="H1620" s="51">
        <v>96.01</v>
      </c>
      <c r="I1620" s="52"/>
      <c r="J1620" s="51">
        <v>460.85</v>
      </c>
      <c r="K1620" s="52"/>
      <c r="L1620" s="96"/>
    </row>
    <row r="1621" spans="1:56" ht="14.25" x14ac:dyDescent="0.2">
      <c r="A1621" s="103"/>
      <c r="B1621" s="61">
        <v>2</v>
      </c>
      <c r="C1621" s="55" t="s">
        <v>67</v>
      </c>
      <c r="D1621" s="54"/>
      <c r="E1621" s="53"/>
      <c r="F1621" s="53"/>
      <c r="G1621" s="53"/>
      <c r="H1621" s="51">
        <v>4.7300000000000004</v>
      </c>
      <c r="I1621" s="52"/>
      <c r="J1621" s="62">
        <v>22.7</v>
      </c>
      <c r="K1621" s="52"/>
      <c r="L1621" s="97"/>
    </row>
    <row r="1622" spans="1:56" ht="14.25" x14ac:dyDescent="0.2">
      <c r="A1622" s="103"/>
      <c r="B1622" s="55"/>
      <c r="C1622" s="55" t="s">
        <v>68</v>
      </c>
      <c r="D1622" s="54" t="s">
        <v>69</v>
      </c>
      <c r="E1622" s="53">
        <v>74.3</v>
      </c>
      <c r="F1622" s="53"/>
      <c r="G1622" s="53">
        <v>356.64</v>
      </c>
      <c r="H1622" s="51"/>
      <c r="I1622" s="52"/>
      <c r="J1622" s="51"/>
      <c r="K1622" s="52"/>
      <c r="L1622" s="96"/>
    </row>
    <row r="1623" spans="1:56" ht="14.25" x14ac:dyDescent="0.2">
      <c r="A1623" s="103"/>
      <c r="B1623" s="55"/>
      <c r="C1623" s="60" t="s">
        <v>70</v>
      </c>
      <c r="D1623" s="59" t="s">
        <v>69</v>
      </c>
      <c r="E1623" s="58">
        <v>0.35</v>
      </c>
      <c r="F1623" s="58"/>
      <c r="G1623" s="58">
        <v>1.68</v>
      </c>
      <c r="H1623" s="56"/>
      <c r="I1623" s="57"/>
      <c r="J1623" s="56"/>
      <c r="K1623" s="57"/>
      <c r="L1623" s="95"/>
    </row>
    <row r="1624" spans="1:56" ht="14.25" x14ac:dyDescent="0.2">
      <c r="A1624" s="103"/>
      <c r="B1624" s="55"/>
      <c r="C1624" s="55" t="s">
        <v>71</v>
      </c>
      <c r="D1624" s="54"/>
      <c r="E1624" s="53"/>
      <c r="F1624" s="53"/>
      <c r="G1624" s="53"/>
      <c r="H1624" s="51">
        <f>H1619+H1620</f>
        <v>680.75</v>
      </c>
      <c r="I1624" s="52"/>
      <c r="J1624" s="51">
        <f>J1619+J1620</f>
        <v>3267.6</v>
      </c>
      <c r="K1624" s="52"/>
      <c r="L1624" s="96"/>
    </row>
    <row r="1625" spans="1:56" ht="14.25" x14ac:dyDescent="0.2">
      <c r="A1625" s="105" t="s">
        <v>254</v>
      </c>
      <c r="B1625" s="55" t="s">
        <v>135</v>
      </c>
      <c r="C1625" s="55" t="s">
        <v>137</v>
      </c>
      <c r="D1625" s="54" t="s">
        <v>108</v>
      </c>
      <c r="E1625" s="53">
        <v>4.41</v>
      </c>
      <c r="F1625" s="53"/>
      <c r="G1625" s="53">
        <v>21.167999999999999</v>
      </c>
      <c r="H1625" s="51">
        <v>0</v>
      </c>
      <c r="I1625" s="52"/>
      <c r="J1625" s="51">
        <v>0</v>
      </c>
      <c r="K1625" s="52"/>
      <c r="L1625" s="96"/>
      <c r="AB1625" s="49">
        <f>J1625</f>
        <v>0</v>
      </c>
      <c r="AC1625" s="39">
        <v>0</v>
      </c>
      <c r="AD1625" s="39">
        <v>0</v>
      </c>
      <c r="AE1625" s="39">
        <v>0</v>
      </c>
      <c r="AF1625" s="39">
        <v>0</v>
      </c>
      <c r="AN1625" s="39">
        <v>0</v>
      </c>
      <c r="AO1625" s="39">
        <v>0</v>
      </c>
      <c r="AS1625" s="39">
        <v>0</v>
      </c>
      <c r="AT1625" s="39">
        <v>0</v>
      </c>
      <c r="AX1625" s="39">
        <v>0</v>
      </c>
      <c r="AZ1625" s="39">
        <v>0</v>
      </c>
      <c r="BC1625" s="39">
        <v>0</v>
      </c>
      <c r="BD1625" s="39">
        <v>0</v>
      </c>
    </row>
    <row r="1626" spans="1:56" ht="14.25" x14ac:dyDescent="0.2">
      <c r="A1626" s="103"/>
      <c r="B1626" s="55"/>
      <c r="C1626" s="55" t="s">
        <v>72</v>
      </c>
      <c r="D1626" s="54"/>
      <c r="E1626" s="53"/>
      <c r="F1626" s="53"/>
      <c r="G1626" s="53"/>
      <c r="H1626" s="51"/>
      <c r="I1626" s="52"/>
      <c r="J1626" s="51">
        <f>SUM(Q1617:Q1629)+SUM(V1617:V1629)</f>
        <v>2829.45</v>
      </c>
      <c r="K1626" s="52"/>
      <c r="L1626" s="96"/>
    </row>
    <row r="1627" spans="1:56" ht="28.5" x14ac:dyDescent="0.2">
      <c r="A1627" s="103"/>
      <c r="B1627" s="55" t="s">
        <v>191</v>
      </c>
      <c r="C1627" s="55" t="s">
        <v>190</v>
      </c>
      <c r="D1627" s="54" t="s">
        <v>73</v>
      </c>
      <c r="E1627" s="53">
        <v>77</v>
      </c>
      <c r="F1627" s="53"/>
      <c r="G1627" s="53">
        <v>77</v>
      </c>
      <c r="H1627" s="51"/>
      <c r="I1627" s="52"/>
      <c r="J1627" s="51">
        <f>SUM(AC1617:AC1629)</f>
        <v>2178.6799999999998</v>
      </c>
      <c r="K1627" s="52"/>
      <c r="L1627" s="96"/>
    </row>
    <row r="1628" spans="1:56" ht="42.75" x14ac:dyDescent="0.2">
      <c r="A1628" s="104"/>
      <c r="B1628" s="60" t="s">
        <v>189</v>
      </c>
      <c r="C1628" s="60" t="s">
        <v>188</v>
      </c>
      <c r="D1628" s="59" t="s">
        <v>73</v>
      </c>
      <c r="E1628" s="58">
        <v>50</v>
      </c>
      <c r="F1628" s="58"/>
      <c r="G1628" s="58">
        <v>50</v>
      </c>
      <c r="H1628" s="56"/>
      <c r="I1628" s="57"/>
      <c r="J1628" s="56">
        <f>SUM(AE1617:AE1629)</f>
        <v>1414.73</v>
      </c>
      <c r="K1628" s="57"/>
      <c r="L1628" s="95"/>
    </row>
    <row r="1629" spans="1:56" ht="15" x14ac:dyDescent="0.25">
      <c r="C1629" s="198" t="s">
        <v>74</v>
      </c>
      <c r="D1629" s="198"/>
      <c r="E1629" s="198"/>
      <c r="F1629" s="198"/>
      <c r="G1629" s="198"/>
      <c r="H1629" s="198"/>
      <c r="I1629" s="198">
        <f>J1619+J1620+J1627+J1628+SUM(J1625:J1625)</f>
        <v>6861.01</v>
      </c>
      <c r="J1629" s="198"/>
      <c r="O1629" s="49">
        <f>I1629</f>
        <v>6861.01</v>
      </c>
      <c r="P1629" s="39">
        <f>K1629</f>
        <v>0</v>
      </c>
      <c r="Q1629" s="49">
        <f>J1619</f>
        <v>2806.75</v>
      </c>
      <c r="R1629" s="49">
        <f>J1619</f>
        <v>2806.75</v>
      </c>
      <c r="U1629" s="94">
        <f>L1619</f>
        <v>0</v>
      </c>
      <c r="V1629" s="49">
        <f>J1621</f>
        <v>22.7</v>
      </c>
      <c r="W1629" s="94">
        <f>L1621</f>
        <v>0</v>
      </c>
      <c r="X1629" s="49">
        <f>J1620</f>
        <v>460.85</v>
      </c>
      <c r="Z1629" s="94">
        <f>L1620</f>
        <v>0</v>
      </c>
      <c r="AB1629" s="39">
        <f>0</f>
        <v>0</v>
      </c>
      <c r="AN1629" s="39">
        <v>6861.01</v>
      </c>
      <c r="AO1629" s="39">
        <v>0</v>
      </c>
      <c r="AP1629" s="39">
        <v>460.85</v>
      </c>
      <c r="AQ1629" s="39">
        <v>2806.75</v>
      </c>
      <c r="AX1629" s="39">
        <v>0</v>
      </c>
      <c r="AY1629" s="39">
        <v>0</v>
      </c>
      <c r="AZ1629" s="39">
        <v>0</v>
      </c>
      <c r="BA1629" s="39">
        <v>0</v>
      </c>
    </row>
    <row r="1630" spans="1:56" ht="28.5" x14ac:dyDescent="0.2">
      <c r="A1630" s="103" t="s">
        <v>447</v>
      </c>
      <c r="B1630" s="55" t="s">
        <v>448</v>
      </c>
      <c r="C1630" s="55" t="s">
        <v>449</v>
      </c>
      <c r="D1630" s="54" t="s">
        <v>104</v>
      </c>
      <c r="E1630" s="53">
        <v>3.3</v>
      </c>
      <c r="F1630" s="53"/>
      <c r="G1630" s="53">
        <v>3.3</v>
      </c>
      <c r="H1630" s="51"/>
      <c r="I1630" s="52"/>
      <c r="J1630" s="51"/>
      <c r="K1630" s="52"/>
      <c r="L1630" s="96"/>
      <c r="AC1630" s="39">
        <v>1624.74</v>
      </c>
      <c r="AD1630" s="39">
        <v>1624.74</v>
      </c>
      <c r="AE1630" s="39">
        <v>1381.03</v>
      </c>
      <c r="AF1630" s="39">
        <v>1381.03</v>
      </c>
      <c r="AS1630" s="39">
        <v>1624.74</v>
      </c>
      <c r="AT1630" s="39">
        <v>1381.03</v>
      </c>
      <c r="BC1630" s="39">
        <v>0</v>
      </c>
      <c r="BD1630" s="39">
        <v>0</v>
      </c>
    </row>
    <row r="1632" spans="1:56" ht="14.25" x14ac:dyDescent="0.2">
      <c r="A1632" s="103"/>
      <c r="B1632" s="61">
        <v>1</v>
      </c>
      <c r="C1632" s="55" t="s">
        <v>33</v>
      </c>
      <c r="D1632" s="54"/>
      <c r="E1632" s="53"/>
      <c r="F1632" s="53"/>
      <c r="G1632" s="53"/>
      <c r="H1632" s="51">
        <v>595.99</v>
      </c>
      <c r="I1632" s="52"/>
      <c r="J1632" s="51">
        <v>1966.77</v>
      </c>
      <c r="K1632" s="52"/>
      <c r="L1632" s="96"/>
    </row>
    <row r="1633" spans="1:56" ht="14.25" x14ac:dyDescent="0.2">
      <c r="A1633" s="103"/>
      <c r="B1633" s="61">
        <v>3</v>
      </c>
      <c r="C1633" s="55" t="s">
        <v>34</v>
      </c>
      <c r="D1633" s="54"/>
      <c r="E1633" s="53"/>
      <c r="F1633" s="53"/>
      <c r="G1633" s="53"/>
      <c r="H1633" s="51">
        <v>45.01</v>
      </c>
      <c r="I1633" s="52"/>
      <c r="J1633" s="51">
        <v>148.53</v>
      </c>
      <c r="K1633" s="52"/>
      <c r="L1633" s="96"/>
    </row>
    <row r="1634" spans="1:56" ht="14.25" x14ac:dyDescent="0.2">
      <c r="A1634" s="103"/>
      <c r="B1634" s="61">
        <v>2</v>
      </c>
      <c r="C1634" s="55" t="s">
        <v>67</v>
      </c>
      <c r="D1634" s="54"/>
      <c r="E1634" s="53"/>
      <c r="F1634" s="53"/>
      <c r="G1634" s="53"/>
      <c r="H1634" s="51">
        <v>19.440000000000001</v>
      </c>
      <c r="I1634" s="52"/>
      <c r="J1634" s="62">
        <v>64.150000000000006</v>
      </c>
      <c r="K1634" s="52"/>
      <c r="L1634" s="97"/>
    </row>
    <row r="1635" spans="1:56" ht="14.25" x14ac:dyDescent="0.2">
      <c r="A1635" s="103"/>
      <c r="B1635" s="55"/>
      <c r="C1635" s="55" t="s">
        <v>68</v>
      </c>
      <c r="D1635" s="54" t="s">
        <v>69</v>
      </c>
      <c r="E1635" s="53">
        <v>69.87</v>
      </c>
      <c r="F1635" s="53"/>
      <c r="G1635" s="53">
        <v>230.571</v>
      </c>
      <c r="H1635" s="51"/>
      <c r="I1635" s="52"/>
      <c r="J1635" s="51"/>
      <c r="K1635" s="52"/>
      <c r="L1635" s="96"/>
    </row>
    <row r="1636" spans="1:56" ht="14.25" x14ac:dyDescent="0.2">
      <c r="A1636" s="103"/>
      <c r="B1636" s="55"/>
      <c r="C1636" s="60" t="s">
        <v>70</v>
      </c>
      <c r="D1636" s="59" t="s">
        <v>69</v>
      </c>
      <c r="E1636" s="58">
        <v>1.44</v>
      </c>
      <c r="F1636" s="58"/>
      <c r="G1636" s="58">
        <v>4.7519999999999998</v>
      </c>
      <c r="H1636" s="56"/>
      <c r="I1636" s="57"/>
      <c r="J1636" s="56"/>
      <c r="K1636" s="57"/>
      <c r="L1636" s="95"/>
    </row>
    <row r="1637" spans="1:56" ht="14.25" x14ac:dyDescent="0.2">
      <c r="A1637" s="103"/>
      <c r="B1637" s="55"/>
      <c r="C1637" s="55" t="s">
        <v>71</v>
      </c>
      <c r="D1637" s="54"/>
      <c r="E1637" s="53"/>
      <c r="F1637" s="53"/>
      <c r="G1637" s="53"/>
      <c r="H1637" s="51">
        <f>H1632+H1633</f>
        <v>641</v>
      </c>
      <c r="I1637" s="52"/>
      <c r="J1637" s="51">
        <f>J1632+J1633</f>
        <v>2115.3000000000002</v>
      </c>
      <c r="K1637" s="52"/>
      <c r="L1637" s="96"/>
    </row>
    <row r="1638" spans="1:56" ht="14.25" x14ac:dyDescent="0.2">
      <c r="A1638" s="105" t="s">
        <v>253</v>
      </c>
      <c r="B1638" s="55" t="s">
        <v>135</v>
      </c>
      <c r="C1638" s="55" t="s">
        <v>137</v>
      </c>
      <c r="D1638" s="54" t="s">
        <v>108</v>
      </c>
      <c r="E1638" s="53">
        <v>5.2</v>
      </c>
      <c r="F1638" s="53"/>
      <c r="G1638" s="53">
        <v>17.16</v>
      </c>
      <c r="H1638" s="51">
        <v>0</v>
      </c>
      <c r="I1638" s="52"/>
      <c r="J1638" s="51">
        <v>0</v>
      </c>
      <c r="K1638" s="52"/>
      <c r="L1638" s="96"/>
      <c r="AB1638" s="49">
        <f>J1638</f>
        <v>0</v>
      </c>
      <c r="AC1638" s="39">
        <v>0</v>
      </c>
      <c r="AD1638" s="39">
        <v>0</v>
      </c>
      <c r="AE1638" s="39">
        <v>0</v>
      </c>
      <c r="AF1638" s="39">
        <v>0</v>
      </c>
      <c r="AN1638" s="39">
        <v>0</v>
      </c>
      <c r="AO1638" s="39">
        <v>0</v>
      </c>
      <c r="AS1638" s="39">
        <v>0</v>
      </c>
      <c r="AT1638" s="39">
        <v>0</v>
      </c>
      <c r="AX1638" s="39">
        <v>0</v>
      </c>
      <c r="AZ1638" s="39">
        <v>0</v>
      </c>
      <c r="BC1638" s="39">
        <v>0</v>
      </c>
      <c r="BD1638" s="39">
        <v>0</v>
      </c>
    </row>
    <row r="1639" spans="1:56" ht="14.25" x14ac:dyDescent="0.2">
      <c r="A1639" s="103"/>
      <c r="B1639" s="55"/>
      <c r="C1639" s="55" t="s">
        <v>72</v>
      </c>
      <c r="D1639" s="54"/>
      <c r="E1639" s="53"/>
      <c r="F1639" s="53"/>
      <c r="G1639" s="53"/>
      <c r="H1639" s="51"/>
      <c r="I1639" s="52"/>
      <c r="J1639" s="51">
        <f>SUM(Q1630:Q1642)+SUM(V1630:V1642)</f>
        <v>2030.92</v>
      </c>
      <c r="K1639" s="52"/>
      <c r="L1639" s="96"/>
    </row>
    <row r="1640" spans="1:56" ht="28.5" x14ac:dyDescent="0.2">
      <c r="A1640" s="103"/>
      <c r="B1640" s="55" t="s">
        <v>197</v>
      </c>
      <c r="C1640" s="55" t="s">
        <v>100</v>
      </c>
      <c r="D1640" s="54" t="s">
        <v>73</v>
      </c>
      <c r="E1640" s="53">
        <v>80</v>
      </c>
      <c r="F1640" s="53"/>
      <c r="G1640" s="53">
        <v>80</v>
      </c>
      <c r="H1640" s="51"/>
      <c r="I1640" s="52"/>
      <c r="J1640" s="51">
        <f>SUM(AC1630:AC1642)</f>
        <v>1624.74</v>
      </c>
      <c r="K1640" s="52"/>
      <c r="L1640" s="96"/>
    </row>
    <row r="1641" spans="1:56" ht="42.75" x14ac:dyDescent="0.2">
      <c r="A1641" s="104"/>
      <c r="B1641" s="60" t="s">
        <v>196</v>
      </c>
      <c r="C1641" s="60" t="s">
        <v>101</v>
      </c>
      <c r="D1641" s="59" t="s">
        <v>73</v>
      </c>
      <c r="E1641" s="58">
        <v>68</v>
      </c>
      <c r="F1641" s="58"/>
      <c r="G1641" s="58">
        <v>68</v>
      </c>
      <c r="H1641" s="56"/>
      <c r="I1641" s="57"/>
      <c r="J1641" s="56">
        <f>SUM(AE1630:AE1642)</f>
        <v>1381.03</v>
      </c>
      <c r="K1641" s="57"/>
      <c r="L1641" s="95"/>
    </row>
    <row r="1642" spans="1:56" ht="15" x14ac:dyDescent="0.25">
      <c r="C1642" s="198" t="s">
        <v>74</v>
      </c>
      <c r="D1642" s="198"/>
      <c r="E1642" s="198"/>
      <c r="F1642" s="198"/>
      <c r="G1642" s="198"/>
      <c r="H1642" s="198"/>
      <c r="I1642" s="198">
        <f>J1632+J1633+J1640+J1641+SUM(J1638:J1638)</f>
        <v>5121.07</v>
      </c>
      <c r="J1642" s="198"/>
      <c r="O1642" s="49">
        <f>I1642</f>
        <v>5121.07</v>
      </c>
      <c r="P1642" s="39">
        <f>K1642</f>
        <v>0</v>
      </c>
      <c r="Q1642" s="49">
        <f>J1632</f>
        <v>1966.77</v>
      </c>
      <c r="R1642" s="49">
        <f>J1632</f>
        <v>1966.77</v>
      </c>
      <c r="U1642" s="94">
        <f>L1632</f>
        <v>0</v>
      </c>
      <c r="V1642" s="49">
        <f>J1634</f>
        <v>64.150000000000006</v>
      </c>
      <c r="W1642" s="94">
        <f>L1634</f>
        <v>0</v>
      </c>
      <c r="X1642" s="49">
        <f>J1633</f>
        <v>148.53</v>
      </c>
      <c r="Z1642" s="94">
        <f>L1633</f>
        <v>0</v>
      </c>
      <c r="AB1642" s="39">
        <f>0</f>
        <v>0</v>
      </c>
      <c r="AN1642" s="39">
        <v>5121.07</v>
      </c>
      <c r="AO1642" s="39">
        <v>0</v>
      </c>
      <c r="AP1642" s="39">
        <v>148.53</v>
      </c>
      <c r="AQ1642" s="39">
        <v>1966.77</v>
      </c>
      <c r="AX1642" s="39">
        <v>0</v>
      </c>
      <c r="AY1642" s="39">
        <v>0</v>
      </c>
      <c r="AZ1642" s="39">
        <v>0</v>
      </c>
      <c r="BA1642" s="39">
        <v>0</v>
      </c>
    </row>
    <row r="1643" spans="1:56" ht="130.5" x14ac:dyDescent="0.2">
      <c r="A1643" s="103" t="s">
        <v>450</v>
      </c>
      <c r="B1643" s="55" t="s">
        <v>451</v>
      </c>
      <c r="C1643" s="55" t="s">
        <v>252</v>
      </c>
      <c r="D1643" s="54" t="s">
        <v>105</v>
      </c>
      <c r="E1643" s="53">
        <v>28.3</v>
      </c>
      <c r="F1643" s="53"/>
      <c r="G1643" s="53">
        <v>28.3</v>
      </c>
      <c r="H1643" s="51"/>
      <c r="I1643" s="52"/>
      <c r="J1643" s="51"/>
      <c r="K1643" s="52"/>
      <c r="L1643" s="96"/>
      <c r="AC1643" s="39">
        <v>1104.94</v>
      </c>
      <c r="AD1643" s="39">
        <v>1104.94</v>
      </c>
      <c r="AE1643" s="39">
        <v>636.30999999999995</v>
      </c>
      <c r="AF1643" s="39">
        <v>636.30999999999995</v>
      </c>
      <c r="AS1643" s="39">
        <v>1104.94</v>
      </c>
      <c r="AT1643" s="39">
        <v>636.30999999999995</v>
      </c>
      <c r="BC1643" s="39">
        <v>0</v>
      </c>
      <c r="BD1643" s="39">
        <v>0</v>
      </c>
    </row>
    <row r="1644" spans="1:56" ht="38.25" x14ac:dyDescent="0.2">
      <c r="B1644" s="106" t="s">
        <v>452</v>
      </c>
    </row>
    <row r="1645" spans="1:56" ht="14.25" x14ac:dyDescent="0.2">
      <c r="A1645" s="103"/>
      <c r="B1645" s="61">
        <v>1</v>
      </c>
      <c r="C1645" s="55" t="s">
        <v>33</v>
      </c>
      <c r="D1645" s="54"/>
      <c r="E1645" s="53"/>
      <c r="F1645" s="53"/>
      <c r="G1645" s="53"/>
      <c r="H1645" s="51">
        <v>30.67</v>
      </c>
      <c r="I1645" s="52">
        <f>ROUND(1.15,7)</f>
        <v>1.1499999999999999</v>
      </c>
      <c r="J1645" s="51">
        <v>998.14</v>
      </c>
      <c r="K1645" s="52"/>
      <c r="L1645" s="96"/>
    </row>
    <row r="1646" spans="1:56" ht="14.25" x14ac:dyDescent="0.2">
      <c r="A1646" s="103"/>
      <c r="B1646" s="61">
        <v>3</v>
      </c>
      <c r="C1646" s="55" t="s">
        <v>34</v>
      </c>
      <c r="D1646" s="54"/>
      <c r="E1646" s="53"/>
      <c r="F1646" s="53"/>
      <c r="G1646" s="53"/>
      <c r="H1646" s="51">
        <v>0.24</v>
      </c>
      <c r="I1646" s="52">
        <f>ROUND(1.25,7)</f>
        <v>1.25</v>
      </c>
      <c r="J1646" s="51">
        <v>8.49</v>
      </c>
      <c r="K1646" s="52"/>
      <c r="L1646" s="96"/>
    </row>
    <row r="1647" spans="1:56" ht="14.25" x14ac:dyDescent="0.2">
      <c r="A1647" s="103"/>
      <c r="B1647" s="61">
        <v>4</v>
      </c>
      <c r="C1647" s="55" t="s">
        <v>35</v>
      </c>
      <c r="D1647" s="54"/>
      <c r="E1647" s="53"/>
      <c r="F1647" s="53"/>
      <c r="G1647" s="53"/>
      <c r="H1647" s="51">
        <v>7.53</v>
      </c>
      <c r="I1647" s="52"/>
      <c r="J1647" s="51">
        <v>213.1</v>
      </c>
      <c r="K1647" s="52"/>
      <c r="L1647" s="96"/>
    </row>
    <row r="1648" spans="1:56" ht="14.25" x14ac:dyDescent="0.2">
      <c r="A1648" s="103"/>
      <c r="B1648" s="55" t="s">
        <v>116</v>
      </c>
      <c r="C1648" s="55" t="s">
        <v>117</v>
      </c>
      <c r="D1648" s="54" t="s">
        <v>105</v>
      </c>
      <c r="E1648" s="53">
        <v>1.02</v>
      </c>
      <c r="F1648" s="53"/>
      <c r="G1648" s="53">
        <v>28.866</v>
      </c>
      <c r="H1648" s="51"/>
      <c r="I1648" s="52"/>
      <c r="J1648" s="51"/>
      <c r="K1648" s="52"/>
      <c r="L1648" s="96"/>
    </row>
    <row r="1649" spans="1:56" ht="14.25" x14ac:dyDescent="0.2">
      <c r="A1649" s="103"/>
      <c r="B1649" s="55"/>
      <c r="C1649" s="60" t="s">
        <v>68</v>
      </c>
      <c r="D1649" s="59" t="s">
        <v>69</v>
      </c>
      <c r="E1649" s="58">
        <v>3.66</v>
      </c>
      <c r="F1649" s="58">
        <f>ROUND(1.15,7)</f>
        <v>1.1499999999999999</v>
      </c>
      <c r="G1649" s="58">
        <v>119.1147</v>
      </c>
      <c r="H1649" s="56"/>
      <c r="I1649" s="57"/>
      <c r="J1649" s="56"/>
      <c r="K1649" s="57"/>
      <c r="L1649" s="95"/>
    </row>
    <row r="1650" spans="1:56" ht="14.25" x14ac:dyDescent="0.2">
      <c r="A1650" s="103"/>
      <c r="B1650" s="55"/>
      <c r="C1650" s="55" t="s">
        <v>71</v>
      </c>
      <c r="D1650" s="54"/>
      <c r="E1650" s="53"/>
      <c r="F1650" s="53"/>
      <c r="G1650" s="53"/>
      <c r="H1650" s="51">
        <f>H1645+H1646+H1647</f>
        <v>38.44</v>
      </c>
      <c r="I1650" s="52"/>
      <c r="J1650" s="51">
        <f>J1645+J1646+J1647</f>
        <v>1219.73</v>
      </c>
      <c r="K1650" s="52"/>
      <c r="L1650" s="96"/>
    </row>
    <row r="1651" spans="1:56" ht="14.25" x14ac:dyDescent="0.2">
      <c r="A1651" s="103"/>
      <c r="B1651" s="55"/>
      <c r="C1651" s="55" t="s">
        <v>72</v>
      </c>
      <c r="D1651" s="54"/>
      <c r="E1651" s="53"/>
      <c r="F1651" s="53"/>
      <c r="G1651" s="53"/>
      <c r="H1651" s="51"/>
      <c r="I1651" s="52"/>
      <c r="J1651" s="51">
        <f>SUM(Q1643:Q1654)+SUM(V1643:V1654)</f>
        <v>998.14</v>
      </c>
      <c r="K1651" s="52"/>
      <c r="L1651" s="96"/>
    </row>
    <row r="1652" spans="1:56" ht="28.5" x14ac:dyDescent="0.2">
      <c r="A1652" s="103"/>
      <c r="B1652" s="55" t="s">
        <v>249</v>
      </c>
      <c r="C1652" s="55" t="s">
        <v>100</v>
      </c>
      <c r="D1652" s="54" t="s">
        <v>73</v>
      </c>
      <c r="E1652" s="53">
        <v>123</v>
      </c>
      <c r="F1652" s="53">
        <f>ROUND(0.9,7)</f>
        <v>0.9</v>
      </c>
      <c r="G1652" s="53">
        <v>110.7</v>
      </c>
      <c r="H1652" s="51"/>
      <c r="I1652" s="52"/>
      <c r="J1652" s="51">
        <f>SUM(AC1643:AC1654)</f>
        <v>1104.94</v>
      </c>
      <c r="K1652" s="52"/>
      <c r="L1652" s="96"/>
    </row>
    <row r="1653" spans="1:56" ht="42.75" x14ac:dyDescent="0.2">
      <c r="A1653" s="104"/>
      <c r="B1653" s="60" t="s">
        <v>248</v>
      </c>
      <c r="C1653" s="60" t="s">
        <v>101</v>
      </c>
      <c r="D1653" s="59" t="s">
        <v>73</v>
      </c>
      <c r="E1653" s="58">
        <v>75</v>
      </c>
      <c r="F1653" s="58">
        <f>ROUND(0.85,7)</f>
        <v>0.85</v>
      </c>
      <c r="G1653" s="58">
        <v>63.75</v>
      </c>
      <c r="H1653" s="56"/>
      <c r="I1653" s="57"/>
      <c r="J1653" s="56">
        <f>SUM(AE1643:AE1654)</f>
        <v>636.30999999999995</v>
      </c>
      <c r="K1653" s="57"/>
      <c r="L1653" s="95"/>
    </row>
    <row r="1654" spans="1:56" ht="15" x14ac:dyDescent="0.25">
      <c r="C1654" s="198" t="s">
        <v>74</v>
      </c>
      <c r="D1654" s="198"/>
      <c r="E1654" s="198"/>
      <c r="F1654" s="198"/>
      <c r="G1654" s="198"/>
      <c r="H1654" s="198"/>
      <c r="I1654" s="198">
        <f>J1645+J1646+J1647+J1652+J1653</f>
        <v>2960.98</v>
      </c>
      <c r="J1654" s="198"/>
      <c r="O1654" s="49">
        <f>I1654</f>
        <v>2960.98</v>
      </c>
      <c r="P1654" s="39">
        <f>K1654</f>
        <v>0</v>
      </c>
      <c r="Q1654" s="49">
        <f>J1645</f>
        <v>998.14</v>
      </c>
      <c r="R1654" s="49">
        <f>J1645</f>
        <v>998.14</v>
      </c>
      <c r="U1654" s="94">
        <f>L1645</f>
        <v>0</v>
      </c>
      <c r="V1654" s="39">
        <f>0</f>
        <v>0</v>
      </c>
      <c r="W1654" s="39">
        <f>0</f>
        <v>0</v>
      </c>
      <c r="X1654" s="49">
        <f>J1646</f>
        <v>8.49</v>
      </c>
      <c r="Z1654" s="94">
        <f>L1646</f>
        <v>0</v>
      </c>
      <c r="AB1654" s="49">
        <f>J1647</f>
        <v>213.1</v>
      </c>
      <c r="AN1654" s="39">
        <v>2960.98</v>
      </c>
      <c r="AO1654" s="39">
        <v>213.1</v>
      </c>
      <c r="AP1654" s="39">
        <v>8.49</v>
      </c>
      <c r="AQ1654" s="39">
        <v>998.14</v>
      </c>
      <c r="AX1654" s="39">
        <v>0</v>
      </c>
      <c r="AY1654" s="39">
        <v>0</v>
      </c>
      <c r="AZ1654" s="39">
        <v>0</v>
      </c>
      <c r="BA1654" s="39">
        <v>0</v>
      </c>
    </row>
    <row r="1655" spans="1:56" ht="28.5" x14ac:dyDescent="0.2">
      <c r="A1655" s="103" t="s">
        <v>453</v>
      </c>
      <c r="B1655" s="55" t="s">
        <v>454</v>
      </c>
      <c r="C1655" s="55" t="s">
        <v>107</v>
      </c>
      <c r="D1655" s="54" t="s">
        <v>105</v>
      </c>
      <c r="E1655" s="53">
        <v>28.866</v>
      </c>
      <c r="F1655" s="53"/>
      <c r="G1655" s="53">
        <v>28.866</v>
      </c>
      <c r="H1655" s="51">
        <v>592.76</v>
      </c>
      <c r="I1655" s="52"/>
      <c r="J1655" s="51">
        <v>17110.61</v>
      </c>
      <c r="K1655" s="52"/>
      <c r="L1655" s="96"/>
      <c r="AC1655" s="39">
        <v>0</v>
      </c>
      <c r="AD1655" s="39">
        <v>0</v>
      </c>
      <c r="AE1655" s="39">
        <v>0</v>
      </c>
      <c r="AF1655" s="39">
        <v>0</v>
      </c>
      <c r="AS1655" s="39">
        <v>0</v>
      </c>
      <c r="AT1655" s="39">
        <v>0</v>
      </c>
      <c r="BC1655" s="39">
        <v>0</v>
      </c>
      <c r="BD1655" s="39">
        <v>0</v>
      </c>
    </row>
    <row r="1656" spans="1:56" x14ac:dyDescent="0.2">
      <c r="A1656" s="50"/>
      <c r="B1656" s="50"/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</row>
    <row r="1657" spans="1:56" ht="15" x14ac:dyDescent="0.25">
      <c r="C1657" s="198" t="s">
        <v>74</v>
      </c>
      <c r="D1657" s="198"/>
      <c r="E1657" s="198"/>
      <c r="F1657" s="198"/>
      <c r="G1657" s="198"/>
      <c r="H1657" s="198"/>
      <c r="I1657" s="198">
        <f>J1655</f>
        <v>17110.61</v>
      </c>
      <c r="J1657" s="198"/>
      <c r="O1657" s="49">
        <f>I1657</f>
        <v>17110.61</v>
      </c>
      <c r="P1657" s="39">
        <f>K1657</f>
        <v>0</v>
      </c>
      <c r="Q1657" s="39">
        <f>0</f>
        <v>0</v>
      </c>
      <c r="R1657" s="39">
        <f>0</f>
        <v>0</v>
      </c>
      <c r="U1657" s="39">
        <f>0</f>
        <v>0</v>
      </c>
      <c r="V1657" s="39">
        <f>0</f>
        <v>0</v>
      </c>
      <c r="W1657" s="39">
        <f>0</f>
        <v>0</v>
      </c>
      <c r="X1657" s="39">
        <f>0</f>
        <v>0</v>
      </c>
      <c r="Z1657" s="39">
        <f>0</f>
        <v>0</v>
      </c>
      <c r="AB1657" s="49">
        <f>I1657</f>
        <v>17110.61</v>
      </c>
      <c r="AN1657" s="39">
        <v>17110.61</v>
      </c>
      <c r="AO1657" s="39">
        <v>17110.61</v>
      </c>
      <c r="AP1657" s="39">
        <v>0</v>
      </c>
      <c r="AQ1657" s="39">
        <v>0</v>
      </c>
      <c r="AX1657" s="39">
        <v>0</v>
      </c>
      <c r="AY1657" s="39">
        <v>0</v>
      </c>
      <c r="AZ1657" s="39">
        <v>0</v>
      </c>
      <c r="BA1657" s="39">
        <v>0</v>
      </c>
    </row>
    <row r="1658" spans="1:56" ht="159" x14ac:dyDescent="0.2">
      <c r="A1658" s="103" t="s">
        <v>455</v>
      </c>
      <c r="B1658" s="55" t="s">
        <v>456</v>
      </c>
      <c r="C1658" s="55" t="s">
        <v>251</v>
      </c>
      <c r="D1658" s="54" t="s">
        <v>104</v>
      </c>
      <c r="E1658" s="53">
        <v>4.8</v>
      </c>
      <c r="F1658" s="53"/>
      <c r="G1658" s="53">
        <v>4.8</v>
      </c>
      <c r="H1658" s="51"/>
      <c r="I1658" s="52"/>
      <c r="J1658" s="51"/>
      <c r="K1658" s="52"/>
      <c r="L1658" s="96"/>
      <c r="AC1658" s="39">
        <v>13338.16</v>
      </c>
      <c r="AD1658" s="39">
        <v>13338.16</v>
      </c>
      <c r="AE1658" s="39">
        <v>6598.51</v>
      </c>
      <c r="AF1658" s="39">
        <v>6598.51</v>
      </c>
      <c r="AS1658" s="39">
        <v>13338.16</v>
      </c>
      <c r="AT1658" s="39">
        <v>6598.51</v>
      </c>
      <c r="BC1658" s="39">
        <v>0</v>
      </c>
      <c r="BD1658" s="39">
        <v>0</v>
      </c>
    </row>
    <row r="1659" spans="1:56" ht="38.25" x14ac:dyDescent="0.2">
      <c r="B1659" s="106" t="s">
        <v>452</v>
      </c>
    </row>
    <row r="1660" spans="1:56" ht="14.25" x14ac:dyDescent="0.2">
      <c r="A1660" s="103"/>
      <c r="B1660" s="61">
        <v>1</v>
      </c>
      <c r="C1660" s="55" t="s">
        <v>33</v>
      </c>
      <c r="D1660" s="54"/>
      <c r="E1660" s="53"/>
      <c r="F1660" s="53"/>
      <c r="G1660" s="53"/>
      <c r="H1660" s="51">
        <v>2538</v>
      </c>
      <c r="I1660" s="52">
        <f>ROUND(1.15,7)</f>
        <v>1.1499999999999999</v>
      </c>
      <c r="J1660" s="51">
        <v>14009.76</v>
      </c>
      <c r="K1660" s="52"/>
      <c r="L1660" s="96"/>
    </row>
    <row r="1661" spans="1:56" ht="14.25" x14ac:dyDescent="0.2">
      <c r="A1661" s="103"/>
      <c r="B1661" s="61">
        <v>3</v>
      </c>
      <c r="C1661" s="55" t="s">
        <v>34</v>
      </c>
      <c r="D1661" s="54"/>
      <c r="E1661" s="53"/>
      <c r="F1661" s="53"/>
      <c r="G1661" s="53"/>
      <c r="H1661" s="51">
        <v>47.72</v>
      </c>
      <c r="I1661" s="52">
        <f>ROUND(1.25,7)</f>
        <v>1.25</v>
      </c>
      <c r="J1661" s="51">
        <v>286.32</v>
      </c>
      <c r="K1661" s="52"/>
      <c r="L1661" s="96"/>
    </row>
    <row r="1662" spans="1:56" ht="14.25" x14ac:dyDescent="0.2">
      <c r="A1662" s="103"/>
      <c r="B1662" s="61">
        <v>2</v>
      </c>
      <c r="C1662" s="55" t="s">
        <v>67</v>
      </c>
      <c r="D1662" s="54"/>
      <c r="E1662" s="53"/>
      <c r="F1662" s="53"/>
      <c r="G1662" s="53"/>
      <c r="H1662" s="51">
        <v>17.45</v>
      </c>
      <c r="I1662" s="52">
        <f>ROUND(1.25,7)</f>
        <v>1.25</v>
      </c>
      <c r="J1662" s="62">
        <v>104.69</v>
      </c>
      <c r="K1662" s="52"/>
      <c r="L1662" s="97"/>
    </row>
    <row r="1663" spans="1:56" ht="14.25" x14ac:dyDescent="0.2">
      <c r="A1663" s="103"/>
      <c r="B1663" s="61">
        <v>4</v>
      </c>
      <c r="C1663" s="55" t="s">
        <v>35</v>
      </c>
      <c r="D1663" s="54"/>
      <c r="E1663" s="53"/>
      <c r="F1663" s="53"/>
      <c r="G1663" s="53"/>
      <c r="H1663" s="51">
        <v>1012.61</v>
      </c>
      <c r="I1663" s="52"/>
      <c r="J1663" s="51">
        <v>4860.53</v>
      </c>
      <c r="K1663" s="52"/>
      <c r="L1663" s="96"/>
    </row>
    <row r="1664" spans="1:56" ht="28.5" x14ac:dyDescent="0.2">
      <c r="A1664" s="103"/>
      <c r="B1664" s="55" t="s">
        <v>895</v>
      </c>
      <c r="C1664" s="55" t="s">
        <v>896</v>
      </c>
      <c r="D1664" s="54" t="s">
        <v>111</v>
      </c>
      <c r="E1664" s="53">
        <v>100</v>
      </c>
      <c r="F1664" s="53"/>
      <c r="G1664" s="53">
        <v>480</v>
      </c>
      <c r="H1664" s="51"/>
      <c r="I1664" s="52"/>
      <c r="J1664" s="51"/>
      <c r="K1664" s="52"/>
      <c r="L1664" s="96"/>
    </row>
    <row r="1665" spans="1:56" ht="14.25" x14ac:dyDescent="0.2">
      <c r="A1665" s="103"/>
      <c r="B1665" s="55"/>
      <c r="C1665" s="55" t="s">
        <v>68</v>
      </c>
      <c r="D1665" s="54" t="s">
        <v>69</v>
      </c>
      <c r="E1665" s="53">
        <v>270</v>
      </c>
      <c r="F1665" s="53">
        <f>ROUND(1.15,7)</f>
        <v>1.1499999999999999</v>
      </c>
      <c r="G1665" s="53">
        <v>1490.4</v>
      </c>
      <c r="H1665" s="51"/>
      <c r="I1665" s="52"/>
      <c r="J1665" s="51"/>
      <c r="K1665" s="52"/>
      <c r="L1665" s="96"/>
    </row>
    <row r="1666" spans="1:56" ht="14.25" x14ac:dyDescent="0.2">
      <c r="A1666" s="103"/>
      <c r="B1666" s="55"/>
      <c r="C1666" s="60" t="s">
        <v>70</v>
      </c>
      <c r="D1666" s="59" t="s">
        <v>69</v>
      </c>
      <c r="E1666" s="58">
        <v>1.32</v>
      </c>
      <c r="F1666" s="58">
        <f>ROUND(1.25,7)</f>
        <v>1.25</v>
      </c>
      <c r="G1666" s="58">
        <v>7.92</v>
      </c>
      <c r="H1666" s="56"/>
      <c r="I1666" s="57"/>
      <c r="J1666" s="56"/>
      <c r="K1666" s="57"/>
      <c r="L1666" s="95"/>
    </row>
    <row r="1667" spans="1:56" ht="14.25" x14ac:dyDescent="0.2">
      <c r="A1667" s="103"/>
      <c r="B1667" s="55"/>
      <c r="C1667" s="55" t="s">
        <v>71</v>
      </c>
      <c r="D1667" s="54"/>
      <c r="E1667" s="53"/>
      <c r="F1667" s="53"/>
      <c r="G1667" s="53"/>
      <c r="H1667" s="51">
        <f>H1660+H1661+H1663</f>
        <v>3598.33</v>
      </c>
      <c r="I1667" s="52"/>
      <c r="J1667" s="51">
        <f>J1660+J1661+J1663</f>
        <v>19156.61</v>
      </c>
      <c r="K1667" s="52"/>
      <c r="L1667" s="96"/>
    </row>
    <row r="1668" spans="1:56" ht="14.25" x14ac:dyDescent="0.2">
      <c r="A1668" s="103"/>
      <c r="B1668" s="55"/>
      <c r="C1668" s="55" t="s">
        <v>72</v>
      </c>
      <c r="D1668" s="54"/>
      <c r="E1668" s="53"/>
      <c r="F1668" s="53"/>
      <c r="G1668" s="53"/>
      <c r="H1668" s="51"/>
      <c r="I1668" s="52"/>
      <c r="J1668" s="51">
        <f>SUM(Q1658:Q1671)+SUM(V1658:V1671)</f>
        <v>14114.45</v>
      </c>
      <c r="K1668" s="52"/>
      <c r="L1668" s="96"/>
    </row>
    <row r="1669" spans="1:56" ht="28.5" x14ac:dyDescent="0.2">
      <c r="A1669" s="103"/>
      <c r="B1669" s="55" t="s">
        <v>210</v>
      </c>
      <c r="C1669" s="55" t="s">
        <v>209</v>
      </c>
      <c r="D1669" s="54" t="s">
        <v>73</v>
      </c>
      <c r="E1669" s="53">
        <v>105</v>
      </c>
      <c r="F1669" s="53">
        <f>ROUND(0.9,7)</f>
        <v>0.9</v>
      </c>
      <c r="G1669" s="53">
        <v>94.5</v>
      </c>
      <c r="H1669" s="51"/>
      <c r="I1669" s="52"/>
      <c r="J1669" s="51">
        <f>SUM(AC1658:AC1671)</f>
        <v>13338.16</v>
      </c>
      <c r="K1669" s="52"/>
      <c r="L1669" s="96"/>
    </row>
    <row r="1670" spans="1:56" ht="42.75" x14ac:dyDescent="0.2">
      <c r="A1670" s="104"/>
      <c r="B1670" s="60" t="s">
        <v>208</v>
      </c>
      <c r="C1670" s="60" t="s">
        <v>207</v>
      </c>
      <c r="D1670" s="59" t="s">
        <v>73</v>
      </c>
      <c r="E1670" s="58">
        <v>55</v>
      </c>
      <c r="F1670" s="58">
        <f>ROUND(0.85,7)</f>
        <v>0.85</v>
      </c>
      <c r="G1670" s="58">
        <v>46.75</v>
      </c>
      <c r="H1670" s="56"/>
      <c r="I1670" s="57"/>
      <c r="J1670" s="56">
        <f>SUM(AE1658:AE1671)</f>
        <v>6598.51</v>
      </c>
      <c r="K1670" s="57"/>
      <c r="L1670" s="95"/>
    </row>
    <row r="1671" spans="1:56" ht="15" x14ac:dyDescent="0.25">
      <c r="C1671" s="198" t="s">
        <v>74</v>
      </c>
      <c r="D1671" s="198"/>
      <c r="E1671" s="198"/>
      <c r="F1671" s="198"/>
      <c r="G1671" s="198"/>
      <c r="H1671" s="198"/>
      <c r="I1671" s="198">
        <f>J1660+J1661+J1663+J1669+J1670</f>
        <v>39093.279999999999</v>
      </c>
      <c r="J1671" s="198"/>
      <c r="O1671" s="49">
        <f>I1671</f>
        <v>39093.279999999999</v>
      </c>
      <c r="P1671" s="39">
        <f>K1671</f>
        <v>0</v>
      </c>
      <c r="Q1671" s="49">
        <f>J1660</f>
        <v>14009.76</v>
      </c>
      <c r="R1671" s="49">
        <f>J1660</f>
        <v>14009.76</v>
      </c>
      <c r="U1671" s="94">
        <f>L1660</f>
        <v>0</v>
      </c>
      <c r="V1671" s="49">
        <f>J1662</f>
        <v>104.69</v>
      </c>
      <c r="W1671" s="94">
        <f>L1662</f>
        <v>0</v>
      </c>
      <c r="X1671" s="49">
        <f>J1661</f>
        <v>286.32</v>
      </c>
      <c r="Z1671" s="94">
        <f>L1661</f>
        <v>0</v>
      </c>
      <c r="AB1671" s="49">
        <f>J1663</f>
        <v>4860.53</v>
      </c>
      <c r="AN1671" s="39">
        <v>39093.279999999999</v>
      </c>
      <c r="AO1671" s="39">
        <v>4860.53</v>
      </c>
      <c r="AP1671" s="39">
        <v>286.32</v>
      </c>
      <c r="AQ1671" s="39">
        <v>14009.76</v>
      </c>
      <c r="AX1671" s="39">
        <v>0</v>
      </c>
      <c r="AY1671" s="39">
        <v>0</v>
      </c>
      <c r="AZ1671" s="39">
        <v>0</v>
      </c>
      <c r="BA1671" s="39">
        <v>0</v>
      </c>
    </row>
    <row r="1672" spans="1:56" ht="28.5" x14ac:dyDescent="0.2">
      <c r="A1672" s="103" t="s">
        <v>457</v>
      </c>
      <c r="B1672" s="55" t="s">
        <v>458</v>
      </c>
      <c r="C1672" s="55" t="s">
        <v>459</v>
      </c>
      <c r="D1672" s="54" t="s">
        <v>111</v>
      </c>
      <c r="E1672" s="53">
        <v>480</v>
      </c>
      <c r="F1672" s="53"/>
      <c r="G1672" s="53">
        <v>480</v>
      </c>
      <c r="H1672" s="51">
        <v>100.9</v>
      </c>
      <c r="I1672" s="52"/>
      <c r="J1672" s="51">
        <v>48432</v>
      </c>
      <c r="K1672" s="52"/>
      <c r="L1672" s="96"/>
      <c r="AC1672" s="39">
        <v>0</v>
      </c>
      <c r="AD1672" s="39">
        <v>0</v>
      </c>
      <c r="AE1672" s="39">
        <v>0</v>
      </c>
      <c r="AF1672" s="39">
        <v>0</v>
      </c>
      <c r="AS1672" s="39">
        <v>0</v>
      </c>
      <c r="AT1672" s="39">
        <v>0</v>
      </c>
      <c r="BC1672" s="39">
        <v>0</v>
      </c>
      <c r="BD1672" s="39">
        <v>0</v>
      </c>
    </row>
    <row r="1673" spans="1:56" x14ac:dyDescent="0.2">
      <c r="A1673" s="50"/>
      <c r="B1673" s="50"/>
      <c r="C1673" s="50"/>
      <c r="D1673" s="50"/>
      <c r="E1673" s="50"/>
      <c r="F1673" s="50"/>
      <c r="G1673" s="50"/>
      <c r="H1673" s="50"/>
      <c r="I1673" s="50"/>
      <c r="J1673" s="50"/>
      <c r="K1673" s="50"/>
      <c r="L1673" s="50"/>
    </row>
    <row r="1674" spans="1:56" ht="15" x14ac:dyDescent="0.25">
      <c r="C1674" s="198" t="s">
        <v>74</v>
      </c>
      <c r="D1674" s="198"/>
      <c r="E1674" s="198"/>
      <c r="F1674" s="198"/>
      <c r="G1674" s="198"/>
      <c r="H1674" s="198"/>
      <c r="I1674" s="198">
        <f>J1672</f>
        <v>48432</v>
      </c>
      <c r="J1674" s="198"/>
      <c r="O1674" s="49">
        <f>I1674</f>
        <v>48432</v>
      </c>
      <c r="P1674" s="39">
        <f>K1674</f>
        <v>0</v>
      </c>
      <c r="Q1674" s="39">
        <f>0</f>
        <v>0</v>
      </c>
      <c r="R1674" s="39">
        <f>0</f>
        <v>0</v>
      </c>
      <c r="U1674" s="39">
        <f>0</f>
        <v>0</v>
      </c>
      <c r="V1674" s="39">
        <f>0</f>
        <v>0</v>
      </c>
      <c r="W1674" s="39">
        <f>0</f>
        <v>0</v>
      </c>
      <c r="X1674" s="39">
        <f>0</f>
        <v>0</v>
      </c>
      <c r="Z1674" s="39">
        <f>0</f>
        <v>0</v>
      </c>
      <c r="AB1674" s="49">
        <f>I1674</f>
        <v>48432</v>
      </c>
      <c r="AN1674" s="39">
        <v>48432</v>
      </c>
      <c r="AO1674" s="39">
        <v>48432</v>
      </c>
      <c r="AP1674" s="39">
        <v>0</v>
      </c>
      <c r="AQ1674" s="39">
        <v>0</v>
      </c>
      <c r="AX1674" s="39">
        <v>0</v>
      </c>
      <c r="AY1674" s="39">
        <v>0</v>
      </c>
      <c r="AZ1674" s="39">
        <v>0</v>
      </c>
      <c r="BA1674" s="39">
        <v>0</v>
      </c>
    </row>
    <row r="1675" spans="1:56" ht="130.5" x14ac:dyDescent="0.2">
      <c r="A1675" s="103" t="s">
        <v>460</v>
      </c>
      <c r="B1675" s="55" t="s">
        <v>461</v>
      </c>
      <c r="C1675" s="55" t="s">
        <v>250</v>
      </c>
      <c r="D1675" s="54" t="s">
        <v>104</v>
      </c>
      <c r="E1675" s="53">
        <v>3.302</v>
      </c>
      <c r="F1675" s="53"/>
      <c r="G1675" s="53">
        <v>3.302</v>
      </c>
      <c r="H1675" s="51"/>
      <c r="I1675" s="52"/>
      <c r="J1675" s="51"/>
      <c r="K1675" s="52"/>
      <c r="L1675" s="96"/>
      <c r="AC1675" s="39">
        <v>11484.78</v>
      </c>
      <c r="AD1675" s="39">
        <v>11484.78</v>
      </c>
      <c r="AE1675" s="39">
        <v>6613.86</v>
      </c>
      <c r="AF1675" s="39">
        <v>6613.86</v>
      </c>
      <c r="AS1675" s="39">
        <v>11484.78</v>
      </c>
      <c r="AT1675" s="39">
        <v>6613.86</v>
      </c>
      <c r="BC1675" s="39">
        <v>0</v>
      </c>
      <c r="BD1675" s="39">
        <v>0</v>
      </c>
    </row>
    <row r="1676" spans="1:56" ht="38.25" x14ac:dyDescent="0.2">
      <c r="B1676" s="106" t="s">
        <v>452</v>
      </c>
    </row>
    <row r="1677" spans="1:56" ht="14.25" x14ac:dyDescent="0.2">
      <c r="A1677" s="103"/>
      <c r="B1677" s="61">
        <v>1</v>
      </c>
      <c r="C1677" s="55" t="s">
        <v>33</v>
      </c>
      <c r="D1677" s="54"/>
      <c r="E1677" s="53"/>
      <c r="F1677" s="53"/>
      <c r="G1677" s="53"/>
      <c r="H1677" s="51">
        <v>2713.07</v>
      </c>
      <c r="I1677" s="52">
        <f>ROUND(1.15,7)</f>
        <v>1.1499999999999999</v>
      </c>
      <c r="J1677" s="51">
        <v>10302.34</v>
      </c>
      <c r="K1677" s="52"/>
      <c r="L1677" s="96"/>
    </row>
    <row r="1678" spans="1:56" ht="14.25" x14ac:dyDescent="0.2">
      <c r="A1678" s="103"/>
      <c r="B1678" s="61">
        <v>3</v>
      </c>
      <c r="C1678" s="55" t="s">
        <v>34</v>
      </c>
      <c r="D1678" s="54"/>
      <c r="E1678" s="53"/>
      <c r="F1678" s="53"/>
      <c r="G1678" s="53"/>
      <c r="H1678" s="51">
        <v>24.42</v>
      </c>
      <c r="I1678" s="52">
        <f>ROUND(1.25,7)</f>
        <v>1.25</v>
      </c>
      <c r="J1678" s="51">
        <v>100.78</v>
      </c>
      <c r="K1678" s="52"/>
      <c r="L1678" s="96"/>
    </row>
    <row r="1679" spans="1:56" ht="14.25" x14ac:dyDescent="0.2">
      <c r="A1679" s="103"/>
      <c r="B1679" s="61">
        <v>2</v>
      </c>
      <c r="C1679" s="55" t="s">
        <v>67</v>
      </c>
      <c r="D1679" s="54"/>
      <c r="E1679" s="53"/>
      <c r="F1679" s="53"/>
      <c r="G1679" s="53"/>
      <c r="H1679" s="51">
        <v>17.53</v>
      </c>
      <c r="I1679" s="52">
        <f>ROUND(1.25,7)</f>
        <v>1.25</v>
      </c>
      <c r="J1679" s="62">
        <v>72.349999999999994</v>
      </c>
      <c r="K1679" s="52"/>
      <c r="L1679" s="97"/>
    </row>
    <row r="1680" spans="1:56" ht="14.25" x14ac:dyDescent="0.2">
      <c r="A1680" s="103"/>
      <c r="B1680" s="61">
        <v>4</v>
      </c>
      <c r="C1680" s="55" t="s">
        <v>35</v>
      </c>
      <c r="D1680" s="54"/>
      <c r="E1680" s="53"/>
      <c r="F1680" s="53"/>
      <c r="G1680" s="53"/>
      <c r="H1680" s="51">
        <v>14411.64</v>
      </c>
      <c r="I1680" s="52"/>
      <c r="J1680" s="51">
        <v>47587.24</v>
      </c>
      <c r="K1680" s="52"/>
      <c r="L1680" s="96"/>
    </row>
    <row r="1681" spans="1:56" ht="14.25" x14ac:dyDescent="0.2">
      <c r="A1681" s="103"/>
      <c r="B1681" s="55" t="s">
        <v>890</v>
      </c>
      <c r="C1681" s="55" t="s">
        <v>891</v>
      </c>
      <c r="D1681" s="54" t="s">
        <v>105</v>
      </c>
      <c r="E1681" s="53">
        <v>0.01</v>
      </c>
      <c r="F1681" s="53"/>
      <c r="G1681" s="53">
        <v>3.3020000000000001E-2</v>
      </c>
      <c r="H1681" s="51"/>
      <c r="I1681" s="52"/>
      <c r="J1681" s="51"/>
      <c r="K1681" s="52"/>
      <c r="L1681" s="96"/>
    </row>
    <row r="1682" spans="1:56" ht="28.5" x14ac:dyDescent="0.2">
      <c r="A1682" s="103"/>
      <c r="B1682" s="55" t="s">
        <v>892</v>
      </c>
      <c r="C1682" s="55" t="s">
        <v>893</v>
      </c>
      <c r="D1682" s="54" t="s">
        <v>108</v>
      </c>
      <c r="E1682" s="53">
        <v>1.2</v>
      </c>
      <c r="F1682" s="53"/>
      <c r="G1682" s="53">
        <v>3.9624000000000001</v>
      </c>
      <c r="H1682" s="51"/>
      <c r="I1682" s="52"/>
      <c r="J1682" s="51"/>
      <c r="K1682" s="52"/>
      <c r="L1682" s="96"/>
    </row>
    <row r="1683" spans="1:56" ht="14.25" x14ac:dyDescent="0.2">
      <c r="A1683" s="103"/>
      <c r="B1683" s="55" t="s">
        <v>894</v>
      </c>
      <c r="C1683" s="55" t="s">
        <v>889</v>
      </c>
      <c r="D1683" s="54" t="s">
        <v>108</v>
      </c>
      <c r="E1683" s="53">
        <v>0</v>
      </c>
      <c r="F1683" s="53"/>
      <c r="G1683" s="53">
        <v>0</v>
      </c>
      <c r="H1683" s="51"/>
      <c r="I1683" s="52"/>
      <c r="J1683" s="51"/>
      <c r="K1683" s="52"/>
      <c r="L1683" s="96"/>
    </row>
    <row r="1684" spans="1:56" ht="14.25" x14ac:dyDescent="0.2">
      <c r="A1684" s="103"/>
      <c r="B1684" s="55"/>
      <c r="C1684" s="55" t="s">
        <v>68</v>
      </c>
      <c r="D1684" s="54" t="s">
        <v>69</v>
      </c>
      <c r="E1684" s="53">
        <v>310.42</v>
      </c>
      <c r="F1684" s="53">
        <f>ROUND(1.15,7)</f>
        <v>1.1499999999999999</v>
      </c>
      <c r="G1684" s="53">
        <v>1178.7578659999999</v>
      </c>
      <c r="H1684" s="51"/>
      <c r="I1684" s="52"/>
      <c r="J1684" s="51"/>
      <c r="K1684" s="52"/>
      <c r="L1684" s="96"/>
    </row>
    <row r="1685" spans="1:56" ht="14.25" x14ac:dyDescent="0.2">
      <c r="A1685" s="103"/>
      <c r="B1685" s="55"/>
      <c r="C1685" s="60" t="s">
        <v>70</v>
      </c>
      <c r="D1685" s="59" t="s">
        <v>69</v>
      </c>
      <c r="E1685" s="58">
        <v>1.73</v>
      </c>
      <c r="F1685" s="58">
        <f>ROUND(1.25,7)</f>
        <v>1.25</v>
      </c>
      <c r="G1685" s="58">
        <v>7.1405750000000001</v>
      </c>
      <c r="H1685" s="56"/>
      <c r="I1685" s="57"/>
      <c r="J1685" s="56"/>
      <c r="K1685" s="57"/>
      <c r="L1685" s="95"/>
    </row>
    <row r="1686" spans="1:56" ht="14.25" x14ac:dyDescent="0.2">
      <c r="A1686" s="103"/>
      <c r="B1686" s="55"/>
      <c r="C1686" s="55" t="s">
        <v>71</v>
      </c>
      <c r="D1686" s="54"/>
      <c r="E1686" s="53"/>
      <c r="F1686" s="53"/>
      <c r="G1686" s="53"/>
      <c r="H1686" s="51">
        <f>H1677+H1678+H1680</f>
        <v>17149.13</v>
      </c>
      <c r="I1686" s="52"/>
      <c r="J1686" s="51">
        <f>J1677+J1678+J1680</f>
        <v>57990.36</v>
      </c>
      <c r="K1686" s="52"/>
      <c r="L1686" s="96"/>
    </row>
    <row r="1687" spans="1:56" ht="14.25" x14ac:dyDescent="0.2">
      <c r="A1687" s="103"/>
      <c r="B1687" s="55"/>
      <c r="C1687" s="55" t="s">
        <v>72</v>
      </c>
      <c r="D1687" s="54"/>
      <c r="E1687" s="53"/>
      <c r="F1687" s="53"/>
      <c r="G1687" s="53"/>
      <c r="H1687" s="51"/>
      <c r="I1687" s="52"/>
      <c r="J1687" s="51">
        <f>SUM(Q1675:Q1690)+SUM(V1675:V1690)</f>
        <v>10374.69</v>
      </c>
      <c r="K1687" s="52"/>
      <c r="L1687" s="96"/>
    </row>
    <row r="1688" spans="1:56" ht="28.5" x14ac:dyDescent="0.2">
      <c r="A1688" s="103"/>
      <c r="B1688" s="55" t="s">
        <v>249</v>
      </c>
      <c r="C1688" s="55" t="s">
        <v>100</v>
      </c>
      <c r="D1688" s="54" t="s">
        <v>73</v>
      </c>
      <c r="E1688" s="53">
        <v>123</v>
      </c>
      <c r="F1688" s="53">
        <f>ROUND(0.9,7)</f>
        <v>0.9</v>
      </c>
      <c r="G1688" s="53">
        <v>110.7</v>
      </c>
      <c r="H1688" s="51"/>
      <c r="I1688" s="52"/>
      <c r="J1688" s="51">
        <f>SUM(AC1675:AC1690)</f>
        <v>11484.78</v>
      </c>
      <c r="K1688" s="52"/>
      <c r="L1688" s="96"/>
    </row>
    <row r="1689" spans="1:56" ht="42.75" x14ac:dyDescent="0.2">
      <c r="A1689" s="104"/>
      <c r="B1689" s="60" t="s">
        <v>248</v>
      </c>
      <c r="C1689" s="60" t="s">
        <v>101</v>
      </c>
      <c r="D1689" s="59" t="s">
        <v>73</v>
      </c>
      <c r="E1689" s="58">
        <v>75</v>
      </c>
      <c r="F1689" s="58">
        <f>ROUND(0.85,7)</f>
        <v>0.85</v>
      </c>
      <c r="G1689" s="58">
        <v>63.75</v>
      </c>
      <c r="H1689" s="56"/>
      <c r="I1689" s="57"/>
      <c r="J1689" s="56">
        <f>SUM(AE1675:AE1690)</f>
        <v>6613.86</v>
      </c>
      <c r="K1689" s="57"/>
      <c r="L1689" s="95"/>
    </row>
    <row r="1690" spans="1:56" ht="15" x14ac:dyDescent="0.25">
      <c r="C1690" s="198" t="s">
        <v>74</v>
      </c>
      <c r="D1690" s="198"/>
      <c r="E1690" s="198"/>
      <c r="F1690" s="198"/>
      <c r="G1690" s="198"/>
      <c r="H1690" s="198"/>
      <c r="I1690" s="198">
        <f>J1677+J1678+J1680+J1688+J1689</f>
        <v>76089</v>
      </c>
      <c r="J1690" s="198"/>
      <c r="O1690" s="49">
        <f>I1690</f>
        <v>76089</v>
      </c>
      <c r="P1690" s="39">
        <f>K1690</f>
        <v>0</v>
      </c>
      <c r="Q1690" s="49">
        <f>J1677</f>
        <v>10302.34</v>
      </c>
      <c r="R1690" s="49">
        <f>J1677</f>
        <v>10302.34</v>
      </c>
      <c r="U1690" s="94">
        <f>L1677</f>
        <v>0</v>
      </c>
      <c r="V1690" s="49">
        <f>J1679</f>
        <v>72.349999999999994</v>
      </c>
      <c r="W1690" s="94">
        <f>L1679</f>
        <v>0</v>
      </c>
      <c r="X1690" s="49">
        <f>J1678</f>
        <v>100.78</v>
      </c>
      <c r="Z1690" s="94">
        <f>L1678</f>
        <v>0</v>
      </c>
      <c r="AB1690" s="49">
        <f>J1680</f>
        <v>47587.24</v>
      </c>
      <c r="AN1690" s="39">
        <v>76089</v>
      </c>
      <c r="AO1690" s="39">
        <v>47587.24</v>
      </c>
      <c r="AP1690" s="39">
        <v>100.78</v>
      </c>
      <c r="AQ1690" s="39">
        <v>10302.34</v>
      </c>
      <c r="AX1690" s="39">
        <v>0</v>
      </c>
      <c r="AY1690" s="39">
        <v>0</v>
      </c>
      <c r="AZ1690" s="39">
        <v>0</v>
      </c>
      <c r="BA1690" s="39">
        <v>0</v>
      </c>
    </row>
    <row r="1691" spans="1:56" ht="28.5" x14ac:dyDescent="0.2">
      <c r="A1691" s="103" t="s">
        <v>462</v>
      </c>
      <c r="B1691" s="55" t="s">
        <v>463</v>
      </c>
      <c r="C1691" s="55" t="s">
        <v>464</v>
      </c>
      <c r="D1691" s="54" t="s">
        <v>108</v>
      </c>
      <c r="E1691" s="53">
        <v>3.9624000000000001</v>
      </c>
      <c r="F1691" s="53"/>
      <c r="G1691" s="53">
        <v>3.9624000000000001</v>
      </c>
      <c r="H1691" s="51">
        <v>4316</v>
      </c>
      <c r="I1691" s="52"/>
      <c r="J1691" s="51">
        <v>17101.72</v>
      </c>
      <c r="K1691" s="52"/>
      <c r="L1691" s="96"/>
      <c r="AC1691" s="39">
        <v>0</v>
      </c>
      <c r="AD1691" s="39">
        <v>0</v>
      </c>
      <c r="AE1691" s="39">
        <v>0</v>
      </c>
      <c r="AF1691" s="39">
        <v>0</v>
      </c>
      <c r="AS1691" s="39">
        <v>0</v>
      </c>
      <c r="AT1691" s="39">
        <v>0</v>
      </c>
      <c r="BC1691" s="39">
        <v>0</v>
      </c>
      <c r="BD1691" s="39">
        <v>0</v>
      </c>
    </row>
    <row r="1692" spans="1:56" x14ac:dyDescent="0.2">
      <c r="A1692" s="50"/>
      <c r="B1692" s="50"/>
      <c r="C1692" s="50"/>
      <c r="D1692" s="50"/>
      <c r="E1692" s="50"/>
      <c r="F1692" s="50"/>
      <c r="G1692" s="50"/>
      <c r="H1692" s="50"/>
      <c r="I1692" s="50"/>
      <c r="J1692" s="50"/>
      <c r="K1692" s="50"/>
      <c r="L1692" s="50"/>
    </row>
    <row r="1693" spans="1:56" ht="15" x14ac:dyDescent="0.25">
      <c r="C1693" s="198" t="s">
        <v>74</v>
      </c>
      <c r="D1693" s="198"/>
      <c r="E1693" s="198"/>
      <c r="F1693" s="198"/>
      <c r="G1693" s="198"/>
      <c r="H1693" s="198"/>
      <c r="I1693" s="198">
        <f>J1691</f>
        <v>17101.72</v>
      </c>
      <c r="J1693" s="198"/>
      <c r="O1693" s="49">
        <f>I1693</f>
        <v>17101.72</v>
      </c>
      <c r="P1693" s="39">
        <f>K1693</f>
        <v>0</v>
      </c>
      <c r="Q1693" s="39">
        <f>0</f>
        <v>0</v>
      </c>
      <c r="R1693" s="39">
        <f>0</f>
        <v>0</v>
      </c>
      <c r="U1693" s="39">
        <f>0</f>
        <v>0</v>
      </c>
      <c r="V1693" s="39">
        <f>0</f>
        <v>0</v>
      </c>
      <c r="W1693" s="39">
        <f>0</f>
        <v>0</v>
      </c>
      <c r="X1693" s="39">
        <f>0</f>
        <v>0</v>
      </c>
      <c r="Z1693" s="39">
        <f>0</f>
        <v>0</v>
      </c>
      <c r="AB1693" s="49">
        <f>I1693</f>
        <v>17101.72</v>
      </c>
      <c r="AN1693" s="39">
        <v>17101.72</v>
      </c>
      <c r="AO1693" s="39">
        <v>17101.72</v>
      </c>
      <c r="AP1693" s="39">
        <v>0</v>
      </c>
      <c r="AQ1693" s="39">
        <v>0</v>
      </c>
      <c r="AX1693" s="39">
        <v>0</v>
      </c>
      <c r="AY1693" s="39">
        <v>0</v>
      </c>
      <c r="AZ1693" s="39">
        <v>0</v>
      </c>
      <c r="BA1693" s="39">
        <v>0</v>
      </c>
    </row>
    <row r="1694" spans="1:56" ht="28.5" x14ac:dyDescent="0.2">
      <c r="A1694" s="103" t="s">
        <v>465</v>
      </c>
      <c r="B1694" s="55" t="s">
        <v>466</v>
      </c>
      <c r="C1694" s="55" t="s">
        <v>467</v>
      </c>
      <c r="D1694" s="54" t="s">
        <v>108</v>
      </c>
      <c r="E1694" s="53">
        <v>0.11559999999999999</v>
      </c>
      <c r="F1694" s="53"/>
      <c r="G1694" s="53">
        <v>0.11559999999999999</v>
      </c>
      <c r="H1694" s="51">
        <v>18390.16</v>
      </c>
      <c r="I1694" s="52"/>
      <c r="J1694" s="51">
        <v>2125.9</v>
      </c>
      <c r="K1694" s="52"/>
      <c r="L1694" s="96"/>
      <c r="AC1694" s="39">
        <v>0</v>
      </c>
      <c r="AD1694" s="39">
        <v>0</v>
      </c>
      <c r="AE1694" s="39">
        <v>0</v>
      </c>
      <c r="AF1694" s="39">
        <v>0</v>
      </c>
      <c r="AS1694" s="39">
        <v>0</v>
      </c>
      <c r="AT1694" s="39">
        <v>0</v>
      </c>
      <c r="BC1694" s="39">
        <v>0</v>
      </c>
      <c r="BD1694" s="39">
        <v>0</v>
      </c>
    </row>
    <row r="1695" spans="1:56" x14ac:dyDescent="0.2">
      <c r="A1695" s="50"/>
      <c r="B1695" s="50"/>
      <c r="C1695" s="50"/>
      <c r="D1695" s="50"/>
      <c r="E1695" s="50"/>
      <c r="F1695" s="50"/>
      <c r="G1695" s="50"/>
      <c r="H1695" s="50"/>
      <c r="I1695" s="50"/>
      <c r="J1695" s="50"/>
      <c r="K1695" s="50"/>
      <c r="L1695" s="50"/>
    </row>
    <row r="1696" spans="1:56" ht="15" x14ac:dyDescent="0.25">
      <c r="C1696" s="198" t="s">
        <v>74</v>
      </c>
      <c r="D1696" s="198"/>
      <c r="E1696" s="198"/>
      <c r="F1696" s="198"/>
      <c r="G1696" s="198"/>
      <c r="H1696" s="198"/>
      <c r="I1696" s="198">
        <f>J1694</f>
        <v>2125.9</v>
      </c>
      <c r="J1696" s="198"/>
      <c r="O1696" s="49">
        <f>I1696</f>
        <v>2125.9</v>
      </c>
      <c r="P1696" s="39">
        <f>K1696</f>
        <v>0</v>
      </c>
      <c r="Q1696" s="39">
        <f>0</f>
        <v>0</v>
      </c>
      <c r="R1696" s="39">
        <f>0</f>
        <v>0</v>
      </c>
      <c r="U1696" s="39">
        <f>0</f>
        <v>0</v>
      </c>
      <c r="V1696" s="39">
        <f>0</f>
        <v>0</v>
      </c>
      <c r="W1696" s="39">
        <f>0</f>
        <v>0</v>
      </c>
      <c r="X1696" s="39">
        <f>0</f>
        <v>0</v>
      </c>
      <c r="Z1696" s="39">
        <f>0</f>
        <v>0</v>
      </c>
      <c r="AB1696" s="49">
        <f>I1696</f>
        <v>2125.9</v>
      </c>
      <c r="AN1696" s="39">
        <v>2125.9</v>
      </c>
      <c r="AO1696" s="39">
        <v>2125.9</v>
      </c>
      <c r="AP1696" s="39">
        <v>0</v>
      </c>
      <c r="AQ1696" s="39">
        <v>0</v>
      </c>
      <c r="AX1696" s="39">
        <v>0</v>
      </c>
      <c r="AY1696" s="39">
        <v>0</v>
      </c>
      <c r="AZ1696" s="39">
        <v>0</v>
      </c>
      <c r="BA1696" s="39">
        <v>0</v>
      </c>
    </row>
    <row r="1697" spans="1:56" ht="144.75" x14ac:dyDescent="0.2">
      <c r="A1697" s="103" t="s">
        <v>468</v>
      </c>
      <c r="B1697" s="55" t="s">
        <v>469</v>
      </c>
      <c r="C1697" s="55" t="s">
        <v>247</v>
      </c>
      <c r="D1697" s="54" t="s">
        <v>104</v>
      </c>
      <c r="E1697" s="53">
        <v>5.2750000000000004</v>
      </c>
      <c r="F1697" s="53"/>
      <c r="G1697" s="53">
        <v>5.2750000000000004</v>
      </c>
      <c r="H1697" s="51"/>
      <c r="I1697" s="52"/>
      <c r="J1697" s="51"/>
      <c r="K1697" s="52"/>
      <c r="L1697" s="96"/>
      <c r="AC1697" s="39">
        <v>3502.77</v>
      </c>
      <c r="AD1697" s="39">
        <v>3502.77</v>
      </c>
      <c r="AE1697" s="39">
        <v>1732.85</v>
      </c>
      <c r="AF1697" s="39">
        <v>1732.85</v>
      </c>
      <c r="AS1697" s="39">
        <v>3502.77</v>
      </c>
      <c r="AT1697" s="39">
        <v>1732.85</v>
      </c>
      <c r="BC1697" s="39">
        <v>0</v>
      </c>
      <c r="BD1697" s="39">
        <v>0</v>
      </c>
    </row>
    <row r="1698" spans="1:56" ht="38.25" x14ac:dyDescent="0.2">
      <c r="B1698" s="106" t="s">
        <v>452</v>
      </c>
    </row>
    <row r="1699" spans="1:56" ht="14.25" x14ac:dyDescent="0.2">
      <c r="A1699" s="103"/>
      <c r="B1699" s="61">
        <v>1</v>
      </c>
      <c r="C1699" s="55" t="s">
        <v>33</v>
      </c>
      <c r="D1699" s="54"/>
      <c r="E1699" s="53"/>
      <c r="F1699" s="53"/>
      <c r="G1699" s="53"/>
      <c r="H1699" s="51">
        <v>587.78</v>
      </c>
      <c r="I1699" s="52">
        <f>ROUND(1.15,7)</f>
        <v>1.1499999999999999</v>
      </c>
      <c r="J1699" s="51">
        <v>3565.64</v>
      </c>
      <c r="K1699" s="52"/>
      <c r="L1699" s="96"/>
    </row>
    <row r="1700" spans="1:56" ht="14.25" x14ac:dyDescent="0.2">
      <c r="A1700" s="103"/>
      <c r="B1700" s="61">
        <v>3</v>
      </c>
      <c r="C1700" s="55" t="s">
        <v>34</v>
      </c>
      <c r="D1700" s="54"/>
      <c r="E1700" s="53"/>
      <c r="F1700" s="53"/>
      <c r="G1700" s="53"/>
      <c r="H1700" s="51">
        <v>45.09</v>
      </c>
      <c r="I1700" s="52">
        <f>ROUND(1.25,7)</f>
        <v>1.25</v>
      </c>
      <c r="J1700" s="51">
        <v>297.35000000000002</v>
      </c>
      <c r="K1700" s="52"/>
      <c r="L1700" s="96"/>
    </row>
    <row r="1701" spans="1:56" ht="14.25" x14ac:dyDescent="0.2">
      <c r="A1701" s="103"/>
      <c r="B1701" s="61">
        <v>2</v>
      </c>
      <c r="C1701" s="55" t="s">
        <v>67</v>
      </c>
      <c r="D1701" s="54"/>
      <c r="E1701" s="53"/>
      <c r="F1701" s="53"/>
      <c r="G1701" s="53"/>
      <c r="H1701" s="51">
        <v>21.38</v>
      </c>
      <c r="I1701" s="52">
        <f>ROUND(1.25,7)</f>
        <v>1.25</v>
      </c>
      <c r="J1701" s="62">
        <v>141</v>
      </c>
      <c r="K1701" s="52"/>
      <c r="L1701" s="97"/>
    </row>
    <row r="1702" spans="1:56" ht="14.25" x14ac:dyDescent="0.2">
      <c r="A1702" s="103"/>
      <c r="B1702" s="61">
        <v>4</v>
      </c>
      <c r="C1702" s="55" t="s">
        <v>35</v>
      </c>
      <c r="D1702" s="54"/>
      <c r="E1702" s="53"/>
      <c r="F1702" s="53"/>
      <c r="G1702" s="53"/>
      <c r="H1702" s="51">
        <v>979.7</v>
      </c>
      <c r="I1702" s="52"/>
      <c r="J1702" s="51">
        <v>5167.92</v>
      </c>
      <c r="K1702" s="52"/>
      <c r="L1702" s="96"/>
    </row>
    <row r="1703" spans="1:56" ht="14.25" x14ac:dyDescent="0.2">
      <c r="A1703" s="103"/>
      <c r="B1703" s="55"/>
      <c r="C1703" s="55" t="s">
        <v>68</v>
      </c>
      <c r="D1703" s="54" t="s">
        <v>69</v>
      </c>
      <c r="E1703" s="53">
        <v>61.1</v>
      </c>
      <c r="F1703" s="53">
        <f>ROUND(1.15,7)</f>
        <v>1.1499999999999999</v>
      </c>
      <c r="G1703" s="53">
        <v>370.647875</v>
      </c>
      <c r="H1703" s="51"/>
      <c r="I1703" s="52"/>
      <c r="J1703" s="51"/>
      <c r="K1703" s="52"/>
      <c r="L1703" s="96"/>
    </row>
    <row r="1704" spans="1:56" ht="14.25" x14ac:dyDescent="0.2">
      <c r="A1704" s="103"/>
      <c r="B1704" s="55"/>
      <c r="C1704" s="60" t="s">
        <v>70</v>
      </c>
      <c r="D1704" s="59" t="s">
        <v>69</v>
      </c>
      <c r="E1704" s="58">
        <v>2.4</v>
      </c>
      <c r="F1704" s="58">
        <f>ROUND(1.25,7)</f>
        <v>1.25</v>
      </c>
      <c r="G1704" s="58">
        <v>15.824999999999999</v>
      </c>
      <c r="H1704" s="56"/>
      <c r="I1704" s="57"/>
      <c r="J1704" s="56"/>
      <c r="K1704" s="57"/>
      <c r="L1704" s="95"/>
    </row>
    <row r="1705" spans="1:56" ht="14.25" x14ac:dyDescent="0.2">
      <c r="A1705" s="103"/>
      <c r="B1705" s="55"/>
      <c r="C1705" s="55" t="s">
        <v>71</v>
      </c>
      <c r="D1705" s="54"/>
      <c r="E1705" s="53"/>
      <c r="F1705" s="53"/>
      <c r="G1705" s="53"/>
      <c r="H1705" s="51">
        <f>H1699+H1700+H1702</f>
        <v>1612.5700000000002</v>
      </c>
      <c r="I1705" s="52"/>
      <c r="J1705" s="51">
        <f>J1699+J1700+J1702</f>
        <v>9030.91</v>
      </c>
      <c r="K1705" s="52"/>
      <c r="L1705" s="96"/>
    </row>
    <row r="1706" spans="1:56" ht="14.25" x14ac:dyDescent="0.2">
      <c r="A1706" s="103"/>
      <c r="B1706" s="55"/>
      <c r="C1706" s="55" t="s">
        <v>72</v>
      </c>
      <c r="D1706" s="54"/>
      <c r="E1706" s="53"/>
      <c r="F1706" s="53"/>
      <c r="G1706" s="53"/>
      <c r="H1706" s="51"/>
      <c r="I1706" s="52"/>
      <c r="J1706" s="51">
        <f>SUM(Q1697:Q1709)+SUM(V1697:V1709)</f>
        <v>3706.64</v>
      </c>
      <c r="K1706" s="52"/>
      <c r="L1706" s="96"/>
    </row>
    <row r="1707" spans="1:56" ht="28.5" x14ac:dyDescent="0.2">
      <c r="A1707" s="103"/>
      <c r="B1707" s="55" t="s">
        <v>210</v>
      </c>
      <c r="C1707" s="55" t="s">
        <v>209</v>
      </c>
      <c r="D1707" s="54" t="s">
        <v>73</v>
      </c>
      <c r="E1707" s="53">
        <v>105</v>
      </c>
      <c r="F1707" s="53">
        <f>ROUND(0.9,7)</f>
        <v>0.9</v>
      </c>
      <c r="G1707" s="53">
        <v>94.5</v>
      </c>
      <c r="H1707" s="51"/>
      <c r="I1707" s="52"/>
      <c r="J1707" s="51">
        <f>SUM(AC1697:AC1709)</f>
        <v>3502.77</v>
      </c>
      <c r="K1707" s="52"/>
      <c r="L1707" s="96"/>
    </row>
    <row r="1708" spans="1:56" ht="42.75" x14ac:dyDescent="0.2">
      <c r="A1708" s="104"/>
      <c r="B1708" s="60" t="s">
        <v>208</v>
      </c>
      <c r="C1708" s="60" t="s">
        <v>207</v>
      </c>
      <c r="D1708" s="59" t="s">
        <v>73</v>
      </c>
      <c r="E1708" s="58">
        <v>55</v>
      </c>
      <c r="F1708" s="58">
        <f>ROUND(0.85,7)</f>
        <v>0.85</v>
      </c>
      <c r="G1708" s="58">
        <v>46.75</v>
      </c>
      <c r="H1708" s="56"/>
      <c r="I1708" s="57"/>
      <c r="J1708" s="56">
        <f>SUM(AE1697:AE1709)</f>
        <v>1732.85</v>
      </c>
      <c r="K1708" s="57"/>
      <c r="L1708" s="95"/>
    </row>
    <row r="1709" spans="1:56" ht="15" x14ac:dyDescent="0.25">
      <c r="C1709" s="198" t="s">
        <v>74</v>
      </c>
      <c r="D1709" s="198"/>
      <c r="E1709" s="198"/>
      <c r="F1709" s="198"/>
      <c r="G1709" s="198"/>
      <c r="H1709" s="198"/>
      <c r="I1709" s="198">
        <f>J1699+J1700+J1702+J1707+J1708</f>
        <v>14266.53</v>
      </c>
      <c r="J1709" s="198"/>
      <c r="O1709" s="49">
        <f>I1709</f>
        <v>14266.53</v>
      </c>
      <c r="P1709" s="39">
        <f>K1709</f>
        <v>0</v>
      </c>
      <c r="Q1709" s="49">
        <f>J1699</f>
        <v>3565.64</v>
      </c>
      <c r="R1709" s="49">
        <f>J1699</f>
        <v>3565.64</v>
      </c>
      <c r="U1709" s="94">
        <f>L1699</f>
        <v>0</v>
      </c>
      <c r="V1709" s="49">
        <f>J1701</f>
        <v>141</v>
      </c>
      <c r="W1709" s="94">
        <f>L1701</f>
        <v>0</v>
      </c>
      <c r="X1709" s="49">
        <f>J1700</f>
        <v>297.35000000000002</v>
      </c>
      <c r="Z1709" s="94">
        <f>L1700</f>
        <v>0</v>
      </c>
      <c r="AB1709" s="49">
        <f>J1702</f>
        <v>5167.92</v>
      </c>
      <c r="AN1709" s="39">
        <v>14266.53</v>
      </c>
      <c r="AO1709" s="39">
        <v>5167.92</v>
      </c>
      <c r="AP1709" s="39">
        <v>297.35000000000002</v>
      </c>
      <c r="AQ1709" s="39">
        <v>3565.64</v>
      </c>
      <c r="AX1709" s="39">
        <v>0</v>
      </c>
      <c r="AY1709" s="39">
        <v>0</v>
      </c>
      <c r="AZ1709" s="39">
        <v>0</v>
      </c>
      <c r="BA1709" s="39">
        <v>0</v>
      </c>
    </row>
    <row r="1710" spans="1:56" ht="144.75" x14ac:dyDescent="0.2">
      <c r="A1710" s="103" t="s">
        <v>470</v>
      </c>
      <c r="B1710" s="55" t="s">
        <v>471</v>
      </c>
      <c r="C1710" s="55" t="s">
        <v>246</v>
      </c>
      <c r="D1710" s="54" t="s">
        <v>104</v>
      </c>
      <c r="E1710" s="53">
        <v>22.018999999999998</v>
      </c>
      <c r="F1710" s="53"/>
      <c r="G1710" s="53">
        <v>22.018999999999998</v>
      </c>
      <c r="H1710" s="51"/>
      <c r="I1710" s="52"/>
      <c r="J1710" s="51"/>
      <c r="K1710" s="52"/>
      <c r="L1710" s="96"/>
      <c r="AC1710" s="39">
        <v>3091.85</v>
      </c>
      <c r="AD1710" s="39">
        <v>3091.85</v>
      </c>
      <c r="AE1710" s="39">
        <v>1529.57</v>
      </c>
      <c r="AF1710" s="39">
        <v>1529.57</v>
      </c>
      <c r="AS1710" s="39">
        <v>3091.85</v>
      </c>
      <c r="AT1710" s="39">
        <v>1529.57</v>
      </c>
      <c r="BC1710" s="39">
        <v>0</v>
      </c>
      <c r="BD1710" s="39">
        <v>0</v>
      </c>
    </row>
    <row r="1711" spans="1:56" ht="38.25" x14ac:dyDescent="0.2">
      <c r="B1711" s="106" t="s">
        <v>452</v>
      </c>
    </row>
    <row r="1712" spans="1:56" ht="14.25" x14ac:dyDescent="0.2">
      <c r="A1712" s="103"/>
      <c r="B1712" s="61">
        <v>1</v>
      </c>
      <c r="C1712" s="55" t="s">
        <v>33</v>
      </c>
      <c r="D1712" s="54"/>
      <c r="E1712" s="53"/>
      <c r="F1712" s="53"/>
      <c r="G1712" s="53"/>
      <c r="H1712" s="51">
        <v>128.19999999999999</v>
      </c>
      <c r="I1712" s="52">
        <f>ROUND(1.15,7)</f>
        <v>1.1499999999999999</v>
      </c>
      <c r="J1712" s="51">
        <v>3246.26</v>
      </c>
      <c r="K1712" s="52"/>
      <c r="L1712" s="96"/>
    </row>
    <row r="1713" spans="1:56" ht="14.25" x14ac:dyDescent="0.2">
      <c r="A1713" s="103"/>
      <c r="B1713" s="61">
        <v>3</v>
      </c>
      <c r="C1713" s="55" t="s">
        <v>34</v>
      </c>
      <c r="D1713" s="54"/>
      <c r="E1713" s="53"/>
      <c r="F1713" s="53"/>
      <c r="G1713" s="53"/>
      <c r="H1713" s="51">
        <v>5.41</v>
      </c>
      <c r="I1713" s="52">
        <f>ROUND(1.25,7)</f>
        <v>1.25</v>
      </c>
      <c r="J1713" s="51">
        <v>148.85</v>
      </c>
      <c r="K1713" s="52"/>
      <c r="L1713" s="96"/>
    </row>
    <row r="1714" spans="1:56" ht="14.25" x14ac:dyDescent="0.2">
      <c r="A1714" s="103"/>
      <c r="B1714" s="61">
        <v>2</v>
      </c>
      <c r="C1714" s="55" t="s">
        <v>67</v>
      </c>
      <c r="D1714" s="54"/>
      <c r="E1714" s="53"/>
      <c r="F1714" s="53"/>
      <c r="G1714" s="53"/>
      <c r="H1714" s="51">
        <v>0.93</v>
      </c>
      <c r="I1714" s="52">
        <f>ROUND(1.25,7)</f>
        <v>1.25</v>
      </c>
      <c r="J1714" s="62">
        <v>25.54</v>
      </c>
      <c r="K1714" s="52"/>
      <c r="L1714" s="97"/>
    </row>
    <row r="1715" spans="1:56" ht="14.25" x14ac:dyDescent="0.2">
      <c r="A1715" s="103"/>
      <c r="B1715" s="61">
        <v>4</v>
      </c>
      <c r="C1715" s="55" t="s">
        <v>35</v>
      </c>
      <c r="D1715" s="54"/>
      <c r="E1715" s="53"/>
      <c r="F1715" s="53"/>
      <c r="G1715" s="53"/>
      <c r="H1715" s="51">
        <v>105.72</v>
      </c>
      <c r="I1715" s="52"/>
      <c r="J1715" s="51">
        <v>2327.85</v>
      </c>
      <c r="K1715" s="52"/>
      <c r="L1715" s="96"/>
    </row>
    <row r="1716" spans="1:56" ht="14.25" x14ac:dyDescent="0.2">
      <c r="A1716" s="103"/>
      <c r="B1716" s="55" t="s">
        <v>886</v>
      </c>
      <c r="C1716" s="55" t="s">
        <v>887</v>
      </c>
      <c r="D1716" s="54" t="s">
        <v>108</v>
      </c>
      <c r="E1716" s="53">
        <v>3.7999999999999999E-2</v>
      </c>
      <c r="F1716" s="53"/>
      <c r="G1716" s="53">
        <v>0.83672199999999997</v>
      </c>
      <c r="H1716" s="51"/>
      <c r="I1716" s="52"/>
      <c r="J1716" s="51"/>
      <c r="K1716" s="52"/>
      <c r="L1716" s="96"/>
    </row>
    <row r="1717" spans="1:56" ht="14.25" x14ac:dyDescent="0.2">
      <c r="A1717" s="103"/>
      <c r="B1717" s="55" t="s">
        <v>888</v>
      </c>
      <c r="C1717" s="55" t="s">
        <v>889</v>
      </c>
      <c r="D1717" s="54" t="s">
        <v>108</v>
      </c>
      <c r="E1717" s="53">
        <v>1.2999999999999999E-2</v>
      </c>
      <c r="F1717" s="53"/>
      <c r="G1717" s="53">
        <v>0.28624699999999997</v>
      </c>
      <c r="H1717" s="51"/>
      <c r="I1717" s="52"/>
      <c r="J1717" s="51"/>
      <c r="K1717" s="52"/>
      <c r="L1717" s="96"/>
    </row>
    <row r="1718" spans="1:56" ht="14.25" x14ac:dyDescent="0.2">
      <c r="A1718" s="103"/>
      <c r="B1718" s="55"/>
      <c r="C1718" s="55" t="s">
        <v>68</v>
      </c>
      <c r="D1718" s="54" t="s">
        <v>69</v>
      </c>
      <c r="E1718" s="53">
        <v>13.8</v>
      </c>
      <c r="F1718" s="53">
        <f>ROUND(1.15,7)</f>
        <v>1.1499999999999999</v>
      </c>
      <c r="G1718" s="53">
        <v>349.44153</v>
      </c>
      <c r="H1718" s="51"/>
      <c r="I1718" s="52"/>
      <c r="J1718" s="51"/>
      <c r="K1718" s="52"/>
      <c r="L1718" s="96"/>
    </row>
    <row r="1719" spans="1:56" ht="14.25" x14ac:dyDescent="0.2">
      <c r="A1719" s="103"/>
      <c r="B1719" s="55"/>
      <c r="C1719" s="60" t="s">
        <v>70</v>
      </c>
      <c r="D1719" s="59" t="s">
        <v>69</v>
      </c>
      <c r="E1719" s="58">
        <v>0.08</v>
      </c>
      <c r="F1719" s="58">
        <f>ROUND(1.25,7)</f>
        <v>1.25</v>
      </c>
      <c r="G1719" s="58">
        <v>2.2019000000000002</v>
      </c>
      <c r="H1719" s="56"/>
      <c r="I1719" s="57"/>
      <c r="J1719" s="56"/>
      <c r="K1719" s="57"/>
      <c r="L1719" s="95"/>
    </row>
    <row r="1720" spans="1:56" ht="14.25" x14ac:dyDescent="0.2">
      <c r="A1720" s="103"/>
      <c r="B1720" s="55"/>
      <c r="C1720" s="55" t="s">
        <v>71</v>
      </c>
      <c r="D1720" s="54"/>
      <c r="E1720" s="53"/>
      <c r="F1720" s="53"/>
      <c r="G1720" s="53"/>
      <c r="H1720" s="51">
        <f>H1712+H1713+H1715</f>
        <v>239.32999999999998</v>
      </c>
      <c r="I1720" s="52"/>
      <c r="J1720" s="51">
        <f>J1712+J1713+J1715</f>
        <v>5722.96</v>
      </c>
      <c r="K1720" s="52"/>
      <c r="L1720" s="96"/>
    </row>
    <row r="1721" spans="1:56" ht="14.25" x14ac:dyDescent="0.2">
      <c r="A1721" s="103"/>
      <c r="B1721" s="55"/>
      <c r="C1721" s="55" t="s">
        <v>72</v>
      </c>
      <c r="D1721" s="54"/>
      <c r="E1721" s="53"/>
      <c r="F1721" s="53"/>
      <c r="G1721" s="53"/>
      <c r="H1721" s="51"/>
      <c r="I1721" s="52"/>
      <c r="J1721" s="51">
        <f>SUM(Q1710:Q1724)+SUM(V1710:V1724)</f>
        <v>3271.8</v>
      </c>
      <c r="K1721" s="52"/>
      <c r="L1721" s="96"/>
    </row>
    <row r="1722" spans="1:56" ht="28.5" x14ac:dyDescent="0.2">
      <c r="A1722" s="103"/>
      <c r="B1722" s="55" t="s">
        <v>210</v>
      </c>
      <c r="C1722" s="55" t="s">
        <v>209</v>
      </c>
      <c r="D1722" s="54" t="s">
        <v>73</v>
      </c>
      <c r="E1722" s="53">
        <v>105</v>
      </c>
      <c r="F1722" s="53">
        <f>ROUND(0.9,7)</f>
        <v>0.9</v>
      </c>
      <c r="G1722" s="53">
        <v>94.5</v>
      </c>
      <c r="H1722" s="51"/>
      <c r="I1722" s="52"/>
      <c r="J1722" s="51">
        <f>SUM(AC1710:AC1724)</f>
        <v>3091.85</v>
      </c>
      <c r="K1722" s="52"/>
      <c r="L1722" s="96"/>
    </row>
    <row r="1723" spans="1:56" ht="42.75" x14ac:dyDescent="0.2">
      <c r="A1723" s="104"/>
      <c r="B1723" s="60" t="s">
        <v>208</v>
      </c>
      <c r="C1723" s="60" t="s">
        <v>207</v>
      </c>
      <c r="D1723" s="59" t="s">
        <v>73</v>
      </c>
      <c r="E1723" s="58">
        <v>55</v>
      </c>
      <c r="F1723" s="58">
        <f>ROUND(0.85,7)</f>
        <v>0.85</v>
      </c>
      <c r="G1723" s="58">
        <v>46.75</v>
      </c>
      <c r="H1723" s="56"/>
      <c r="I1723" s="57"/>
      <c r="J1723" s="56">
        <f>SUM(AE1710:AE1724)</f>
        <v>1529.57</v>
      </c>
      <c r="K1723" s="57"/>
      <c r="L1723" s="95"/>
    </row>
    <row r="1724" spans="1:56" ht="15" x14ac:dyDescent="0.25">
      <c r="C1724" s="198" t="s">
        <v>74</v>
      </c>
      <c r="D1724" s="198"/>
      <c r="E1724" s="198"/>
      <c r="F1724" s="198"/>
      <c r="G1724" s="198"/>
      <c r="H1724" s="198"/>
      <c r="I1724" s="198">
        <f>J1712+J1713+J1715+J1722+J1723</f>
        <v>10344.379999999999</v>
      </c>
      <c r="J1724" s="198"/>
      <c r="O1724" s="49">
        <f>I1724</f>
        <v>10344.379999999999</v>
      </c>
      <c r="P1724" s="39">
        <f>K1724</f>
        <v>0</v>
      </c>
      <c r="Q1724" s="49">
        <f>J1712</f>
        <v>3246.26</v>
      </c>
      <c r="R1724" s="49">
        <f>J1712</f>
        <v>3246.26</v>
      </c>
      <c r="U1724" s="94">
        <f>L1712</f>
        <v>0</v>
      </c>
      <c r="V1724" s="49">
        <f>J1714</f>
        <v>25.54</v>
      </c>
      <c r="W1724" s="94">
        <f>L1714</f>
        <v>0</v>
      </c>
      <c r="X1724" s="49">
        <f>J1713</f>
        <v>148.85</v>
      </c>
      <c r="Z1724" s="94">
        <f>L1713</f>
        <v>0</v>
      </c>
      <c r="AB1724" s="49">
        <f>J1715</f>
        <v>2327.85</v>
      </c>
      <c r="AN1724" s="39">
        <v>10344.379999999999</v>
      </c>
      <c r="AO1724" s="39">
        <v>2327.85</v>
      </c>
      <c r="AP1724" s="39">
        <v>148.85</v>
      </c>
      <c r="AQ1724" s="39">
        <v>3246.26</v>
      </c>
      <c r="AX1724" s="39">
        <v>0</v>
      </c>
      <c r="AY1724" s="39">
        <v>0</v>
      </c>
      <c r="AZ1724" s="39">
        <v>0</v>
      </c>
      <c r="BA1724" s="39">
        <v>0</v>
      </c>
    </row>
    <row r="1725" spans="1:56" ht="28.5" x14ac:dyDescent="0.2">
      <c r="A1725" s="103" t="s">
        <v>472</v>
      </c>
      <c r="B1725" s="55" t="s">
        <v>473</v>
      </c>
      <c r="C1725" s="55" t="s">
        <v>474</v>
      </c>
      <c r="D1725" s="54" t="s">
        <v>475</v>
      </c>
      <c r="E1725" s="53">
        <v>0.83672199999999997</v>
      </c>
      <c r="F1725" s="53"/>
      <c r="G1725" s="53">
        <v>0.83672199999999997</v>
      </c>
      <c r="H1725" s="51">
        <v>216.96</v>
      </c>
      <c r="I1725" s="52"/>
      <c r="J1725" s="51">
        <v>181.54</v>
      </c>
      <c r="K1725" s="52"/>
      <c r="L1725" s="96"/>
      <c r="AC1725" s="39">
        <v>0</v>
      </c>
      <c r="AD1725" s="39">
        <v>0</v>
      </c>
      <c r="AE1725" s="39">
        <v>0</v>
      </c>
      <c r="AF1725" s="39">
        <v>0</v>
      </c>
      <c r="AS1725" s="39">
        <v>0</v>
      </c>
      <c r="AT1725" s="39">
        <v>0</v>
      </c>
      <c r="BC1725" s="39">
        <v>0</v>
      </c>
      <c r="BD1725" s="39">
        <v>0</v>
      </c>
    </row>
    <row r="1726" spans="1:56" x14ac:dyDescent="0.2">
      <c r="A1726" s="50"/>
      <c r="B1726" s="50"/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</row>
    <row r="1727" spans="1:56" ht="15" x14ac:dyDescent="0.25">
      <c r="C1727" s="198" t="s">
        <v>74</v>
      </c>
      <c r="D1727" s="198"/>
      <c r="E1727" s="198"/>
      <c r="F1727" s="198"/>
      <c r="G1727" s="198"/>
      <c r="H1727" s="198"/>
      <c r="I1727" s="198">
        <f>J1725</f>
        <v>181.54</v>
      </c>
      <c r="J1727" s="198"/>
      <c r="O1727" s="49">
        <f>I1727</f>
        <v>181.54</v>
      </c>
      <c r="P1727" s="39">
        <f>K1727</f>
        <v>0</v>
      </c>
      <c r="Q1727" s="39">
        <f>0</f>
        <v>0</v>
      </c>
      <c r="R1727" s="39">
        <f>0</f>
        <v>0</v>
      </c>
      <c r="U1727" s="39">
        <f>0</f>
        <v>0</v>
      </c>
      <c r="V1727" s="39">
        <f>0</f>
        <v>0</v>
      </c>
      <c r="W1727" s="39">
        <f>0</f>
        <v>0</v>
      </c>
      <c r="X1727" s="39">
        <f>0</f>
        <v>0</v>
      </c>
      <c r="Z1727" s="39">
        <f>0</f>
        <v>0</v>
      </c>
      <c r="AB1727" s="49">
        <f>I1727</f>
        <v>181.54</v>
      </c>
      <c r="AN1727" s="39">
        <v>181.54</v>
      </c>
      <c r="AO1727" s="39">
        <v>181.54</v>
      </c>
      <c r="AP1727" s="39">
        <v>0</v>
      </c>
      <c r="AQ1727" s="39">
        <v>0</v>
      </c>
      <c r="AX1727" s="39">
        <v>0</v>
      </c>
      <c r="AY1727" s="39">
        <v>0</v>
      </c>
      <c r="AZ1727" s="39">
        <v>0</v>
      </c>
      <c r="BA1727" s="39">
        <v>0</v>
      </c>
    </row>
    <row r="1728" spans="1:56" ht="14.25" x14ac:dyDescent="0.2">
      <c r="A1728" s="103" t="s">
        <v>476</v>
      </c>
      <c r="B1728" s="55" t="s">
        <v>477</v>
      </c>
      <c r="C1728" s="55" t="s">
        <v>478</v>
      </c>
      <c r="D1728" s="54" t="s">
        <v>108</v>
      </c>
      <c r="E1728" s="53">
        <v>0.28624699999999997</v>
      </c>
      <c r="F1728" s="53"/>
      <c r="G1728" s="53">
        <v>0.28624699999999997</v>
      </c>
      <c r="H1728" s="51">
        <v>11594.98</v>
      </c>
      <c r="I1728" s="52"/>
      <c r="J1728" s="51">
        <v>3319.03</v>
      </c>
      <c r="K1728" s="52"/>
      <c r="L1728" s="96"/>
      <c r="AC1728" s="39">
        <v>0</v>
      </c>
      <c r="AD1728" s="39">
        <v>0</v>
      </c>
      <c r="AE1728" s="39">
        <v>0</v>
      </c>
      <c r="AF1728" s="39">
        <v>0</v>
      </c>
      <c r="AS1728" s="39">
        <v>0</v>
      </c>
      <c r="AT1728" s="39">
        <v>0</v>
      </c>
      <c r="BC1728" s="39">
        <v>0</v>
      </c>
      <c r="BD1728" s="39">
        <v>0</v>
      </c>
    </row>
    <row r="1729" spans="1:56" x14ac:dyDescent="0.2">
      <c r="A1729" s="50"/>
      <c r="B1729" s="50"/>
      <c r="C1729" s="50"/>
      <c r="D1729" s="50"/>
      <c r="E1729" s="50"/>
      <c r="F1729" s="50"/>
      <c r="G1729" s="50"/>
      <c r="H1729" s="50"/>
      <c r="I1729" s="50"/>
      <c r="J1729" s="50"/>
      <c r="K1729" s="50"/>
      <c r="L1729" s="50"/>
    </row>
    <row r="1730" spans="1:56" ht="15" x14ac:dyDescent="0.25">
      <c r="C1730" s="198" t="s">
        <v>74</v>
      </c>
      <c r="D1730" s="198"/>
      <c r="E1730" s="198"/>
      <c r="F1730" s="198"/>
      <c r="G1730" s="198"/>
      <c r="H1730" s="198"/>
      <c r="I1730" s="198">
        <f>J1728</f>
        <v>3319.03</v>
      </c>
      <c r="J1730" s="198"/>
      <c r="O1730" s="49">
        <f>I1730</f>
        <v>3319.03</v>
      </c>
      <c r="P1730" s="39">
        <f>K1730</f>
        <v>0</v>
      </c>
      <c r="Q1730" s="39">
        <f>0</f>
        <v>0</v>
      </c>
      <c r="R1730" s="39">
        <f>0</f>
        <v>0</v>
      </c>
      <c r="U1730" s="39">
        <f>0</f>
        <v>0</v>
      </c>
      <c r="V1730" s="39">
        <f>0</f>
        <v>0</v>
      </c>
      <c r="W1730" s="39">
        <f>0</f>
        <v>0</v>
      </c>
      <c r="X1730" s="39">
        <f>0</f>
        <v>0</v>
      </c>
      <c r="Z1730" s="39">
        <f>0</f>
        <v>0</v>
      </c>
      <c r="AB1730" s="49">
        <f>I1730</f>
        <v>3319.03</v>
      </c>
      <c r="AN1730" s="39">
        <v>3319.03</v>
      </c>
      <c r="AO1730" s="39">
        <v>3319.03</v>
      </c>
      <c r="AP1730" s="39">
        <v>0</v>
      </c>
      <c r="AQ1730" s="39">
        <v>0</v>
      </c>
      <c r="AX1730" s="39">
        <v>0</v>
      </c>
      <c r="AY1730" s="39">
        <v>0</v>
      </c>
      <c r="AZ1730" s="39">
        <v>0</v>
      </c>
      <c r="BA1730" s="39">
        <v>0</v>
      </c>
    </row>
    <row r="1731" spans="1:56" ht="159" x14ac:dyDescent="0.2">
      <c r="A1731" s="103" t="s">
        <v>479</v>
      </c>
      <c r="B1731" s="55" t="s">
        <v>480</v>
      </c>
      <c r="C1731" s="55" t="s">
        <v>245</v>
      </c>
      <c r="D1731" s="54" t="s">
        <v>104</v>
      </c>
      <c r="E1731" s="53">
        <v>18.399999999999999</v>
      </c>
      <c r="F1731" s="53"/>
      <c r="G1731" s="53">
        <v>18.399999999999999</v>
      </c>
      <c r="H1731" s="51"/>
      <c r="I1731" s="52"/>
      <c r="J1731" s="51"/>
      <c r="K1731" s="52"/>
      <c r="L1731" s="96"/>
      <c r="AC1731" s="39">
        <v>8752.6299999999992</v>
      </c>
      <c r="AD1731" s="39">
        <v>8752.6299999999992</v>
      </c>
      <c r="AE1731" s="39">
        <v>5420.57</v>
      </c>
      <c r="AF1731" s="39">
        <v>5420.57</v>
      </c>
      <c r="AS1731" s="39">
        <v>8752.6299999999992</v>
      </c>
      <c r="AT1731" s="39">
        <v>5420.57</v>
      </c>
      <c r="BC1731" s="39">
        <v>0</v>
      </c>
      <c r="BD1731" s="39">
        <v>0</v>
      </c>
    </row>
    <row r="1732" spans="1:56" ht="38.25" x14ac:dyDescent="0.2">
      <c r="B1732" s="106" t="s">
        <v>452</v>
      </c>
    </row>
    <row r="1733" spans="1:56" ht="14.25" x14ac:dyDescent="0.2">
      <c r="A1733" s="103"/>
      <c r="B1733" s="61">
        <v>1</v>
      </c>
      <c r="C1733" s="55" t="s">
        <v>33</v>
      </c>
      <c r="D1733" s="54"/>
      <c r="E1733" s="53"/>
      <c r="F1733" s="53"/>
      <c r="G1733" s="53"/>
      <c r="H1733" s="51">
        <v>375.84</v>
      </c>
      <c r="I1733" s="52">
        <f>ROUND(1.15,7)</f>
        <v>1.1499999999999999</v>
      </c>
      <c r="J1733" s="51">
        <v>7952.85</v>
      </c>
      <c r="K1733" s="52"/>
      <c r="L1733" s="96"/>
    </row>
    <row r="1734" spans="1:56" ht="14.25" x14ac:dyDescent="0.2">
      <c r="A1734" s="103"/>
      <c r="B1734" s="61">
        <v>3</v>
      </c>
      <c r="C1734" s="55" t="s">
        <v>34</v>
      </c>
      <c r="D1734" s="54"/>
      <c r="E1734" s="53"/>
      <c r="F1734" s="53"/>
      <c r="G1734" s="53"/>
      <c r="H1734" s="51">
        <v>4.5999999999999996</v>
      </c>
      <c r="I1734" s="52">
        <f>ROUND(1.25,7)</f>
        <v>1.25</v>
      </c>
      <c r="J1734" s="51">
        <v>105.8</v>
      </c>
      <c r="K1734" s="52"/>
      <c r="L1734" s="96"/>
    </row>
    <row r="1735" spans="1:56" ht="14.25" x14ac:dyDescent="0.2">
      <c r="A1735" s="103"/>
      <c r="B1735" s="61">
        <v>2</v>
      </c>
      <c r="C1735" s="55" t="s">
        <v>67</v>
      </c>
      <c r="D1735" s="54"/>
      <c r="E1735" s="53"/>
      <c r="F1735" s="53"/>
      <c r="G1735" s="53"/>
      <c r="H1735" s="51">
        <v>0.81</v>
      </c>
      <c r="I1735" s="52">
        <f>ROUND(1.25,7)</f>
        <v>1.25</v>
      </c>
      <c r="J1735" s="62">
        <v>18.579999999999998</v>
      </c>
      <c r="K1735" s="52"/>
      <c r="L1735" s="97"/>
    </row>
    <row r="1736" spans="1:56" ht="14.25" x14ac:dyDescent="0.2">
      <c r="A1736" s="103"/>
      <c r="B1736" s="61">
        <v>4</v>
      </c>
      <c r="C1736" s="55" t="s">
        <v>35</v>
      </c>
      <c r="D1736" s="54"/>
      <c r="E1736" s="53"/>
      <c r="F1736" s="53"/>
      <c r="G1736" s="53"/>
      <c r="H1736" s="51">
        <v>343.22</v>
      </c>
      <c r="I1736" s="52"/>
      <c r="J1736" s="51">
        <v>6315.25</v>
      </c>
      <c r="K1736" s="52"/>
      <c r="L1736" s="96"/>
    </row>
    <row r="1737" spans="1:56" ht="14.25" x14ac:dyDescent="0.2">
      <c r="A1737" s="103"/>
      <c r="B1737" s="55"/>
      <c r="C1737" s="55" t="s">
        <v>68</v>
      </c>
      <c r="D1737" s="54" t="s">
        <v>69</v>
      </c>
      <c r="E1737" s="53">
        <v>43.5</v>
      </c>
      <c r="F1737" s="53">
        <f>ROUND(1.15,7)</f>
        <v>1.1499999999999999</v>
      </c>
      <c r="G1737" s="53">
        <v>920.46</v>
      </c>
      <c r="H1737" s="51"/>
      <c r="I1737" s="52"/>
      <c r="J1737" s="51"/>
      <c r="K1737" s="52"/>
      <c r="L1737" s="96"/>
    </row>
    <row r="1738" spans="1:56" ht="14.25" x14ac:dyDescent="0.2">
      <c r="A1738" s="103"/>
      <c r="B1738" s="55"/>
      <c r="C1738" s="60" t="s">
        <v>70</v>
      </c>
      <c r="D1738" s="59" t="s">
        <v>69</v>
      </c>
      <c r="E1738" s="58">
        <v>7.0000000000000007E-2</v>
      </c>
      <c r="F1738" s="58">
        <f>ROUND(1.25,7)</f>
        <v>1.25</v>
      </c>
      <c r="G1738" s="58">
        <v>1.61</v>
      </c>
      <c r="H1738" s="56"/>
      <c r="I1738" s="57"/>
      <c r="J1738" s="56"/>
      <c r="K1738" s="57"/>
      <c r="L1738" s="95"/>
    </row>
    <row r="1739" spans="1:56" ht="14.25" x14ac:dyDescent="0.2">
      <c r="A1739" s="103"/>
      <c r="B1739" s="55"/>
      <c r="C1739" s="55" t="s">
        <v>71</v>
      </c>
      <c r="D1739" s="54"/>
      <c r="E1739" s="53"/>
      <c r="F1739" s="53"/>
      <c r="G1739" s="53"/>
      <c r="H1739" s="51">
        <f>H1733+H1734+H1736</f>
        <v>723.66000000000008</v>
      </c>
      <c r="I1739" s="52"/>
      <c r="J1739" s="51">
        <f>J1733+J1734+J1736</f>
        <v>14373.900000000001</v>
      </c>
      <c r="K1739" s="52"/>
      <c r="L1739" s="96"/>
    </row>
    <row r="1740" spans="1:56" ht="14.25" x14ac:dyDescent="0.2">
      <c r="A1740" s="103"/>
      <c r="B1740" s="55"/>
      <c r="C1740" s="55" t="s">
        <v>72</v>
      </c>
      <c r="D1740" s="54"/>
      <c r="E1740" s="53"/>
      <c r="F1740" s="53"/>
      <c r="G1740" s="53"/>
      <c r="H1740" s="51"/>
      <c r="I1740" s="52"/>
      <c r="J1740" s="51">
        <f>SUM(Q1731:Q1743)+SUM(V1731:V1743)</f>
        <v>7971.43</v>
      </c>
      <c r="K1740" s="52"/>
      <c r="L1740" s="96"/>
    </row>
    <row r="1741" spans="1:56" ht="28.5" x14ac:dyDescent="0.2">
      <c r="A1741" s="103"/>
      <c r="B1741" s="55" t="s">
        <v>244</v>
      </c>
      <c r="C1741" s="55" t="s">
        <v>92</v>
      </c>
      <c r="D1741" s="54" t="s">
        <v>73</v>
      </c>
      <c r="E1741" s="53">
        <v>122</v>
      </c>
      <c r="F1741" s="53">
        <f>ROUND(0.9,7)</f>
        <v>0.9</v>
      </c>
      <c r="G1741" s="53">
        <v>109.8</v>
      </c>
      <c r="H1741" s="51"/>
      <c r="I1741" s="52"/>
      <c r="J1741" s="51">
        <f>SUM(AC1731:AC1743)</f>
        <v>8752.6299999999992</v>
      </c>
      <c r="K1741" s="52"/>
      <c r="L1741" s="96"/>
    </row>
    <row r="1742" spans="1:56" ht="42.75" x14ac:dyDescent="0.2">
      <c r="A1742" s="104"/>
      <c r="B1742" s="60" t="s">
        <v>243</v>
      </c>
      <c r="C1742" s="60" t="s">
        <v>93</v>
      </c>
      <c r="D1742" s="59" t="s">
        <v>73</v>
      </c>
      <c r="E1742" s="58">
        <v>80</v>
      </c>
      <c r="F1742" s="58">
        <f>ROUND(0.85,7)</f>
        <v>0.85</v>
      </c>
      <c r="G1742" s="58">
        <v>68</v>
      </c>
      <c r="H1742" s="56"/>
      <c r="I1742" s="57"/>
      <c r="J1742" s="56">
        <f>SUM(AE1731:AE1743)</f>
        <v>5420.57</v>
      </c>
      <c r="K1742" s="57"/>
      <c r="L1742" s="95"/>
    </row>
    <row r="1743" spans="1:56" ht="15" x14ac:dyDescent="0.25">
      <c r="C1743" s="198" t="s">
        <v>74</v>
      </c>
      <c r="D1743" s="198"/>
      <c r="E1743" s="198"/>
      <c r="F1743" s="198"/>
      <c r="G1743" s="198"/>
      <c r="H1743" s="198"/>
      <c r="I1743" s="198">
        <f>J1733+J1734+J1736+J1741+J1742</f>
        <v>28547.1</v>
      </c>
      <c r="J1743" s="198"/>
      <c r="O1743" s="49">
        <f>I1743</f>
        <v>28547.1</v>
      </c>
      <c r="P1743" s="39">
        <f>K1743</f>
        <v>0</v>
      </c>
      <c r="Q1743" s="49">
        <f>J1733</f>
        <v>7952.85</v>
      </c>
      <c r="R1743" s="49">
        <f>J1733</f>
        <v>7952.85</v>
      </c>
      <c r="U1743" s="94">
        <f>L1733</f>
        <v>0</v>
      </c>
      <c r="V1743" s="49">
        <f>J1735</f>
        <v>18.579999999999998</v>
      </c>
      <c r="W1743" s="94">
        <f>L1735</f>
        <v>0</v>
      </c>
      <c r="X1743" s="49">
        <f>J1734</f>
        <v>105.8</v>
      </c>
      <c r="Z1743" s="94">
        <f>L1734</f>
        <v>0</v>
      </c>
      <c r="AB1743" s="49">
        <f>J1736</f>
        <v>6315.25</v>
      </c>
      <c r="AN1743" s="39">
        <v>28547.1</v>
      </c>
      <c r="AO1743" s="39">
        <v>6315.25</v>
      </c>
      <c r="AP1743" s="39">
        <v>105.8</v>
      </c>
      <c r="AQ1743" s="39">
        <v>7952.85</v>
      </c>
      <c r="AX1743" s="39">
        <v>0</v>
      </c>
      <c r="AY1743" s="39">
        <v>0</v>
      </c>
      <c r="AZ1743" s="39">
        <v>0</v>
      </c>
      <c r="BA1743" s="39">
        <v>0</v>
      </c>
    </row>
    <row r="1744" spans="1:56" ht="14.25" x14ac:dyDescent="0.2">
      <c r="C1744" s="107" t="s">
        <v>481</v>
      </c>
    </row>
    <row r="1745" spans="1:56" ht="66.75" x14ac:dyDescent="0.2">
      <c r="A1745" s="103" t="s">
        <v>482</v>
      </c>
      <c r="B1745" s="55" t="s">
        <v>483</v>
      </c>
      <c r="C1745" s="55" t="s">
        <v>242</v>
      </c>
      <c r="D1745" s="54" t="s">
        <v>484</v>
      </c>
      <c r="E1745" s="53">
        <v>0.75739999999999996</v>
      </c>
      <c r="F1745" s="53"/>
      <c r="G1745" s="53">
        <v>0.75739999999999996</v>
      </c>
      <c r="H1745" s="51"/>
      <c r="I1745" s="52"/>
      <c r="J1745" s="51"/>
      <c r="K1745" s="52"/>
      <c r="L1745" s="96"/>
      <c r="AC1745" s="39">
        <v>589.20000000000005</v>
      </c>
      <c r="AD1745" s="39">
        <v>589.20000000000005</v>
      </c>
      <c r="AE1745" s="39">
        <v>354.11</v>
      </c>
      <c r="AF1745" s="39">
        <v>354.11</v>
      </c>
      <c r="AS1745" s="39">
        <v>589.20000000000005</v>
      </c>
      <c r="AT1745" s="39">
        <v>354.11</v>
      </c>
      <c r="BC1745" s="39">
        <v>0</v>
      </c>
      <c r="BD1745" s="39">
        <v>0</v>
      </c>
    </row>
    <row r="1747" spans="1:56" ht="14.25" x14ac:dyDescent="0.2">
      <c r="A1747" s="103"/>
      <c r="B1747" s="61">
        <v>1</v>
      </c>
      <c r="C1747" s="55" t="s">
        <v>33</v>
      </c>
      <c r="D1747" s="54"/>
      <c r="E1747" s="53"/>
      <c r="F1747" s="53"/>
      <c r="G1747" s="53"/>
      <c r="H1747" s="51">
        <v>785.78</v>
      </c>
      <c r="I1747" s="52"/>
      <c r="J1747" s="51">
        <v>595.15</v>
      </c>
      <c r="K1747" s="52"/>
      <c r="L1747" s="96"/>
    </row>
    <row r="1748" spans="1:56" ht="14.25" x14ac:dyDescent="0.2">
      <c r="A1748" s="103"/>
      <c r="B1748" s="61">
        <v>3</v>
      </c>
      <c r="C1748" s="55" t="s">
        <v>34</v>
      </c>
      <c r="D1748" s="54"/>
      <c r="E1748" s="53"/>
      <c r="F1748" s="53"/>
      <c r="G1748" s="53"/>
      <c r="H1748" s="51">
        <v>66.400000000000006</v>
      </c>
      <c r="I1748" s="52"/>
      <c r="J1748" s="51">
        <v>50.29</v>
      </c>
      <c r="K1748" s="52"/>
      <c r="L1748" s="96"/>
    </row>
    <row r="1749" spans="1:56" ht="14.25" x14ac:dyDescent="0.2">
      <c r="A1749" s="103"/>
      <c r="B1749" s="55"/>
      <c r="C1749" s="60" t="s">
        <v>68</v>
      </c>
      <c r="D1749" s="59" t="s">
        <v>69</v>
      </c>
      <c r="E1749" s="58">
        <v>92.12</v>
      </c>
      <c r="F1749" s="58"/>
      <c r="G1749" s="58">
        <v>69.771687999999997</v>
      </c>
      <c r="H1749" s="56"/>
      <c r="I1749" s="57"/>
      <c r="J1749" s="56"/>
      <c r="K1749" s="57"/>
      <c r="L1749" s="95"/>
    </row>
    <row r="1750" spans="1:56" ht="14.25" x14ac:dyDescent="0.2">
      <c r="A1750" s="103"/>
      <c r="B1750" s="55"/>
      <c r="C1750" s="55" t="s">
        <v>71</v>
      </c>
      <c r="D1750" s="54"/>
      <c r="E1750" s="53"/>
      <c r="F1750" s="53"/>
      <c r="G1750" s="53"/>
      <c r="H1750" s="51">
        <f>H1747+H1748</f>
        <v>852.18</v>
      </c>
      <c r="I1750" s="52"/>
      <c r="J1750" s="51">
        <f>J1747+J1748</f>
        <v>645.43999999999994</v>
      </c>
      <c r="K1750" s="52"/>
      <c r="L1750" s="96"/>
    </row>
    <row r="1751" spans="1:56" ht="14.25" x14ac:dyDescent="0.2">
      <c r="A1751" s="105" t="s">
        <v>241</v>
      </c>
      <c r="B1751" s="55" t="s">
        <v>135</v>
      </c>
      <c r="C1751" s="55" t="s">
        <v>137</v>
      </c>
      <c r="D1751" s="54" t="s">
        <v>108</v>
      </c>
      <c r="E1751" s="53">
        <v>12.25</v>
      </c>
      <c r="F1751" s="53"/>
      <c r="G1751" s="53">
        <v>9.2781500000000001</v>
      </c>
      <c r="H1751" s="51">
        <v>0</v>
      </c>
      <c r="I1751" s="52"/>
      <c r="J1751" s="51">
        <v>0</v>
      </c>
      <c r="K1751" s="52"/>
      <c r="L1751" s="96"/>
      <c r="AB1751" s="49">
        <f>J1751</f>
        <v>0</v>
      </c>
      <c r="AC1751" s="39">
        <v>0</v>
      </c>
      <c r="AD1751" s="39">
        <v>0</v>
      </c>
      <c r="AE1751" s="39">
        <v>0</v>
      </c>
      <c r="AF1751" s="39">
        <v>0</v>
      </c>
      <c r="AN1751" s="39">
        <v>0</v>
      </c>
      <c r="AO1751" s="39">
        <v>0</v>
      </c>
      <c r="AS1751" s="39">
        <v>0</v>
      </c>
      <c r="AT1751" s="39">
        <v>0</v>
      </c>
      <c r="AX1751" s="39">
        <v>0</v>
      </c>
      <c r="AZ1751" s="39">
        <v>0</v>
      </c>
      <c r="BC1751" s="39">
        <v>0</v>
      </c>
      <c r="BD1751" s="39">
        <v>0</v>
      </c>
    </row>
    <row r="1752" spans="1:56" ht="14.25" x14ac:dyDescent="0.2">
      <c r="A1752" s="103"/>
      <c r="B1752" s="55"/>
      <c r="C1752" s="55" t="s">
        <v>72</v>
      </c>
      <c r="D1752" s="54"/>
      <c r="E1752" s="53"/>
      <c r="F1752" s="53"/>
      <c r="G1752" s="53"/>
      <c r="H1752" s="51"/>
      <c r="I1752" s="52"/>
      <c r="J1752" s="51">
        <f>SUM(Q1745:Q1755)+SUM(V1745:V1755)</f>
        <v>595.15</v>
      </c>
      <c r="K1752" s="52"/>
      <c r="L1752" s="96"/>
    </row>
    <row r="1753" spans="1:56" ht="71.25" x14ac:dyDescent="0.2">
      <c r="A1753" s="103"/>
      <c r="B1753" s="55" t="s">
        <v>177</v>
      </c>
      <c r="C1753" s="55" t="s">
        <v>176</v>
      </c>
      <c r="D1753" s="54" t="s">
        <v>73</v>
      </c>
      <c r="E1753" s="53">
        <v>110</v>
      </c>
      <c r="F1753" s="53">
        <f>ROUND(0.9,7)</f>
        <v>0.9</v>
      </c>
      <c r="G1753" s="53">
        <v>99</v>
      </c>
      <c r="H1753" s="51"/>
      <c r="I1753" s="52"/>
      <c r="J1753" s="51">
        <f>SUM(AC1745:AC1755)</f>
        <v>589.20000000000005</v>
      </c>
      <c r="K1753" s="52"/>
      <c r="L1753" s="96"/>
    </row>
    <row r="1754" spans="1:56" ht="71.25" x14ac:dyDescent="0.2">
      <c r="A1754" s="104"/>
      <c r="B1754" s="60" t="s">
        <v>175</v>
      </c>
      <c r="C1754" s="60" t="s">
        <v>174</v>
      </c>
      <c r="D1754" s="59" t="s">
        <v>73</v>
      </c>
      <c r="E1754" s="58">
        <v>70</v>
      </c>
      <c r="F1754" s="58">
        <f>ROUND(0.85,7)</f>
        <v>0.85</v>
      </c>
      <c r="G1754" s="58">
        <v>59.5</v>
      </c>
      <c r="H1754" s="56"/>
      <c r="I1754" s="57"/>
      <c r="J1754" s="56">
        <f>SUM(AE1745:AE1755)</f>
        <v>354.11</v>
      </c>
      <c r="K1754" s="57"/>
      <c r="L1754" s="95"/>
    </row>
    <row r="1755" spans="1:56" ht="15" x14ac:dyDescent="0.25">
      <c r="C1755" s="198" t="s">
        <v>74</v>
      </c>
      <c r="D1755" s="198"/>
      <c r="E1755" s="198"/>
      <c r="F1755" s="198"/>
      <c r="G1755" s="198"/>
      <c r="H1755" s="198"/>
      <c r="I1755" s="198">
        <f>J1747+J1748+J1753+J1754+SUM(J1751:J1751)</f>
        <v>1588.75</v>
      </c>
      <c r="J1755" s="198"/>
      <c r="O1755" s="49">
        <f>I1755</f>
        <v>1588.75</v>
      </c>
      <c r="P1755" s="39">
        <f>K1755</f>
        <v>0</v>
      </c>
      <c r="Q1755" s="49">
        <f>J1747</f>
        <v>595.15</v>
      </c>
      <c r="R1755" s="49">
        <f>J1747</f>
        <v>595.15</v>
      </c>
      <c r="U1755" s="94">
        <f>L1747</f>
        <v>0</v>
      </c>
      <c r="V1755" s="39">
        <f>0</f>
        <v>0</v>
      </c>
      <c r="W1755" s="39">
        <f>0</f>
        <v>0</v>
      </c>
      <c r="X1755" s="49">
        <f>J1748</f>
        <v>50.29</v>
      </c>
      <c r="Z1755" s="94">
        <f>L1748</f>
        <v>0</v>
      </c>
      <c r="AB1755" s="39">
        <f>0</f>
        <v>0</v>
      </c>
      <c r="AN1755" s="39">
        <v>1588.75</v>
      </c>
      <c r="AO1755" s="39">
        <v>0</v>
      </c>
      <c r="AP1755" s="39">
        <v>50.29</v>
      </c>
      <c r="AQ1755" s="39">
        <v>595.15</v>
      </c>
      <c r="AX1755" s="39">
        <v>0</v>
      </c>
      <c r="AY1755" s="39">
        <v>0</v>
      </c>
      <c r="AZ1755" s="39">
        <v>0</v>
      </c>
      <c r="BA1755" s="39">
        <v>0</v>
      </c>
    </row>
    <row r="1756" spans="1:56" ht="14.25" x14ac:dyDescent="0.2">
      <c r="A1756" s="103" t="s">
        <v>485</v>
      </c>
      <c r="B1756" s="55" t="s">
        <v>486</v>
      </c>
      <c r="C1756" s="55" t="s">
        <v>487</v>
      </c>
      <c r="D1756" s="54" t="s">
        <v>112</v>
      </c>
      <c r="E1756" s="53">
        <v>0.18</v>
      </c>
      <c r="F1756" s="53"/>
      <c r="G1756" s="53">
        <v>0.18</v>
      </c>
      <c r="H1756" s="51"/>
      <c r="I1756" s="52"/>
      <c r="J1756" s="51"/>
      <c r="K1756" s="52"/>
      <c r="L1756" s="96"/>
      <c r="AC1756" s="39">
        <v>122.38</v>
      </c>
      <c r="AD1756" s="39">
        <v>122.38</v>
      </c>
      <c r="AE1756" s="39">
        <v>96.62</v>
      </c>
      <c r="AF1756" s="39">
        <v>96.62</v>
      </c>
      <c r="AS1756" s="39">
        <v>122.38</v>
      </c>
      <c r="AT1756" s="39">
        <v>96.62</v>
      </c>
      <c r="BC1756" s="39">
        <v>0</v>
      </c>
      <c r="BD1756" s="39">
        <v>0</v>
      </c>
    </row>
    <row r="1758" spans="1:56" ht="14.25" x14ac:dyDescent="0.2">
      <c r="A1758" s="103"/>
      <c r="B1758" s="61">
        <v>1</v>
      </c>
      <c r="C1758" s="55" t="s">
        <v>33</v>
      </c>
      <c r="D1758" s="54"/>
      <c r="E1758" s="53"/>
      <c r="F1758" s="53"/>
      <c r="G1758" s="53"/>
      <c r="H1758" s="51">
        <v>888.97</v>
      </c>
      <c r="I1758" s="52"/>
      <c r="J1758" s="51">
        <v>160.01</v>
      </c>
      <c r="K1758" s="52"/>
      <c r="L1758" s="96"/>
    </row>
    <row r="1759" spans="1:56" ht="14.25" x14ac:dyDescent="0.2">
      <c r="A1759" s="103"/>
      <c r="B1759" s="61">
        <v>3</v>
      </c>
      <c r="C1759" s="55" t="s">
        <v>34</v>
      </c>
      <c r="D1759" s="54"/>
      <c r="E1759" s="53"/>
      <c r="F1759" s="53"/>
      <c r="G1759" s="53"/>
      <c r="H1759" s="51">
        <v>18.93</v>
      </c>
      <c r="I1759" s="52"/>
      <c r="J1759" s="51">
        <v>3.41</v>
      </c>
      <c r="K1759" s="52"/>
      <c r="L1759" s="96"/>
    </row>
    <row r="1760" spans="1:56" ht="14.25" x14ac:dyDescent="0.2">
      <c r="A1760" s="103"/>
      <c r="B1760" s="61">
        <v>2</v>
      </c>
      <c r="C1760" s="55" t="s">
        <v>67</v>
      </c>
      <c r="D1760" s="54"/>
      <c r="E1760" s="53"/>
      <c r="F1760" s="53"/>
      <c r="G1760" s="53"/>
      <c r="H1760" s="51">
        <v>5.66</v>
      </c>
      <c r="I1760" s="52"/>
      <c r="J1760" s="62">
        <v>1.02</v>
      </c>
      <c r="K1760" s="52"/>
      <c r="L1760" s="97"/>
    </row>
    <row r="1761" spans="1:56" ht="14.25" x14ac:dyDescent="0.2">
      <c r="A1761" s="103"/>
      <c r="B1761" s="61">
        <v>4</v>
      </c>
      <c r="C1761" s="55" t="s">
        <v>35</v>
      </c>
      <c r="D1761" s="54"/>
      <c r="E1761" s="53"/>
      <c r="F1761" s="53"/>
      <c r="G1761" s="53"/>
      <c r="H1761" s="51">
        <v>386.04</v>
      </c>
      <c r="I1761" s="52"/>
      <c r="J1761" s="51">
        <v>69.489999999999995</v>
      </c>
      <c r="K1761" s="52"/>
      <c r="L1761" s="96"/>
    </row>
    <row r="1762" spans="1:56" ht="14.25" x14ac:dyDescent="0.2">
      <c r="A1762" s="103"/>
      <c r="B1762" s="55" t="s">
        <v>116</v>
      </c>
      <c r="C1762" s="55" t="s">
        <v>117</v>
      </c>
      <c r="D1762" s="54" t="s">
        <v>105</v>
      </c>
      <c r="E1762" s="53">
        <v>0.28000000000000003</v>
      </c>
      <c r="F1762" s="53"/>
      <c r="G1762" s="53">
        <v>5.04E-2</v>
      </c>
      <c r="H1762" s="51"/>
      <c r="I1762" s="52"/>
      <c r="J1762" s="51"/>
      <c r="K1762" s="52"/>
      <c r="L1762" s="96"/>
    </row>
    <row r="1763" spans="1:56" ht="14.25" x14ac:dyDescent="0.2">
      <c r="A1763" s="103"/>
      <c r="B1763" s="55"/>
      <c r="C1763" s="55" t="s">
        <v>68</v>
      </c>
      <c r="D1763" s="54" t="s">
        <v>69</v>
      </c>
      <c r="E1763" s="53">
        <v>102.89</v>
      </c>
      <c r="F1763" s="53"/>
      <c r="G1763" s="53">
        <v>18.520199999999999</v>
      </c>
      <c r="H1763" s="51"/>
      <c r="I1763" s="52"/>
      <c r="J1763" s="51"/>
      <c r="K1763" s="52"/>
      <c r="L1763" s="96"/>
    </row>
    <row r="1764" spans="1:56" ht="14.25" x14ac:dyDescent="0.2">
      <c r="A1764" s="103"/>
      <c r="B1764" s="55"/>
      <c r="C1764" s="60" t="s">
        <v>70</v>
      </c>
      <c r="D1764" s="59" t="s">
        <v>69</v>
      </c>
      <c r="E1764" s="58">
        <v>0.44</v>
      </c>
      <c r="F1764" s="58"/>
      <c r="G1764" s="58">
        <v>7.9200000000000007E-2</v>
      </c>
      <c r="H1764" s="56"/>
      <c r="I1764" s="57"/>
      <c r="J1764" s="56"/>
      <c r="K1764" s="57"/>
      <c r="L1764" s="95"/>
    </row>
    <row r="1765" spans="1:56" ht="14.25" x14ac:dyDescent="0.2">
      <c r="A1765" s="103"/>
      <c r="B1765" s="55"/>
      <c r="C1765" s="55" t="s">
        <v>71</v>
      </c>
      <c r="D1765" s="54"/>
      <c r="E1765" s="53"/>
      <c r="F1765" s="53"/>
      <c r="G1765" s="53"/>
      <c r="H1765" s="51">
        <f>H1758+H1759+H1761</f>
        <v>1293.94</v>
      </c>
      <c r="I1765" s="52"/>
      <c r="J1765" s="51">
        <f>J1758+J1759+J1761</f>
        <v>232.90999999999997</v>
      </c>
      <c r="K1765" s="52"/>
      <c r="L1765" s="96"/>
    </row>
    <row r="1766" spans="1:56" ht="14.25" x14ac:dyDescent="0.2">
      <c r="A1766" s="103"/>
      <c r="B1766" s="55"/>
      <c r="C1766" s="55" t="s">
        <v>72</v>
      </c>
      <c r="D1766" s="54"/>
      <c r="E1766" s="53"/>
      <c r="F1766" s="53"/>
      <c r="G1766" s="53"/>
      <c r="H1766" s="51"/>
      <c r="I1766" s="52"/>
      <c r="J1766" s="51">
        <f>SUM(Q1756:Q1769)+SUM(V1756:V1769)</f>
        <v>161.03</v>
      </c>
      <c r="K1766" s="52"/>
      <c r="L1766" s="96"/>
    </row>
    <row r="1767" spans="1:56" ht="28.5" x14ac:dyDescent="0.2">
      <c r="A1767" s="103"/>
      <c r="B1767" s="55" t="s">
        <v>203</v>
      </c>
      <c r="C1767" s="55" t="s">
        <v>202</v>
      </c>
      <c r="D1767" s="54" t="s">
        <v>73</v>
      </c>
      <c r="E1767" s="53">
        <v>76</v>
      </c>
      <c r="F1767" s="53"/>
      <c r="G1767" s="53">
        <v>76</v>
      </c>
      <c r="H1767" s="51"/>
      <c r="I1767" s="52"/>
      <c r="J1767" s="51">
        <f>SUM(AC1756:AC1769)</f>
        <v>122.38</v>
      </c>
      <c r="K1767" s="52"/>
      <c r="L1767" s="96"/>
    </row>
    <row r="1768" spans="1:56" ht="42.75" x14ac:dyDescent="0.2">
      <c r="A1768" s="104"/>
      <c r="B1768" s="60" t="s">
        <v>201</v>
      </c>
      <c r="C1768" s="60" t="s">
        <v>200</v>
      </c>
      <c r="D1768" s="59" t="s">
        <v>73</v>
      </c>
      <c r="E1768" s="58">
        <v>60</v>
      </c>
      <c r="F1768" s="58"/>
      <c r="G1768" s="58">
        <v>60</v>
      </c>
      <c r="H1768" s="56"/>
      <c r="I1768" s="57"/>
      <c r="J1768" s="56">
        <f>SUM(AE1756:AE1769)</f>
        <v>96.62</v>
      </c>
      <c r="K1768" s="57"/>
      <c r="L1768" s="95"/>
    </row>
    <row r="1769" spans="1:56" ht="15" x14ac:dyDescent="0.25">
      <c r="C1769" s="198" t="s">
        <v>74</v>
      </c>
      <c r="D1769" s="198"/>
      <c r="E1769" s="198"/>
      <c r="F1769" s="198"/>
      <c r="G1769" s="198"/>
      <c r="H1769" s="198"/>
      <c r="I1769" s="198">
        <f>J1758+J1759+J1761+J1767+J1768</f>
        <v>451.90999999999997</v>
      </c>
      <c r="J1769" s="198"/>
      <c r="O1769" s="49">
        <f>I1769</f>
        <v>451.90999999999997</v>
      </c>
      <c r="P1769" s="39">
        <f>K1769</f>
        <v>0</v>
      </c>
      <c r="Q1769" s="49">
        <f>J1758</f>
        <v>160.01</v>
      </c>
      <c r="R1769" s="49">
        <f>J1758</f>
        <v>160.01</v>
      </c>
      <c r="U1769" s="94">
        <f>L1758</f>
        <v>0</v>
      </c>
      <c r="V1769" s="49">
        <f>J1760</f>
        <v>1.02</v>
      </c>
      <c r="W1769" s="94">
        <f>L1760</f>
        <v>0</v>
      </c>
      <c r="X1769" s="49">
        <f>J1759</f>
        <v>3.41</v>
      </c>
      <c r="Z1769" s="94">
        <f>L1759</f>
        <v>0</v>
      </c>
      <c r="AB1769" s="49">
        <f>J1761</f>
        <v>69.489999999999995</v>
      </c>
      <c r="AN1769" s="39">
        <v>451.90999999999997</v>
      </c>
      <c r="AO1769" s="39">
        <v>69.489999999999995</v>
      </c>
      <c r="AP1769" s="39">
        <v>3.41</v>
      </c>
      <c r="AQ1769" s="39">
        <v>160.01</v>
      </c>
      <c r="AX1769" s="39">
        <v>0</v>
      </c>
      <c r="AY1769" s="39">
        <v>0</v>
      </c>
      <c r="AZ1769" s="39">
        <v>0</v>
      </c>
      <c r="BA1769" s="39">
        <v>0</v>
      </c>
    </row>
    <row r="1770" spans="1:56" ht="28.5" x14ac:dyDescent="0.2">
      <c r="A1770" s="103" t="s">
        <v>488</v>
      </c>
      <c r="B1770" s="55" t="s">
        <v>454</v>
      </c>
      <c r="C1770" s="55" t="s">
        <v>107</v>
      </c>
      <c r="D1770" s="54" t="s">
        <v>105</v>
      </c>
      <c r="E1770" s="53">
        <v>5.04E-2</v>
      </c>
      <c r="F1770" s="53"/>
      <c r="G1770" s="53">
        <v>5.04E-2</v>
      </c>
      <c r="H1770" s="51">
        <v>592.76</v>
      </c>
      <c r="I1770" s="52"/>
      <c r="J1770" s="51">
        <v>29.88</v>
      </c>
      <c r="K1770" s="52"/>
      <c r="L1770" s="96"/>
      <c r="AC1770" s="39">
        <v>0</v>
      </c>
      <c r="AD1770" s="39">
        <v>0</v>
      </c>
      <c r="AE1770" s="39">
        <v>0</v>
      </c>
      <c r="AF1770" s="39">
        <v>0</v>
      </c>
      <c r="AS1770" s="39">
        <v>0</v>
      </c>
      <c r="AT1770" s="39">
        <v>0</v>
      </c>
      <c r="BC1770" s="39">
        <v>0</v>
      </c>
      <c r="BD1770" s="39">
        <v>0</v>
      </c>
    </row>
    <row r="1771" spans="1:56" x14ac:dyDescent="0.2">
      <c r="A1771" s="50"/>
      <c r="B1771" s="50"/>
      <c r="C1771" s="50"/>
      <c r="D1771" s="50"/>
      <c r="E1771" s="50"/>
      <c r="F1771" s="50"/>
      <c r="G1771" s="50"/>
      <c r="H1771" s="50"/>
      <c r="I1771" s="50"/>
      <c r="J1771" s="50"/>
      <c r="K1771" s="50"/>
      <c r="L1771" s="50"/>
    </row>
    <row r="1772" spans="1:56" ht="15" x14ac:dyDescent="0.25">
      <c r="C1772" s="198" t="s">
        <v>74</v>
      </c>
      <c r="D1772" s="198"/>
      <c r="E1772" s="198"/>
      <c r="F1772" s="198"/>
      <c r="G1772" s="198"/>
      <c r="H1772" s="198"/>
      <c r="I1772" s="198">
        <f>J1770</f>
        <v>29.88</v>
      </c>
      <c r="J1772" s="198"/>
      <c r="O1772" s="49">
        <f>I1772</f>
        <v>29.88</v>
      </c>
      <c r="P1772" s="39">
        <f>K1772</f>
        <v>0</v>
      </c>
      <c r="Q1772" s="39">
        <f>0</f>
        <v>0</v>
      </c>
      <c r="R1772" s="39">
        <f>0</f>
        <v>0</v>
      </c>
      <c r="U1772" s="39">
        <f>0</f>
        <v>0</v>
      </c>
      <c r="V1772" s="39">
        <f>0</f>
        <v>0</v>
      </c>
      <c r="W1772" s="39">
        <f>0</f>
        <v>0</v>
      </c>
      <c r="X1772" s="39">
        <f>0</f>
        <v>0</v>
      </c>
      <c r="Z1772" s="39">
        <f>0</f>
        <v>0</v>
      </c>
      <c r="AB1772" s="49">
        <f>I1772</f>
        <v>29.88</v>
      </c>
      <c r="AN1772" s="39">
        <v>29.88</v>
      </c>
      <c r="AO1772" s="39">
        <v>29.88</v>
      </c>
      <c r="AP1772" s="39">
        <v>0</v>
      </c>
      <c r="AQ1772" s="39">
        <v>0</v>
      </c>
      <c r="AX1772" s="39">
        <v>0</v>
      </c>
      <c r="AY1772" s="39">
        <v>0</v>
      </c>
      <c r="AZ1772" s="39">
        <v>0</v>
      </c>
      <c r="BA1772" s="39">
        <v>0</v>
      </c>
    </row>
    <row r="1773" spans="1:56" ht="130.5" x14ac:dyDescent="0.2">
      <c r="A1773" s="103" t="s">
        <v>489</v>
      </c>
      <c r="B1773" s="55" t="s">
        <v>490</v>
      </c>
      <c r="C1773" s="55" t="s">
        <v>240</v>
      </c>
      <c r="D1773" s="54" t="s">
        <v>484</v>
      </c>
      <c r="E1773" s="53">
        <v>0.75739999999999996</v>
      </c>
      <c r="F1773" s="53"/>
      <c r="G1773" s="53">
        <v>0.75739999999999996</v>
      </c>
      <c r="H1773" s="51"/>
      <c r="I1773" s="52"/>
      <c r="J1773" s="51"/>
      <c r="K1773" s="52"/>
      <c r="L1773" s="96"/>
      <c r="AC1773" s="39">
        <v>6637.8</v>
      </c>
      <c r="AD1773" s="39">
        <v>6637.8</v>
      </c>
      <c r="AE1773" s="39">
        <v>3283.78</v>
      </c>
      <c r="AF1773" s="39">
        <v>3283.78</v>
      </c>
      <c r="AS1773" s="39">
        <v>6637.8</v>
      </c>
      <c r="AT1773" s="39">
        <v>3283.78</v>
      </c>
      <c r="BC1773" s="39">
        <v>0</v>
      </c>
      <c r="BD1773" s="39">
        <v>0</v>
      </c>
    </row>
    <row r="1774" spans="1:56" ht="38.25" x14ac:dyDescent="0.2">
      <c r="B1774" s="106" t="s">
        <v>452</v>
      </c>
    </row>
    <row r="1775" spans="1:56" ht="14.25" x14ac:dyDescent="0.2">
      <c r="A1775" s="103"/>
      <c r="B1775" s="61">
        <v>1</v>
      </c>
      <c r="C1775" s="55" t="s">
        <v>33</v>
      </c>
      <c r="D1775" s="54"/>
      <c r="E1775" s="53"/>
      <c r="F1775" s="53"/>
      <c r="G1775" s="53"/>
      <c r="H1775" s="51">
        <v>7969.2</v>
      </c>
      <c r="I1775" s="52">
        <f>ROUND(1.15,7)</f>
        <v>1.1499999999999999</v>
      </c>
      <c r="J1775" s="51">
        <v>6941.25</v>
      </c>
      <c r="K1775" s="52"/>
      <c r="L1775" s="96"/>
    </row>
    <row r="1776" spans="1:56" ht="14.25" x14ac:dyDescent="0.2">
      <c r="A1776" s="103"/>
      <c r="B1776" s="61">
        <v>3</v>
      </c>
      <c r="C1776" s="55" t="s">
        <v>34</v>
      </c>
      <c r="D1776" s="54"/>
      <c r="E1776" s="53"/>
      <c r="F1776" s="53"/>
      <c r="G1776" s="53"/>
      <c r="H1776" s="51">
        <v>282.73</v>
      </c>
      <c r="I1776" s="52">
        <f>ROUND(1.25,7)</f>
        <v>1.25</v>
      </c>
      <c r="J1776" s="51">
        <v>267.68</v>
      </c>
      <c r="K1776" s="52"/>
      <c r="L1776" s="96"/>
    </row>
    <row r="1777" spans="1:84" ht="14.25" x14ac:dyDescent="0.2">
      <c r="A1777" s="103"/>
      <c r="B1777" s="61">
        <v>2</v>
      </c>
      <c r="C1777" s="55" t="s">
        <v>67</v>
      </c>
      <c r="D1777" s="54"/>
      <c r="E1777" s="53"/>
      <c r="F1777" s="53"/>
      <c r="G1777" s="53"/>
      <c r="H1777" s="51">
        <v>87.54</v>
      </c>
      <c r="I1777" s="52">
        <f>ROUND(1.25,7)</f>
        <v>1.25</v>
      </c>
      <c r="J1777" s="62">
        <v>82.88</v>
      </c>
      <c r="K1777" s="52"/>
      <c r="L1777" s="97"/>
    </row>
    <row r="1778" spans="1:84" ht="14.25" x14ac:dyDescent="0.2">
      <c r="A1778" s="103"/>
      <c r="B1778" s="61">
        <v>4</v>
      </c>
      <c r="C1778" s="55" t="s">
        <v>35</v>
      </c>
      <c r="D1778" s="54"/>
      <c r="E1778" s="53"/>
      <c r="F1778" s="53"/>
      <c r="G1778" s="53"/>
      <c r="H1778" s="51">
        <v>5865.2</v>
      </c>
      <c r="I1778" s="52"/>
      <c r="J1778" s="51">
        <v>4442.3</v>
      </c>
      <c r="K1778" s="52"/>
      <c r="L1778" s="96"/>
    </row>
    <row r="1779" spans="1:84" ht="14.25" x14ac:dyDescent="0.2">
      <c r="A1779" s="103"/>
      <c r="B1779" s="55" t="s">
        <v>120</v>
      </c>
      <c r="C1779" s="55" t="s">
        <v>883</v>
      </c>
      <c r="D1779" s="54" t="s">
        <v>108</v>
      </c>
      <c r="E1779" s="53">
        <v>0</v>
      </c>
      <c r="F1779" s="53"/>
      <c r="G1779" s="53">
        <v>0</v>
      </c>
      <c r="H1779" s="51"/>
      <c r="I1779" s="52"/>
      <c r="J1779" s="51"/>
      <c r="K1779" s="52"/>
      <c r="L1779" s="96"/>
    </row>
    <row r="1780" spans="1:84" ht="14.25" x14ac:dyDescent="0.2">
      <c r="A1780" s="103"/>
      <c r="B1780" s="55" t="s">
        <v>884</v>
      </c>
      <c r="C1780" s="55" t="s">
        <v>885</v>
      </c>
      <c r="D1780" s="54" t="s">
        <v>125</v>
      </c>
      <c r="E1780" s="53">
        <v>100</v>
      </c>
      <c r="F1780" s="53"/>
      <c r="G1780" s="53">
        <v>75.739999999999995</v>
      </c>
      <c r="H1780" s="51"/>
      <c r="I1780" s="52"/>
      <c r="J1780" s="51"/>
      <c r="K1780" s="52"/>
      <c r="L1780" s="96"/>
    </row>
    <row r="1781" spans="1:84" ht="14.25" x14ac:dyDescent="0.2">
      <c r="A1781" s="103"/>
      <c r="B1781" s="55"/>
      <c r="C1781" s="55" t="s">
        <v>68</v>
      </c>
      <c r="D1781" s="54" t="s">
        <v>69</v>
      </c>
      <c r="E1781" s="53">
        <v>696</v>
      </c>
      <c r="F1781" s="53">
        <f>ROUND(1.15,7)</f>
        <v>1.1499999999999999</v>
      </c>
      <c r="G1781" s="53">
        <v>606.22295999999994</v>
      </c>
      <c r="H1781" s="51"/>
      <c r="I1781" s="52"/>
      <c r="J1781" s="51"/>
      <c r="K1781" s="52"/>
      <c r="L1781" s="96"/>
    </row>
    <row r="1782" spans="1:84" ht="14.25" x14ac:dyDescent="0.2">
      <c r="A1782" s="103"/>
      <c r="B1782" s="55"/>
      <c r="C1782" s="60" t="s">
        <v>70</v>
      </c>
      <c r="D1782" s="59" t="s">
        <v>69</v>
      </c>
      <c r="E1782" s="58">
        <v>6.79</v>
      </c>
      <c r="F1782" s="58">
        <f>ROUND(1.25,7)</f>
        <v>1.25</v>
      </c>
      <c r="G1782" s="58">
        <v>6.4284325000000004</v>
      </c>
      <c r="H1782" s="56"/>
      <c r="I1782" s="57"/>
      <c r="J1782" s="56"/>
      <c r="K1782" s="57"/>
      <c r="L1782" s="95"/>
    </row>
    <row r="1783" spans="1:84" ht="14.25" x14ac:dyDescent="0.2">
      <c r="A1783" s="103"/>
      <c r="B1783" s="55"/>
      <c r="C1783" s="55" t="s">
        <v>71</v>
      </c>
      <c r="D1783" s="54"/>
      <c r="E1783" s="53"/>
      <c r="F1783" s="53"/>
      <c r="G1783" s="53"/>
      <c r="H1783" s="51">
        <f>H1775+H1776+H1778</f>
        <v>14117.130000000001</v>
      </c>
      <c r="I1783" s="52"/>
      <c r="J1783" s="51">
        <f>J1775+J1776+J1778</f>
        <v>11651.23</v>
      </c>
      <c r="K1783" s="52"/>
      <c r="L1783" s="96"/>
    </row>
    <row r="1784" spans="1:84" ht="14.25" x14ac:dyDescent="0.2">
      <c r="A1784" s="103"/>
      <c r="B1784" s="55"/>
      <c r="C1784" s="55" t="s">
        <v>72</v>
      </c>
      <c r="D1784" s="54"/>
      <c r="E1784" s="53"/>
      <c r="F1784" s="53"/>
      <c r="G1784" s="53"/>
      <c r="H1784" s="51"/>
      <c r="I1784" s="52"/>
      <c r="J1784" s="51">
        <f>SUM(Q1773:Q1787)+SUM(V1773:V1787)</f>
        <v>7024.13</v>
      </c>
      <c r="K1784" s="52"/>
      <c r="L1784" s="96"/>
    </row>
    <row r="1785" spans="1:84" ht="28.5" x14ac:dyDescent="0.2">
      <c r="A1785" s="103"/>
      <c r="B1785" s="55" t="s">
        <v>210</v>
      </c>
      <c r="C1785" s="55" t="s">
        <v>209</v>
      </c>
      <c r="D1785" s="54" t="s">
        <v>73</v>
      </c>
      <c r="E1785" s="53">
        <v>105</v>
      </c>
      <c r="F1785" s="53">
        <f>ROUND(0.9,7)</f>
        <v>0.9</v>
      </c>
      <c r="G1785" s="53">
        <v>94.5</v>
      </c>
      <c r="H1785" s="51"/>
      <c r="I1785" s="52"/>
      <c r="J1785" s="51">
        <f>SUM(AC1773:AC1787)</f>
        <v>6637.8</v>
      </c>
      <c r="K1785" s="52"/>
      <c r="L1785" s="96"/>
    </row>
    <row r="1786" spans="1:84" ht="42.75" x14ac:dyDescent="0.2">
      <c r="A1786" s="104"/>
      <c r="B1786" s="60" t="s">
        <v>208</v>
      </c>
      <c r="C1786" s="60" t="s">
        <v>207</v>
      </c>
      <c r="D1786" s="59" t="s">
        <v>73</v>
      </c>
      <c r="E1786" s="58">
        <v>55</v>
      </c>
      <c r="F1786" s="58">
        <f>ROUND(0.85,7)</f>
        <v>0.85</v>
      </c>
      <c r="G1786" s="58">
        <v>46.75</v>
      </c>
      <c r="H1786" s="56"/>
      <c r="I1786" s="57"/>
      <c r="J1786" s="56">
        <f>SUM(AE1773:AE1787)</f>
        <v>3283.78</v>
      </c>
      <c r="K1786" s="57"/>
      <c r="L1786" s="95"/>
    </row>
    <row r="1787" spans="1:84" ht="15" x14ac:dyDescent="0.25">
      <c r="C1787" s="198" t="s">
        <v>74</v>
      </c>
      <c r="D1787" s="198"/>
      <c r="E1787" s="198"/>
      <c r="F1787" s="198"/>
      <c r="G1787" s="198"/>
      <c r="H1787" s="198"/>
      <c r="I1787" s="198">
        <f>J1775+J1776+J1778+J1785+J1786</f>
        <v>21572.809999999998</v>
      </c>
      <c r="J1787" s="198"/>
      <c r="O1787" s="49">
        <f>I1787</f>
        <v>21572.809999999998</v>
      </c>
      <c r="P1787" s="39">
        <f>K1787</f>
        <v>0</v>
      </c>
      <c r="Q1787" s="49">
        <f>J1775</f>
        <v>6941.25</v>
      </c>
      <c r="R1787" s="49">
        <f>J1775</f>
        <v>6941.25</v>
      </c>
      <c r="U1787" s="94">
        <f>L1775</f>
        <v>0</v>
      </c>
      <c r="V1787" s="49">
        <f>J1777</f>
        <v>82.88</v>
      </c>
      <c r="W1787" s="94">
        <f>L1777</f>
        <v>0</v>
      </c>
      <c r="X1787" s="49">
        <f>J1776</f>
        <v>267.68</v>
      </c>
      <c r="Z1787" s="94">
        <f>L1776</f>
        <v>0</v>
      </c>
      <c r="AB1787" s="49">
        <f>J1778</f>
        <v>4442.3</v>
      </c>
      <c r="AN1787" s="39">
        <v>21572.809999999998</v>
      </c>
      <c r="AO1787" s="39">
        <v>4442.3</v>
      </c>
      <c r="AP1787" s="39">
        <v>267.68</v>
      </c>
      <c r="AQ1787" s="39">
        <v>6941.25</v>
      </c>
      <c r="AX1787" s="39">
        <v>0</v>
      </c>
      <c r="AY1787" s="39">
        <v>0</v>
      </c>
      <c r="AZ1787" s="39">
        <v>0</v>
      </c>
      <c r="BA1787" s="39">
        <v>0</v>
      </c>
    </row>
    <row r="1789" spans="1:84" ht="15" x14ac:dyDescent="0.2">
      <c r="A1789" s="48"/>
      <c r="B1789" s="47"/>
      <c r="C1789" s="197" t="s">
        <v>239</v>
      </c>
      <c r="D1789" s="197"/>
      <c r="E1789" s="197"/>
      <c r="F1789" s="197"/>
      <c r="G1789" s="197"/>
      <c r="H1789" s="197"/>
      <c r="I1789" s="46"/>
      <c r="J1789" s="45">
        <f>J1791+J1792+J1793+J1794</f>
        <v>213707.63</v>
      </c>
      <c r="K1789" s="45"/>
      <c r="L1789" s="93"/>
      <c r="CF1789" s="99" t="s">
        <v>239</v>
      </c>
    </row>
    <row r="1790" spans="1:84" ht="14.25" x14ac:dyDescent="0.2">
      <c r="A1790" s="44"/>
      <c r="B1790" s="43"/>
      <c r="C1790" s="196" t="s">
        <v>75</v>
      </c>
      <c r="D1790" s="195"/>
      <c r="E1790" s="195"/>
      <c r="F1790" s="195"/>
      <c r="G1790" s="195"/>
      <c r="H1790" s="195"/>
      <c r="I1790" s="100"/>
      <c r="J1790" s="42"/>
      <c r="K1790" s="42"/>
      <c r="L1790" s="92"/>
    </row>
    <row r="1791" spans="1:84" ht="14.25" x14ac:dyDescent="0.2">
      <c r="A1791" s="44"/>
      <c r="B1791" s="43"/>
      <c r="C1791" s="195" t="s">
        <v>76</v>
      </c>
      <c r="D1791" s="195"/>
      <c r="E1791" s="195"/>
      <c r="F1791" s="195"/>
      <c r="G1791" s="195"/>
      <c r="H1791" s="195"/>
      <c r="I1791" s="100"/>
      <c r="J1791" s="42">
        <f>SUM(Q1616:Q1787)</f>
        <v>52544.920000000006</v>
      </c>
      <c r="K1791" s="42"/>
      <c r="L1791" s="92"/>
    </row>
    <row r="1792" spans="1:84" ht="14.25" x14ac:dyDescent="0.2">
      <c r="A1792" s="44"/>
      <c r="B1792" s="43"/>
      <c r="C1792" s="195" t="s">
        <v>77</v>
      </c>
      <c r="D1792" s="195"/>
      <c r="E1792" s="195"/>
      <c r="F1792" s="195"/>
      <c r="G1792" s="195"/>
      <c r="H1792" s="195"/>
      <c r="I1792" s="100"/>
      <c r="J1792" s="42">
        <v>1878.35</v>
      </c>
      <c r="K1792" s="42"/>
      <c r="L1792" s="92"/>
    </row>
    <row r="1793" spans="1:84" ht="14.25" x14ac:dyDescent="0.2">
      <c r="A1793" s="44"/>
      <c r="B1793" s="43"/>
      <c r="C1793" s="195" t="s">
        <v>78</v>
      </c>
      <c r="D1793" s="195"/>
      <c r="E1793" s="195"/>
      <c r="F1793" s="195"/>
      <c r="G1793" s="195"/>
      <c r="H1793" s="195"/>
      <c r="I1793" s="100"/>
      <c r="J1793" s="42">
        <v>159284.35999999999</v>
      </c>
      <c r="K1793" s="42"/>
      <c r="L1793" s="92"/>
    </row>
    <row r="1794" spans="1:84" ht="14.25" hidden="1" customHeight="1" x14ac:dyDescent="0.2">
      <c r="A1794" s="44"/>
      <c r="B1794" s="43"/>
      <c r="C1794" s="195" t="s">
        <v>79</v>
      </c>
      <c r="D1794" s="195"/>
      <c r="E1794" s="195"/>
      <c r="F1794" s="195"/>
      <c r="G1794" s="195"/>
      <c r="H1794" s="195"/>
      <c r="I1794" s="100"/>
      <c r="J1794" s="42">
        <v>0</v>
      </c>
      <c r="K1794" s="42"/>
      <c r="L1794" s="92"/>
    </row>
    <row r="1795" spans="1:84" ht="14.25" x14ac:dyDescent="0.2">
      <c r="A1795" s="44"/>
      <c r="B1795" s="43"/>
      <c r="C1795" s="195" t="s">
        <v>87</v>
      </c>
      <c r="D1795" s="195"/>
      <c r="E1795" s="195"/>
      <c r="F1795" s="195"/>
      <c r="G1795" s="195"/>
      <c r="H1795" s="195"/>
      <c r="I1795" s="100"/>
      <c r="J1795" s="42">
        <f>SUM(Q1616:Q1787)+SUM(V1616:V1787)</f>
        <v>53077.830000000009</v>
      </c>
      <c r="K1795" s="42"/>
      <c r="L1795" s="92"/>
    </row>
    <row r="1796" spans="1:84" ht="14.25" x14ac:dyDescent="0.2">
      <c r="A1796" s="44"/>
      <c r="B1796" s="43"/>
      <c r="C1796" s="195" t="s">
        <v>88</v>
      </c>
      <c r="D1796" s="195"/>
      <c r="E1796" s="195"/>
      <c r="F1796" s="195"/>
      <c r="G1796" s="195"/>
      <c r="H1796" s="195"/>
      <c r="I1796" s="100"/>
      <c r="J1796" s="42">
        <v>52427.93</v>
      </c>
      <c r="K1796" s="42"/>
      <c r="L1796" s="92"/>
    </row>
    <row r="1797" spans="1:84" ht="14.25" x14ac:dyDescent="0.2">
      <c r="A1797" s="44"/>
      <c r="B1797" s="43"/>
      <c r="C1797" s="195" t="s">
        <v>89</v>
      </c>
      <c r="D1797" s="195"/>
      <c r="E1797" s="195"/>
      <c r="F1797" s="195"/>
      <c r="G1797" s="195"/>
      <c r="H1797" s="195"/>
      <c r="I1797" s="100"/>
      <c r="J1797" s="42">
        <v>29061.94</v>
      </c>
      <c r="K1797" s="42"/>
      <c r="L1797" s="92"/>
    </row>
    <row r="1798" spans="1:84" ht="14.25" hidden="1" customHeight="1" x14ac:dyDescent="0.2">
      <c r="A1798" s="44"/>
      <c r="B1798" s="43"/>
      <c r="C1798" s="195" t="s">
        <v>90</v>
      </c>
      <c r="D1798" s="195"/>
      <c r="E1798" s="195"/>
      <c r="F1798" s="195"/>
      <c r="G1798" s="195"/>
      <c r="H1798" s="195"/>
      <c r="I1798" s="100"/>
      <c r="J1798" s="42">
        <v>0</v>
      </c>
      <c r="K1798" s="42"/>
      <c r="L1798" s="92"/>
    </row>
    <row r="1799" spans="1:84" ht="14.25" hidden="1" customHeight="1" x14ac:dyDescent="0.2">
      <c r="A1799" s="44"/>
      <c r="B1799" s="43"/>
      <c r="C1799" s="195" t="s">
        <v>91</v>
      </c>
      <c r="D1799" s="195"/>
      <c r="E1799" s="195"/>
      <c r="F1799" s="195"/>
      <c r="G1799" s="195"/>
      <c r="H1799" s="195"/>
      <c r="I1799" s="100"/>
      <c r="J1799" s="42">
        <v>0</v>
      </c>
      <c r="K1799" s="42"/>
      <c r="L1799" s="92"/>
    </row>
    <row r="1800" spans="1:84" ht="15" x14ac:dyDescent="0.2">
      <c r="A1800" s="48"/>
      <c r="B1800" s="47"/>
      <c r="C1800" s="197" t="s">
        <v>238</v>
      </c>
      <c r="D1800" s="197"/>
      <c r="E1800" s="197"/>
      <c r="F1800" s="197"/>
      <c r="G1800" s="197"/>
      <c r="H1800" s="197"/>
      <c r="I1800" s="46"/>
      <c r="J1800" s="45">
        <v>295197.5</v>
      </c>
      <c r="K1800" s="45"/>
      <c r="L1800" s="93"/>
    </row>
    <row r="1801" spans="1:84" ht="14.25" hidden="1" customHeight="1" x14ac:dyDescent="0.2">
      <c r="A1801" s="44"/>
      <c r="B1801" s="43"/>
      <c r="C1801" s="196" t="s">
        <v>75</v>
      </c>
      <c r="D1801" s="195"/>
      <c r="E1801" s="195"/>
      <c r="F1801" s="195"/>
      <c r="G1801" s="195"/>
      <c r="H1801" s="195"/>
      <c r="I1801" s="100"/>
      <c r="J1801" s="42"/>
      <c r="K1801" s="42"/>
      <c r="L1801" s="92"/>
    </row>
    <row r="1802" spans="1:84" ht="14.25" hidden="1" customHeight="1" x14ac:dyDescent="0.2">
      <c r="A1802" s="44"/>
      <c r="B1802" s="43"/>
      <c r="C1802" s="195" t="s">
        <v>163</v>
      </c>
      <c r="D1802" s="195"/>
      <c r="E1802" s="195"/>
      <c r="F1802" s="195"/>
      <c r="G1802" s="195"/>
      <c r="H1802" s="195"/>
      <c r="I1802" s="100"/>
      <c r="J1802" s="42">
        <f>SUM(BQ1616:BQ1787)</f>
        <v>0</v>
      </c>
      <c r="K1802" s="42"/>
      <c r="L1802" s="92"/>
    </row>
    <row r="1803" spans="1:84" ht="14.25" hidden="1" customHeight="1" x14ac:dyDescent="0.2">
      <c r="A1803" s="44"/>
      <c r="B1803" s="43"/>
      <c r="C1803" s="195" t="s">
        <v>162</v>
      </c>
      <c r="D1803" s="195"/>
      <c r="E1803" s="195"/>
      <c r="F1803" s="195"/>
      <c r="G1803" s="195"/>
      <c r="H1803" s="195"/>
      <c r="I1803" s="100"/>
      <c r="J1803" s="42">
        <f>SUM(BR1616:BR1787)</f>
        <v>0</v>
      </c>
      <c r="K1803" s="42"/>
      <c r="L1803" s="92"/>
    </row>
    <row r="1805" spans="1:84" ht="15" x14ac:dyDescent="0.2">
      <c r="A1805" s="48"/>
      <c r="B1805" s="47"/>
      <c r="C1805" s="197" t="s">
        <v>237</v>
      </c>
      <c r="D1805" s="197"/>
      <c r="E1805" s="197"/>
      <c r="F1805" s="197"/>
      <c r="G1805" s="197"/>
      <c r="H1805" s="197"/>
      <c r="I1805" s="46"/>
      <c r="J1805" s="45">
        <f>J1807+J1808+J1809+J1810</f>
        <v>2358814.44</v>
      </c>
      <c r="K1805" s="45"/>
      <c r="L1805" s="93"/>
      <c r="CF1805" s="99" t="s">
        <v>237</v>
      </c>
    </row>
    <row r="1806" spans="1:84" ht="14.25" x14ac:dyDescent="0.2">
      <c r="A1806" s="44"/>
      <c r="B1806" s="43"/>
      <c r="C1806" s="196" t="s">
        <v>75</v>
      </c>
      <c r="D1806" s="195"/>
      <c r="E1806" s="195"/>
      <c r="F1806" s="195"/>
      <c r="G1806" s="195"/>
      <c r="H1806" s="195"/>
      <c r="I1806" s="100"/>
      <c r="J1806" s="42"/>
      <c r="K1806" s="42"/>
      <c r="L1806" s="92"/>
    </row>
    <row r="1807" spans="1:84" ht="14.25" x14ac:dyDescent="0.2">
      <c r="A1807" s="44"/>
      <c r="B1807" s="43"/>
      <c r="C1807" s="195" t="s">
        <v>76</v>
      </c>
      <c r="D1807" s="195"/>
      <c r="E1807" s="195"/>
      <c r="F1807" s="195"/>
      <c r="G1807" s="195"/>
      <c r="H1807" s="195"/>
      <c r="I1807" s="100"/>
      <c r="J1807" s="42">
        <f>SUM(Q37:Q1803)</f>
        <v>259255.22000000003</v>
      </c>
      <c r="K1807" s="42"/>
      <c r="L1807" s="92"/>
    </row>
    <row r="1808" spans="1:84" ht="14.25" x14ac:dyDescent="0.2">
      <c r="A1808" s="44"/>
      <c r="B1808" s="43"/>
      <c r="C1808" s="195" t="s">
        <v>77</v>
      </c>
      <c r="D1808" s="195"/>
      <c r="E1808" s="195"/>
      <c r="F1808" s="195"/>
      <c r="G1808" s="195"/>
      <c r="H1808" s="195"/>
      <c r="I1808" s="100"/>
      <c r="J1808" s="42">
        <v>23430.99</v>
      </c>
      <c r="K1808" s="42"/>
      <c r="L1808" s="92"/>
    </row>
    <row r="1809" spans="1:56" ht="14.25" x14ac:dyDescent="0.2">
      <c r="A1809" s="44"/>
      <c r="B1809" s="43"/>
      <c r="C1809" s="195" t="s">
        <v>78</v>
      </c>
      <c r="D1809" s="195"/>
      <c r="E1809" s="195"/>
      <c r="F1809" s="195"/>
      <c r="G1809" s="195"/>
      <c r="H1809" s="195"/>
      <c r="I1809" s="100"/>
      <c r="J1809" s="42">
        <v>2076128.23</v>
      </c>
      <c r="K1809" s="42"/>
      <c r="L1809" s="92"/>
    </row>
    <row r="1810" spans="1:56" ht="14.25" hidden="1" customHeight="1" x14ac:dyDescent="0.2">
      <c r="A1810" s="44"/>
      <c r="B1810" s="43"/>
      <c r="C1810" s="195" t="s">
        <v>79</v>
      </c>
      <c r="D1810" s="195"/>
      <c r="E1810" s="195"/>
      <c r="F1810" s="195"/>
      <c r="G1810" s="195"/>
      <c r="H1810" s="195"/>
      <c r="I1810" s="100"/>
      <c r="J1810" s="42">
        <v>0</v>
      </c>
      <c r="K1810" s="42"/>
      <c r="L1810" s="92"/>
    </row>
    <row r="1811" spans="1:56" ht="14.25" x14ac:dyDescent="0.2">
      <c r="A1811" s="44"/>
      <c r="B1811" s="43"/>
      <c r="C1811" s="195" t="s">
        <v>87</v>
      </c>
      <c r="D1811" s="195"/>
      <c r="E1811" s="195"/>
      <c r="F1811" s="195"/>
      <c r="G1811" s="195"/>
      <c r="H1811" s="195"/>
      <c r="I1811" s="100"/>
      <c r="J1811" s="42">
        <f>SUM(Q37:Q1803)+SUM(V37:V1803)</f>
        <v>265872.51</v>
      </c>
      <c r="K1811" s="42"/>
      <c r="L1811" s="92"/>
    </row>
    <row r="1812" spans="1:56" ht="14.25" x14ac:dyDescent="0.2">
      <c r="A1812" s="44"/>
      <c r="B1812" s="43"/>
      <c r="C1812" s="195" t="s">
        <v>88</v>
      </c>
      <c r="D1812" s="195"/>
      <c r="E1812" s="195"/>
      <c r="F1812" s="195"/>
      <c r="G1812" s="195"/>
      <c r="H1812" s="195"/>
      <c r="I1812" s="100"/>
      <c r="J1812" s="42">
        <v>262313.23</v>
      </c>
      <c r="K1812" s="42"/>
      <c r="L1812" s="92"/>
    </row>
    <row r="1813" spans="1:56" ht="14.25" x14ac:dyDescent="0.2">
      <c r="A1813" s="44"/>
      <c r="B1813" s="43"/>
      <c r="C1813" s="195" t="s">
        <v>89</v>
      </c>
      <c r="D1813" s="195"/>
      <c r="E1813" s="195"/>
      <c r="F1813" s="195"/>
      <c r="G1813" s="195"/>
      <c r="H1813" s="195"/>
      <c r="I1813" s="100"/>
      <c r="J1813" s="42">
        <v>138591.89000000001</v>
      </c>
      <c r="K1813" s="42"/>
      <c r="L1813" s="92"/>
    </row>
    <row r="1814" spans="1:56" ht="14.25" hidden="1" customHeight="1" x14ac:dyDescent="0.2">
      <c r="A1814" s="44"/>
      <c r="B1814" s="43"/>
      <c r="C1814" s="195" t="s">
        <v>90</v>
      </c>
      <c r="D1814" s="195"/>
      <c r="E1814" s="195"/>
      <c r="F1814" s="195"/>
      <c r="G1814" s="195"/>
      <c r="H1814" s="195"/>
      <c r="I1814" s="100"/>
      <c r="J1814" s="42">
        <v>0</v>
      </c>
      <c r="K1814" s="42"/>
      <c r="L1814" s="92"/>
    </row>
    <row r="1815" spans="1:56" ht="14.25" hidden="1" customHeight="1" x14ac:dyDescent="0.2">
      <c r="A1815" s="44"/>
      <c r="B1815" s="43"/>
      <c r="C1815" s="195" t="s">
        <v>91</v>
      </c>
      <c r="D1815" s="195"/>
      <c r="E1815" s="195"/>
      <c r="F1815" s="195"/>
      <c r="G1815" s="195"/>
      <c r="H1815" s="195"/>
      <c r="I1815" s="100"/>
      <c r="J1815" s="42">
        <v>0</v>
      </c>
      <c r="K1815" s="42"/>
      <c r="L1815" s="92"/>
    </row>
    <row r="1816" spans="1:56" ht="15" x14ac:dyDescent="0.2">
      <c r="A1816" s="48"/>
      <c r="B1816" s="47"/>
      <c r="C1816" s="197" t="s">
        <v>236</v>
      </c>
      <c r="D1816" s="197"/>
      <c r="E1816" s="197"/>
      <c r="F1816" s="197"/>
      <c r="G1816" s="197"/>
      <c r="H1816" s="197"/>
      <c r="I1816" s="46"/>
      <c r="J1816" s="45">
        <v>2759719.56</v>
      </c>
      <c r="K1816" s="45"/>
      <c r="L1816" s="93"/>
    </row>
    <row r="1817" spans="1:56" ht="14.25" hidden="1" customHeight="1" x14ac:dyDescent="0.2">
      <c r="A1817" s="44"/>
      <c r="B1817" s="43"/>
      <c r="C1817" s="196" t="s">
        <v>75</v>
      </c>
      <c r="D1817" s="195"/>
      <c r="E1817" s="195"/>
      <c r="F1817" s="195"/>
      <c r="G1817" s="195"/>
      <c r="H1817" s="195"/>
      <c r="I1817" s="100"/>
      <c r="J1817" s="42"/>
      <c r="K1817" s="42"/>
      <c r="L1817" s="92"/>
    </row>
    <row r="1818" spans="1:56" ht="14.25" hidden="1" customHeight="1" x14ac:dyDescent="0.2">
      <c r="A1818" s="44"/>
      <c r="B1818" s="43"/>
      <c r="C1818" s="195" t="s">
        <v>163</v>
      </c>
      <c r="D1818" s="195"/>
      <c r="E1818" s="195"/>
      <c r="F1818" s="195"/>
      <c r="G1818" s="195"/>
      <c r="H1818" s="195"/>
      <c r="I1818" s="100"/>
      <c r="J1818" s="42">
        <f>SUM(BQ37:BQ1803)</f>
        <v>0</v>
      </c>
      <c r="K1818" s="42"/>
      <c r="L1818" s="92"/>
    </row>
    <row r="1819" spans="1:56" ht="14.25" hidden="1" customHeight="1" x14ac:dyDescent="0.2">
      <c r="A1819" s="44"/>
      <c r="B1819" s="43"/>
      <c r="C1819" s="195" t="s">
        <v>162</v>
      </c>
      <c r="D1819" s="195"/>
      <c r="E1819" s="195"/>
      <c r="F1819" s="195"/>
      <c r="G1819" s="195"/>
      <c r="H1819" s="195"/>
      <c r="I1819" s="100"/>
      <c r="J1819" s="42">
        <f>SUM(BR37:BR1803)</f>
        <v>0</v>
      </c>
      <c r="K1819" s="42"/>
      <c r="L1819" s="92"/>
    </row>
    <row r="1821" spans="1:56" ht="16.5" x14ac:dyDescent="0.25">
      <c r="A1821" s="199" t="s">
        <v>235</v>
      </c>
      <c r="B1821" s="199"/>
      <c r="C1821" s="199"/>
      <c r="D1821" s="199"/>
      <c r="E1821" s="199"/>
      <c r="F1821" s="199"/>
      <c r="G1821" s="199"/>
      <c r="H1821" s="199"/>
      <c r="I1821" s="199"/>
      <c r="J1821" s="199"/>
      <c r="K1821" s="199"/>
      <c r="L1821" s="199"/>
    </row>
    <row r="1822" spans="1:56" ht="42.75" x14ac:dyDescent="0.2">
      <c r="A1822" s="103" t="s">
        <v>339</v>
      </c>
      <c r="B1822" s="55" t="s">
        <v>340</v>
      </c>
      <c r="C1822" s="55" t="s">
        <v>341</v>
      </c>
      <c r="D1822" s="54" t="s">
        <v>112</v>
      </c>
      <c r="E1822" s="53">
        <v>0.66</v>
      </c>
      <c r="F1822" s="53"/>
      <c r="G1822" s="53">
        <v>0.66</v>
      </c>
      <c r="H1822" s="51"/>
      <c r="I1822" s="52"/>
      <c r="J1822" s="51"/>
      <c r="K1822" s="52"/>
      <c r="L1822" s="96"/>
      <c r="AC1822" s="39">
        <v>778.24</v>
      </c>
      <c r="AD1822" s="39">
        <v>778.24</v>
      </c>
      <c r="AE1822" s="39">
        <v>588.41999999999996</v>
      </c>
      <c r="AF1822" s="39">
        <v>588.41999999999996</v>
      </c>
      <c r="AS1822" s="39">
        <v>778.24</v>
      </c>
      <c r="AT1822" s="39">
        <v>588.41999999999996</v>
      </c>
      <c r="BC1822" s="39">
        <v>0</v>
      </c>
      <c r="BD1822" s="39">
        <v>0</v>
      </c>
    </row>
    <row r="1824" spans="1:56" x14ac:dyDescent="0.2">
      <c r="C1824" s="63" t="s">
        <v>342</v>
      </c>
    </row>
    <row r="1825" spans="1:56" ht="14.25" x14ac:dyDescent="0.2">
      <c r="A1825" s="103"/>
      <c r="B1825" s="61">
        <v>1</v>
      </c>
      <c r="C1825" s="55" t="s">
        <v>33</v>
      </c>
      <c r="D1825" s="54"/>
      <c r="E1825" s="53"/>
      <c r="F1825" s="53"/>
      <c r="G1825" s="53"/>
      <c r="H1825" s="51">
        <v>1437.99</v>
      </c>
      <c r="I1825" s="52"/>
      <c r="J1825" s="51">
        <v>949.07</v>
      </c>
      <c r="K1825" s="52"/>
      <c r="L1825" s="96"/>
    </row>
    <row r="1826" spans="1:56" ht="14.25" x14ac:dyDescent="0.2">
      <c r="A1826" s="103"/>
      <c r="B1826" s="61">
        <v>3</v>
      </c>
      <c r="C1826" s="55" t="s">
        <v>34</v>
      </c>
      <c r="D1826" s="54"/>
      <c r="E1826" s="53"/>
      <c r="F1826" s="53"/>
      <c r="G1826" s="53"/>
      <c r="H1826" s="51">
        <v>205.91</v>
      </c>
      <c r="I1826" s="52"/>
      <c r="J1826" s="51">
        <v>135.9</v>
      </c>
      <c r="K1826" s="52"/>
      <c r="L1826" s="96"/>
    </row>
    <row r="1827" spans="1:56" ht="14.25" x14ac:dyDescent="0.2">
      <c r="A1827" s="103"/>
      <c r="B1827" s="55"/>
      <c r="C1827" s="60" t="s">
        <v>68</v>
      </c>
      <c r="D1827" s="59" t="s">
        <v>69</v>
      </c>
      <c r="E1827" s="58">
        <v>179.3</v>
      </c>
      <c r="F1827" s="58"/>
      <c r="G1827" s="58">
        <v>118.33799999999999</v>
      </c>
      <c r="H1827" s="56"/>
      <c r="I1827" s="57"/>
      <c r="J1827" s="56"/>
      <c r="K1827" s="57"/>
      <c r="L1827" s="95"/>
    </row>
    <row r="1828" spans="1:56" ht="14.25" x14ac:dyDescent="0.2">
      <c r="A1828" s="103"/>
      <c r="B1828" s="55"/>
      <c r="C1828" s="55" t="s">
        <v>71</v>
      </c>
      <c r="D1828" s="54"/>
      <c r="E1828" s="53"/>
      <c r="F1828" s="53"/>
      <c r="G1828" s="53"/>
      <c r="H1828" s="51">
        <f>H1825+H1826</f>
        <v>1643.9</v>
      </c>
      <c r="I1828" s="52"/>
      <c r="J1828" s="51">
        <f>J1825+J1826</f>
        <v>1084.97</v>
      </c>
      <c r="K1828" s="52"/>
      <c r="L1828" s="96"/>
    </row>
    <row r="1829" spans="1:56" ht="14.25" x14ac:dyDescent="0.2">
      <c r="A1829" s="105" t="s">
        <v>234</v>
      </c>
      <c r="B1829" s="55" t="s">
        <v>135</v>
      </c>
      <c r="C1829" s="55" t="s">
        <v>137</v>
      </c>
      <c r="D1829" s="54" t="s">
        <v>108</v>
      </c>
      <c r="E1829" s="53">
        <v>10.5</v>
      </c>
      <c r="F1829" s="53"/>
      <c r="G1829" s="53">
        <v>6.9299999999999988</v>
      </c>
      <c r="H1829" s="51">
        <v>0</v>
      </c>
      <c r="I1829" s="52"/>
      <c r="J1829" s="51">
        <v>0</v>
      </c>
      <c r="K1829" s="52"/>
      <c r="L1829" s="96"/>
      <c r="AB1829" s="49">
        <f>J1829</f>
        <v>0</v>
      </c>
      <c r="AC1829" s="39">
        <v>0</v>
      </c>
      <c r="AD1829" s="39">
        <v>0</v>
      </c>
      <c r="AE1829" s="39">
        <v>0</v>
      </c>
      <c r="AF1829" s="39">
        <v>0</v>
      </c>
      <c r="AN1829" s="39">
        <v>0</v>
      </c>
      <c r="AO1829" s="39">
        <v>0</v>
      </c>
      <c r="AS1829" s="39">
        <v>0</v>
      </c>
      <c r="AT1829" s="39">
        <v>0</v>
      </c>
      <c r="AX1829" s="39">
        <v>0</v>
      </c>
      <c r="AZ1829" s="39">
        <v>0</v>
      </c>
      <c r="BC1829" s="39">
        <v>0</v>
      </c>
      <c r="BD1829" s="39">
        <v>0</v>
      </c>
    </row>
    <row r="1830" spans="1:56" ht="14.25" x14ac:dyDescent="0.2">
      <c r="A1830" s="103"/>
      <c r="B1830" s="55"/>
      <c r="C1830" s="55" t="s">
        <v>72</v>
      </c>
      <c r="D1830" s="54"/>
      <c r="E1830" s="53"/>
      <c r="F1830" s="53"/>
      <c r="G1830" s="53"/>
      <c r="H1830" s="51"/>
      <c r="I1830" s="52"/>
      <c r="J1830" s="51">
        <f>SUM(Q1822:Q1833)+SUM(V1822:V1833)</f>
        <v>949.07</v>
      </c>
      <c r="K1830" s="52"/>
      <c r="L1830" s="96"/>
    </row>
    <row r="1831" spans="1:56" ht="28.5" x14ac:dyDescent="0.2">
      <c r="A1831" s="103"/>
      <c r="B1831" s="55" t="s">
        <v>226</v>
      </c>
      <c r="C1831" s="55" t="s">
        <v>225</v>
      </c>
      <c r="D1831" s="54" t="s">
        <v>73</v>
      </c>
      <c r="E1831" s="53">
        <v>82</v>
      </c>
      <c r="F1831" s="53"/>
      <c r="G1831" s="53">
        <v>82</v>
      </c>
      <c r="H1831" s="51"/>
      <c r="I1831" s="52"/>
      <c r="J1831" s="51">
        <f>SUM(AC1822:AC1833)</f>
        <v>778.24</v>
      </c>
      <c r="K1831" s="52"/>
      <c r="L1831" s="96"/>
    </row>
    <row r="1832" spans="1:56" ht="42.75" x14ac:dyDescent="0.2">
      <c r="A1832" s="104"/>
      <c r="B1832" s="60" t="s">
        <v>224</v>
      </c>
      <c r="C1832" s="60" t="s">
        <v>223</v>
      </c>
      <c r="D1832" s="59" t="s">
        <v>73</v>
      </c>
      <c r="E1832" s="58">
        <v>62</v>
      </c>
      <c r="F1832" s="58"/>
      <c r="G1832" s="58">
        <v>62</v>
      </c>
      <c r="H1832" s="56"/>
      <c r="I1832" s="57"/>
      <c r="J1832" s="56">
        <f>SUM(AE1822:AE1833)</f>
        <v>588.41999999999996</v>
      </c>
      <c r="K1832" s="57"/>
      <c r="L1832" s="95"/>
    </row>
    <row r="1833" spans="1:56" ht="15" x14ac:dyDescent="0.25">
      <c r="C1833" s="198" t="s">
        <v>74</v>
      </c>
      <c r="D1833" s="198"/>
      <c r="E1833" s="198"/>
      <c r="F1833" s="198"/>
      <c r="G1833" s="198"/>
      <c r="H1833" s="198"/>
      <c r="I1833" s="198">
        <f>J1825+J1826+J1831+J1832+SUM(J1829:J1829)</f>
        <v>2451.63</v>
      </c>
      <c r="J1833" s="198"/>
      <c r="O1833" s="49">
        <f>I1833</f>
        <v>2451.63</v>
      </c>
      <c r="P1833" s="39">
        <f>K1833</f>
        <v>0</v>
      </c>
      <c r="Q1833" s="49">
        <f>J1825</f>
        <v>949.07</v>
      </c>
      <c r="R1833" s="49">
        <f>J1825</f>
        <v>949.07</v>
      </c>
      <c r="U1833" s="94">
        <f>L1825</f>
        <v>0</v>
      </c>
      <c r="V1833" s="39">
        <f>0</f>
        <v>0</v>
      </c>
      <c r="W1833" s="39">
        <f>0</f>
        <v>0</v>
      </c>
      <c r="X1833" s="49">
        <f>J1826</f>
        <v>135.9</v>
      </c>
      <c r="Z1833" s="94">
        <f>L1826</f>
        <v>0</v>
      </c>
      <c r="AB1833" s="39">
        <f>0</f>
        <v>0</v>
      </c>
      <c r="AN1833" s="39">
        <v>2451.63</v>
      </c>
      <c r="AO1833" s="39">
        <v>0</v>
      </c>
      <c r="AP1833" s="39">
        <v>135.9</v>
      </c>
      <c r="AQ1833" s="39">
        <v>949.07</v>
      </c>
      <c r="AX1833" s="39">
        <v>0</v>
      </c>
      <c r="AY1833" s="39">
        <v>0</v>
      </c>
      <c r="AZ1833" s="39">
        <v>0</v>
      </c>
      <c r="BA1833" s="39">
        <v>0</v>
      </c>
    </row>
    <row r="1834" spans="1:56" ht="14.25" x14ac:dyDescent="0.2">
      <c r="A1834" s="103" t="s">
        <v>343</v>
      </c>
      <c r="B1834" s="55" t="s">
        <v>344</v>
      </c>
      <c r="C1834" s="55" t="s">
        <v>345</v>
      </c>
      <c r="D1834" s="54" t="s">
        <v>104</v>
      </c>
      <c r="E1834" s="53">
        <v>1.56372</v>
      </c>
      <c r="F1834" s="53"/>
      <c r="G1834" s="53">
        <v>1.56372</v>
      </c>
      <c r="H1834" s="51"/>
      <c r="I1834" s="52"/>
      <c r="J1834" s="51"/>
      <c r="K1834" s="52"/>
      <c r="L1834" s="96"/>
      <c r="AC1834" s="39">
        <v>369.37</v>
      </c>
      <c r="AD1834" s="39">
        <v>369.37</v>
      </c>
      <c r="AE1834" s="39">
        <v>279.27999999999997</v>
      </c>
      <c r="AF1834" s="39">
        <v>279.27999999999997</v>
      </c>
      <c r="AS1834" s="39">
        <v>369.37</v>
      </c>
      <c r="AT1834" s="39">
        <v>279.27999999999997</v>
      </c>
      <c r="BC1834" s="39">
        <v>0</v>
      </c>
      <c r="BD1834" s="39">
        <v>0</v>
      </c>
    </row>
    <row r="1836" spans="1:56" x14ac:dyDescent="0.2">
      <c r="C1836" s="63" t="s">
        <v>346</v>
      </c>
    </row>
    <row r="1837" spans="1:56" ht="14.25" x14ac:dyDescent="0.2">
      <c r="A1837" s="103"/>
      <c r="B1837" s="61">
        <v>1</v>
      </c>
      <c r="C1837" s="55" t="s">
        <v>33</v>
      </c>
      <c r="D1837" s="54"/>
      <c r="E1837" s="53"/>
      <c r="F1837" s="53"/>
      <c r="G1837" s="53"/>
      <c r="H1837" s="51">
        <v>288.06</v>
      </c>
      <c r="I1837" s="52"/>
      <c r="J1837" s="51">
        <v>450.45</v>
      </c>
      <c r="K1837" s="52"/>
      <c r="L1837" s="96"/>
    </row>
    <row r="1838" spans="1:56" ht="14.25" x14ac:dyDescent="0.2">
      <c r="A1838" s="103"/>
      <c r="B1838" s="55"/>
      <c r="C1838" s="60" t="s">
        <v>68</v>
      </c>
      <c r="D1838" s="59" t="s">
        <v>69</v>
      </c>
      <c r="E1838" s="58">
        <v>36.28</v>
      </c>
      <c r="F1838" s="58"/>
      <c r="G1838" s="58">
        <v>56.731761599999999</v>
      </c>
      <c r="H1838" s="56"/>
      <c r="I1838" s="57"/>
      <c r="J1838" s="56"/>
      <c r="K1838" s="57"/>
      <c r="L1838" s="95"/>
    </row>
    <row r="1839" spans="1:56" ht="14.25" x14ac:dyDescent="0.2">
      <c r="A1839" s="103"/>
      <c r="B1839" s="55"/>
      <c r="C1839" s="55" t="s">
        <v>71</v>
      </c>
      <c r="D1839" s="54"/>
      <c r="E1839" s="53"/>
      <c r="F1839" s="53"/>
      <c r="G1839" s="53"/>
      <c r="H1839" s="51">
        <f>H1837</f>
        <v>288.06</v>
      </c>
      <c r="I1839" s="52"/>
      <c r="J1839" s="51">
        <f>J1837</f>
        <v>450.45</v>
      </c>
      <c r="K1839" s="52"/>
      <c r="L1839" s="96"/>
    </row>
    <row r="1840" spans="1:56" ht="14.25" x14ac:dyDescent="0.2">
      <c r="A1840" s="105" t="s">
        <v>233</v>
      </c>
      <c r="B1840" s="55" t="s">
        <v>135</v>
      </c>
      <c r="C1840" s="55" t="s">
        <v>137</v>
      </c>
      <c r="D1840" s="54" t="s">
        <v>108</v>
      </c>
      <c r="E1840" s="53">
        <v>1.18</v>
      </c>
      <c r="F1840" s="53"/>
      <c r="G1840" s="53">
        <v>1.8451899999999999</v>
      </c>
      <c r="H1840" s="51">
        <v>0</v>
      </c>
      <c r="I1840" s="52"/>
      <c r="J1840" s="51">
        <v>0</v>
      </c>
      <c r="K1840" s="52"/>
      <c r="L1840" s="96"/>
      <c r="AB1840" s="49">
        <f>J1840</f>
        <v>0</v>
      </c>
      <c r="AC1840" s="39">
        <v>0</v>
      </c>
      <c r="AD1840" s="39">
        <v>0</v>
      </c>
      <c r="AE1840" s="39">
        <v>0</v>
      </c>
      <c r="AF1840" s="39">
        <v>0</v>
      </c>
      <c r="AN1840" s="39">
        <v>0</v>
      </c>
      <c r="AO1840" s="39">
        <v>0</v>
      </c>
      <c r="AS1840" s="39">
        <v>0</v>
      </c>
      <c r="AT1840" s="39">
        <v>0</v>
      </c>
      <c r="AX1840" s="39">
        <v>0</v>
      </c>
      <c r="AZ1840" s="39">
        <v>0</v>
      </c>
      <c r="BC1840" s="39">
        <v>0</v>
      </c>
      <c r="BD1840" s="39">
        <v>0</v>
      </c>
    </row>
    <row r="1841" spans="1:56" ht="14.25" x14ac:dyDescent="0.2">
      <c r="A1841" s="103"/>
      <c r="B1841" s="55"/>
      <c r="C1841" s="55" t="s">
        <v>72</v>
      </c>
      <c r="D1841" s="54"/>
      <c r="E1841" s="53"/>
      <c r="F1841" s="53"/>
      <c r="G1841" s="53"/>
      <c r="H1841" s="51"/>
      <c r="I1841" s="52"/>
      <c r="J1841" s="51">
        <f>SUM(Q1834:Q1844)+SUM(V1834:V1844)</f>
        <v>450.45</v>
      </c>
      <c r="K1841" s="52"/>
      <c r="L1841" s="96"/>
    </row>
    <row r="1842" spans="1:56" ht="28.5" x14ac:dyDescent="0.2">
      <c r="A1842" s="103"/>
      <c r="B1842" s="55" t="s">
        <v>226</v>
      </c>
      <c r="C1842" s="55" t="s">
        <v>225</v>
      </c>
      <c r="D1842" s="54" t="s">
        <v>73</v>
      </c>
      <c r="E1842" s="53">
        <v>82</v>
      </c>
      <c r="F1842" s="53"/>
      <c r="G1842" s="53">
        <v>82</v>
      </c>
      <c r="H1842" s="51"/>
      <c r="I1842" s="52"/>
      <c r="J1842" s="51">
        <f>SUM(AC1834:AC1844)</f>
        <v>369.37</v>
      </c>
      <c r="K1842" s="52"/>
      <c r="L1842" s="96"/>
    </row>
    <row r="1843" spans="1:56" ht="42.75" x14ac:dyDescent="0.2">
      <c r="A1843" s="104"/>
      <c r="B1843" s="60" t="s">
        <v>224</v>
      </c>
      <c r="C1843" s="60" t="s">
        <v>223</v>
      </c>
      <c r="D1843" s="59" t="s">
        <v>73</v>
      </c>
      <c r="E1843" s="58">
        <v>62</v>
      </c>
      <c r="F1843" s="58"/>
      <c r="G1843" s="58">
        <v>62</v>
      </c>
      <c r="H1843" s="56"/>
      <c r="I1843" s="57"/>
      <c r="J1843" s="56">
        <f>SUM(AE1834:AE1844)</f>
        <v>279.27999999999997</v>
      </c>
      <c r="K1843" s="57"/>
      <c r="L1843" s="95"/>
    </row>
    <row r="1844" spans="1:56" ht="15" x14ac:dyDescent="0.25">
      <c r="C1844" s="198" t="s">
        <v>74</v>
      </c>
      <c r="D1844" s="198"/>
      <c r="E1844" s="198"/>
      <c r="F1844" s="198"/>
      <c r="G1844" s="198"/>
      <c r="H1844" s="198"/>
      <c r="I1844" s="198">
        <f>J1837+J1842+J1843+SUM(J1840:J1840)</f>
        <v>1099.0999999999999</v>
      </c>
      <c r="J1844" s="198"/>
      <c r="O1844" s="49">
        <f>I1844</f>
        <v>1099.0999999999999</v>
      </c>
      <c r="P1844" s="39">
        <f>K1844</f>
        <v>0</v>
      </c>
      <c r="Q1844" s="49">
        <f>J1837</f>
        <v>450.45</v>
      </c>
      <c r="R1844" s="49">
        <f>J1837</f>
        <v>450.45</v>
      </c>
      <c r="U1844" s="94">
        <f>L1837</f>
        <v>0</v>
      </c>
      <c r="V1844" s="39">
        <f>0</f>
        <v>0</v>
      </c>
      <c r="W1844" s="39">
        <f>0</f>
        <v>0</v>
      </c>
      <c r="X1844" s="39">
        <f>0</f>
        <v>0</v>
      </c>
      <c r="Z1844" s="39">
        <f>0</f>
        <v>0</v>
      </c>
      <c r="AB1844" s="39">
        <f>0</f>
        <v>0</v>
      </c>
      <c r="AN1844" s="39">
        <v>1099.0999999999999</v>
      </c>
      <c r="AO1844" s="39">
        <v>0</v>
      </c>
      <c r="AP1844" s="39">
        <v>0</v>
      </c>
      <c r="AQ1844" s="39">
        <v>450.45</v>
      </c>
      <c r="AX1844" s="39">
        <v>0</v>
      </c>
      <c r="AY1844" s="39">
        <v>0</v>
      </c>
      <c r="AZ1844" s="39">
        <v>0</v>
      </c>
      <c r="BA1844" s="39">
        <v>0</v>
      </c>
    </row>
    <row r="1845" spans="1:56" ht="171.75" x14ac:dyDescent="0.2">
      <c r="A1845" s="103" t="s">
        <v>347</v>
      </c>
      <c r="B1845" s="55" t="s">
        <v>348</v>
      </c>
      <c r="C1845" s="55" t="s">
        <v>232</v>
      </c>
      <c r="D1845" s="54" t="s">
        <v>104</v>
      </c>
      <c r="E1845" s="53">
        <v>0.13938</v>
      </c>
      <c r="F1845" s="53"/>
      <c r="G1845" s="53">
        <v>0.13938</v>
      </c>
      <c r="H1845" s="51"/>
      <c r="I1845" s="52"/>
      <c r="J1845" s="51"/>
      <c r="K1845" s="52"/>
      <c r="L1845" s="96"/>
      <c r="AC1845" s="39">
        <v>132.19999999999999</v>
      </c>
      <c r="AD1845" s="39">
        <v>132.19999999999999</v>
      </c>
      <c r="AE1845" s="39">
        <v>66.66</v>
      </c>
      <c r="AF1845" s="39">
        <v>66.66</v>
      </c>
      <c r="AS1845" s="39">
        <v>132.19999999999999</v>
      </c>
      <c r="AT1845" s="39">
        <v>66.66</v>
      </c>
      <c r="BC1845" s="39">
        <v>0</v>
      </c>
      <c r="BD1845" s="39">
        <v>0</v>
      </c>
    </row>
    <row r="1846" spans="1:56" ht="25.5" x14ac:dyDescent="0.2">
      <c r="B1846" s="106" t="s">
        <v>349</v>
      </c>
    </row>
    <row r="1847" spans="1:56" ht="14.25" x14ac:dyDescent="0.2">
      <c r="A1847" s="103"/>
      <c r="B1847" s="61">
        <v>1</v>
      </c>
      <c r="C1847" s="55" t="s">
        <v>33</v>
      </c>
      <c r="D1847" s="54"/>
      <c r="E1847" s="53"/>
      <c r="F1847" s="53"/>
      <c r="G1847" s="53"/>
      <c r="H1847" s="51">
        <v>1071.26</v>
      </c>
      <c r="I1847" s="52">
        <f>ROUND(0.8,7)</f>
        <v>0.8</v>
      </c>
      <c r="J1847" s="51">
        <v>119.45</v>
      </c>
      <c r="K1847" s="52"/>
      <c r="L1847" s="96"/>
    </row>
    <row r="1848" spans="1:56" ht="14.25" x14ac:dyDescent="0.2">
      <c r="A1848" s="103"/>
      <c r="B1848" s="61">
        <v>3</v>
      </c>
      <c r="C1848" s="55" t="s">
        <v>34</v>
      </c>
      <c r="D1848" s="54"/>
      <c r="E1848" s="53"/>
      <c r="F1848" s="53"/>
      <c r="G1848" s="53"/>
      <c r="H1848" s="51">
        <v>231.79</v>
      </c>
      <c r="I1848" s="52">
        <f>ROUND(0.8,7)</f>
        <v>0.8</v>
      </c>
      <c r="J1848" s="51">
        <v>25.85</v>
      </c>
      <c r="K1848" s="52"/>
      <c r="L1848" s="96"/>
    </row>
    <row r="1849" spans="1:56" ht="14.25" x14ac:dyDescent="0.2">
      <c r="A1849" s="103"/>
      <c r="B1849" s="61">
        <v>2</v>
      </c>
      <c r="C1849" s="55" t="s">
        <v>67</v>
      </c>
      <c r="D1849" s="54"/>
      <c r="E1849" s="53"/>
      <c r="F1849" s="53"/>
      <c r="G1849" s="53"/>
      <c r="H1849" s="51">
        <v>45.07</v>
      </c>
      <c r="I1849" s="52">
        <f>ROUND(0.8,7)</f>
        <v>0.8</v>
      </c>
      <c r="J1849" s="62">
        <v>5.03</v>
      </c>
      <c r="K1849" s="52"/>
      <c r="L1849" s="97"/>
    </row>
    <row r="1850" spans="1:56" ht="28.5" x14ac:dyDescent="0.2">
      <c r="A1850" s="103"/>
      <c r="B1850" s="55" t="s">
        <v>881</v>
      </c>
      <c r="C1850" s="55" t="s">
        <v>882</v>
      </c>
      <c r="D1850" s="54" t="s">
        <v>111</v>
      </c>
      <c r="E1850" s="53">
        <v>100</v>
      </c>
      <c r="F1850" s="53">
        <f>ROUND(0,7)</f>
        <v>0</v>
      </c>
      <c r="G1850" s="53">
        <v>0</v>
      </c>
      <c r="H1850" s="51"/>
      <c r="I1850" s="52"/>
      <c r="J1850" s="51"/>
      <c r="K1850" s="52"/>
      <c r="L1850" s="96"/>
    </row>
    <row r="1851" spans="1:56" ht="14.25" x14ac:dyDescent="0.2">
      <c r="A1851" s="103"/>
      <c r="B1851" s="55"/>
      <c r="C1851" s="55" t="s">
        <v>68</v>
      </c>
      <c r="D1851" s="54" t="s">
        <v>69</v>
      </c>
      <c r="E1851" s="53">
        <v>122.57</v>
      </c>
      <c r="F1851" s="53">
        <f>ROUND(0.8,7)</f>
        <v>0.8</v>
      </c>
      <c r="G1851" s="53">
        <v>13.6670453</v>
      </c>
      <c r="H1851" s="51"/>
      <c r="I1851" s="52"/>
      <c r="J1851" s="51"/>
      <c r="K1851" s="52"/>
      <c r="L1851" s="96"/>
    </row>
    <row r="1852" spans="1:56" ht="14.25" x14ac:dyDescent="0.2">
      <c r="A1852" s="103"/>
      <c r="B1852" s="55"/>
      <c r="C1852" s="60" t="s">
        <v>70</v>
      </c>
      <c r="D1852" s="59" t="s">
        <v>69</v>
      </c>
      <c r="E1852" s="58">
        <v>3.8</v>
      </c>
      <c r="F1852" s="58">
        <f>ROUND(0.8,7)</f>
        <v>0.8</v>
      </c>
      <c r="G1852" s="58">
        <v>0.42371520000000001</v>
      </c>
      <c r="H1852" s="56"/>
      <c r="I1852" s="57"/>
      <c r="J1852" s="56"/>
      <c r="K1852" s="57"/>
      <c r="L1852" s="95"/>
    </row>
    <row r="1853" spans="1:56" ht="14.25" x14ac:dyDescent="0.2">
      <c r="A1853" s="103"/>
      <c r="B1853" s="55"/>
      <c r="C1853" s="55" t="s">
        <v>71</v>
      </c>
      <c r="D1853" s="54"/>
      <c r="E1853" s="53"/>
      <c r="F1853" s="53"/>
      <c r="G1853" s="53"/>
      <c r="H1853" s="51">
        <f>H1847+H1848</f>
        <v>1303.05</v>
      </c>
      <c r="I1853" s="52"/>
      <c r="J1853" s="51">
        <f>J1847+J1848</f>
        <v>145.30000000000001</v>
      </c>
      <c r="K1853" s="52"/>
      <c r="L1853" s="96"/>
    </row>
    <row r="1854" spans="1:56" ht="14.25" x14ac:dyDescent="0.2">
      <c r="A1854" s="103"/>
      <c r="B1854" s="55"/>
      <c r="C1854" s="55" t="s">
        <v>72</v>
      </c>
      <c r="D1854" s="54"/>
      <c r="E1854" s="53"/>
      <c r="F1854" s="53"/>
      <c r="G1854" s="53"/>
      <c r="H1854" s="51"/>
      <c r="I1854" s="52"/>
      <c r="J1854" s="51">
        <f>SUM(Q1845:Q1857)+SUM(V1845:V1857)</f>
        <v>124.48</v>
      </c>
      <c r="K1854" s="52"/>
      <c r="L1854" s="96"/>
    </row>
    <row r="1855" spans="1:56" ht="28.5" x14ac:dyDescent="0.2">
      <c r="A1855" s="103"/>
      <c r="B1855" s="55" t="s">
        <v>194</v>
      </c>
      <c r="C1855" s="55" t="s">
        <v>98</v>
      </c>
      <c r="D1855" s="54" t="s">
        <v>73</v>
      </c>
      <c r="E1855" s="53">
        <v>118</v>
      </c>
      <c r="F1855" s="53">
        <f>ROUND(0.9,7)</f>
        <v>0.9</v>
      </c>
      <c r="G1855" s="53">
        <v>106.2</v>
      </c>
      <c r="H1855" s="51"/>
      <c r="I1855" s="52"/>
      <c r="J1855" s="51">
        <f>SUM(AC1845:AC1857)</f>
        <v>132.19999999999999</v>
      </c>
      <c r="K1855" s="52"/>
      <c r="L1855" s="96"/>
    </row>
    <row r="1856" spans="1:56" ht="42.75" x14ac:dyDescent="0.2">
      <c r="A1856" s="104"/>
      <c r="B1856" s="60" t="s">
        <v>193</v>
      </c>
      <c r="C1856" s="60" t="s">
        <v>99</v>
      </c>
      <c r="D1856" s="59" t="s">
        <v>73</v>
      </c>
      <c r="E1856" s="58">
        <v>63</v>
      </c>
      <c r="F1856" s="58">
        <f>ROUND(0.85,7)</f>
        <v>0.85</v>
      </c>
      <c r="G1856" s="58">
        <v>53.55</v>
      </c>
      <c r="H1856" s="56"/>
      <c r="I1856" s="57"/>
      <c r="J1856" s="56">
        <f>SUM(AE1845:AE1857)</f>
        <v>66.66</v>
      </c>
      <c r="K1856" s="57"/>
      <c r="L1856" s="95"/>
    </row>
    <row r="1857" spans="1:56" ht="15" x14ac:dyDescent="0.25">
      <c r="C1857" s="198" t="s">
        <v>74</v>
      </c>
      <c r="D1857" s="198"/>
      <c r="E1857" s="198"/>
      <c r="F1857" s="198"/>
      <c r="G1857" s="198"/>
      <c r="H1857" s="198"/>
      <c r="I1857" s="198">
        <f>J1847+J1848+J1855+J1856</f>
        <v>344.15999999999997</v>
      </c>
      <c r="J1857" s="198"/>
      <c r="O1857" s="49">
        <f>I1857</f>
        <v>344.15999999999997</v>
      </c>
      <c r="P1857" s="39">
        <f>K1857</f>
        <v>0</v>
      </c>
      <c r="Q1857" s="49">
        <f>J1847</f>
        <v>119.45</v>
      </c>
      <c r="R1857" s="49">
        <f>J1847</f>
        <v>119.45</v>
      </c>
      <c r="U1857" s="94">
        <f>L1847</f>
        <v>0</v>
      </c>
      <c r="V1857" s="49">
        <f>J1849</f>
        <v>5.03</v>
      </c>
      <c r="W1857" s="94">
        <f>L1849</f>
        <v>0</v>
      </c>
      <c r="X1857" s="49">
        <f>J1848</f>
        <v>25.85</v>
      </c>
      <c r="Z1857" s="94">
        <f>L1848</f>
        <v>0</v>
      </c>
      <c r="AB1857" s="39">
        <f>0</f>
        <v>0</v>
      </c>
      <c r="AN1857" s="39">
        <v>344.15999999999997</v>
      </c>
      <c r="AO1857" s="39">
        <v>0</v>
      </c>
      <c r="AP1857" s="39">
        <v>25.85</v>
      </c>
      <c r="AQ1857" s="39">
        <v>119.45</v>
      </c>
      <c r="AX1857" s="39">
        <v>0</v>
      </c>
      <c r="AY1857" s="39">
        <v>0</v>
      </c>
      <c r="AZ1857" s="39">
        <v>0</v>
      </c>
      <c r="BA1857" s="39">
        <v>0</v>
      </c>
    </row>
    <row r="1858" spans="1:56" ht="143.25" x14ac:dyDescent="0.2">
      <c r="A1858" s="103" t="s">
        <v>350</v>
      </c>
      <c r="B1858" s="55" t="s">
        <v>351</v>
      </c>
      <c r="C1858" s="55" t="s">
        <v>231</v>
      </c>
      <c r="D1858" s="54" t="s">
        <v>111</v>
      </c>
      <c r="E1858" s="53">
        <v>16.484999999999999</v>
      </c>
      <c r="F1858" s="53"/>
      <c r="G1858" s="53">
        <v>16.484999999999999</v>
      </c>
      <c r="H1858" s="51"/>
      <c r="I1858" s="52"/>
      <c r="J1858" s="51"/>
      <c r="K1858" s="52"/>
      <c r="L1858" s="96"/>
      <c r="AC1858" s="39">
        <v>241.02</v>
      </c>
      <c r="AD1858" s="39">
        <v>241.02</v>
      </c>
      <c r="AE1858" s="39">
        <v>214.98</v>
      </c>
      <c r="AF1858" s="39">
        <v>214.98</v>
      </c>
      <c r="AS1858" s="39">
        <v>241.02</v>
      </c>
      <c r="AT1858" s="39">
        <v>214.98</v>
      </c>
      <c r="BC1858" s="39">
        <v>0</v>
      </c>
      <c r="BD1858" s="39">
        <v>0</v>
      </c>
    </row>
    <row r="1859" spans="1:56" ht="25.5" x14ac:dyDescent="0.2">
      <c r="B1859" s="106" t="s">
        <v>352</v>
      </c>
    </row>
    <row r="1860" spans="1:56" ht="14.25" x14ac:dyDescent="0.2">
      <c r="A1860" s="103"/>
      <c r="B1860" s="61">
        <v>1</v>
      </c>
      <c r="C1860" s="55" t="s">
        <v>33</v>
      </c>
      <c r="D1860" s="54"/>
      <c r="E1860" s="53"/>
      <c r="F1860" s="53"/>
      <c r="G1860" s="53"/>
      <c r="H1860" s="51">
        <v>23.81</v>
      </c>
      <c r="I1860" s="52">
        <f>ROUND(0.7,7)</f>
        <v>0.7</v>
      </c>
      <c r="J1860" s="51">
        <v>274.8</v>
      </c>
      <c r="K1860" s="52"/>
      <c r="L1860" s="96"/>
    </row>
    <row r="1861" spans="1:56" ht="14.25" x14ac:dyDescent="0.2">
      <c r="A1861" s="103"/>
      <c r="B1861" s="61">
        <v>3</v>
      </c>
      <c r="C1861" s="55" t="s">
        <v>34</v>
      </c>
      <c r="D1861" s="54"/>
      <c r="E1861" s="53"/>
      <c r="F1861" s="53"/>
      <c r="G1861" s="53"/>
      <c r="H1861" s="51">
        <v>14.41</v>
      </c>
      <c r="I1861" s="52">
        <f>ROUND(0.7,7)</f>
        <v>0.7</v>
      </c>
      <c r="J1861" s="51">
        <v>166.33</v>
      </c>
      <c r="K1861" s="52"/>
      <c r="L1861" s="96"/>
    </row>
    <row r="1862" spans="1:56" ht="14.25" x14ac:dyDescent="0.2">
      <c r="A1862" s="103"/>
      <c r="B1862" s="61">
        <v>2</v>
      </c>
      <c r="C1862" s="55" t="s">
        <v>67</v>
      </c>
      <c r="D1862" s="54"/>
      <c r="E1862" s="53"/>
      <c r="F1862" s="53"/>
      <c r="G1862" s="53"/>
      <c r="H1862" s="51">
        <v>1.97</v>
      </c>
      <c r="I1862" s="52">
        <f>ROUND(0.7,7)</f>
        <v>0.7</v>
      </c>
      <c r="J1862" s="62">
        <v>22.75</v>
      </c>
      <c r="K1862" s="52"/>
      <c r="L1862" s="97"/>
    </row>
    <row r="1863" spans="1:56" ht="14.25" x14ac:dyDescent="0.2">
      <c r="A1863" s="103"/>
      <c r="B1863" s="55" t="s">
        <v>118</v>
      </c>
      <c r="C1863" s="55" t="s">
        <v>119</v>
      </c>
      <c r="D1863" s="54" t="s">
        <v>109</v>
      </c>
      <c r="E1863" s="53">
        <v>0</v>
      </c>
      <c r="F1863" s="53">
        <f>ROUND(0,7)</f>
        <v>0</v>
      </c>
      <c r="G1863" s="53">
        <v>0</v>
      </c>
      <c r="H1863" s="51"/>
      <c r="I1863" s="52"/>
      <c r="J1863" s="51"/>
      <c r="K1863" s="52"/>
      <c r="L1863" s="96"/>
    </row>
    <row r="1864" spans="1:56" ht="14.25" x14ac:dyDescent="0.2">
      <c r="A1864" s="103"/>
      <c r="B1864" s="55" t="s">
        <v>879</v>
      </c>
      <c r="C1864" s="55" t="s">
        <v>880</v>
      </c>
      <c r="D1864" s="54" t="s">
        <v>111</v>
      </c>
      <c r="E1864" s="53">
        <v>1</v>
      </c>
      <c r="F1864" s="53">
        <f>ROUND(0,7)</f>
        <v>0</v>
      </c>
      <c r="G1864" s="53">
        <v>0</v>
      </c>
      <c r="H1864" s="51"/>
      <c r="I1864" s="52"/>
      <c r="J1864" s="51"/>
      <c r="K1864" s="52"/>
      <c r="L1864" s="96"/>
    </row>
    <row r="1865" spans="1:56" ht="14.25" x14ac:dyDescent="0.2">
      <c r="A1865" s="103"/>
      <c r="B1865" s="55"/>
      <c r="C1865" s="55" t="s">
        <v>68</v>
      </c>
      <c r="D1865" s="54" t="s">
        <v>69</v>
      </c>
      <c r="E1865" s="53">
        <v>2.4</v>
      </c>
      <c r="F1865" s="53">
        <f>ROUND(0.7,7)</f>
        <v>0.7</v>
      </c>
      <c r="G1865" s="53">
        <v>27.694800000000001</v>
      </c>
      <c r="H1865" s="51"/>
      <c r="I1865" s="52"/>
      <c r="J1865" s="51"/>
      <c r="K1865" s="52"/>
      <c r="L1865" s="96"/>
    </row>
    <row r="1866" spans="1:56" ht="14.25" x14ac:dyDescent="0.2">
      <c r="A1866" s="103"/>
      <c r="B1866" s="55"/>
      <c r="C1866" s="60" t="s">
        <v>70</v>
      </c>
      <c r="D1866" s="59" t="s">
        <v>69</v>
      </c>
      <c r="E1866" s="58">
        <v>0.17</v>
      </c>
      <c r="F1866" s="58">
        <f>ROUND(0.7,7)</f>
        <v>0.7</v>
      </c>
      <c r="G1866" s="58">
        <v>1.9617150000000001</v>
      </c>
      <c r="H1866" s="56"/>
      <c r="I1866" s="57"/>
      <c r="J1866" s="56"/>
      <c r="K1866" s="57"/>
      <c r="L1866" s="95"/>
    </row>
    <row r="1867" spans="1:56" ht="14.25" x14ac:dyDescent="0.2">
      <c r="A1867" s="103"/>
      <c r="B1867" s="55"/>
      <c r="C1867" s="55" t="s">
        <v>71</v>
      </c>
      <c r="D1867" s="54"/>
      <c r="E1867" s="53"/>
      <c r="F1867" s="53"/>
      <c r="G1867" s="53"/>
      <c r="H1867" s="51">
        <f>H1860+H1861</f>
        <v>38.22</v>
      </c>
      <c r="I1867" s="52"/>
      <c r="J1867" s="51">
        <f>J1860+J1861</f>
        <v>441.13</v>
      </c>
      <c r="K1867" s="52"/>
      <c r="L1867" s="96"/>
    </row>
    <row r="1868" spans="1:56" ht="14.25" x14ac:dyDescent="0.2">
      <c r="A1868" s="103"/>
      <c r="B1868" s="55"/>
      <c r="C1868" s="55" t="s">
        <v>72</v>
      </c>
      <c r="D1868" s="54"/>
      <c r="E1868" s="53"/>
      <c r="F1868" s="53"/>
      <c r="G1868" s="53"/>
      <c r="H1868" s="51"/>
      <c r="I1868" s="52"/>
      <c r="J1868" s="51">
        <f>SUM(Q1858:Q1871)+SUM(V1858:V1871)</f>
        <v>297.55</v>
      </c>
      <c r="K1868" s="52"/>
      <c r="L1868" s="96"/>
    </row>
    <row r="1869" spans="1:56" ht="28.5" x14ac:dyDescent="0.2">
      <c r="A1869" s="103"/>
      <c r="B1869" s="55" t="s">
        <v>183</v>
      </c>
      <c r="C1869" s="55" t="s">
        <v>94</v>
      </c>
      <c r="D1869" s="54" t="s">
        <v>73</v>
      </c>
      <c r="E1869" s="53">
        <v>90</v>
      </c>
      <c r="F1869" s="53">
        <f>ROUND(0.9,7)</f>
        <v>0.9</v>
      </c>
      <c r="G1869" s="53">
        <v>81</v>
      </c>
      <c r="H1869" s="51"/>
      <c r="I1869" s="52"/>
      <c r="J1869" s="51">
        <f>SUM(AC1858:AC1871)</f>
        <v>241.02</v>
      </c>
      <c r="K1869" s="52"/>
      <c r="L1869" s="96"/>
    </row>
    <row r="1870" spans="1:56" ht="42.75" x14ac:dyDescent="0.2">
      <c r="A1870" s="104"/>
      <c r="B1870" s="60" t="s">
        <v>182</v>
      </c>
      <c r="C1870" s="60" t="s">
        <v>95</v>
      </c>
      <c r="D1870" s="59" t="s">
        <v>73</v>
      </c>
      <c r="E1870" s="58">
        <v>85</v>
      </c>
      <c r="F1870" s="58">
        <f>ROUND(0.85,7)</f>
        <v>0.85</v>
      </c>
      <c r="G1870" s="58">
        <v>72.25</v>
      </c>
      <c r="H1870" s="56"/>
      <c r="I1870" s="57"/>
      <c r="J1870" s="56">
        <f>SUM(AE1858:AE1871)</f>
        <v>214.98</v>
      </c>
      <c r="K1870" s="57"/>
      <c r="L1870" s="95"/>
    </row>
    <row r="1871" spans="1:56" ht="15" x14ac:dyDescent="0.25">
      <c r="C1871" s="198" t="s">
        <v>74</v>
      </c>
      <c r="D1871" s="198"/>
      <c r="E1871" s="198"/>
      <c r="F1871" s="198"/>
      <c r="G1871" s="198"/>
      <c r="H1871" s="198"/>
      <c r="I1871" s="198">
        <f>J1860+J1861+J1869+J1870</f>
        <v>897.13</v>
      </c>
      <c r="J1871" s="198"/>
      <c r="O1871" s="49">
        <f>I1871</f>
        <v>897.13</v>
      </c>
      <c r="P1871" s="39">
        <f>K1871</f>
        <v>0</v>
      </c>
      <c r="Q1871" s="49">
        <f>J1860</f>
        <v>274.8</v>
      </c>
      <c r="R1871" s="49">
        <f>J1860</f>
        <v>274.8</v>
      </c>
      <c r="U1871" s="94">
        <f>L1860</f>
        <v>0</v>
      </c>
      <c r="V1871" s="49">
        <f>J1862</f>
        <v>22.75</v>
      </c>
      <c r="W1871" s="94">
        <f>L1862</f>
        <v>0</v>
      </c>
      <c r="X1871" s="49">
        <f>J1861</f>
        <v>166.33</v>
      </c>
      <c r="Z1871" s="94">
        <f>L1861</f>
        <v>0</v>
      </c>
      <c r="AB1871" s="39">
        <f>0</f>
        <v>0</v>
      </c>
      <c r="AN1871" s="39">
        <v>897.13</v>
      </c>
      <c r="AO1871" s="39">
        <v>0</v>
      </c>
      <c r="AP1871" s="39">
        <v>166.33</v>
      </c>
      <c r="AQ1871" s="39">
        <v>274.8</v>
      </c>
      <c r="AX1871" s="39">
        <v>0</v>
      </c>
      <c r="AY1871" s="39">
        <v>0</v>
      </c>
      <c r="AZ1871" s="39">
        <v>0</v>
      </c>
      <c r="BA1871" s="39">
        <v>0</v>
      </c>
    </row>
    <row r="1872" spans="1:56" ht="214.5" x14ac:dyDescent="0.2">
      <c r="A1872" s="103" t="s">
        <v>353</v>
      </c>
      <c r="B1872" s="55" t="s">
        <v>354</v>
      </c>
      <c r="C1872" s="55" t="s">
        <v>230</v>
      </c>
      <c r="D1872" s="54" t="s">
        <v>104</v>
      </c>
      <c r="E1872" s="53">
        <v>0.34649999999999997</v>
      </c>
      <c r="F1872" s="53"/>
      <c r="G1872" s="53">
        <v>0.34649999999999997</v>
      </c>
      <c r="H1872" s="51"/>
      <c r="I1872" s="52"/>
      <c r="J1872" s="51"/>
      <c r="K1872" s="52"/>
      <c r="L1872" s="96"/>
      <c r="AC1872" s="39">
        <v>387.4</v>
      </c>
      <c r="AD1872" s="39">
        <v>387.4</v>
      </c>
      <c r="AE1872" s="39">
        <v>195.34</v>
      </c>
      <c r="AF1872" s="39">
        <v>195.34</v>
      </c>
      <c r="AS1872" s="39">
        <v>387.4</v>
      </c>
      <c r="AT1872" s="39">
        <v>195.34</v>
      </c>
      <c r="BC1872" s="39">
        <v>0</v>
      </c>
      <c r="BD1872" s="39">
        <v>0</v>
      </c>
    </row>
    <row r="1873" spans="1:56" ht="25.5" x14ac:dyDescent="0.2">
      <c r="B1873" s="106" t="s">
        <v>349</v>
      </c>
    </row>
    <row r="1874" spans="1:56" x14ac:dyDescent="0.2">
      <c r="C1874" s="63" t="s">
        <v>355</v>
      </c>
    </row>
    <row r="1875" spans="1:56" ht="14.25" x14ac:dyDescent="0.2">
      <c r="A1875" s="103"/>
      <c r="B1875" s="61">
        <v>1</v>
      </c>
      <c r="C1875" s="55" t="s">
        <v>33</v>
      </c>
      <c r="D1875" s="54"/>
      <c r="E1875" s="53"/>
      <c r="F1875" s="53"/>
      <c r="G1875" s="53"/>
      <c r="H1875" s="51">
        <v>1268.96</v>
      </c>
      <c r="I1875" s="52">
        <f>ROUND(0.8,7)</f>
        <v>0.8</v>
      </c>
      <c r="J1875" s="51">
        <v>351.76</v>
      </c>
      <c r="K1875" s="52"/>
      <c r="L1875" s="96"/>
    </row>
    <row r="1876" spans="1:56" ht="14.25" x14ac:dyDescent="0.2">
      <c r="A1876" s="103"/>
      <c r="B1876" s="61">
        <v>3</v>
      </c>
      <c r="C1876" s="55" t="s">
        <v>34</v>
      </c>
      <c r="D1876" s="54"/>
      <c r="E1876" s="53"/>
      <c r="F1876" s="53"/>
      <c r="G1876" s="53"/>
      <c r="H1876" s="51">
        <v>236.16</v>
      </c>
      <c r="I1876" s="52">
        <f>ROUND(0.8,7)</f>
        <v>0.8</v>
      </c>
      <c r="J1876" s="51">
        <v>65.459999999999994</v>
      </c>
      <c r="K1876" s="52"/>
      <c r="L1876" s="96"/>
    </row>
    <row r="1877" spans="1:56" ht="14.25" x14ac:dyDescent="0.2">
      <c r="A1877" s="103"/>
      <c r="B1877" s="61">
        <v>2</v>
      </c>
      <c r="C1877" s="55" t="s">
        <v>67</v>
      </c>
      <c r="D1877" s="54"/>
      <c r="E1877" s="53"/>
      <c r="F1877" s="53"/>
      <c r="G1877" s="53"/>
      <c r="H1877" s="51">
        <v>46.96</v>
      </c>
      <c r="I1877" s="52">
        <f>ROUND(0.8,7)</f>
        <v>0.8</v>
      </c>
      <c r="J1877" s="62">
        <v>13.02</v>
      </c>
      <c r="K1877" s="52"/>
      <c r="L1877" s="97"/>
    </row>
    <row r="1878" spans="1:56" ht="14.25" x14ac:dyDescent="0.2">
      <c r="A1878" s="103"/>
      <c r="B1878" s="55" t="s">
        <v>874</v>
      </c>
      <c r="C1878" s="55" t="s">
        <v>875</v>
      </c>
      <c r="D1878" s="54" t="s">
        <v>111</v>
      </c>
      <c r="E1878" s="53">
        <v>100</v>
      </c>
      <c r="F1878" s="53">
        <f>ROUND(0,7)</f>
        <v>0</v>
      </c>
      <c r="G1878" s="53">
        <v>0</v>
      </c>
      <c r="H1878" s="51"/>
      <c r="I1878" s="52"/>
      <c r="J1878" s="51"/>
      <c r="K1878" s="52"/>
      <c r="L1878" s="96"/>
    </row>
    <row r="1879" spans="1:56" ht="14.25" x14ac:dyDescent="0.2">
      <c r="A1879" s="103"/>
      <c r="B1879" s="55"/>
      <c r="C1879" s="55" t="s">
        <v>68</v>
      </c>
      <c r="D1879" s="54" t="s">
        <v>69</v>
      </c>
      <c r="E1879" s="53">
        <v>145.19</v>
      </c>
      <c r="F1879" s="53">
        <f>ROUND(0.8,7)</f>
        <v>0.8</v>
      </c>
      <c r="G1879" s="53">
        <v>40.246668</v>
      </c>
      <c r="H1879" s="51"/>
      <c r="I1879" s="52"/>
      <c r="J1879" s="51"/>
      <c r="K1879" s="52"/>
      <c r="L1879" s="96"/>
    </row>
    <row r="1880" spans="1:56" ht="14.25" x14ac:dyDescent="0.2">
      <c r="A1880" s="103"/>
      <c r="B1880" s="55"/>
      <c r="C1880" s="60" t="s">
        <v>70</v>
      </c>
      <c r="D1880" s="59" t="s">
        <v>69</v>
      </c>
      <c r="E1880" s="58">
        <v>3.94</v>
      </c>
      <c r="F1880" s="58">
        <f>ROUND(0.8,7)</f>
        <v>0.8</v>
      </c>
      <c r="G1880" s="58">
        <v>1.092168</v>
      </c>
      <c r="H1880" s="56"/>
      <c r="I1880" s="57"/>
      <c r="J1880" s="56"/>
      <c r="K1880" s="57"/>
      <c r="L1880" s="95"/>
    </row>
    <row r="1881" spans="1:56" ht="14.25" x14ac:dyDescent="0.2">
      <c r="A1881" s="103"/>
      <c r="B1881" s="55"/>
      <c r="C1881" s="55" t="s">
        <v>71</v>
      </c>
      <c r="D1881" s="54"/>
      <c r="E1881" s="53"/>
      <c r="F1881" s="53"/>
      <c r="G1881" s="53"/>
      <c r="H1881" s="51">
        <f>H1875+H1876</f>
        <v>1505.1200000000001</v>
      </c>
      <c r="I1881" s="52"/>
      <c r="J1881" s="51">
        <f>J1875+J1876</f>
        <v>417.21999999999997</v>
      </c>
      <c r="K1881" s="52"/>
      <c r="L1881" s="96"/>
    </row>
    <row r="1882" spans="1:56" ht="14.25" x14ac:dyDescent="0.2">
      <c r="A1882" s="103"/>
      <c r="B1882" s="55"/>
      <c r="C1882" s="55" t="s">
        <v>72</v>
      </c>
      <c r="D1882" s="54"/>
      <c r="E1882" s="53"/>
      <c r="F1882" s="53"/>
      <c r="G1882" s="53"/>
      <c r="H1882" s="51"/>
      <c r="I1882" s="52"/>
      <c r="J1882" s="51">
        <f>SUM(Q1872:Q1885)+SUM(V1872:V1885)</f>
        <v>364.78</v>
      </c>
      <c r="K1882" s="52"/>
      <c r="L1882" s="96"/>
    </row>
    <row r="1883" spans="1:56" ht="28.5" x14ac:dyDescent="0.2">
      <c r="A1883" s="103"/>
      <c r="B1883" s="55" t="s">
        <v>194</v>
      </c>
      <c r="C1883" s="55" t="s">
        <v>98</v>
      </c>
      <c r="D1883" s="54" t="s">
        <v>73</v>
      </c>
      <c r="E1883" s="53">
        <v>118</v>
      </c>
      <c r="F1883" s="53">
        <f>ROUND(0.9,7)</f>
        <v>0.9</v>
      </c>
      <c r="G1883" s="53">
        <v>106.2</v>
      </c>
      <c r="H1883" s="51"/>
      <c r="I1883" s="52"/>
      <c r="J1883" s="51">
        <f>SUM(AC1872:AC1885)</f>
        <v>387.4</v>
      </c>
      <c r="K1883" s="52"/>
      <c r="L1883" s="96"/>
    </row>
    <row r="1884" spans="1:56" ht="42.75" x14ac:dyDescent="0.2">
      <c r="A1884" s="104"/>
      <c r="B1884" s="60" t="s">
        <v>193</v>
      </c>
      <c r="C1884" s="60" t="s">
        <v>99</v>
      </c>
      <c r="D1884" s="59" t="s">
        <v>73</v>
      </c>
      <c r="E1884" s="58">
        <v>63</v>
      </c>
      <c r="F1884" s="58">
        <f>ROUND(0.85,7)</f>
        <v>0.85</v>
      </c>
      <c r="G1884" s="58">
        <v>53.55</v>
      </c>
      <c r="H1884" s="56"/>
      <c r="I1884" s="57"/>
      <c r="J1884" s="56">
        <f>SUM(AE1872:AE1885)</f>
        <v>195.34</v>
      </c>
      <c r="K1884" s="57"/>
      <c r="L1884" s="95"/>
    </row>
    <row r="1885" spans="1:56" ht="15" x14ac:dyDescent="0.25">
      <c r="C1885" s="198" t="s">
        <v>74</v>
      </c>
      <c r="D1885" s="198"/>
      <c r="E1885" s="198"/>
      <c r="F1885" s="198"/>
      <c r="G1885" s="198"/>
      <c r="H1885" s="198"/>
      <c r="I1885" s="198">
        <f>J1875+J1876+J1883+J1884</f>
        <v>999.95999999999992</v>
      </c>
      <c r="J1885" s="198"/>
      <c r="O1885" s="49">
        <f>I1885</f>
        <v>999.95999999999992</v>
      </c>
      <c r="P1885" s="39">
        <f>K1885</f>
        <v>0</v>
      </c>
      <c r="Q1885" s="49">
        <f>J1875</f>
        <v>351.76</v>
      </c>
      <c r="R1885" s="49">
        <f>J1875</f>
        <v>351.76</v>
      </c>
      <c r="U1885" s="94">
        <f>L1875</f>
        <v>0</v>
      </c>
      <c r="V1885" s="49">
        <f>J1877</f>
        <v>13.02</v>
      </c>
      <c r="W1885" s="94">
        <f>L1877</f>
        <v>0</v>
      </c>
      <c r="X1885" s="49">
        <f>J1876</f>
        <v>65.459999999999994</v>
      </c>
      <c r="Z1885" s="94">
        <f>L1876</f>
        <v>0</v>
      </c>
      <c r="AB1885" s="39">
        <f>0</f>
        <v>0</v>
      </c>
      <c r="AN1885" s="39">
        <v>999.95999999999992</v>
      </c>
      <c r="AO1885" s="39">
        <v>0</v>
      </c>
      <c r="AP1885" s="39">
        <v>65.459999999999994</v>
      </c>
      <c r="AQ1885" s="39">
        <v>351.76</v>
      </c>
      <c r="AX1885" s="39">
        <v>0</v>
      </c>
      <c r="AY1885" s="39">
        <v>0</v>
      </c>
      <c r="AZ1885" s="39">
        <v>0</v>
      </c>
      <c r="BA1885" s="39">
        <v>0</v>
      </c>
    </row>
    <row r="1886" spans="1:56" ht="214.5" x14ac:dyDescent="0.2">
      <c r="A1886" s="103" t="s">
        <v>356</v>
      </c>
      <c r="B1886" s="55" t="s">
        <v>354</v>
      </c>
      <c r="C1886" s="55" t="s">
        <v>230</v>
      </c>
      <c r="D1886" s="54" t="s">
        <v>104</v>
      </c>
      <c r="E1886" s="53">
        <v>7.1400000000000005E-2</v>
      </c>
      <c r="F1886" s="53"/>
      <c r="G1886" s="53">
        <v>7.1400000000000005E-2</v>
      </c>
      <c r="H1886" s="51"/>
      <c r="I1886" s="52"/>
      <c r="J1886" s="51"/>
      <c r="K1886" s="52"/>
      <c r="L1886" s="96"/>
      <c r="AC1886" s="39">
        <v>79.819999999999993</v>
      </c>
      <c r="AD1886" s="39">
        <v>79.819999999999993</v>
      </c>
      <c r="AE1886" s="39">
        <v>40.25</v>
      </c>
      <c r="AF1886" s="39">
        <v>40.25</v>
      </c>
      <c r="AS1886" s="39">
        <v>79.819999999999993</v>
      </c>
      <c r="AT1886" s="39">
        <v>40.25</v>
      </c>
      <c r="BC1886" s="39">
        <v>0</v>
      </c>
      <c r="BD1886" s="39">
        <v>0</v>
      </c>
    </row>
    <row r="1887" spans="1:56" ht="25.5" x14ac:dyDescent="0.2">
      <c r="B1887" s="106" t="s">
        <v>349</v>
      </c>
    </row>
    <row r="1888" spans="1:56" x14ac:dyDescent="0.2">
      <c r="C1888" s="63" t="s">
        <v>357</v>
      </c>
    </row>
    <row r="1889" spans="1:56" ht="14.25" x14ac:dyDescent="0.2">
      <c r="A1889" s="103"/>
      <c r="B1889" s="61">
        <v>1</v>
      </c>
      <c r="C1889" s="55" t="s">
        <v>33</v>
      </c>
      <c r="D1889" s="54"/>
      <c r="E1889" s="53"/>
      <c r="F1889" s="53"/>
      <c r="G1889" s="53"/>
      <c r="H1889" s="51">
        <v>1268.96</v>
      </c>
      <c r="I1889" s="52">
        <f>ROUND(0.8,7)</f>
        <v>0.8</v>
      </c>
      <c r="J1889" s="51">
        <v>72.48</v>
      </c>
      <c r="K1889" s="52"/>
      <c r="L1889" s="96"/>
    </row>
    <row r="1890" spans="1:56" ht="14.25" x14ac:dyDescent="0.2">
      <c r="A1890" s="103"/>
      <c r="B1890" s="61">
        <v>3</v>
      </c>
      <c r="C1890" s="55" t="s">
        <v>34</v>
      </c>
      <c r="D1890" s="54"/>
      <c r="E1890" s="53"/>
      <c r="F1890" s="53"/>
      <c r="G1890" s="53"/>
      <c r="H1890" s="51">
        <v>236.16</v>
      </c>
      <c r="I1890" s="52">
        <f>ROUND(0.8,7)</f>
        <v>0.8</v>
      </c>
      <c r="J1890" s="51">
        <v>13.49</v>
      </c>
      <c r="K1890" s="52"/>
      <c r="L1890" s="96"/>
    </row>
    <row r="1891" spans="1:56" ht="14.25" x14ac:dyDescent="0.2">
      <c r="A1891" s="103"/>
      <c r="B1891" s="61">
        <v>2</v>
      </c>
      <c r="C1891" s="55" t="s">
        <v>67</v>
      </c>
      <c r="D1891" s="54"/>
      <c r="E1891" s="53"/>
      <c r="F1891" s="53"/>
      <c r="G1891" s="53"/>
      <c r="H1891" s="51">
        <v>46.96</v>
      </c>
      <c r="I1891" s="52">
        <f>ROUND(0.8,7)</f>
        <v>0.8</v>
      </c>
      <c r="J1891" s="62">
        <v>2.68</v>
      </c>
      <c r="K1891" s="52"/>
      <c r="L1891" s="97"/>
    </row>
    <row r="1892" spans="1:56" ht="14.25" x14ac:dyDescent="0.2">
      <c r="A1892" s="103"/>
      <c r="B1892" s="55" t="s">
        <v>874</v>
      </c>
      <c r="C1892" s="55" t="s">
        <v>875</v>
      </c>
      <c r="D1892" s="54" t="s">
        <v>111</v>
      </c>
      <c r="E1892" s="53">
        <v>100</v>
      </c>
      <c r="F1892" s="53">
        <f>ROUND(0,7)</f>
        <v>0</v>
      </c>
      <c r="G1892" s="53">
        <v>0</v>
      </c>
      <c r="H1892" s="51"/>
      <c r="I1892" s="52"/>
      <c r="J1892" s="51"/>
      <c r="K1892" s="52"/>
      <c r="L1892" s="96"/>
    </row>
    <row r="1893" spans="1:56" ht="14.25" x14ac:dyDescent="0.2">
      <c r="A1893" s="103"/>
      <c r="B1893" s="55"/>
      <c r="C1893" s="55" t="s">
        <v>68</v>
      </c>
      <c r="D1893" s="54" t="s">
        <v>69</v>
      </c>
      <c r="E1893" s="53">
        <v>145.19</v>
      </c>
      <c r="F1893" s="53">
        <f>ROUND(0.8,7)</f>
        <v>0.8</v>
      </c>
      <c r="G1893" s="53">
        <v>8.2932527999999994</v>
      </c>
      <c r="H1893" s="51"/>
      <c r="I1893" s="52"/>
      <c r="J1893" s="51"/>
      <c r="K1893" s="52"/>
      <c r="L1893" s="96"/>
    </row>
    <row r="1894" spans="1:56" ht="14.25" x14ac:dyDescent="0.2">
      <c r="A1894" s="103"/>
      <c r="B1894" s="55"/>
      <c r="C1894" s="60" t="s">
        <v>70</v>
      </c>
      <c r="D1894" s="59" t="s">
        <v>69</v>
      </c>
      <c r="E1894" s="58">
        <v>3.94</v>
      </c>
      <c r="F1894" s="58">
        <f>ROUND(0.8,7)</f>
        <v>0.8</v>
      </c>
      <c r="G1894" s="58">
        <v>0.2250528</v>
      </c>
      <c r="H1894" s="56"/>
      <c r="I1894" s="57"/>
      <c r="J1894" s="56"/>
      <c r="K1894" s="57"/>
      <c r="L1894" s="95"/>
    </row>
    <row r="1895" spans="1:56" ht="14.25" x14ac:dyDescent="0.2">
      <c r="A1895" s="103"/>
      <c r="B1895" s="55"/>
      <c r="C1895" s="55" t="s">
        <v>71</v>
      </c>
      <c r="D1895" s="54"/>
      <c r="E1895" s="53"/>
      <c r="F1895" s="53"/>
      <c r="G1895" s="53"/>
      <c r="H1895" s="51">
        <f>H1889+H1890</f>
        <v>1505.1200000000001</v>
      </c>
      <c r="I1895" s="52"/>
      <c r="J1895" s="51">
        <f>J1889+J1890</f>
        <v>85.97</v>
      </c>
      <c r="K1895" s="52"/>
      <c r="L1895" s="96"/>
    </row>
    <row r="1896" spans="1:56" ht="14.25" x14ac:dyDescent="0.2">
      <c r="A1896" s="103"/>
      <c r="B1896" s="55"/>
      <c r="C1896" s="55" t="s">
        <v>72</v>
      </c>
      <c r="D1896" s="54"/>
      <c r="E1896" s="53"/>
      <c r="F1896" s="53"/>
      <c r="G1896" s="53"/>
      <c r="H1896" s="51"/>
      <c r="I1896" s="52"/>
      <c r="J1896" s="51">
        <f>SUM(Q1886:Q1899)+SUM(V1886:V1899)</f>
        <v>75.160000000000011</v>
      </c>
      <c r="K1896" s="52"/>
      <c r="L1896" s="96"/>
    </row>
    <row r="1897" spans="1:56" ht="28.5" x14ac:dyDescent="0.2">
      <c r="A1897" s="103"/>
      <c r="B1897" s="55" t="s">
        <v>194</v>
      </c>
      <c r="C1897" s="55" t="s">
        <v>98</v>
      </c>
      <c r="D1897" s="54" t="s">
        <v>73</v>
      </c>
      <c r="E1897" s="53">
        <v>118</v>
      </c>
      <c r="F1897" s="53">
        <f>ROUND(0.9,7)</f>
        <v>0.9</v>
      </c>
      <c r="G1897" s="53">
        <v>106.2</v>
      </c>
      <c r="H1897" s="51"/>
      <c r="I1897" s="52"/>
      <c r="J1897" s="51">
        <f>SUM(AC1886:AC1899)</f>
        <v>79.819999999999993</v>
      </c>
      <c r="K1897" s="52"/>
      <c r="L1897" s="96"/>
    </row>
    <row r="1898" spans="1:56" ht="42.75" x14ac:dyDescent="0.2">
      <c r="A1898" s="104"/>
      <c r="B1898" s="60" t="s">
        <v>193</v>
      </c>
      <c r="C1898" s="60" t="s">
        <v>99</v>
      </c>
      <c r="D1898" s="59" t="s">
        <v>73</v>
      </c>
      <c r="E1898" s="58">
        <v>63</v>
      </c>
      <c r="F1898" s="58">
        <f>ROUND(0.85,7)</f>
        <v>0.85</v>
      </c>
      <c r="G1898" s="58">
        <v>53.55</v>
      </c>
      <c r="H1898" s="56"/>
      <c r="I1898" s="57"/>
      <c r="J1898" s="56">
        <f>SUM(AE1886:AE1899)</f>
        <v>40.25</v>
      </c>
      <c r="K1898" s="57"/>
      <c r="L1898" s="95"/>
    </row>
    <row r="1899" spans="1:56" ht="15" x14ac:dyDescent="0.25">
      <c r="C1899" s="198" t="s">
        <v>74</v>
      </c>
      <c r="D1899" s="198"/>
      <c r="E1899" s="198"/>
      <c r="F1899" s="198"/>
      <c r="G1899" s="198"/>
      <c r="H1899" s="198"/>
      <c r="I1899" s="198">
        <f>J1889+J1890+J1897+J1898</f>
        <v>206.04</v>
      </c>
      <c r="J1899" s="198"/>
      <c r="O1899" s="49">
        <f>I1899</f>
        <v>206.04</v>
      </c>
      <c r="P1899" s="39">
        <f>K1899</f>
        <v>0</v>
      </c>
      <c r="Q1899" s="49">
        <f>J1889</f>
        <v>72.48</v>
      </c>
      <c r="R1899" s="49">
        <f>J1889</f>
        <v>72.48</v>
      </c>
      <c r="U1899" s="94">
        <f>L1889</f>
        <v>0</v>
      </c>
      <c r="V1899" s="49">
        <f>J1891</f>
        <v>2.68</v>
      </c>
      <c r="W1899" s="94">
        <f>L1891</f>
        <v>0</v>
      </c>
      <c r="X1899" s="49">
        <f>J1890</f>
        <v>13.49</v>
      </c>
      <c r="Z1899" s="94">
        <f>L1890</f>
        <v>0</v>
      </c>
      <c r="AB1899" s="39">
        <f>0</f>
        <v>0</v>
      </c>
      <c r="AN1899" s="39">
        <v>206.04</v>
      </c>
      <c r="AO1899" s="39">
        <v>0</v>
      </c>
      <c r="AP1899" s="39">
        <v>13.49</v>
      </c>
      <c r="AQ1899" s="39">
        <v>72.48</v>
      </c>
      <c r="AX1899" s="39">
        <v>0</v>
      </c>
      <c r="AY1899" s="39">
        <v>0</v>
      </c>
      <c r="AZ1899" s="39">
        <v>0</v>
      </c>
      <c r="BA1899" s="39">
        <v>0</v>
      </c>
    </row>
    <row r="1900" spans="1:56" ht="200.25" x14ac:dyDescent="0.2">
      <c r="A1900" s="103" t="s">
        <v>358</v>
      </c>
      <c r="B1900" s="55" t="s">
        <v>359</v>
      </c>
      <c r="C1900" s="55" t="s">
        <v>229</v>
      </c>
      <c r="D1900" s="54" t="s">
        <v>104</v>
      </c>
      <c r="E1900" s="53">
        <v>0.35909999999999997</v>
      </c>
      <c r="F1900" s="53"/>
      <c r="G1900" s="53">
        <v>0.35909999999999997</v>
      </c>
      <c r="H1900" s="51"/>
      <c r="I1900" s="52"/>
      <c r="J1900" s="51"/>
      <c r="K1900" s="52"/>
      <c r="L1900" s="96"/>
      <c r="AC1900" s="39">
        <v>374.77</v>
      </c>
      <c r="AD1900" s="39">
        <v>374.77</v>
      </c>
      <c r="AE1900" s="39">
        <v>334.29</v>
      </c>
      <c r="AF1900" s="39">
        <v>334.29</v>
      </c>
      <c r="AS1900" s="39">
        <v>374.77</v>
      </c>
      <c r="AT1900" s="39">
        <v>334.29</v>
      </c>
      <c r="BC1900" s="39">
        <v>0</v>
      </c>
      <c r="BD1900" s="39">
        <v>0</v>
      </c>
    </row>
    <row r="1901" spans="1:56" ht="25.5" x14ac:dyDescent="0.2">
      <c r="B1901" s="106" t="s">
        <v>352</v>
      </c>
    </row>
    <row r="1902" spans="1:56" x14ac:dyDescent="0.2">
      <c r="C1902" s="63" t="s">
        <v>360</v>
      </c>
    </row>
    <row r="1903" spans="1:56" ht="14.25" x14ac:dyDescent="0.2">
      <c r="A1903" s="103"/>
      <c r="B1903" s="61">
        <v>1</v>
      </c>
      <c r="C1903" s="55" t="s">
        <v>33</v>
      </c>
      <c r="D1903" s="54"/>
      <c r="E1903" s="53"/>
      <c r="F1903" s="53"/>
      <c r="G1903" s="53"/>
      <c r="H1903" s="51">
        <v>1826.21</v>
      </c>
      <c r="I1903" s="52">
        <f>ROUND(0.7,7)</f>
        <v>0.7</v>
      </c>
      <c r="J1903" s="51">
        <v>459.06</v>
      </c>
      <c r="K1903" s="52"/>
      <c r="L1903" s="96"/>
    </row>
    <row r="1904" spans="1:56" ht="14.25" x14ac:dyDescent="0.2">
      <c r="A1904" s="103"/>
      <c r="B1904" s="61">
        <v>3</v>
      </c>
      <c r="C1904" s="55" t="s">
        <v>34</v>
      </c>
      <c r="D1904" s="54"/>
      <c r="E1904" s="53"/>
      <c r="F1904" s="53"/>
      <c r="G1904" s="53"/>
      <c r="H1904" s="51">
        <v>64.38</v>
      </c>
      <c r="I1904" s="52">
        <f>ROUND(0.7,7)</f>
        <v>0.7</v>
      </c>
      <c r="J1904" s="51">
        <v>16.18</v>
      </c>
      <c r="K1904" s="52"/>
      <c r="L1904" s="96"/>
    </row>
    <row r="1905" spans="1:56" ht="14.25" x14ac:dyDescent="0.2">
      <c r="A1905" s="103"/>
      <c r="B1905" s="61">
        <v>2</v>
      </c>
      <c r="C1905" s="55" t="s">
        <v>67</v>
      </c>
      <c r="D1905" s="54"/>
      <c r="E1905" s="53"/>
      <c r="F1905" s="53"/>
      <c r="G1905" s="53"/>
      <c r="H1905" s="51">
        <v>14.42</v>
      </c>
      <c r="I1905" s="52">
        <f>ROUND(0.7,7)</f>
        <v>0.7</v>
      </c>
      <c r="J1905" s="62">
        <v>3.62</v>
      </c>
      <c r="K1905" s="52"/>
      <c r="L1905" s="97"/>
    </row>
    <row r="1906" spans="1:56" ht="14.25" x14ac:dyDescent="0.2">
      <c r="A1906" s="103"/>
      <c r="B1906" s="55" t="s">
        <v>148</v>
      </c>
      <c r="C1906" s="55" t="s">
        <v>876</v>
      </c>
      <c r="D1906" s="54" t="s">
        <v>110</v>
      </c>
      <c r="E1906" s="53">
        <v>0</v>
      </c>
      <c r="F1906" s="53">
        <f>ROUND(0,7)</f>
        <v>0</v>
      </c>
      <c r="G1906" s="53">
        <v>0</v>
      </c>
      <c r="H1906" s="51"/>
      <c r="I1906" s="52"/>
      <c r="J1906" s="51"/>
      <c r="K1906" s="52"/>
      <c r="L1906" s="96"/>
    </row>
    <row r="1907" spans="1:56" ht="28.5" x14ac:dyDescent="0.2">
      <c r="A1907" s="103"/>
      <c r="B1907" s="55" t="s">
        <v>877</v>
      </c>
      <c r="C1907" s="55" t="s">
        <v>878</v>
      </c>
      <c r="D1907" s="54" t="s">
        <v>111</v>
      </c>
      <c r="E1907" s="53">
        <v>100</v>
      </c>
      <c r="F1907" s="53">
        <f>ROUND(0,7)</f>
        <v>0</v>
      </c>
      <c r="G1907" s="53">
        <v>0</v>
      </c>
      <c r="H1907" s="51"/>
      <c r="I1907" s="52"/>
      <c r="J1907" s="51"/>
      <c r="K1907" s="52"/>
      <c r="L1907" s="96"/>
    </row>
    <row r="1908" spans="1:56" ht="14.25" x14ac:dyDescent="0.2">
      <c r="A1908" s="103"/>
      <c r="B1908" s="55"/>
      <c r="C1908" s="55" t="s">
        <v>68</v>
      </c>
      <c r="D1908" s="54" t="s">
        <v>69</v>
      </c>
      <c r="E1908" s="53">
        <v>192.03</v>
      </c>
      <c r="F1908" s="53">
        <f>ROUND(0.7,7)</f>
        <v>0.7</v>
      </c>
      <c r="G1908" s="53">
        <v>48.270581100000001</v>
      </c>
      <c r="H1908" s="51"/>
      <c r="I1908" s="52"/>
      <c r="J1908" s="51"/>
      <c r="K1908" s="52"/>
      <c r="L1908" s="96"/>
    </row>
    <row r="1909" spans="1:56" ht="14.25" x14ac:dyDescent="0.2">
      <c r="A1909" s="103"/>
      <c r="B1909" s="55"/>
      <c r="C1909" s="60" t="s">
        <v>70</v>
      </c>
      <c r="D1909" s="59" t="s">
        <v>69</v>
      </c>
      <c r="E1909" s="58">
        <v>1.1100000000000001</v>
      </c>
      <c r="F1909" s="58">
        <f>ROUND(0.7,7)</f>
        <v>0.7</v>
      </c>
      <c r="G1909" s="58">
        <v>0.27902070000000001</v>
      </c>
      <c r="H1909" s="56"/>
      <c r="I1909" s="57"/>
      <c r="J1909" s="56"/>
      <c r="K1909" s="57"/>
      <c r="L1909" s="95"/>
    </row>
    <row r="1910" spans="1:56" ht="14.25" x14ac:dyDescent="0.2">
      <c r="A1910" s="103"/>
      <c r="B1910" s="55"/>
      <c r="C1910" s="55" t="s">
        <v>71</v>
      </c>
      <c r="D1910" s="54"/>
      <c r="E1910" s="53"/>
      <c r="F1910" s="53"/>
      <c r="G1910" s="53"/>
      <c r="H1910" s="51">
        <f>H1903+H1904</f>
        <v>1890.5900000000001</v>
      </c>
      <c r="I1910" s="52"/>
      <c r="J1910" s="51">
        <f>J1903+J1904</f>
        <v>475.24</v>
      </c>
      <c r="K1910" s="52"/>
      <c r="L1910" s="96"/>
    </row>
    <row r="1911" spans="1:56" ht="14.25" x14ac:dyDescent="0.2">
      <c r="A1911" s="103"/>
      <c r="B1911" s="55"/>
      <c r="C1911" s="55" t="s">
        <v>72</v>
      </c>
      <c r="D1911" s="54"/>
      <c r="E1911" s="53"/>
      <c r="F1911" s="53"/>
      <c r="G1911" s="53"/>
      <c r="H1911" s="51"/>
      <c r="I1911" s="52"/>
      <c r="J1911" s="51">
        <f>SUM(Q1900:Q1914)+SUM(V1900:V1914)</f>
        <v>462.68</v>
      </c>
      <c r="K1911" s="52"/>
      <c r="L1911" s="96"/>
    </row>
    <row r="1912" spans="1:56" ht="28.5" x14ac:dyDescent="0.2">
      <c r="A1912" s="103"/>
      <c r="B1912" s="55" t="s">
        <v>183</v>
      </c>
      <c r="C1912" s="55" t="s">
        <v>94</v>
      </c>
      <c r="D1912" s="54" t="s">
        <v>73</v>
      </c>
      <c r="E1912" s="53">
        <v>90</v>
      </c>
      <c r="F1912" s="53">
        <f>ROUND(0.9,7)</f>
        <v>0.9</v>
      </c>
      <c r="G1912" s="53">
        <v>81</v>
      </c>
      <c r="H1912" s="51"/>
      <c r="I1912" s="52"/>
      <c r="J1912" s="51">
        <f>SUM(AC1900:AC1914)</f>
        <v>374.77</v>
      </c>
      <c r="K1912" s="52"/>
      <c r="L1912" s="96"/>
    </row>
    <row r="1913" spans="1:56" ht="42.75" x14ac:dyDescent="0.2">
      <c r="A1913" s="104"/>
      <c r="B1913" s="60" t="s">
        <v>182</v>
      </c>
      <c r="C1913" s="60" t="s">
        <v>95</v>
      </c>
      <c r="D1913" s="59" t="s">
        <v>73</v>
      </c>
      <c r="E1913" s="58">
        <v>85</v>
      </c>
      <c r="F1913" s="58">
        <f>ROUND(0.85,7)</f>
        <v>0.85</v>
      </c>
      <c r="G1913" s="58">
        <v>72.25</v>
      </c>
      <c r="H1913" s="56"/>
      <c r="I1913" s="57"/>
      <c r="J1913" s="56">
        <f>SUM(AE1900:AE1914)</f>
        <v>334.29</v>
      </c>
      <c r="K1913" s="57"/>
      <c r="L1913" s="95"/>
    </row>
    <row r="1914" spans="1:56" ht="15" x14ac:dyDescent="0.25">
      <c r="C1914" s="198" t="s">
        <v>74</v>
      </c>
      <c r="D1914" s="198"/>
      <c r="E1914" s="198"/>
      <c r="F1914" s="198"/>
      <c r="G1914" s="198"/>
      <c r="H1914" s="198"/>
      <c r="I1914" s="198">
        <f>J1903+J1904+J1912+J1913</f>
        <v>1184.3</v>
      </c>
      <c r="J1914" s="198"/>
      <c r="O1914" s="49">
        <f>I1914</f>
        <v>1184.3</v>
      </c>
      <c r="P1914" s="39">
        <f>K1914</f>
        <v>0</v>
      </c>
      <c r="Q1914" s="49">
        <f>J1903</f>
        <v>459.06</v>
      </c>
      <c r="R1914" s="49">
        <f>J1903</f>
        <v>459.06</v>
      </c>
      <c r="U1914" s="94">
        <f>L1903</f>
        <v>0</v>
      </c>
      <c r="V1914" s="49">
        <f>J1905</f>
        <v>3.62</v>
      </c>
      <c r="W1914" s="94">
        <f>L1905</f>
        <v>0</v>
      </c>
      <c r="X1914" s="49">
        <f>J1904</f>
        <v>16.18</v>
      </c>
      <c r="Z1914" s="94">
        <f>L1904</f>
        <v>0</v>
      </c>
      <c r="AB1914" s="39">
        <f>0</f>
        <v>0</v>
      </c>
      <c r="AN1914" s="39">
        <v>1184.3</v>
      </c>
      <c r="AO1914" s="39">
        <v>0</v>
      </c>
      <c r="AP1914" s="39">
        <v>16.18</v>
      </c>
      <c r="AQ1914" s="39">
        <v>459.06</v>
      </c>
      <c r="AX1914" s="39">
        <v>0</v>
      </c>
      <c r="AY1914" s="39">
        <v>0</v>
      </c>
      <c r="AZ1914" s="39">
        <v>0</v>
      </c>
      <c r="BA1914" s="39">
        <v>0</v>
      </c>
    </row>
    <row r="1915" spans="1:56" ht="186" x14ac:dyDescent="0.2">
      <c r="A1915" s="103" t="s">
        <v>361</v>
      </c>
      <c r="B1915" s="55" t="s">
        <v>362</v>
      </c>
      <c r="C1915" s="55" t="s">
        <v>228</v>
      </c>
      <c r="D1915" s="54" t="s">
        <v>104</v>
      </c>
      <c r="E1915" s="53">
        <v>0.31919999999999998</v>
      </c>
      <c r="F1915" s="53"/>
      <c r="G1915" s="53">
        <v>0.31919999999999998</v>
      </c>
      <c r="H1915" s="51"/>
      <c r="I1915" s="52"/>
      <c r="J1915" s="51"/>
      <c r="K1915" s="52"/>
      <c r="L1915" s="96"/>
      <c r="AC1915" s="39">
        <v>524.20000000000005</v>
      </c>
      <c r="AD1915" s="39">
        <v>524.20000000000005</v>
      </c>
      <c r="AE1915" s="39">
        <v>264.32</v>
      </c>
      <c r="AF1915" s="39">
        <v>264.32</v>
      </c>
      <c r="AS1915" s="39">
        <v>524.20000000000005</v>
      </c>
      <c r="AT1915" s="39">
        <v>264.32</v>
      </c>
      <c r="BC1915" s="39">
        <v>0</v>
      </c>
      <c r="BD1915" s="39">
        <v>0</v>
      </c>
    </row>
    <row r="1916" spans="1:56" ht="25.5" x14ac:dyDescent="0.2">
      <c r="B1916" s="106" t="s">
        <v>349</v>
      </c>
    </row>
    <row r="1917" spans="1:56" x14ac:dyDescent="0.2">
      <c r="C1917" s="63" t="s">
        <v>363</v>
      </c>
    </row>
    <row r="1918" spans="1:56" ht="14.25" x14ac:dyDescent="0.2">
      <c r="A1918" s="103"/>
      <c r="B1918" s="61">
        <v>1</v>
      </c>
      <c r="C1918" s="55" t="s">
        <v>33</v>
      </c>
      <c r="D1918" s="54"/>
      <c r="E1918" s="53"/>
      <c r="F1918" s="53"/>
      <c r="G1918" s="53"/>
      <c r="H1918" s="51">
        <v>1871.15</v>
      </c>
      <c r="I1918" s="52">
        <f>ROUND(0.8,7)</f>
        <v>0.8</v>
      </c>
      <c r="J1918" s="51">
        <v>477.82</v>
      </c>
      <c r="K1918" s="52"/>
      <c r="L1918" s="96"/>
    </row>
    <row r="1919" spans="1:56" ht="14.25" x14ac:dyDescent="0.2">
      <c r="A1919" s="103"/>
      <c r="B1919" s="61">
        <v>3</v>
      </c>
      <c r="C1919" s="55" t="s">
        <v>34</v>
      </c>
      <c r="D1919" s="54"/>
      <c r="E1919" s="53"/>
      <c r="F1919" s="53"/>
      <c r="G1919" s="53"/>
      <c r="H1919" s="51">
        <v>270.55</v>
      </c>
      <c r="I1919" s="52">
        <f>ROUND(0.8,7)</f>
        <v>0.8</v>
      </c>
      <c r="J1919" s="51">
        <v>69.09</v>
      </c>
      <c r="K1919" s="52"/>
      <c r="L1919" s="96"/>
    </row>
    <row r="1920" spans="1:56" ht="14.25" x14ac:dyDescent="0.2">
      <c r="A1920" s="103"/>
      <c r="B1920" s="61">
        <v>2</v>
      </c>
      <c r="C1920" s="55" t="s">
        <v>67</v>
      </c>
      <c r="D1920" s="54"/>
      <c r="E1920" s="53"/>
      <c r="F1920" s="53"/>
      <c r="G1920" s="53"/>
      <c r="H1920" s="51">
        <v>61.81</v>
      </c>
      <c r="I1920" s="52">
        <f>ROUND(0.8,7)</f>
        <v>0.8</v>
      </c>
      <c r="J1920" s="62">
        <v>15.78</v>
      </c>
      <c r="K1920" s="52"/>
      <c r="L1920" s="97"/>
    </row>
    <row r="1921" spans="1:56" ht="14.25" x14ac:dyDescent="0.2">
      <c r="A1921" s="103"/>
      <c r="B1921" s="55" t="s">
        <v>874</v>
      </c>
      <c r="C1921" s="55" t="s">
        <v>875</v>
      </c>
      <c r="D1921" s="54" t="s">
        <v>111</v>
      </c>
      <c r="E1921" s="53">
        <v>100</v>
      </c>
      <c r="F1921" s="53">
        <f>ROUND(0,7)</f>
        <v>0</v>
      </c>
      <c r="G1921" s="53">
        <v>0</v>
      </c>
      <c r="H1921" s="51"/>
      <c r="I1921" s="52"/>
      <c r="J1921" s="51"/>
      <c r="K1921" s="52"/>
      <c r="L1921" s="96"/>
    </row>
    <row r="1922" spans="1:56" ht="14.25" x14ac:dyDescent="0.2">
      <c r="A1922" s="103"/>
      <c r="B1922" s="55"/>
      <c r="C1922" s="55" t="s">
        <v>68</v>
      </c>
      <c r="D1922" s="54" t="s">
        <v>69</v>
      </c>
      <c r="E1922" s="53">
        <v>214.09</v>
      </c>
      <c r="F1922" s="53">
        <f>ROUND(0.8,7)</f>
        <v>0.8</v>
      </c>
      <c r="G1922" s="53">
        <v>54.670022400000001</v>
      </c>
      <c r="H1922" s="51"/>
      <c r="I1922" s="52"/>
      <c r="J1922" s="51"/>
      <c r="K1922" s="52"/>
      <c r="L1922" s="96"/>
    </row>
    <row r="1923" spans="1:56" ht="14.25" x14ac:dyDescent="0.2">
      <c r="A1923" s="103"/>
      <c r="B1923" s="55"/>
      <c r="C1923" s="60" t="s">
        <v>70</v>
      </c>
      <c r="D1923" s="59" t="s">
        <v>69</v>
      </c>
      <c r="E1923" s="58">
        <v>5.04</v>
      </c>
      <c r="F1923" s="58">
        <f>ROUND(0.8,7)</f>
        <v>0.8</v>
      </c>
      <c r="G1923" s="58">
        <v>1.2870143999999999</v>
      </c>
      <c r="H1923" s="56"/>
      <c r="I1923" s="57"/>
      <c r="J1923" s="56"/>
      <c r="K1923" s="57"/>
      <c r="L1923" s="95"/>
    </row>
    <row r="1924" spans="1:56" ht="14.25" x14ac:dyDescent="0.2">
      <c r="A1924" s="103"/>
      <c r="B1924" s="55"/>
      <c r="C1924" s="55" t="s">
        <v>71</v>
      </c>
      <c r="D1924" s="54"/>
      <c r="E1924" s="53"/>
      <c r="F1924" s="53"/>
      <c r="G1924" s="53"/>
      <c r="H1924" s="51">
        <f>H1918+H1919</f>
        <v>2141.7000000000003</v>
      </c>
      <c r="I1924" s="52"/>
      <c r="J1924" s="51">
        <f>J1918+J1919</f>
        <v>546.91</v>
      </c>
      <c r="K1924" s="52"/>
      <c r="L1924" s="96"/>
    </row>
    <row r="1925" spans="1:56" ht="14.25" x14ac:dyDescent="0.2">
      <c r="A1925" s="103"/>
      <c r="B1925" s="55"/>
      <c r="C1925" s="55" t="s">
        <v>72</v>
      </c>
      <c r="D1925" s="54"/>
      <c r="E1925" s="53"/>
      <c r="F1925" s="53"/>
      <c r="G1925" s="53"/>
      <c r="H1925" s="51"/>
      <c r="I1925" s="52"/>
      <c r="J1925" s="51">
        <f>SUM(Q1915:Q1928)+SUM(V1915:V1928)</f>
        <v>493.59999999999997</v>
      </c>
      <c r="K1925" s="52"/>
      <c r="L1925" s="96"/>
    </row>
    <row r="1926" spans="1:56" ht="28.5" x14ac:dyDescent="0.2">
      <c r="A1926" s="103"/>
      <c r="B1926" s="55" t="s">
        <v>194</v>
      </c>
      <c r="C1926" s="55" t="s">
        <v>98</v>
      </c>
      <c r="D1926" s="54" t="s">
        <v>73</v>
      </c>
      <c r="E1926" s="53">
        <v>118</v>
      </c>
      <c r="F1926" s="53">
        <f>ROUND(0.9,7)</f>
        <v>0.9</v>
      </c>
      <c r="G1926" s="53">
        <v>106.2</v>
      </c>
      <c r="H1926" s="51"/>
      <c r="I1926" s="52"/>
      <c r="J1926" s="51">
        <f>SUM(AC1915:AC1928)</f>
        <v>524.20000000000005</v>
      </c>
      <c r="K1926" s="52"/>
      <c r="L1926" s="96"/>
    </row>
    <row r="1927" spans="1:56" ht="42.75" x14ac:dyDescent="0.2">
      <c r="A1927" s="104"/>
      <c r="B1927" s="60" t="s">
        <v>193</v>
      </c>
      <c r="C1927" s="60" t="s">
        <v>99</v>
      </c>
      <c r="D1927" s="59" t="s">
        <v>73</v>
      </c>
      <c r="E1927" s="58">
        <v>63</v>
      </c>
      <c r="F1927" s="58">
        <f>ROUND(0.85,7)</f>
        <v>0.85</v>
      </c>
      <c r="G1927" s="58">
        <v>53.55</v>
      </c>
      <c r="H1927" s="56"/>
      <c r="I1927" s="57"/>
      <c r="J1927" s="56">
        <f>SUM(AE1915:AE1928)</f>
        <v>264.32</v>
      </c>
      <c r="K1927" s="57"/>
      <c r="L1927" s="95"/>
    </row>
    <row r="1928" spans="1:56" ht="15" x14ac:dyDescent="0.25">
      <c r="C1928" s="198" t="s">
        <v>74</v>
      </c>
      <c r="D1928" s="198"/>
      <c r="E1928" s="198"/>
      <c r="F1928" s="198"/>
      <c r="G1928" s="198"/>
      <c r="H1928" s="198"/>
      <c r="I1928" s="198">
        <f>J1918+J1919+J1926+J1927</f>
        <v>1335.43</v>
      </c>
      <c r="J1928" s="198"/>
      <c r="O1928" s="49">
        <f>I1928</f>
        <v>1335.43</v>
      </c>
      <c r="P1928" s="39">
        <f>K1928</f>
        <v>0</v>
      </c>
      <c r="Q1928" s="49">
        <f>J1918</f>
        <v>477.82</v>
      </c>
      <c r="R1928" s="49">
        <f>J1918</f>
        <v>477.82</v>
      </c>
      <c r="U1928" s="94">
        <f>L1918</f>
        <v>0</v>
      </c>
      <c r="V1928" s="49">
        <f>J1920</f>
        <v>15.78</v>
      </c>
      <c r="W1928" s="94">
        <f>L1920</f>
        <v>0</v>
      </c>
      <c r="X1928" s="49">
        <f>J1919</f>
        <v>69.09</v>
      </c>
      <c r="Z1928" s="94">
        <f>L1919</f>
        <v>0</v>
      </c>
      <c r="AB1928" s="39">
        <f>0</f>
        <v>0</v>
      </c>
      <c r="AN1928" s="39">
        <v>1335.43</v>
      </c>
      <c r="AO1928" s="39">
        <v>0</v>
      </c>
      <c r="AP1928" s="39">
        <v>69.09</v>
      </c>
      <c r="AQ1928" s="39">
        <v>477.82</v>
      </c>
      <c r="AX1928" s="39">
        <v>0</v>
      </c>
      <c r="AY1928" s="39">
        <v>0</v>
      </c>
      <c r="AZ1928" s="39">
        <v>0</v>
      </c>
      <c r="BA1928" s="39">
        <v>0</v>
      </c>
    </row>
    <row r="1929" spans="1:56" ht="28.5" x14ac:dyDescent="0.2">
      <c r="A1929" s="103" t="s">
        <v>364</v>
      </c>
      <c r="B1929" s="55" t="s">
        <v>365</v>
      </c>
      <c r="C1929" s="55" t="s">
        <v>366</v>
      </c>
      <c r="D1929" s="54" t="s">
        <v>104</v>
      </c>
      <c r="E1929" s="53">
        <v>0.3654</v>
      </c>
      <c r="F1929" s="53"/>
      <c r="G1929" s="53">
        <v>0.3654</v>
      </c>
      <c r="H1929" s="51"/>
      <c r="I1929" s="52"/>
      <c r="J1929" s="51"/>
      <c r="K1929" s="52"/>
      <c r="L1929" s="96"/>
      <c r="AC1929" s="39">
        <v>634.20000000000005</v>
      </c>
      <c r="AD1929" s="39">
        <v>634.20000000000005</v>
      </c>
      <c r="AE1929" s="39">
        <v>479.51</v>
      </c>
      <c r="AF1929" s="39">
        <v>479.51</v>
      </c>
      <c r="AS1929" s="39">
        <v>634.20000000000005</v>
      </c>
      <c r="AT1929" s="39">
        <v>479.51</v>
      </c>
      <c r="BC1929" s="39">
        <v>0</v>
      </c>
      <c r="BD1929" s="39">
        <v>0</v>
      </c>
    </row>
    <row r="1931" spans="1:56" ht="14.25" x14ac:dyDescent="0.2">
      <c r="A1931" s="103"/>
      <c r="B1931" s="61">
        <v>1</v>
      </c>
      <c r="C1931" s="55" t="s">
        <v>33</v>
      </c>
      <c r="D1931" s="54"/>
      <c r="E1931" s="53"/>
      <c r="F1931" s="53"/>
      <c r="G1931" s="53"/>
      <c r="H1931" s="51">
        <v>2116.61</v>
      </c>
      <c r="I1931" s="52"/>
      <c r="J1931" s="51">
        <v>773.41</v>
      </c>
      <c r="K1931" s="52"/>
      <c r="L1931" s="96"/>
    </row>
    <row r="1932" spans="1:56" ht="14.25" x14ac:dyDescent="0.2">
      <c r="A1932" s="103"/>
      <c r="B1932" s="61">
        <v>3</v>
      </c>
      <c r="C1932" s="55" t="s">
        <v>34</v>
      </c>
      <c r="D1932" s="54"/>
      <c r="E1932" s="53"/>
      <c r="F1932" s="53"/>
      <c r="G1932" s="53"/>
      <c r="H1932" s="51">
        <v>81.95</v>
      </c>
      <c r="I1932" s="52"/>
      <c r="J1932" s="51">
        <v>29.94</v>
      </c>
      <c r="K1932" s="52"/>
      <c r="L1932" s="96"/>
    </row>
    <row r="1933" spans="1:56" ht="14.25" x14ac:dyDescent="0.2">
      <c r="A1933" s="103"/>
      <c r="B1933" s="55"/>
      <c r="C1933" s="60" t="s">
        <v>68</v>
      </c>
      <c r="D1933" s="59" t="s">
        <v>69</v>
      </c>
      <c r="E1933" s="58">
        <v>275.60000000000002</v>
      </c>
      <c r="F1933" s="58"/>
      <c r="G1933" s="58">
        <v>100.70424</v>
      </c>
      <c r="H1933" s="56"/>
      <c r="I1933" s="57"/>
      <c r="J1933" s="56"/>
      <c r="K1933" s="57"/>
      <c r="L1933" s="95"/>
    </row>
    <row r="1934" spans="1:56" ht="14.25" x14ac:dyDescent="0.2">
      <c r="A1934" s="103"/>
      <c r="B1934" s="55"/>
      <c r="C1934" s="55" t="s">
        <v>71</v>
      </c>
      <c r="D1934" s="54"/>
      <c r="E1934" s="53"/>
      <c r="F1934" s="53"/>
      <c r="G1934" s="53"/>
      <c r="H1934" s="51">
        <f>H1931+H1932</f>
        <v>2198.56</v>
      </c>
      <c r="I1934" s="52"/>
      <c r="J1934" s="51">
        <f>J1931+J1932</f>
        <v>803.35</v>
      </c>
      <c r="K1934" s="52"/>
      <c r="L1934" s="96"/>
    </row>
    <row r="1935" spans="1:56" ht="14.25" x14ac:dyDescent="0.2">
      <c r="A1935" s="105" t="s">
        <v>227</v>
      </c>
      <c r="B1935" s="55" t="s">
        <v>135</v>
      </c>
      <c r="C1935" s="55" t="s">
        <v>137</v>
      </c>
      <c r="D1935" s="54" t="s">
        <v>108</v>
      </c>
      <c r="E1935" s="53">
        <v>13.4</v>
      </c>
      <c r="F1935" s="53"/>
      <c r="G1935" s="53">
        <v>4.8963599999999996</v>
      </c>
      <c r="H1935" s="51">
        <v>0</v>
      </c>
      <c r="I1935" s="52"/>
      <c r="J1935" s="51">
        <v>0</v>
      </c>
      <c r="K1935" s="52"/>
      <c r="L1935" s="96"/>
      <c r="AB1935" s="49">
        <f>J1935</f>
        <v>0</v>
      </c>
      <c r="AC1935" s="39">
        <v>0</v>
      </c>
      <c r="AD1935" s="39">
        <v>0</v>
      </c>
      <c r="AE1935" s="39">
        <v>0</v>
      </c>
      <c r="AF1935" s="39">
        <v>0</v>
      </c>
      <c r="AN1935" s="39">
        <v>0</v>
      </c>
      <c r="AO1935" s="39">
        <v>0</v>
      </c>
      <c r="AS1935" s="39">
        <v>0</v>
      </c>
      <c r="AT1935" s="39">
        <v>0</v>
      </c>
      <c r="AX1935" s="39">
        <v>0</v>
      </c>
      <c r="AZ1935" s="39">
        <v>0</v>
      </c>
      <c r="BC1935" s="39">
        <v>0</v>
      </c>
      <c r="BD1935" s="39">
        <v>0</v>
      </c>
    </row>
    <row r="1936" spans="1:56" ht="14.25" x14ac:dyDescent="0.2">
      <c r="A1936" s="103"/>
      <c r="B1936" s="55"/>
      <c r="C1936" s="55" t="s">
        <v>72</v>
      </c>
      <c r="D1936" s="54"/>
      <c r="E1936" s="53"/>
      <c r="F1936" s="53"/>
      <c r="G1936" s="53"/>
      <c r="H1936" s="51"/>
      <c r="I1936" s="52"/>
      <c r="J1936" s="51">
        <f>SUM(Q1929:Q1939)+SUM(V1929:V1939)</f>
        <v>773.41</v>
      </c>
      <c r="K1936" s="52"/>
      <c r="L1936" s="96"/>
    </row>
    <row r="1937" spans="1:56" ht="28.5" x14ac:dyDescent="0.2">
      <c r="A1937" s="103"/>
      <c r="B1937" s="55" t="s">
        <v>226</v>
      </c>
      <c r="C1937" s="55" t="s">
        <v>225</v>
      </c>
      <c r="D1937" s="54" t="s">
        <v>73</v>
      </c>
      <c r="E1937" s="53">
        <v>82</v>
      </c>
      <c r="F1937" s="53"/>
      <c r="G1937" s="53">
        <v>82</v>
      </c>
      <c r="H1937" s="51"/>
      <c r="I1937" s="52"/>
      <c r="J1937" s="51">
        <f>SUM(AC1929:AC1939)</f>
        <v>634.20000000000005</v>
      </c>
      <c r="K1937" s="52"/>
      <c r="L1937" s="96"/>
    </row>
    <row r="1938" spans="1:56" ht="42.75" x14ac:dyDescent="0.2">
      <c r="A1938" s="104"/>
      <c r="B1938" s="60" t="s">
        <v>224</v>
      </c>
      <c r="C1938" s="60" t="s">
        <v>223</v>
      </c>
      <c r="D1938" s="59" t="s">
        <v>73</v>
      </c>
      <c r="E1938" s="58">
        <v>62</v>
      </c>
      <c r="F1938" s="58"/>
      <c r="G1938" s="58">
        <v>62</v>
      </c>
      <c r="H1938" s="56"/>
      <c r="I1938" s="57"/>
      <c r="J1938" s="56">
        <f>SUM(AE1929:AE1939)</f>
        <v>479.51</v>
      </c>
      <c r="K1938" s="57"/>
      <c r="L1938" s="95"/>
    </row>
    <row r="1939" spans="1:56" ht="15" x14ac:dyDescent="0.25">
      <c r="C1939" s="198" t="s">
        <v>74</v>
      </c>
      <c r="D1939" s="198"/>
      <c r="E1939" s="198"/>
      <c r="F1939" s="198"/>
      <c r="G1939" s="198"/>
      <c r="H1939" s="198"/>
      <c r="I1939" s="198">
        <f>J1931+J1932+J1937+J1938+SUM(J1935:J1935)</f>
        <v>1917.0600000000002</v>
      </c>
      <c r="J1939" s="198"/>
      <c r="O1939" s="49">
        <f>I1939</f>
        <v>1917.0600000000002</v>
      </c>
      <c r="P1939" s="39">
        <f>K1939</f>
        <v>0</v>
      </c>
      <c r="Q1939" s="49">
        <f>J1931</f>
        <v>773.41</v>
      </c>
      <c r="R1939" s="49">
        <f>J1931</f>
        <v>773.41</v>
      </c>
      <c r="U1939" s="94">
        <f>L1931</f>
        <v>0</v>
      </c>
      <c r="V1939" s="39">
        <f>0</f>
        <v>0</v>
      </c>
      <c r="W1939" s="39">
        <f>0</f>
        <v>0</v>
      </c>
      <c r="X1939" s="49">
        <f>J1932</f>
        <v>29.94</v>
      </c>
      <c r="Z1939" s="94">
        <f>L1932</f>
        <v>0</v>
      </c>
      <c r="AB1939" s="39">
        <f>0</f>
        <v>0</v>
      </c>
      <c r="AN1939" s="39">
        <v>1917.0600000000002</v>
      </c>
      <c r="AO1939" s="39">
        <v>0</v>
      </c>
      <c r="AP1939" s="39">
        <v>29.94</v>
      </c>
      <c r="AQ1939" s="39">
        <v>773.41</v>
      </c>
      <c r="AX1939" s="39">
        <v>0</v>
      </c>
      <c r="AY1939" s="39">
        <v>0</v>
      </c>
      <c r="AZ1939" s="39">
        <v>0</v>
      </c>
      <c r="BA1939" s="39">
        <v>0</v>
      </c>
    </row>
    <row r="1940" spans="1:56" ht="28.5" x14ac:dyDescent="0.2">
      <c r="A1940" s="103" t="s">
        <v>367</v>
      </c>
      <c r="B1940" s="55" t="s">
        <v>368</v>
      </c>
      <c r="C1940" s="55" t="s">
        <v>369</v>
      </c>
      <c r="D1940" s="54" t="s">
        <v>104</v>
      </c>
      <c r="E1940" s="53">
        <v>2.85</v>
      </c>
      <c r="F1940" s="53"/>
      <c r="G1940" s="53">
        <v>2.85</v>
      </c>
      <c r="H1940" s="51"/>
      <c r="I1940" s="52"/>
      <c r="J1940" s="51"/>
      <c r="K1940" s="52"/>
      <c r="L1940" s="96"/>
      <c r="AC1940" s="39">
        <v>206.57</v>
      </c>
      <c r="AD1940" s="39">
        <v>206.57</v>
      </c>
      <c r="AE1940" s="39">
        <v>175.58</v>
      </c>
      <c r="AF1940" s="39">
        <v>175.58</v>
      </c>
      <c r="AS1940" s="39">
        <v>206.57</v>
      </c>
      <c r="AT1940" s="39">
        <v>175.58</v>
      </c>
      <c r="BC1940" s="39">
        <v>0</v>
      </c>
      <c r="BD1940" s="39">
        <v>0</v>
      </c>
    </row>
    <row r="1942" spans="1:56" ht="14.25" x14ac:dyDescent="0.2">
      <c r="A1942" s="103"/>
      <c r="B1942" s="61">
        <v>1</v>
      </c>
      <c r="C1942" s="55" t="s">
        <v>33</v>
      </c>
      <c r="D1942" s="54"/>
      <c r="E1942" s="53"/>
      <c r="F1942" s="53"/>
      <c r="G1942" s="53"/>
      <c r="H1942" s="51">
        <v>88.84</v>
      </c>
      <c r="I1942" s="52"/>
      <c r="J1942" s="51">
        <v>253.19</v>
      </c>
      <c r="K1942" s="52"/>
      <c r="L1942" s="96"/>
    </row>
    <row r="1943" spans="1:56" ht="14.25" x14ac:dyDescent="0.2">
      <c r="A1943" s="103"/>
      <c r="B1943" s="61">
        <v>3</v>
      </c>
      <c r="C1943" s="55" t="s">
        <v>34</v>
      </c>
      <c r="D1943" s="54"/>
      <c r="E1943" s="53"/>
      <c r="F1943" s="53"/>
      <c r="G1943" s="53"/>
      <c r="H1943" s="51">
        <v>4.0599999999999996</v>
      </c>
      <c r="I1943" s="52"/>
      <c r="J1943" s="51">
        <v>11.57</v>
      </c>
      <c r="K1943" s="52"/>
      <c r="L1943" s="96"/>
    </row>
    <row r="1944" spans="1:56" ht="14.25" x14ac:dyDescent="0.2">
      <c r="A1944" s="103"/>
      <c r="B1944" s="61">
        <v>2</v>
      </c>
      <c r="C1944" s="55" t="s">
        <v>67</v>
      </c>
      <c r="D1944" s="54"/>
      <c r="E1944" s="53"/>
      <c r="F1944" s="53"/>
      <c r="G1944" s="53"/>
      <c r="H1944" s="51">
        <v>1.76</v>
      </c>
      <c r="I1944" s="52"/>
      <c r="J1944" s="62">
        <v>5.0199999999999996</v>
      </c>
      <c r="K1944" s="52"/>
      <c r="L1944" s="97"/>
    </row>
    <row r="1945" spans="1:56" ht="14.25" x14ac:dyDescent="0.2">
      <c r="A1945" s="103"/>
      <c r="B1945" s="55"/>
      <c r="C1945" s="55" t="s">
        <v>68</v>
      </c>
      <c r="D1945" s="54" t="s">
        <v>69</v>
      </c>
      <c r="E1945" s="53">
        <v>11.39</v>
      </c>
      <c r="F1945" s="53"/>
      <c r="G1945" s="53">
        <v>32.461500000000001</v>
      </c>
      <c r="H1945" s="51"/>
      <c r="I1945" s="52"/>
      <c r="J1945" s="51"/>
      <c r="K1945" s="52"/>
      <c r="L1945" s="96"/>
    </row>
    <row r="1946" spans="1:56" ht="14.25" x14ac:dyDescent="0.2">
      <c r="A1946" s="103"/>
      <c r="B1946" s="55"/>
      <c r="C1946" s="60" t="s">
        <v>70</v>
      </c>
      <c r="D1946" s="59" t="s">
        <v>69</v>
      </c>
      <c r="E1946" s="58">
        <v>0.13</v>
      </c>
      <c r="F1946" s="58"/>
      <c r="G1946" s="58">
        <v>0.3705</v>
      </c>
      <c r="H1946" s="56"/>
      <c r="I1946" s="57"/>
      <c r="J1946" s="56"/>
      <c r="K1946" s="57"/>
      <c r="L1946" s="95"/>
    </row>
    <row r="1947" spans="1:56" ht="14.25" x14ac:dyDescent="0.2">
      <c r="A1947" s="103"/>
      <c r="B1947" s="55"/>
      <c r="C1947" s="55" t="s">
        <v>71</v>
      </c>
      <c r="D1947" s="54"/>
      <c r="E1947" s="53"/>
      <c r="F1947" s="53"/>
      <c r="G1947" s="53"/>
      <c r="H1947" s="51">
        <f>H1942+H1943</f>
        <v>92.9</v>
      </c>
      <c r="I1947" s="52"/>
      <c r="J1947" s="51">
        <f>J1942+J1943</f>
        <v>264.76</v>
      </c>
      <c r="K1947" s="52"/>
      <c r="L1947" s="96"/>
    </row>
    <row r="1948" spans="1:56" ht="14.25" x14ac:dyDescent="0.2">
      <c r="A1948" s="105" t="s">
        <v>222</v>
      </c>
      <c r="B1948" s="55" t="s">
        <v>135</v>
      </c>
      <c r="C1948" s="55" t="s">
        <v>137</v>
      </c>
      <c r="D1948" s="54" t="s">
        <v>108</v>
      </c>
      <c r="E1948" s="53">
        <v>0.47</v>
      </c>
      <c r="F1948" s="53"/>
      <c r="G1948" s="53">
        <v>1.3394999999999999</v>
      </c>
      <c r="H1948" s="51">
        <v>0</v>
      </c>
      <c r="I1948" s="52"/>
      <c r="J1948" s="51">
        <v>0</v>
      </c>
      <c r="K1948" s="52"/>
      <c r="L1948" s="96"/>
      <c r="AB1948" s="49">
        <f>J1948</f>
        <v>0</v>
      </c>
      <c r="AC1948" s="39">
        <v>0</v>
      </c>
      <c r="AD1948" s="39">
        <v>0</v>
      </c>
      <c r="AE1948" s="39">
        <v>0</v>
      </c>
      <c r="AF1948" s="39">
        <v>0</v>
      </c>
      <c r="AN1948" s="39">
        <v>0</v>
      </c>
      <c r="AO1948" s="39">
        <v>0</v>
      </c>
      <c r="AS1948" s="39">
        <v>0</v>
      </c>
      <c r="AT1948" s="39">
        <v>0</v>
      </c>
      <c r="AX1948" s="39">
        <v>0</v>
      </c>
      <c r="AZ1948" s="39">
        <v>0</v>
      </c>
      <c r="BC1948" s="39">
        <v>0</v>
      </c>
      <c r="BD1948" s="39">
        <v>0</v>
      </c>
    </row>
    <row r="1949" spans="1:56" ht="14.25" x14ac:dyDescent="0.2">
      <c r="A1949" s="103"/>
      <c r="B1949" s="55"/>
      <c r="C1949" s="55" t="s">
        <v>72</v>
      </c>
      <c r="D1949" s="54"/>
      <c r="E1949" s="53"/>
      <c r="F1949" s="53"/>
      <c r="G1949" s="53"/>
      <c r="H1949" s="51"/>
      <c r="I1949" s="52"/>
      <c r="J1949" s="51">
        <f>SUM(Q1940:Q1952)+SUM(V1940:V1952)</f>
        <v>258.20999999999998</v>
      </c>
      <c r="K1949" s="52"/>
      <c r="L1949" s="96"/>
    </row>
    <row r="1950" spans="1:56" ht="28.5" x14ac:dyDescent="0.2">
      <c r="A1950" s="103"/>
      <c r="B1950" s="55" t="s">
        <v>197</v>
      </c>
      <c r="C1950" s="55" t="s">
        <v>100</v>
      </c>
      <c r="D1950" s="54" t="s">
        <v>73</v>
      </c>
      <c r="E1950" s="53">
        <v>80</v>
      </c>
      <c r="F1950" s="53"/>
      <c r="G1950" s="53">
        <v>80</v>
      </c>
      <c r="H1950" s="51"/>
      <c r="I1950" s="52"/>
      <c r="J1950" s="51">
        <f>SUM(AC1940:AC1952)</f>
        <v>206.57</v>
      </c>
      <c r="K1950" s="52"/>
      <c r="L1950" s="96"/>
    </row>
    <row r="1951" spans="1:56" ht="42.75" x14ac:dyDescent="0.2">
      <c r="A1951" s="104"/>
      <c r="B1951" s="60" t="s">
        <v>196</v>
      </c>
      <c r="C1951" s="60" t="s">
        <v>101</v>
      </c>
      <c r="D1951" s="59" t="s">
        <v>73</v>
      </c>
      <c r="E1951" s="58">
        <v>68</v>
      </c>
      <c r="F1951" s="58"/>
      <c r="G1951" s="58">
        <v>68</v>
      </c>
      <c r="H1951" s="56"/>
      <c r="I1951" s="57"/>
      <c r="J1951" s="56">
        <f>SUM(AE1940:AE1952)</f>
        <v>175.58</v>
      </c>
      <c r="K1951" s="57"/>
      <c r="L1951" s="95"/>
    </row>
    <row r="1952" spans="1:56" ht="15" x14ac:dyDescent="0.25">
      <c r="C1952" s="198" t="s">
        <v>74</v>
      </c>
      <c r="D1952" s="198"/>
      <c r="E1952" s="198"/>
      <c r="F1952" s="198"/>
      <c r="G1952" s="198"/>
      <c r="H1952" s="198"/>
      <c r="I1952" s="198">
        <f>J1942+J1943+J1950+J1951+SUM(J1948:J1948)</f>
        <v>646.91</v>
      </c>
      <c r="J1952" s="198"/>
      <c r="O1952" s="49">
        <f>I1952</f>
        <v>646.91</v>
      </c>
      <c r="P1952" s="39">
        <f>K1952</f>
        <v>0</v>
      </c>
      <c r="Q1952" s="49">
        <f>J1942</f>
        <v>253.19</v>
      </c>
      <c r="R1952" s="49">
        <f>J1942</f>
        <v>253.19</v>
      </c>
      <c r="U1952" s="94">
        <f>L1942</f>
        <v>0</v>
      </c>
      <c r="V1952" s="49">
        <f>J1944</f>
        <v>5.0199999999999996</v>
      </c>
      <c r="W1952" s="94">
        <f>L1944</f>
        <v>0</v>
      </c>
      <c r="X1952" s="49">
        <f>J1943</f>
        <v>11.57</v>
      </c>
      <c r="Z1952" s="94">
        <f>L1943</f>
        <v>0</v>
      </c>
      <c r="AB1952" s="39">
        <f>0</f>
        <v>0</v>
      </c>
      <c r="AN1952" s="39">
        <v>646.91</v>
      </c>
      <c r="AO1952" s="39">
        <v>0</v>
      </c>
      <c r="AP1952" s="39">
        <v>11.57</v>
      </c>
      <c r="AQ1952" s="39">
        <v>253.19</v>
      </c>
      <c r="AX1952" s="39">
        <v>0</v>
      </c>
      <c r="AY1952" s="39">
        <v>0</v>
      </c>
      <c r="AZ1952" s="39">
        <v>0</v>
      </c>
      <c r="BA1952" s="39">
        <v>0</v>
      </c>
    </row>
    <row r="1953" spans="1:56" ht="28.5" x14ac:dyDescent="0.2">
      <c r="A1953" s="103" t="s">
        <v>370</v>
      </c>
      <c r="B1953" s="55" t="s">
        <v>368</v>
      </c>
      <c r="C1953" s="55" t="s">
        <v>369</v>
      </c>
      <c r="D1953" s="54" t="s">
        <v>104</v>
      </c>
      <c r="E1953" s="53">
        <v>7.34</v>
      </c>
      <c r="F1953" s="53"/>
      <c r="G1953" s="53">
        <v>7.34</v>
      </c>
      <c r="H1953" s="51"/>
      <c r="I1953" s="52"/>
      <c r="J1953" s="51"/>
      <c r="K1953" s="52"/>
      <c r="L1953" s="96"/>
      <c r="AC1953" s="39">
        <v>532.01</v>
      </c>
      <c r="AD1953" s="39">
        <v>532.01</v>
      </c>
      <c r="AE1953" s="39">
        <v>452.21</v>
      </c>
      <c r="AF1953" s="39">
        <v>452.21</v>
      </c>
      <c r="AS1953" s="39">
        <v>532.01</v>
      </c>
      <c r="AT1953" s="39">
        <v>452.21</v>
      </c>
      <c r="BC1953" s="39">
        <v>0</v>
      </c>
      <c r="BD1953" s="39">
        <v>0</v>
      </c>
    </row>
    <row r="1955" spans="1:56" ht="14.25" x14ac:dyDescent="0.2">
      <c r="A1955" s="103"/>
      <c r="B1955" s="61">
        <v>1</v>
      </c>
      <c r="C1955" s="55" t="s">
        <v>33</v>
      </c>
      <c r="D1955" s="54"/>
      <c r="E1955" s="53"/>
      <c r="F1955" s="53"/>
      <c r="G1955" s="53"/>
      <c r="H1955" s="51">
        <v>88.84</v>
      </c>
      <c r="I1955" s="52"/>
      <c r="J1955" s="51">
        <v>652.09</v>
      </c>
      <c r="K1955" s="52"/>
      <c r="L1955" s="96"/>
    </row>
    <row r="1956" spans="1:56" ht="14.25" x14ac:dyDescent="0.2">
      <c r="A1956" s="103"/>
      <c r="B1956" s="61">
        <v>3</v>
      </c>
      <c r="C1956" s="55" t="s">
        <v>34</v>
      </c>
      <c r="D1956" s="54"/>
      <c r="E1956" s="53"/>
      <c r="F1956" s="53"/>
      <c r="G1956" s="53"/>
      <c r="H1956" s="51">
        <v>4.0599999999999996</v>
      </c>
      <c r="I1956" s="52"/>
      <c r="J1956" s="51">
        <v>29.8</v>
      </c>
      <c r="K1956" s="52"/>
      <c r="L1956" s="96"/>
    </row>
    <row r="1957" spans="1:56" ht="14.25" x14ac:dyDescent="0.2">
      <c r="A1957" s="103"/>
      <c r="B1957" s="61">
        <v>2</v>
      </c>
      <c r="C1957" s="55" t="s">
        <v>67</v>
      </c>
      <c r="D1957" s="54"/>
      <c r="E1957" s="53"/>
      <c r="F1957" s="53"/>
      <c r="G1957" s="53"/>
      <c r="H1957" s="51">
        <v>1.76</v>
      </c>
      <c r="I1957" s="52"/>
      <c r="J1957" s="62">
        <v>12.92</v>
      </c>
      <c r="K1957" s="52"/>
      <c r="L1957" s="97"/>
    </row>
    <row r="1958" spans="1:56" ht="14.25" x14ac:dyDescent="0.2">
      <c r="A1958" s="103"/>
      <c r="B1958" s="55"/>
      <c r="C1958" s="55" t="s">
        <v>68</v>
      </c>
      <c r="D1958" s="54" t="s">
        <v>69</v>
      </c>
      <c r="E1958" s="53">
        <v>11.39</v>
      </c>
      <c r="F1958" s="53"/>
      <c r="G1958" s="53">
        <v>83.602599999999995</v>
      </c>
      <c r="H1958" s="51"/>
      <c r="I1958" s="52"/>
      <c r="J1958" s="51"/>
      <c r="K1958" s="52"/>
      <c r="L1958" s="96"/>
    </row>
    <row r="1959" spans="1:56" ht="14.25" x14ac:dyDescent="0.2">
      <c r="A1959" s="103"/>
      <c r="B1959" s="55"/>
      <c r="C1959" s="60" t="s">
        <v>70</v>
      </c>
      <c r="D1959" s="59" t="s">
        <v>69</v>
      </c>
      <c r="E1959" s="58">
        <v>0.13</v>
      </c>
      <c r="F1959" s="58"/>
      <c r="G1959" s="58">
        <v>0.95420000000000005</v>
      </c>
      <c r="H1959" s="56"/>
      <c r="I1959" s="57"/>
      <c r="J1959" s="56"/>
      <c r="K1959" s="57"/>
      <c r="L1959" s="95"/>
    </row>
    <row r="1960" spans="1:56" ht="14.25" x14ac:dyDescent="0.2">
      <c r="A1960" s="103"/>
      <c r="B1960" s="55"/>
      <c r="C1960" s="55" t="s">
        <v>71</v>
      </c>
      <c r="D1960" s="54"/>
      <c r="E1960" s="53"/>
      <c r="F1960" s="53"/>
      <c r="G1960" s="53"/>
      <c r="H1960" s="51">
        <f>H1955+H1956</f>
        <v>92.9</v>
      </c>
      <c r="I1960" s="52"/>
      <c r="J1960" s="51">
        <f>J1955+J1956</f>
        <v>681.89</v>
      </c>
      <c r="K1960" s="52"/>
      <c r="L1960" s="96"/>
    </row>
    <row r="1961" spans="1:56" ht="14.25" x14ac:dyDescent="0.2">
      <c r="A1961" s="105" t="s">
        <v>221</v>
      </c>
      <c r="B1961" s="55" t="s">
        <v>135</v>
      </c>
      <c r="C1961" s="55" t="s">
        <v>137</v>
      </c>
      <c r="D1961" s="54" t="s">
        <v>108</v>
      </c>
      <c r="E1961" s="53">
        <v>0.47</v>
      </c>
      <c r="F1961" s="53"/>
      <c r="G1961" s="53">
        <v>3.4498000000000002</v>
      </c>
      <c r="H1961" s="51">
        <v>0</v>
      </c>
      <c r="I1961" s="52"/>
      <c r="J1961" s="51">
        <v>0</v>
      </c>
      <c r="K1961" s="52"/>
      <c r="L1961" s="96"/>
      <c r="AB1961" s="49">
        <f>J1961</f>
        <v>0</v>
      </c>
      <c r="AC1961" s="39">
        <v>0</v>
      </c>
      <c r="AD1961" s="39">
        <v>0</v>
      </c>
      <c r="AE1961" s="39">
        <v>0</v>
      </c>
      <c r="AF1961" s="39">
        <v>0</v>
      </c>
      <c r="AN1961" s="39">
        <v>0</v>
      </c>
      <c r="AO1961" s="39">
        <v>0</v>
      </c>
      <c r="AS1961" s="39">
        <v>0</v>
      </c>
      <c r="AT1961" s="39">
        <v>0</v>
      </c>
      <c r="AX1961" s="39">
        <v>0</v>
      </c>
      <c r="AZ1961" s="39">
        <v>0</v>
      </c>
      <c r="BC1961" s="39">
        <v>0</v>
      </c>
      <c r="BD1961" s="39">
        <v>0</v>
      </c>
    </row>
    <row r="1962" spans="1:56" ht="14.25" x14ac:dyDescent="0.2">
      <c r="A1962" s="103"/>
      <c r="B1962" s="55"/>
      <c r="C1962" s="55" t="s">
        <v>72</v>
      </c>
      <c r="D1962" s="54"/>
      <c r="E1962" s="53"/>
      <c r="F1962" s="53"/>
      <c r="G1962" s="53"/>
      <c r="H1962" s="51"/>
      <c r="I1962" s="52"/>
      <c r="J1962" s="51">
        <f>SUM(Q1953:Q1965)+SUM(V1953:V1965)</f>
        <v>665.01</v>
      </c>
      <c r="K1962" s="52"/>
      <c r="L1962" s="96"/>
    </row>
    <row r="1963" spans="1:56" ht="28.5" x14ac:dyDescent="0.2">
      <c r="A1963" s="103"/>
      <c r="B1963" s="55" t="s">
        <v>197</v>
      </c>
      <c r="C1963" s="55" t="s">
        <v>100</v>
      </c>
      <c r="D1963" s="54" t="s">
        <v>73</v>
      </c>
      <c r="E1963" s="53">
        <v>80</v>
      </c>
      <c r="F1963" s="53"/>
      <c r="G1963" s="53">
        <v>80</v>
      </c>
      <c r="H1963" s="51"/>
      <c r="I1963" s="52"/>
      <c r="J1963" s="51">
        <f>SUM(AC1953:AC1965)</f>
        <v>532.01</v>
      </c>
      <c r="K1963" s="52"/>
      <c r="L1963" s="96"/>
    </row>
    <row r="1964" spans="1:56" ht="42.75" x14ac:dyDescent="0.2">
      <c r="A1964" s="104"/>
      <c r="B1964" s="60" t="s">
        <v>196</v>
      </c>
      <c r="C1964" s="60" t="s">
        <v>101</v>
      </c>
      <c r="D1964" s="59" t="s">
        <v>73</v>
      </c>
      <c r="E1964" s="58">
        <v>68</v>
      </c>
      <c r="F1964" s="58"/>
      <c r="G1964" s="58">
        <v>68</v>
      </c>
      <c r="H1964" s="56"/>
      <c r="I1964" s="57"/>
      <c r="J1964" s="56">
        <f>SUM(AE1953:AE1965)</f>
        <v>452.21</v>
      </c>
      <c r="K1964" s="57"/>
      <c r="L1964" s="95"/>
    </row>
    <row r="1965" spans="1:56" ht="15" x14ac:dyDescent="0.25">
      <c r="C1965" s="198" t="s">
        <v>74</v>
      </c>
      <c r="D1965" s="198"/>
      <c r="E1965" s="198"/>
      <c r="F1965" s="198"/>
      <c r="G1965" s="198"/>
      <c r="H1965" s="198"/>
      <c r="I1965" s="198">
        <f>J1955+J1956+J1963+J1964+SUM(J1961:J1961)</f>
        <v>1666.1100000000001</v>
      </c>
      <c r="J1965" s="198"/>
      <c r="O1965" s="49">
        <f>I1965</f>
        <v>1666.1100000000001</v>
      </c>
      <c r="P1965" s="39">
        <f>K1965</f>
        <v>0</v>
      </c>
      <c r="Q1965" s="49">
        <f>J1955</f>
        <v>652.09</v>
      </c>
      <c r="R1965" s="49">
        <f>J1955</f>
        <v>652.09</v>
      </c>
      <c r="U1965" s="94">
        <f>L1955</f>
        <v>0</v>
      </c>
      <c r="V1965" s="49">
        <f>J1957</f>
        <v>12.92</v>
      </c>
      <c r="W1965" s="94">
        <f>L1957</f>
        <v>0</v>
      </c>
      <c r="X1965" s="49">
        <f>J1956</f>
        <v>29.8</v>
      </c>
      <c r="Z1965" s="94">
        <f>L1956</f>
        <v>0</v>
      </c>
      <c r="AB1965" s="39">
        <f>0</f>
        <v>0</v>
      </c>
      <c r="AN1965" s="39">
        <v>1666.1100000000001</v>
      </c>
      <c r="AO1965" s="39">
        <v>0</v>
      </c>
      <c r="AP1965" s="39">
        <v>29.8</v>
      </c>
      <c r="AQ1965" s="39">
        <v>652.09</v>
      </c>
      <c r="AX1965" s="39">
        <v>0</v>
      </c>
      <c r="AY1965" s="39">
        <v>0</v>
      </c>
      <c r="AZ1965" s="39">
        <v>0</v>
      </c>
      <c r="BA1965" s="39">
        <v>0</v>
      </c>
    </row>
    <row r="1966" spans="1:56" ht="28.5" x14ac:dyDescent="0.2">
      <c r="A1966" s="103" t="s">
        <v>371</v>
      </c>
      <c r="B1966" s="55" t="s">
        <v>372</v>
      </c>
      <c r="C1966" s="55" t="s">
        <v>373</v>
      </c>
      <c r="D1966" s="54" t="s">
        <v>126</v>
      </c>
      <c r="E1966" s="53">
        <v>2.1</v>
      </c>
      <c r="F1966" s="53"/>
      <c r="G1966" s="53">
        <v>2.1</v>
      </c>
      <c r="H1966" s="51"/>
      <c r="I1966" s="52"/>
      <c r="J1966" s="51"/>
      <c r="K1966" s="52"/>
      <c r="L1966" s="96"/>
      <c r="AC1966" s="39">
        <v>49.41</v>
      </c>
      <c r="AD1966" s="39">
        <v>49.41</v>
      </c>
      <c r="AE1966" s="39">
        <v>42</v>
      </c>
      <c r="AF1966" s="39">
        <v>42</v>
      </c>
      <c r="AS1966" s="39">
        <v>49.41</v>
      </c>
      <c r="AT1966" s="39">
        <v>42</v>
      </c>
      <c r="BC1966" s="39">
        <v>0</v>
      </c>
      <c r="BD1966" s="39">
        <v>0</v>
      </c>
    </row>
    <row r="1968" spans="1:56" ht="14.25" x14ac:dyDescent="0.2">
      <c r="A1968" s="103"/>
      <c r="B1968" s="61">
        <v>1</v>
      </c>
      <c r="C1968" s="55" t="s">
        <v>33</v>
      </c>
      <c r="D1968" s="54"/>
      <c r="E1968" s="53"/>
      <c r="F1968" s="53"/>
      <c r="G1968" s="53"/>
      <c r="H1968" s="51">
        <v>29.41</v>
      </c>
      <c r="I1968" s="52"/>
      <c r="J1968" s="51">
        <v>61.76</v>
      </c>
      <c r="K1968" s="52"/>
      <c r="L1968" s="96"/>
    </row>
    <row r="1969" spans="1:56" ht="14.25" x14ac:dyDescent="0.2">
      <c r="A1969" s="103"/>
      <c r="B1969" s="55"/>
      <c r="C1969" s="60" t="s">
        <v>68</v>
      </c>
      <c r="D1969" s="59" t="s">
        <v>69</v>
      </c>
      <c r="E1969" s="58">
        <v>3.77</v>
      </c>
      <c r="F1969" s="58"/>
      <c r="G1969" s="58">
        <v>7.9169999999999998</v>
      </c>
      <c r="H1969" s="56"/>
      <c r="I1969" s="57"/>
      <c r="J1969" s="56"/>
      <c r="K1969" s="57"/>
      <c r="L1969" s="95"/>
    </row>
    <row r="1970" spans="1:56" ht="14.25" x14ac:dyDescent="0.2">
      <c r="A1970" s="103"/>
      <c r="B1970" s="55"/>
      <c r="C1970" s="55" t="s">
        <v>71</v>
      </c>
      <c r="D1970" s="54"/>
      <c r="E1970" s="53"/>
      <c r="F1970" s="53"/>
      <c r="G1970" s="53"/>
      <c r="H1970" s="51">
        <f>H1968</f>
        <v>29.41</v>
      </c>
      <c r="I1970" s="52"/>
      <c r="J1970" s="51">
        <f>J1968</f>
        <v>61.76</v>
      </c>
      <c r="K1970" s="52"/>
      <c r="L1970" s="96"/>
    </row>
    <row r="1971" spans="1:56" ht="14.25" x14ac:dyDescent="0.2">
      <c r="A1971" s="105" t="s">
        <v>220</v>
      </c>
      <c r="B1971" s="55" t="s">
        <v>135</v>
      </c>
      <c r="C1971" s="55" t="s">
        <v>137</v>
      </c>
      <c r="D1971" s="54" t="s">
        <v>108</v>
      </c>
      <c r="E1971" s="53">
        <v>0.11</v>
      </c>
      <c r="F1971" s="53"/>
      <c r="G1971" s="53">
        <v>0.23100000000000001</v>
      </c>
      <c r="H1971" s="51">
        <v>0</v>
      </c>
      <c r="I1971" s="52"/>
      <c r="J1971" s="51">
        <v>0</v>
      </c>
      <c r="K1971" s="52"/>
      <c r="L1971" s="96"/>
      <c r="AB1971" s="49">
        <f>J1971</f>
        <v>0</v>
      </c>
      <c r="AC1971" s="39">
        <v>0</v>
      </c>
      <c r="AD1971" s="39">
        <v>0</v>
      </c>
      <c r="AE1971" s="39">
        <v>0</v>
      </c>
      <c r="AF1971" s="39">
        <v>0</v>
      </c>
      <c r="AN1971" s="39">
        <v>0</v>
      </c>
      <c r="AO1971" s="39">
        <v>0</v>
      </c>
      <c r="AS1971" s="39">
        <v>0</v>
      </c>
      <c r="AT1971" s="39">
        <v>0</v>
      </c>
      <c r="AX1971" s="39">
        <v>0</v>
      </c>
      <c r="AZ1971" s="39">
        <v>0</v>
      </c>
      <c r="BC1971" s="39">
        <v>0</v>
      </c>
      <c r="BD1971" s="39">
        <v>0</v>
      </c>
    </row>
    <row r="1972" spans="1:56" ht="14.25" x14ac:dyDescent="0.2">
      <c r="A1972" s="103"/>
      <c r="B1972" s="55"/>
      <c r="C1972" s="55" t="s">
        <v>72</v>
      </c>
      <c r="D1972" s="54"/>
      <c r="E1972" s="53"/>
      <c r="F1972" s="53"/>
      <c r="G1972" s="53"/>
      <c r="H1972" s="51"/>
      <c r="I1972" s="52"/>
      <c r="J1972" s="51">
        <f>SUM(Q1966:Q1975)+SUM(V1966:V1975)</f>
        <v>61.76</v>
      </c>
      <c r="K1972" s="52"/>
      <c r="L1972" s="96"/>
    </row>
    <row r="1973" spans="1:56" ht="28.5" x14ac:dyDescent="0.2">
      <c r="A1973" s="103"/>
      <c r="B1973" s="55" t="s">
        <v>197</v>
      </c>
      <c r="C1973" s="55" t="s">
        <v>100</v>
      </c>
      <c r="D1973" s="54" t="s">
        <v>73</v>
      </c>
      <c r="E1973" s="53">
        <v>80</v>
      </c>
      <c r="F1973" s="53"/>
      <c r="G1973" s="53">
        <v>80</v>
      </c>
      <c r="H1973" s="51"/>
      <c r="I1973" s="52"/>
      <c r="J1973" s="51">
        <f>SUM(AC1966:AC1975)</f>
        <v>49.41</v>
      </c>
      <c r="K1973" s="52"/>
      <c r="L1973" s="96"/>
    </row>
    <row r="1974" spans="1:56" ht="42.75" x14ac:dyDescent="0.2">
      <c r="A1974" s="104"/>
      <c r="B1974" s="60" t="s">
        <v>196</v>
      </c>
      <c r="C1974" s="60" t="s">
        <v>101</v>
      </c>
      <c r="D1974" s="59" t="s">
        <v>73</v>
      </c>
      <c r="E1974" s="58">
        <v>68</v>
      </c>
      <c r="F1974" s="58"/>
      <c r="G1974" s="58">
        <v>68</v>
      </c>
      <c r="H1974" s="56"/>
      <c r="I1974" s="57"/>
      <c r="J1974" s="56">
        <f>SUM(AE1966:AE1975)</f>
        <v>42</v>
      </c>
      <c r="K1974" s="57"/>
      <c r="L1974" s="95"/>
    </row>
    <row r="1975" spans="1:56" ht="15" x14ac:dyDescent="0.25">
      <c r="C1975" s="198" t="s">
        <v>74</v>
      </c>
      <c r="D1975" s="198"/>
      <c r="E1975" s="198"/>
      <c r="F1975" s="198"/>
      <c r="G1975" s="198"/>
      <c r="H1975" s="198"/>
      <c r="I1975" s="198">
        <f>J1968+J1973+J1974+SUM(J1971:J1971)</f>
        <v>153.16999999999999</v>
      </c>
      <c r="J1975" s="198"/>
      <c r="O1975" s="49">
        <f>I1975</f>
        <v>153.16999999999999</v>
      </c>
      <c r="P1975" s="39">
        <f>K1975</f>
        <v>0</v>
      </c>
      <c r="Q1975" s="49">
        <f>J1968</f>
        <v>61.76</v>
      </c>
      <c r="R1975" s="49">
        <f>J1968</f>
        <v>61.76</v>
      </c>
      <c r="U1975" s="94">
        <f>L1968</f>
        <v>0</v>
      </c>
      <c r="V1975" s="39">
        <f>0</f>
        <v>0</v>
      </c>
      <c r="W1975" s="39">
        <f>0</f>
        <v>0</v>
      </c>
      <c r="X1975" s="39">
        <f>0</f>
        <v>0</v>
      </c>
      <c r="Z1975" s="39">
        <f>0</f>
        <v>0</v>
      </c>
      <c r="AB1975" s="39">
        <f>0</f>
        <v>0</v>
      </c>
      <c r="AN1975" s="39">
        <v>153.16999999999999</v>
      </c>
      <c r="AO1975" s="39">
        <v>0</v>
      </c>
      <c r="AP1975" s="39">
        <v>0</v>
      </c>
      <c r="AQ1975" s="39">
        <v>61.76</v>
      </c>
      <c r="AX1975" s="39">
        <v>0</v>
      </c>
      <c r="AY1975" s="39">
        <v>0</v>
      </c>
      <c r="AZ1975" s="39">
        <v>0</v>
      </c>
      <c r="BA1975" s="39">
        <v>0</v>
      </c>
    </row>
    <row r="1976" spans="1:56" ht="28.5" x14ac:dyDescent="0.2">
      <c r="A1976" s="103" t="s">
        <v>374</v>
      </c>
      <c r="B1976" s="55" t="s">
        <v>375</v>
      </c>
      <c r="C1976" s="55" t="s">
        <v>376</v>
      </c>
      <c r="D1976" s="54" t="s">
        <v>104</v>
      </c>
      <c r="E1976" s="53">
        <v>0.09</v>
      </c>
      <c r="F1976" s="53"/>
      <c r="G1976" s="53">
        <v>0.09</v>
      </c>
      <c r="H1976" s="51"/>
      <c r="I1976" s="52"/>
      <c r="J1976" s="51"/>
      <c r="K1976" s="52"/>
      <c r="L1976" s="96"/>
      <c r="AC1976" s="39">
        <v>48.28</v>
      </c>
      <c r="AD1976" s="39">
        <v>48.28</v>
      </c>
      <c r="AE1976" s="39">
        <v>41.04</v>
      </c>
      <c r="AF1976" s="39">
        <v>41.04</v>
      </c>
      <c r="AS1976" s="39">
        <v>48.28</v>
      </c>
      <c r="AT1976" s="39">
        <v>41.04</v>
      </c>
      <c r="BC1976" s="39">
        <v>0</v>
      </c>
      <c r="BD1976" s="39">
        <v>0</v>
      </c>
    </row>
    <row r="1978" spans="1:56" ht="14.25" x14ac:dyDescent="0.2">
      <c r="A1978" s="103"/>
      <c r="B1978" s="61">
        <v>1</v>
      </c>
      <c r="C1978" s="55" t="s">
        <v>33</v>
      </c>
      <c r="D1978" s="54"/>
      <c r="E1978" s="53"/>
      <c r="F1978" s="53"/>
      <c r="G1978" s="53"/>
      <c r="H1978" s="51">
        <v>659.84</v>
      </c>
      <c r="I1978" s="52"/>
      <c r="J1978" s="51">
        <v>59.39</v>
      </c>
      <c r="K1978" s="52"/>
      <c r="L1978" s="96"/>
    </row>
    <row r="1979" spans="1:56" ht="14.25" x14ac:dyDescent="0.2">
      <c r="A1979" s="103"/>
      <c r="B1979" s="61">
        <v>3</v>
      </c>
      <c r="C1979" s="55" t="s">
        <v>34</v>
      </c>
      <c r="D1979" s="54"/>
      <c r="E1979" s="53"/>
      <c r="F1979" s="53"/>
      <c r="G1979" s="53"/>
      <c r="H1979" s="51">
        <v>24.7</v>
      </c>
      <c r="I1979" s="52"/>
      <c r="J1979" s="51">
        <v>2.2200000000000002</v>
      </c>
      <c r="K1979" s="52"/>
      <c r="L1979" s="96"/>
    </row>
    <row r="1980" spans="1:56" ht="14.25" x14ac:dyDescent="0.2">
      <c r="A1980" s="103"/>
      <c r="B1980" s="61">
        <v>2</v>
      </c>
      <c r="C1980" s="55" t="s">
        <v>67</v>
      </c>
      <c r="D1980" s="54"/>
      <c r="E1980" s="53"/>
      <c r="F1980" s="53"/>
      <c r="G1980" s="53"/>
      <c r="H1980" s="51">
        <v>10.67</v>
      </c>
      <c r="I1980" s="52"/>
      <c r="J1980" s="62">
        <v>0.96</v>
      </c>
      <c r="K1980" s="52"/>
      <c r="L1980" s="97"/>
    </row>
    <row r="1981" spans="1:56" ht="14.25" x14ac:dyDescent="0.2">
      <c r="A1981" s="103"/>
      <c r="B1981" s="55"/>
      <c r="C1981" s="55" t="s">
        <v>68</v>
      </c>
      <c r="D1981" s="54" t="s">
        <v>69</v>
      </c>
      <c r="E1981" s="53">
        <v>78.739999999999995</v>
      </c>
      <c r="F1981" s="53"/>
      <c r="G1981" s="53">
        <v>7.0865999999999998</v>
      </c>
      <c r="H1981" s="51"/>
      <c r="I1981" s="52"/>
      <c r="J1981" s="51"/>
      <c r="K1981" s="52"/>
      <c r="L1981" s="96"/>
    </row>
    <row r="1982" spans="1:56" ht="14.25" x14ac:dyDescent="0.2">
      <c r="A1982" s="103"/>
      <c r="B1982" s="55"/>
      <c r="C1982" s="60" t="s">
        <v>70</v>
      </c>
      <c r="D1982" s="59" t="s">
        <v>69</v>
      </c>
      <c r="E1982" s="58">
        <v>0.79</v>
      </c>
      <c r="F1982" s="58"/>
      <c r="G1982" s="58">
        <v>7.1099999999999997E-2</v>
      </c>
      <c r="H1982" s="56"/>
      <c r="I1982" s="57"/>
      <c r="J1982" s="56"/>
      <c r="K1982" s="57"/>
      <c r="L1982" s="95"/>
    </row>
    <row r="1983" spans="1:56" ht="14.25" x14ac:dyDescent="0.2">
      <c r="A1983" s="103"/>
      <c r="B1983" s="55"/>
      <c r="C1983" s="55" t="s">
        <v>71</v>
      </c>
      <c r="D1983" s="54"/>
      <c r="E1983" s="53"/>
      <c r="F1983" s="53"/>
      <c r="G1983" s="53"/>
      <c r="H1983" s="51">
        <f>H1978+H1979</f>
        <v>684.54000000000008</v>
      </c>
      <c r="I1983" s="52"/>
      <c r="J1983" s="51">
        <f>J1978+J1979</f>
        <v>61.61</v>
      </c>
      <c r="K1983" s="52"/>
      <c r="L1983" s="96"/>
    </row>
    <row r="1984" spans="1:56" ht="14.25" x14ac:dyDescent="0.2">
      <c r="A1984" s="105" t="s">
        <v>219</v>
      </c>
      <c r="B1984" s="55" t="s">
        <v>135</v>
      </c>
      <c r="C1984" s="55" t="s">
        <v>137</v>
      </c>
      <c r="D1984" s="54" t="s">
        <v>108</v>
      </c>
      <c r="E1984" s="53">
        <v>4.3</v>
      </c>
      <c r="F1984" s="53"/>
      <c r="G1984" s="53">
        <v>0.38700000000000007</v>
      </c>
      <c r="H1984" s="51">
        <v>0</v>
      </c>
      <c r="I1984" s="52"/>
      <c r="J1984" s="51">
        <v>0</v>
      </c>
      <c r="K1984" s="52"/>
      <c r="L1984" s="96"/>
      <c r="AB1984" s="49">
        <f>J1984</f>
        <v>0</v>
      </c>
      <c r="AC1984" s="39">
        <v>0</v>
      </c>
      <c r="AD1984" s="39">
        <v>0</v>
      </c>
      <c r="AE1984" s="39">
        <v>0</v>
      </c>
      <c r="AF1984" s="39">
        <v>0</v>
      </c>
      <c r="AN1984" s="39">
        <v>0</v>
      </c>
      <c r="AO1984" s="39">
        <v>0</v>
      </c>
      <c r="AS1984" s="39">
        <v>0</v>
      </c>
      <c r="AT1984" s="39">
        <v>0</v>
      </c>
      <c r="AX1984" s="39">
        <v>0</v>
      </c>
      <c r="AZ1984" s="39">
        <v>0</v>
      </c>
      <c r="BC1984" s="39">
        <v>0</v>
      </c>
      <c r="BD1984" s="39">
        <v>0</v>
      </c>
    </row>
    <row r="1985" spans="1:56" ht="14.25" x14ac:dyDescent="0.2">
      <c r="A1985" s="103"/>
      <c r="B1985" s="55"/>
      <c r="C1985" s="55" t="s">
        <v>72</v>
      </c>
      <c r="D1985" s="54"/>
      <c r="E1985" s="53"/>
      <c r="F1985" s="53"/>
      <c r="G1985" s="53"/>
      <c r="H1985" s="51"/>
      <c r="I1985" s="52"/>
      <c r="J1985" s="51">
        <f>SUM(Q1976:Q1988)+SUM(V1976:V1988)</f>
        <v>60.35</v>
      </c>
      <c r="K1985" s="52"/>
      <c r="L1985" s="96"/>
    </row>
    <row r="1986" spans="1:56" ht="28.5" x14ac:dyDescent="0.2">
      <c r="A1986" s="103"/>
      <c r="B1986" s="55" t="s">
        <v>197</v>
      </c>
      <c r="C1986" s="55" t="s">
        <v>100</v>
      </c>
      <c r="D1986" s="54" t="s">
        <v>73</v>
      </c>
      <c r="E1986" s="53">
        <v>80</v>
      </c>
      <c r="F1986" s="53"/>
      <c r="G1986" s="53">
        <v>80</v>
      </c>
      <c r="H1986" s="51"/>
      <c r="I1986" s="52"/>
      <c r="J1986" s="51">
        <f>SUM(AC1976:AC1988)</f>
        <v>48.28</v>
      </c>
      <c r="K1986" s="52"/>
      <c r="L1986" s="96"/>
    </row>
    <row r="1987" spans="1:56" ht="42.75" x14ac:dyDescent="0.2">
      <c r="A1987" s="104"/>
      <c r="B1987" s="60" t="s">
        <v>196</v>
      </c>
      <c r="C1987" s="60" t="s">
        <v>101</v>
      </c>
      <c r="D1987" s="59" t="s">
        <v>73</v>
      </c>
      <c r="E1987" s="58">
        <v>68</v>
      </c>
      <c r="F1987" s="58"/>
      <c r="G1987" s="58">
        <v>68</v>
      </c>
      <c r="H1987" s="56"/>
      <c r="I1987" s="57"/>
      <c r="J1987" s="56">
        <f>SUM(AE1976:AE1988)</f>
        <v>41.04</v>
      </c>
      <c r="K1987" s="57"/>
      <c r="L1987" s="95"/>
    </row>
    <row r="1988" spans="1:56" ht="15" x14ac:dyDescent="0.25">
      <c r="C1988" s="198" t="s">
        <v>74</v>
      </c>
      <c r="D1988" s="198"/>
      <c r="E1988" s="198"/>
      <c r="F1988" s="198"/>
      <c r="G1988" s="198"/>
      <c r="H1988" s="198"/>
      <c r="I1988" s="198">
        <f>J1978+J1979+J1986+J1987+SUM(J1984:J1984)</f>
        <v>150.93</v>
      </c>
      <c r="J1988" s="198"/>
      <c r="O1988" s="49">
        <f>I1988</f>
        <v>150.93</v>
      </c>
      <c r="P1988" s="39">
        <f>K1988</f>
        <v>0</v>
      </c>
      <c r="Q1988" s="49">
        <f>J1978</f>
        <v>59.39</v>
      </c>
      <c r="R1988" s="49">
        <f>J1978</f>
        <v>59.39</v>
      </c>
      <c r="U1988" s="94">
        <f>L1978</f>
        <v>0</v>
      </c>
      <c r="V1988" s="49">
        <f>J1980</f>
        <v>0.96</v>
      </c>
      <c r="W1988" s="94">
        <f>L1980</f>
        <v>0</v>
      </c>
      <c r="X1988" s="49">
        <f>J1979</f>
        <v>2.2200000000000002</v>
      </c>
      <c r="Z1988" s="94">
        <f>L1979</f>
        <v>0</v>
      </c>
      <c r="AB1988" s="39">
        <f>0</f>
        <v>0</v>
      </c>
      <c r="AN1988" s="39">
        <v>150.93</v>
      </c>
      <c r="AO1988" s="39">
        <v>0</v>
      </c>
      <c r="AP1988" s="39">
        <v>2.2200000000000002</v>
      </c>
      <c r="AQ1988" s="39">
        <v>59.39</v>
      </c>
      <c r="AX1988" s="39">
        <v>0</v>
      </c>
      <c r="AY1988" s="39">
        <v>0</v>
      </c>
      <c r="AZ1988" s="39">
        <v>0</v>
      </c>
      <c r="BA1988" s="39">
        <v>0</v>
      </c>
    </row>
    <row r="1989" spans="1:56" ht="52.5" x14ac:dyDescent="0.2">
      <c r="A1989" s="103" t="s">
        <v>377</v>
      </c>
      <c r="B1989" s="55" t="s">
        <v>378</v>
      </c>
      <c r="C1989" s="55" t="s">
        <v>181</v>
      </c>
      <c r="D1989" s="54" t="s">
        <v>105</v>
      </c>
      <c r="E1989" s="53">
        <v>14.775</v>
      </c>
      <c r="F1989" s="53"/>
      <c r="G1989" s="53">
        <v>14.775</v>
      </c>
      <c r="H1989" s="51"/>
      <c r="I1989" s="52"/>
      <c r="J1989" s="51"/>
      <c r="K1989" s="52"/>
      <c r="L1989" s="96"/>
      <c r="AC1989" s="39">
        <v>920.21</v>
      </c>
      <c r="AD1989" s="39">
        <v>920.21</v>
      </c>
      <c r="AE1989" s="39">
        <v>553.04999999999995</v>
      </c>
      <c r="AF1989" s="39">
        <v>553.04999999999995</v>
      </c>
      <c r="AS1989" s="39">
        <v>920.21</v>
      </c>
      <c r="AT1989" s="39">
        <v>553.04999999999995</v>
      </c>
      <c r="BC1989" s="39">
        <v>0</v>
      </c>
      <c r="BD1989" s="39">
        <v>0</v>
      </c>
    </row>
    <row r="1991" spans="1:56" ht="14.25" x14ac:dyDescent="0.2">
      <c r="A1991" s="103"/>
      <c r="B1991" s="61">
        <v>1</v>
      </c>
      <c r="C1991" s="55" t="s">
        <v>33</v>
      </c>
      <c r="D1991" s="54"/>
      <c r="E1991" s="53"/>
      <c r="F1991" s="53"/>
      <c r="G1991" s="53"/>
      <c r="H1991" s="51">
        <v>62.91</v>
      </c>
      <c r="I1991" s="52"/>
      <c r="J1991" s="51">
        <v>929.5</v>
      </c>
      <c r="K1991" s="52"/>
      <c r="L1991" s="96"/>
    </row>
    <row r="1992" spans="1:56" ht="14.25" x14ac:dyDescent="0.2">
      <c r="A1992" s="103"/>
      <c r="B1992" s="61">
        <v>3</v>
      </c>
      <c r="C1992" s="55" t="s">
        <v>34</v>
      </c>
      <c r="D1992" s="54"/>
      <c r="E1992" s="53"/>
      <c r="F1992" s="53"/>
      <c r="G1992" s="53"/>
      <c r="H1992" s="51">
        <v>59.65</v>
      </c>
      <c r="I1992" s="52"/>
      <c r="J1992" s="51">
        <v>881.33</v>
      </c>
      <c r="K1992" s="52"/>
      <c r="L1992" s="96"/>
    </row>
    <row r="1993" spans="1:56" ht="14.25" x14ac:dyDescent="0.2">
      <c r="A1993" s="103"/>
      <c r="B1993" s="55"/>
      <c r="C1993" s="60" t="s">
        <v>68</v>
      </c>
      <c r="D1993" s="59" t="s">
        <v>69</v>
      </c>
      <c r="E1993" s="58">
        <v>7.1</v>
      </c>
      <c r="F1993" s="58"/>
      <c r="G1993" s="58">
        <v>104.9025</v>
      </c>
      <c r="H1993" s="56"/>
      <c r="I1993" s="57"/>
      <c r="J1993" s="56"/>
      <c r="K1993" s="57"/>
      <c r="L1993" s="95"/>
    </row>
    <row r="1994" spans="1:56" ht="14.25" x14ac:dyDescent="0.2">
      <c r="A1994" s="103"/>
      <c r="B1994" s="55"/>
      <c r="C1994" s="55" t="s">
        <v>71</v>
      </c>
      <c r="D1994" s="54"/>
      <c r="E1994" s="53"/>
      <c r="F1994" s="53"/>
      <c r="G1994" s="53"/>
      <c r="H1994" s="51">
        <f>H1991+H1992</f>
        <v>122.56</v>
      </c>
      <c r="I1994" s="52"/>
      <c r="J1994" s="51">
        <f>J1991+J1992</f>
        <v>1810.83</v>
      </c>
      <c r="K1994" s="52"/>
      <c r="L1994" s="96"/>
    </row>
    <row r="1995" spans="1:56" ht="14.25" x14ac:dyDescent="0.2">
      <c r="A1995" s="103"/>
      <c r="B1995" s="55"/>
      <c r="C1995" s="55" t="s">
        <v>72</v>
      </c>
      <c r="D1995" s="54"/>
      <c r="E1995" s="53"/>
      <c r="F1995" s="53"/>
      <c r="G1995" s="53"/>
      <c r="H1995" s="51"/>
      <c r="I1995" s="52"/>
      <c r="J1995" s="51">
        <f>SUM(Q1989:Q1998)+SUM(V1989:V1998)</f>
        <v>929.5</v>
      </c>
      <c r="K1995" s="52"/>
      <c r="L1995" s="96"/>
    </row>
    <row r="1996" spans="1:56" ht="71.25" x14ac:dyDescent="0.2">
      <c r="A1996" s="103"/>
      <c r="B1996" s="55" t="s">
        <v>177</v>
      </c>
      <c r="C1996" s="55" t="s">
        <v>176</v>
      </c>
      <c r="D1996" s="54" t="s">
        <v>73</v>
      </c>
      <c r="E1996" s="53">
        <v>110</v>
      </c>
      <c r="F1996" s="53">
        <f>ROUND(0.9,7)</f>
        <v>0.9</v>
      </c>
      <c r="G1996" s="53">
        <v>99</v>
      </c>
      <c r="H1996" s="51"/>
      <c r="I1996" s="52"/>
      <c r="J1996" s="51">
        <f>SUM(AC1989:AC1998)</f>
        <v>920.21</v>
      </c>
      <c r="K1996" s="52"/>
      <c r="L1996" s="96"/>
    </row>
    <row r="1997" spans="1:56" ht="71.25" x14ac:dyDescent="0.2">
      <c r="A1997" s="104"/>
      <c r="B1997" s="60" t="s">
        <v>175</v>
      </c>
      <c r="C1997" s="60" t="s">
        <v>174</v>
      </c>
      <c r="D1997" s="59" t="s">
        <v>73</v>
      </c>
      <c r="E1997" s="58">
        <v>70</v>
      </c>
      <c r="F1997" s="58">
        <f>ROUND(0.85,7)</f>
        <v>0.85</v>
      </c>
      <c r="G1997" s="58">
        <v>59.5</v>
      </c>
      <c r="H1997" s="56"/>
      <c r="I1997" s="57"/>
      <c r="J1997" s="56">
        <f>SUM(AE1989:AE1998)</f>
        <v>553.04999999999995</v>
      </c>
      <c r="K1997" s="57"/>
      <c r="L1997" s="95"/>
    </row>
    <row r="1998" spans="1:56" ht="15" x14ac:dyDescent="0.25">
      <c r="C1998" s="198" t="s">
        <v>74</v>
      </c>
      <c r="D1998" s="198"/>
      <c r="E1998" s="198"/>
      <c r="F1998" s="198"/>
      <c r="G1998" s="198"/>
      <c r="H1998" s="198"/>
      <c r="I1998" s="198">
        <f>J1991+J1992+J1996+J1997</f>
        <v>3284.09</v>
      </c>
      <c r="J1998" s="198"/>
      <c r="O1998" s="49">
        <f>I1998</f>
        <v>3284.09</v>
      </c>
      <c r="P1998" s="39">
        <f>K1998</f>
        <v>0</v>
      </c>
      <c r="Q1998" s="49">
        <f>J1991</f>
        <v>929.5</v>
      </c>
      <c r="R1998" s="49">
        <f>J1991</f>
        <v>929.5</v>
      </c>
      <c r="U1998" s="94">
        <f>L1991</f>
        <v>0</v>
      </c>
      <c r="V1998" s="39">
        <f>0</f>
        <v>0</v>
      </c>
      <c r="W1998" s="39">
        <f>0</f>
        <v>0</v>
      </c>
      <c r="X1998" s="49">
        <f>J1992</f>
        <v>881.33</v>
      </c>
      <c r="Z1998" s="94">
        <f>L1992</f>
        <v>0</v>
      </c>
      <c r="AB1998" s="39">
        <f>0</f>
        <v>0</v>
      </c>
      <c r="AN1998" s="39">
        <v>3284.09</v>
      </c>
      <c r="AO1998" s="39">
        <v>0</v>
      </c>
      <c r="AP1998" s="39">
        <v>881.33</v>
      </c>
      <c r="AQ1998" s="39">
        <v>929.5</v>
      </c>
      <c r="AX1998" s="39">
        <v>0</v>
      </c>
      <c r="AY1998" s="39">
        <v>0</v>
      </c>
      <c r="AZ1998" s="39">
        <v>0</v>
      </c>
      <c r="BA1998" s="39">
        <v>0</v>
      </c>
    </row>
    <row r="1999" spans="1:56" ht="42.75" x14ac:dyDescent="0.2">
      <c r="A1999" s="103" t="s">
        <v>379</v>
      </c>
      <c r="B1999" s="55" t="s">
        <v>380</v>
      </c>
      <c r="C1999" s="55" t="s">
        <v>381</v>
      </c>
      <c r="D1999" s="54" t="s">
        <v>104</v>
      </c>
      <c r="E1999" s="53">
        <v>6.3E-3</v>
      </c>
      <c r="F1999" s="53"/>
      <c r="G1999" s="53">
        <v>6.3E-3</v>
      </c>
      <c r="H1999" s="51"/>
      <c r="I1999" s="52"/>
      <c r="J1999" s="51"/>
      <c r="K1999" s="52"/>
      <c r="L1999" s="96"/>
      <c r="AC1999" s="39">
        <v>0.32</v>
      </c>
      <c r="AD1999" s="39">
        <v>0.32</v>
      </c>
      <c r="AE1999" s="39">
        <v>0.21</v>
      </c>
      <c r="AF1999" s="39">
        <v>0.21</v>
      </c>
      <c r="AS1999" s="39">
        <v>0.32</v>
      </c>
      <c r="AT1999" s="39">
        <v>0.21</v>
      </c>
      <c r="BC1999" s="39">
        <v>0</v>
      </c>
      <c r="BD1999" s="39">
        <v>0</v>
      </c>
    </row>
    <row r="2001" spans="1:56" ht="14.25" x14ac:dyDescent="0.2">
      <c r="A2001" s="103"/>
      <c r="B2001" s="61">
        <v>1</v>
      </c>
      <c r="C2001" s="55" t="s">
        <v>33</v>
      </c>
      <c r="D2001" s="54"/>
      <c r="E2001" s="53"/>
      <c r="F2001" s="53"/>
      <c r="G2001" s="53"/>
      <c r="H2001" s="51">
        <v>63.16</v>
      </c>
      <c r="I2001" s="52"/>
      <c r="J2001" s="51">
        <v>0.4</v>
      </c>
      <c r="K2001" s="52"/>
      <c r="L2001" s="96"/>
    </row>
    <row r="2002" spans="1:56" ht="14.25" x14ac:dyDescent="0.2">
      <c r="A2002" s="103"/>
      <c r="B2002" s="61">
        <v>3</v>
      </c>
      <c r="C2002" s="55" t="s">
        <v>34</v>
      </c>
      <c r="D2002" s="54"/>
      <c r="E2002" s="53"/>
      <c r="F2002" s="53"/>
      <c r="G2002" s="53"/>
      <c r="H2002" s="51">
        <v>6.25</v>
      </c>
      <c r="I2002" s="52"/>
      <c r="J2002" s="51">
        <v>0.04</v>
      </c>
      <c r="K2002" s="52"/>
      <c r="L2002" s="96"/>
    </row>
    <row r="2003" spans="1:56" ht="14.25" x14ac:dyDescent="0.2">
      <c r="A2003" s="103"/>
      <c r="B2003" s="61">
        <v>2</v>
      </c>
      <c r="C2003" s="55" t="s">
        <v>67</v>
      </c>
      <c r="D2003" s="54"/>
      <c r="E2003" s="53"/>
      <c r="F2003" s="53"/>
      <c r="G2003" s="53"/>
      <c r="H2003" s="51">
        <v>2.7</v>
      </c>
      <c r="I2003" s="52"/>
      <c r="J2003" s="62">
        <v>0.02</v>
      </c>
      <c r="K2003" s="52"/>
      <c r="L2003" s="97"/>
    </row>
    <row r="2004" spans="1:56" ht="14.25" x14ac:dyDescent="0.2">
      <c r="A2004" s="103"/>
      <c r="B2004" s="55"/>
      <c r="C2004" s="55" t="s">
        <v>68</v>
      </c>
      <c r="D2004" s="54" t="s">
        <v>69</v>
      </c>
      <c r="E2004" s="53">
        <v>7.31</v>
      </c>
      <c r="F2004" s="53"/>
      <c r="G2004" s="53">
        <v>4.6052999999999997E-2</v>
      </c>
      <c r="H2004" s="51"/>
      <c r="I2004" s="52"/>
      <c r="J2004" s="51"/>
      <c r="K2004" s="52"/>
      <c r="L2004" s="96"/>
    </row>
    <row r="2005" spans="1:56" ht="14.25" x14ac:dyDescent="0.2">
      <c r="A2005" s="103"/>
      <c r="B2005" s="55"/>
      <c r="C2005" s="60" t="s">
        <v>70</v>
      </c>
      <c r="D2005" s="59" t="s">
        <v>69</v>
      </c>
      <c r="E2005" s="58">
        <v>0.2</v>
      </c>
      <c r="F2005" s="58"/>
      <c r="G2005" s="58">
        <v>1.2600000000000001E-3</v>
      </c>
      <c r="H2005" s="56"/>
      <c r="I2005" s="57"/>
      <c r="J2005" s="56"/>
      <c r="K2005" s="57"/>
      <c r="L2005" s="95"/>
    </row>
    <row r="2006" spans="1:56" ht="14.25" x14ac:dyDescent="0.2">
      <c r="A2006" s="103"/>
      <c r="B2006" s="55"/>
      <c r="C2006" s="55" t="s">
        <v>71</v>
      </c>
      <c r="D2006" s="54"/>
      <c r="E2006" s="53"/>
      <c r="F2006" s="53"/>
      <c r="G2006" s="53"/>
      <c r="H2006" s="51">
        <f>H2001+H2002</f>
        <v>69.41</v>
      </c>
      <c r="I2006" s="52"/>
      <c r="J2006" s="51">
        <f>J2001+J2002</f>
        <v>0.44</v>
      </c>
      <c r="K2006" s="52"/>
      <c r="L2006" s="96"/>
    </row>
    <row r="2007" spans="1:56" ht="14.25" x14ac:dyDescent="0.2">
      <c r="A2007" s="103"/>
      <c r="B2007" s="55"/>
      <c r="C2007" s="55" t="s">
        <v>72</v>
      </c>
      <c r="D2007" s="54"/>
      <c r="E2007" s="53"/>
      <c r="F2007" s="53"/>
      <c r="G2007" s="53"/>
      <c r="H2007" s="51"/>
      <c r="I2007" s="52"/>
      <c r="J2007" s="51">
        <f>SUM(Q1999:Q2010)+SUM(V1999:V2010)</f>
        <v>0.42000000000000004</v>
      </c>
      <c r="K2007" s="52"/>
      <c r="L2007" s="96"/>
    </row>
    <row r="2008" spans="1:56" ht="28.5" x14ac:dyDescent="0.2">
      <c r="A2008" s="103"/>
      <c r="B2008" s="55" t="s">
        <v>191</v>
      </c>
      <c r="C2008" s="55" t="s">
        <v>190</v>
      </c>
      <c r="D2008" s="54" t="s">
        <v>73</v>
      </c>
      <c r="E2008" s="53">
        <v>77</v>
      </c>
      <c r="F2008" s="53"/>
      <c r="G2008" s="53">
        <v>77</v>
      </c>
      <c r="H2008" s="51"/>
      <c r="I2008" s="52"/>
      <c r="J2008" s="51">
        <f>SUM(AC1999:AC2010)</f>
        <v>0.32</v>
      </c>
      <c r="K2008" s="52"/>
      <c r="L2008" s="96"/>
    </row>
    <row r="2009" spans="1:56" ht="42.75" x14ac:dyDescent="0.2">
      <c r="A2009" s="104"/>
      <c r="B2009" s="60" t="s">
        <v>189</v>
      </c>
      <c r="C2009" s="60" t="s">
        <v>188</v>
      </c>
      <c r="D2009" s="59" t="s">
        <v>73</v>
      </c>
      <c r="E2009" s="58">
        <v>50</v>
      </c>
      <c r="F2009" s="58"/>
      <c r="G2009" s="58">
        <v>50</v>
      </c>
      <c r="H2009" s="56"/>
      <c r="I2009" s="57"/>
      <c r="J2009" s="56">
        <f>SUM(AE1999:AE2010)</f>
        <v>0.21</v>
      </c>
      <c r="K2009" s="57"/>
      <c r="L2009" s="95"/>
    </row>
    <row r="2010" spans="1:56" ht="15" x14ac:dyDescent="0.25">
      <c r="C2010" s="198" t="s">
        <v>74</v>
      </c>
      <c r="D2010" s="198"/>
      <c r="E2010" s="198"/>
      <c r="F2010" s="198"/>
      <c r="G2010" s="198"/>
      <c r="H2010" s="198"/>
      <c r="I2010" s="198">
        <f>J2001+J2002+J2008+J2009</f>
        <v>0.97</v>
      </c>
      <c r="J2010" s="198"/>
      <c r="O2010" s="49">
        <f>I2010</f>
        <v>0.97</v>
      </c>
      <c r="P2010" s="39">
        <f>K2010</f>
        <v>0</v>
      </c>
      <c r="Q2010" s="49">
        <f>J2001</f>
        <v>0.4</v>
      </c>
      <c r="R2010" s="49">
        <f>J2001</f>
        <v>0.4</v>
      </c>
      <c r="U2010" s="94">
        <f>L2001</f>
        <v>0</v>
      </c>
      <c r="V2010" s="49">
        <f>J2003</f>
        <v>0.02</v>
      </c>
      <c r="W2010" s="94">
        <f>L2003</f>
        <v>0</v>
      </c>
      <c r="X2010" s="49">
        <f>J2002</f>
        <v>0.04</v>
      </c>
      <c r="Z2010" s="94">
        <f>L2002</f>
        <v>0</v>
      </c>
      <c r="AB2010" s="39">
        <f>0</f>
        <v>0</v>
      </c>
      <c r="AN2010" s="39">
        <v>0.97</v>
      </c>
      <c r="AO2010" s="39">
        <v>0</v>
      </c>
      <c r="AP2010" s="39">
        <v>0.04</v>
      </c>
      <c r="AQ2010" s="39">
        <v>0.4</v>
      </c>
      <c r="AX2010" s="39">
        <v>0</v>
      </c>
      <c r="AY2010" s="39">
        <v>0</v>
      </c>
      <c r="AZ2010" s="39">
        <v>0</v>
      </c>
      <c r="BA2010" s="39">
        <v>0</v>
      </c>
    </row>
    <row r="2011" spans="1:56" ht="28.5" x14ac:dyDescent="0.2">
      <c r="A2011" s="103" t="s">
        <v>382</v>
      </c>
      <c r="B2011" s="55" t="s">
        <v>383</v>
      </c>
      <c r="C2011" s="55" t="s">
        <v>384</v>
      </c>
      <c r="D2011" s="54" t="s">
        <v>104</v>
      </c>
      <c r="E2011" s="53">
        <v>3.02</v>
      </c>
      <c r="F2011" s="53"/>
      <c r="G2011" s="53">
        <v>3.02</v>
      </c>
      <c r="H2011" s="51"/>
      <c r="I2011" s="52"/>
      <c r="J2011" s="51"/>
      <c r="K2011" s="52"/>
      <c r="L2011" s="96"/>
      <c r="AC2011" s="39">
        <v>1370.75</v>
      </c>
      <c r="AD2011" s="39">
        <v>1370.75</v>
      </c>
      <c r="AE2011" s="39">
        <v>890.1</v>
      </c>
      <c r="AF2011" s="39">
        <v>890.1</v>
      </c>
      <c r="AS2011" s="39">
        <v>1370.75</v>
      </c>
      <c r="AT2011" s="39">
        <v>890.1</v>
      </c>
      <c r="BC2011" s="39">
        <v>0</v>
      </c>
      <c r="BD2011" s="39">
        <v>0</v>
      </c>
    </row>
    <row r="2013" spans="1:56" ht="14.25" x14ac:dyDescent="0.2">
      <c r="A2013" s="103"/>
      <c r="B2013" s="61">
        <v>1</v>
      </c>
      <c r="C2013" s="55" t="s">
        <v>33</v>
      </c>
      <c r="D2013" s="54"/>
      <c r="E2013" s="53"/>
      <c r="F2013" s="53"/>
      <c r="G2013" s="53"/>
      <c r="H2013" s="51">
        <v>584.74</v>
      </c>
      <c r="I2013" s="52"/>
      <c r="J2013" s="51">
        <v>1765.91</v>
      </c>
      <c r="K2013" s="52"/>
      <c r="L2013" s="96"/>
    </row>
    <row r="2014" spans="1:56" ht="14.25" x14ac:dyDescent="0.2">
      <c r="A2014" s="103"/>
      <c r="B2014" s="61">
        <v>3</v>
      </c>
      <c r="C2014" s="55" t="s">
        <v>34</v>
      </c>
      <c r="D2014" s="54"/>
      <c r="E2014" s="53"/>
      <c r="F2014" s="53"/>
      <c r="G2014" s="53"/>
      <c r="H2014" s="51">
        <v>96.01</v>
      </c>
      <c r="I2014" s="52"/>
      <c r="J2014" s="51">
        <v>289.95</v>
      </c>
      <c r="K2014" s="52"/>
      <c r="L2014" s="96"/>
    </row>
    <row r="2015" spans="1:56" ht="14.25" x14ac:dyDescent="0.2">
      <c r="A2015" s="103"/>
      <c r="B2015" s="61">
        <v>2</v>
      </c>
      <c r="C2015" s="55" t="s">
        <v>67</v>
      </c>
      <c r="D2015" s="54"/>
      <c r="E2015" s="53"/>
      <c r="F2015" s="53"/>
      <c r="G2015" s="53"/>
      <c r="H2015" s="51">
        <v>4.7300000000000004</v>
      </c>
      <c r="I2015" s="52"/>
      <c r="J2015" s="62">
        <v>14.28</v>
      </c>
      <c r="K2015" s="52"/>
      <c r="L2015" s="97"/>
    </row>
    <row r="2016" spans="1:56" ht="14.25" x14ac:dyDescent="0.2">
      <c r="A2016" s="103"/>
      <c r="B2016" s="55"/>
      <c r="C2016" s="55" t="s">
        <v>68</v>
      </c>
      <c r="D2016" s="54" t="s">
        <v>69</v>
      </c>
      <c r="E2016" s="53">
        <v>74.3</v>
      </c>
      <c r="F2016" s="53"/>
      <c r="G2016" s="53">
        <v>224.386</v>
      </c>
      <c r="H2016" s="51"/>
      <c r="I2016" s="52"/>
      <c r="J2016" s="51"/>
      <c r="K2016" s="52"/>
      <c r="L2016" s="96"/>
    </row>
    <row r="2017" spans="1:56" ht="14.25" x14ac:dyDescent="0.2">
      <c r="A2017" s="103"/>
      <c r="B2017" s="55"/>
      <c r="C2017" s="60" t="s">
        <v>70</v>
      </c>
      <c r="D2017" s="59" t="s">
        <v>69</v>
      </c>
      <c r="E2017" s="58">
        <v>0.35</v>
      </c>
      <c r="F2017" s="58"/>
      <c r="G2017" s="58">
        <v>1.0569999999999999</v>
      </c>
      <c r="H2017" s="56"/>
      <c r="I2017" s="57"/>
      <c r="J2017" s="56"/>
      <c r="K2017" s="57"/>
      <c r="L2017" s="95"/>
    </row>
    <row r="2018" spans="1:56" ht="14.25" x14ac:dyDescent="0.2">
      <c r="A2018" s="103"/>
      <c r="B2018" s="55"/>
      <c r="C2018" s="55" t="s">
        <v>71</v>
      </c>
      <c r="D2018" s="54"/>
      <c r="E2018" s="53"/>
      <c r="F2018" s="53"/>
      <c r="G2018" s="53"/>
      <c r="H2018" s="51">
        <f>H2013+H2014</f>
        <v>680.75</v>
      </c>
      <c r="I2018" s="52"/>
      <c r="J2018" s="51">
        <f>J2013+J2014</f>
        <v>2055.86</v>
      </c>
      <c r="K2018" s="52"/>
      <c r="L2018" s="96"/>
    </row>
    <row r="2019" spans="1:56" ht="14.25" x14ac:dyDescent="0.2">
      <c r="A2019" s="105" t="s">
        <v>218</v>
      </c>
      <c r="B2019" s="55" t="s">
        <v>135</v>
      </c>
      <c r="C2019" s="55" t="s">
        <v>137</v>
      </c>
      <c r="D2019" s="54" t="s">
        <v>108</v>
      </c>
      <c r="E2019" s="53">
        <v>4.41</v>
      </c>
      <c r="F2019" s="53"/>
      <c r="G2019" s="53">
        <v>13.318199999999997</v>
      </c>
      <c r="H2019" s="51">
        <v>0</v>
      </c>
      <c r="I2019" s="52"/>
      <c r="J2019" s="51">
        <v>0</v>
      </c>
      <c r="K2019" s="52"/>
      <c r="L2019" s="96"/>
      <c r="AB2019" s="49">
        <f>J2019</f>
        <v>0</v>
      </c>
      <c r="AC2019" s="39">
        <v>0</v>
      </c>
      <c r="AD2019" s="39">
        <v>0</v>
      </c>
      <c r="AE2019" s="39">
        <v>0</v>
      </c>
      <c r="AF2019" s="39">
        <v>0</v>
      </c>
      <c r="AN2019" s="39">
        <v>0</v>
      </c>
      <c r="AO2019" s="39">
        <v>0</v>
      </c>
      <c r="AS2019" s="39">
        <v>0</v>
      </c>
      <c r="AT2019" s="39">
        <v>0</v>
      </c>
      <c r="AX2019" s="39">
        <v>0</v>
      </c>
      <c r="AZ2019" s="39">
        <v>0</v>
      </c>
      <c r="BC2019" s="39">
        <v>0</v>
      </c>
      <c r="BD2019" s="39">
        <v>0</v>
      </c>
    </row>
    <row r="2020" spans="1:56" ht="14.25" x14ac:dyDescent="0.2">
      <c r="A2020" s="103"/>
      <c r="B2020" s="55"/>
      <c r="C2020" s="55" t="s">
        <v>72</v>
      </c>
      <c r="D2020" s="54"/>
      <c r="E2020" s="53"/>
      <c r="F2020" s="53"/>
      <c r="G2020" s="53"/>
      <c r="H2020" s="51"/>
      <c r="I2020" s="52"/>
      <c r="J2020" s="51">
        <f>SUM(Q2011:Q2023)+SUM(V2011:V2023)</f>
        <v>1780.19</v>
      </c>
      <c r="K2020" s="52"/>
      <c r="L2020" s="96"/>
    </row>
    <row r="2021" spans="1:56" ht="28.5" x14ac:dyDescent="0.2">
      <c r="A2021" s="103"/>
      <c r="B2021" s="55" t="s">
        <v>191</v>
      </c>
      <c r="C2021" s="55" t="s">
        <v>190</v>
      </c>
      <c r="D2021" s="54" t="s">
        <v>73</v>
      </c>
      <c r="E2021" s="53">
        <v>77</v>
      </c>
      <c r="F2021" s="53"/>
      <c r="G2021" s="53">
        <v>77</v>
      </c>
      <c r="H2021" s="51"/>
      <c r="I2021" s="52"/>
      <c r="J2021" s="51">
        <f>SUM(AC2011:AC2023)</f>
        <v>1370.75</v>
      </c>
      <c r="K2021" s="52"/>
      <c r="L2021" s="96"/>
    </row>
    <row r="2022" spans="1:56" ht="42.75" x14ac:dyDescent="0.2">
      <c r="A2022" s="104"/>
      <c r="B2022" s="60" t="s">
        <v>189</v>
      </c>
      <c r="C2022" s="60" t="s">
        <v>188</v>
      </c>
      <c r="D2022" s="59" t="s">
        <v>73</v>
      </c>
      <c r="E2022" s="58">
        <v>50</v>
      </c>
      <c r="F2022" s="58"/>
      <c r="G2022" s="58">
        <v>50</v>
      </c>
      <c r="H2022" s="56"/>
      <c r="I2022" s="57"/>
      <c r="J2022" s="56">
        <f>SUM(AE2011:AE2023)</f>
        <v>890.1</v>
      </c>
      <c r="K2022" s="57"/>
      <c r="L2022" s="95"/>
    </row>
    <row r="2023" spans="1:56" ht="15" x14ac:dyDescent="0.25">
      <c r="C2023" s="198" t="s">
        <v>74</v>
      </c>
      <c r="D2023" s="198"/>
      <c r="E2023" s="198"/>
      <c r="F2023" s="198"/>
      <c r="G2023" s="198"/>
      <c r="H2023" s="198"/>
      <c r="I2023" s="198">
        <f>J2013+J2014+J2021+J2022+SUM(J2019:J2019)</f>
        <v>4316.71</v>
      </c>
      <c r="J2023" s="198"/>
      <c r="O2023" s="49">
        <f>I2023</f>
        <v>4316.71</v>
      </c>
      <c r="P2023" s="39">
        <f>K2023</f>
        <v>0</v>
      </c>
      <c r="Q2023" s="49">
        <f>J2013</f>
        <v>1765.91</v>
      </c>
      <c r="R2023" s="49">
        <f>J2013</f>
        <v>1765.91</v>
      </c>
      <c r="U2023" s="94">
        <f>L2013</f>
        <v>0</v>
      </c>
      <c r="V2023" s="49">
        <f>J2015</f>
        <v>14.28</v>
      </c>
      <c r="W2023" s="94">
        <f>L2015</f>
        <v>0</v>
      </c>
      <c r="X2023" s="49">
        <f>J2014</f>
        <v>289.95</v>
      </c>
      <c r="Z2023" s="94">
        <f>L2014</f>
        <v>0</v>
      </c>
      <c r="AB2023" s="39">
        <f>0</f>
        <v>0</v>
      </c>
      <c r="AN2023" s="39">
        <v>4316.71</v>
      </c>
      <c r="AO2023" s="39">
        <v>0</v>
      </c>
      <c r="AP2023" s="39">
        <v>289.95</v>
      </c>
      <c r="AQ2023" s="39">
        <v>1765.91</v>
      </c>
      <c r="AX2023" s="39">
        <v>0</v>
      </c>
      <c r="AY2023" s="39">
        <v>0</v>
      </c>
      <c r="AZ2023" s="39">
        <v>0</v>
      </c>
      <c r="BA2023" s="39">
        <v>0</v>
      </c>
    </row>
    <row r="2024" spans="1:56" ht="42.75" x14ac:dyDescent="0.2">
      <c r="A2024" s="103" t="s">
        <v>385</v>
      </c>
      <c r="B2024" s="55" t="s">
        <v>380</v>
      </c>
      <c r="C2024" s="55" t="s">
        <v>381</v>
      </c>
      <c r="D2024" s="54" t="s">
        <v>104</v>
      </c>
      <c r="E2024" s="53">
        <v>6.54</v>
      </c>
      <c r="F2024" s="53"/>
      <c r="G2024" s="53">
        <v>6.54</v>
      </c>
      <c r="H2024" s="51"/>
      <c r="I2024" s="52"/>
      <c r="J2024" s="51"/>
      <c r="K2024" s="52"/>
      <c r="L2024" s="96"/>
      <c r="AC2024" s="39">
        <v>331.66</v>
      </c>
      <c r="AD2024" s="39">
        <v>331.66</v>
      </c>
      <c r="AE2024" s="39">
        <v>215.37</v>
      </c>
      <c r="AF2024" s="39">
        <v>215.37</v>
      </c>
      <c r="AS2024" s="39">
        <v>331.66</v>
      </c>
      <c r="AT2024" s="39">
        <v>215.37</v>
      </c>
      <c r="BC2024" s="39">
        <v>0</v>
      </c>
      <c r="BD2024" s="39">
        <v>0</v>
      </c>
    </row>
    <row r="2026" spans="1:56" x14ac:dyDescent="0.2">
      <c r="C2026" s="63" t="s">
        <v>386</v>
      </c>
    </row>
    <row r="2027" spans="1:56" ht="14.25" x14ac:dyDescent="0.2">
      <c r="A2027" s="103"/>
      <c r="B2027" s="61">
        <v>1</v>
      </c>
      <c r="C2027" s="55" t="s">
        <v>33</v>
      </c>
      <c r="D2027" s="54"/>
      <c r="E2027" s="53"/>
      <c r="F2027" s="53"/>
      <c r="G2027" s="53"/>
      <c r="H2027" s="51">
        <v>63.16</v>
      </c>
      <c r="I2027" s="52"/>
      <c r="J2027" s="51">
        <v>413.07</v>
      </c>
      <c r="K2027" s="52"/>
      <c r="L2027" s="96"/>
    </row>
    <row r="2028" spans="1:56" ht="14.25" x14ac:dyDescent="0.2">
      <c r="A2028" s="103"/>
      <c r="B2028" s="61">
        <v>3</v>
      </c>
      <c r="C2028" s="55" t="s">
        <v>34</v>
      </c>
      <c r="D2028" s="54"/>
      <c r="E2028" s="53"/>
      <c r="F2028" s="53"/>
      <c r="G2028" s="53"/>
      <c r="H2028" s="51">
        <v>6.25</v>
      </c>
      <c r="I2028" s="52"/>
      <c r="J2028" s="51">
        <v>40.880000000000003</v>
      </c>
      <c r="K2028" s="52"/>
      <c r="L2028" s="96"/>
    </row>
    <row r="2029" spans="1:56" ht="14.25" x14ac:dyDescent="0.2">
      <c r="A2029" s="103"/>
      <c r="B2029" s="61">
        <v>2</v>
      </c>
      <c r="C2029" s="55" t="s">
        <v>67</v>
      </c>
      <c r="D2029" s="54"/>
      <c r="E2029" s="53"/>
      <c r="F2029" s="53"/>
      <c r="G2029" s="53"/>
      <c r="H2029" s="51">
        <v>2.7</v>
      </c>
      <c r="I2029" s="52"/>
      <c r="J2029" s="62">
        <v>17.66</v>
      </c>
      <c r="K2029" s="52"/>
      <c r="L2029" s="97"/>
    </row>
    <row r="2030" spans="1:56" ht="14.25" x14ac:dyDescent="0.2">
      <c r="A2030" s="103"/>
      <c r="B2030" s="55"/>
      <c r="C2030" s="55" t="s">
        <v>68</v>
      </c>
      <c r="D2030" s="54" t="s">
        <v>69</v>
      </c>
      <c r="E2030" s="53">
        <v>7.31</v>
      </c>
      <c r="F2030" s="53"/>
      <c r="G2030" s="53">
        <v>47.807400000000001</v>
      </c>
      <c r="H2030" s="51"/>
      <c r="I2030" s="52"/>
      <c r="J2030" s="51"/>
      <c r="K2030" s="52"/>
      <c r="L2030" s="96"/>
    </row>
    <row r="2031" spans="1:56" ht="14.25" x14ac:dyDescent="0.2">
      <c r="A2031" s="103"/>
      <c r="B2031" s="55"/>
      <c r="C2031" s="60" t="s">
        <v>70</v>
      </c>
      <c r="D2031" s="59" t="s">
        <v>69</v>
      </c>
      <c r="E2031" s="58">
        <v>0.2</v>
      </c>
      <c r="F2031" s="58"/>
      <c r="G2031" s="58">
        <v>1.3080000000000001</v>
      </c>
      <c r="H2031" s="56"/>
      <c r="I2031" s="57"/>
      <c r="J2031" s="56"/>
      <c r="K2031" s="57"/>
      <c r="L2031" s="95"/>
    </row>
    <row r="2032" spans="1:56" ht="14.25" x14ac:dyDescent="0.2">
      <c r="A2032" s="103"/>
      <c r="B2032" s="55"/>
      <c r="C2032" s="55" t="s">
        <v>71</v>
      </c>
      <c r="D2032" s="54"/>
      <c r="E2032" s="53"/>
      <c r="F2032" s="53"/>
      <c r="G2032" s="53"/>
      <c r="H2032" s="51">
        <f>H2027+H2028</f>
        <v>69.41</v>
      </c>
      <c r="I2032" s="52"/>
      <c r="J2032" s="51">
        <f>J2027+J2028</f>
        <v>453.95</v>
      </c>
      <c r="K2032" s="52"/>
      <c r="L2032" s="96"/>
    </row>
    <row r="2033" spans="1:56" ht="14.25" x14ac:dyDescent="0.2">
      <c r="A2033" s="103"/>
      <c r="B2033" s="55"/>
      <c r="C2033" s="55" t="s">
        <v>72</v>
      </c>
      <c r="D2033" s="54"/>
      <c r="E2033" s="53"/>
      <c r="F2033" s="53"/>
      <c r="G2033" s="53"/>
      <c r="H2033" s="51"/>
      <c r="I2033" s="52"/>
      <c r="J2033" s="51">
        <f>SUM(Q2024:Q2036)+SUM(V2024:V2036)</f>
        <v>430.73</v>
      </c>
      <c r="K2033" s="52"/>
      <c r="L2033" s="96"/>
    </row>
    <row r="2034" spans="1:56" ht="28.5" x14ac:dyDescent="0.2">
      <c r="A2034" s="103"/>
      <c r="B2034" s="55" t="s">
        <v>191</v>
      </c>
      <c r="C2034" s="55" t="s">
        <v>190</v>
      </c>
      <c r="D2034" s="54" t="s">
        <v>73</v>
      </c>
      <c r="E2034" s="53">
        <v>77</v>
      </c>
      <c r="F2034" s="53"/>
      <c r="G2034" s="53">
        <v>77</v>
      </c>
      <c r="H2034" s="51"/>
      <c r="I2034" s="52"/>
      <c r="J2034" s="51">
        <f>SUM(AC2024:AC2036)</f>
        <v>331.66</v>
      </c>
      <c r="K2034" s="52"/>
      <c r="L2034" s="96"/>
    </row>
    <row r="2035" spans="1:56" ht="42.75" x14ac:dyDescent="0.2">
      <c r="A2035" s="104"/>
      <c r="B2035" s="60" t="s">
        <v>189</v>
      </c>
      <c r="C2035" s="60" t="s">
        <v>188</v>
      </c>
      <c r="D2035" s="59" t="s">
        <v>73</v>
      </c>
      <c r="E2035" s="58">
        <v>50</v>
      </c>
      <c r="F2035" s="58"/>
      <c r="G2035" s="58">
        <v>50</v>
      </c>
      <c r="H2035" s="56"/>
      <c r="I2035" s="57"/>
      <c r="J2035" s="56">
        <f>SUM(AE2024:AE2036)</f>
        <v>215.37</v>
      </c>
      <c r="K2035" s="57"/>
      <c r="L2035" s="95"/>
    </row>
    <row r="2036" spans="1:56" ht="15" x14ac:dyDescent="0.25">
      <c r="C2036" s="198" t="s">
        <v>74</v>
      </c>
      <c r="D2036" s="198"/>
      <c r="E2036" s="198"/>
      <c r="F2036" s="198"/>
      <c r="G2036" s="198"/>
      <c r="H2036" s="198"/>
      <c r="I2036" s="198">
        <f>J2027+J2028+J2034+J2035</f>
        <v>1000.98</v>
      </c>
      <c r="J2036" s="198"/>
      <c r="O2036" s="49">
        <f>I2036</f>
        <v>1000.98</v>
      </c>
      <c r="P2036" s="39">
        <f>K2036</f>
        <v>0</v>
      </c>
      <c r="Q2036" s="49">
        <f>J2027</f>
        <v>413.07</v>
      </c>
      <c r="R2036" s="49">
        <f>J2027</f>
        <v>413.07</v>
      </c>
      <c r="U2036" s="94">
        <f>L2027</f>
        <v>0</v>
      </c>
      <c r="V2036" s="49">
        <f>J2029</f>
        <v>17.66</v>
      </c>
      <c r="W2036" s="94">
        <f>L2029</f>
        <v>0</v>
      </c>
      <c r="X2036" s="49">
        <f>J2028</f>
        <v>40.880000000000003</v>
      </c>
      <c r="Z2036" s="94">
        <f>L2028</f>
        <v>0</v>
      </c>
      <c r="AB2036" s="39">
        <f>0</f>
        <v>0</v>
      </c>
      <c r="AN2036" s="39">
        <v>1000.98</v>
      </c>
      <c r="AO2036" s="39">
        <v>0</v>
      </c>
      <c r="AP2036" s="39">
        <v>40.880000000000003</v>
      </c>
      <c r="AQ2036" s="39">
        <v>413.07</v>
      </c>
      <c r="AX2036" s="39">
        <v>0</v>
      </c>
      <c r="AY2036" s="39">
        <v>0</v>
      </c>
      <c r="AZ2036" s="39">
        <v>0</v>
      </c>
      <c r="BA2036" s="39">
        <v>0</v>
      </c>
    </row>
    <row r="2037" spans="1:56" ht="186" x14ac:dyDescent="0.2">
      <c r="A2037" s="103" t="s">
        <v>387</v>
      </c>
      <c r="B2037" s="55" t="s">
        <v>388</v>
      </c>
      <c r="C2037" s="55" t="s">
        <v>217</v>
      </c>
      <c r="D2037" s="54" t="s">
        <v>104</v>
      </c>
      <c r="E2037" s="53">
        <v>10.44</v>
      </c>
      <c r="F2037" s="53"/>
      <c r="G2037" s="53">
        <v>10.44</v>
      </c>
      <c r="H2037" s="51"/>
      <c r="I2037" s="52"/>
      <c r="J2037" s="51"/>
      <c r="K2037" s="52"/>
      <c r="L2037" s="96"/>
      <c r="AC2037" s="39">
        <v>872.05</v>
      </c>
      <c r="AD2037" s="39">
        <v>872.05</v>
      </c>
      <c r="AE2037" s="39">
        <v>576.52</v>
      </c>
      <c r="AF2037" s="39">
        <v>576.52</v>
      </c>
      <c r="AS2037" s="39">
        <v>872.05</v>
      </c>
      <c r="AT2037" s="39">
        <v>576.52</v>
      </c>
      <c r="BC2037" s="39">
        <v>0</v>
      </c>
      <c r="BD2037" s="39">
        <v>0</v>
      </c>
    </row>
    <row r="2038" spans="1:56" ht="25.5" x14ac:dyDescent="0.2">
      <c r="B2038" s="106" t="s">
        <v>349</v>
      </c>
    </row>
    <row r="2039" spans="1:56" x14ac:dyDescent="0.2">
      <c r="C2039" s="63" t="s">
        <v>389</v>
      </c>
    </row>
    <row r="2040" spans="1:56" ht="14.25" x14ac:dyDescent="0.2">
      <c r="A2040" s="103"/>
      <c r="B2040" s="61">
        <v>1</v>
      </c>
      <c r="C2040" s="55" t="s">
        <v>33</v>
      </c>
      <c r="D2040" s="54"/>
      <c r="E2040" s="53"/>
      <c r="F2040" s="53"/>
      <c r="G2040" s="53"/>
      <c r="H2040" s="51">
        <v>115.03</v>
      </c>
      <c r="I2040" s="52">
        <f>ROUND(0.8,7)</f>
        <v>0.8</v>
      </c>
      <c r="J2040" s="51">
        <v>960.69</v>
      </c>
      <c r="K2040" s="52"/>
      <c r="L2040" s="96"/>
    </row>
    <row r="2041" spans="1:56" ht="14.25" x14ac:dyDescent="0.2">
      <c r="A2041" s="103"/>
      <c r="B2041" s="61">
        <v>3</v>
      </c>
      <c r="C2041" s="55" t="s">
        <v>34</v>
      </c>
      <c r="D2041" s="54"/>
      <c r="E2041" s="53"/>
      <c r="F2041" s="53"/>
      <c r="G2041" s="53"/>
      <c r="H2041" s="51">
        <v>5.79</v>
      </c>
      <c r="I2041" s="52">
        <f>ROUND(0.8,7)</f>
        <v>0.8</v>
      </c>
      <c r="J2041" s="51">
        <v>48.34</v>
      </c>
      <c r="K2041" s="52"/>
      <c r="L2041" s="96"/>
    </row>
    <row r="2042" spans="1:56" ht="14.25" x14ac:dyDescent="0.2">
      <c r="A2042" s="103"/>
      <c r="B2042" s="61">
        <v>2</v>
      </c>
      <c r="C2042" s="55" t="s">
        <v>67</v>
      </c>
      <c r="D2042" s="54"/>
      <c r="E2042" s="53"/>
      <c r="F2042" s="53"/>
      <c r="G2042" s="53"/>
      <c r="H2042" s="51">
        <v>0.99</v>
      </c>
      <c r="I2042" s="52">
        <f>ROUND(0.8,7)</f>
        <v>0.8</v>
      </c>
      <c r="J2042" s="62">
        <v>8.25</v>
      </c>
      <c r="K2042" s="52"/>
      <c r="L2042" s="97"/>
    </row>
    <row r="2043" spans="1:56" ht="14.25" x14ac:dyDescent="0.2">
      <c r="A2043" s="103"/>
      <c r="B2043" s="55" t="s">
        <v>872</v>
      </c>
      <c r="C2043" s="55" t="s">
        <v>873</v>
      </c>
      <c r="D2043" s="54" t="s">
        <v>105</v>
      </c>
      <c r="E2043" s="53">
        <v>0</v>
      </c>
      <c r="F2043" s="53">
        <f>ROUND(0,7)</f>
        <v>0</v>
      </c>
      <c r="G2043" s="53">
        <v>0</v>
      </c>
      <c r="H2043" s="51"/>
      <c r="I2043" s="52"/>
      <c r="J2043" s="51"/>
      <c r="K2043" s="52"/>
      <c r="L2043" s="96"/>
    </row>
    <row r="2044" spans="1:56" ht="14.25" x14ac:dyDescent="0.2">
      <c r="A2044" s="103"/>
      <c r="B2044" s="55"/>
      <c r="C2044" s="55" t="s">
        <v>68</v>
      </c>
      <c r="D2044" s="54" t="s">
        <v>69</v>
      </c>
      <c r="E2044" s="53">
        <v>13.96</v>
      </c>
      <c r="F2044" s="53">
        <f>ROUND(0.8,7)</f>
        <v>0.8</v>
      </c>
      <c r="G2044" s="53">
        <v>116.59392</v>
      </c>
      <c r="H2044" s="51"/>
      <c r="I2044" s="52"/>
      <c r="J2044" s="51"/>
      <c r="K2044" s="52"/>
      <c r="L2044" s="96"/>
    </row>
    <row r="2045" spans="1:56" ht="14.25" x14ac:dyDescent="0.2">
      <c r="A2045" s="103"/>
      <c r="B2045" s="55"/>
      <c r="C2045" s="60" t="s">
        <v>70</v>
      </c>
      <c r="D2045" s="59" t="s">
        <v>69</v>
      </c>
      <c r="E2045" s="58">
        <v>0.08</v>
      </c>
      <c r="F2045" s="58">
        <f>ROUND(0.8,7)</f>
        <v>0.8</v>
      </c>
      <c r="G2045" s="58">
        <v>0.66815999999999998</v>
      </c>
      <c r="H2045" s="56"/>
      <c r="I2045" s="57"/>
      <c r="J2045" s="56"/>
      <c r="K2045" s="57"/>
      <c r="L2045" s="95"/>
    </row>
    <row r="2046" spans="1:56" ht="14.25" x14ac:dyDescent="0.2">
      <c r="A2046" s="103"/>
      <c r="B2046" s="55"/>
      <c r="C2046" s="55" t="s">
        <v>71</v>
      </c>
      <c r="D2046" s="54"/>
      <c r="E2046" s="53"/>
      <c r="F2046" s="53"/>
      <c r="G2046" s="53"/>
      <c r="H2046" s="51">
        <f>H2040+H2041</f>
        <v>120.82000000000001</v>
      </c>
      <c r="I2046" s="52"/>
      <c r="J2046" s="51">
        <f>J2040+J2041</f>
        <v>1009.0300000000001</v>
      </c>
      <c r="K2046" s="52"/>
      <c r="L2046" s="96"/>
    </row>
    <row r="2047" spans="1:56" ht="14.25" x14ac:dyDescent="0.2">
      <c r="A2047" s="103"/>
      <c r="B2047" s="55"/>
      <c r="C2047" s="55" t="s">
        <v>72</v>
      </c>
      <c r="D2047" s="54"/>
      <c r="E2047" s="53"/>
      <c r="F2047" s="53"/>
      <c r="G2047" s="53"/>
      <c r="H2047" s="51"/>
      <c r="I2047" s="52"/>
      <c r="J2047" s="51">
        <f>SUM(Q2037:Q2050)+SUM(V2037:V2050)</f>
        <v>968.94</v>
      </c>
      <c r="K2047" s="52"/>
      <c r="L2047" s="96"/>
    </row>
    <row r="2048" spans="1:56" ht="28.5" x14ac:dyDescent="0.2">
      <c r="A2048" s="103"/>
      <c r="B2048" s="55" t="s">
        <v>216</v>
      </c>
      <c r="C2048" s="55" t="s">
        <v>215</v>
      </c>
      <c r="D2048" s="54" t="s">
        <v>73</v>
      </c>
      <c r="E2048" s="53">
        <v>100</v>
      </c>
      <c r="F2048" s="53">
        <f>ROUND(0.9,7)</f>
        <v>0.9</v>
      </c>
      <c r="G2048" s="53">
        <v>90</v>
      </c>
      <c r="H2048" s="51"/>
      <c r="I2048" s="52"/>
      <c r="J2048" s="51">
        <f>SUM(AC2037:AC2050)</f>
        <v>872.05</v>
      </c>
      <c r="K2048" s="52"/>
      <c r="L2048" s="96"/>
    </row>
    <row r="2049" spans="1:56" ht="42.75" x14ac:dyDescent="0.2">
      <c r="A2049" s="104"/>
      <c r="B2049" s="60" t="s">
        <v>214</v>
      </c>
      <c r="C2049" s="60" t="s">
        <v>213</v>
      </c>
      <c r="D2049" s="59" t="s">
        <v>73</v>
      </c>
      <c r="E2049" s="58">
        <v>70</v>
      </c>
      <c r="F2049" s="58">
        <f>ROUND(0.85,7)</f>
        <v>0.85</v>
      </c>
      <c r="G2049" s="58">
        <v>59.5</v>
      </c>
      <c r="H2049" s="56"/>
      <c r="I2049" s="57"/>
      <c r="J2049" s="56">
        <f>SUM(AE2037:AE2050)</f>
        <v>576.52</v>
      </c>
      <c r="K2049" s="57"/>
      <c r="L2049" s="95"/>
    </row>
    <row r="2050" spans="1:56" ht="15" x14ac:dyDescent="0.25">
      <c r="C2050" s="198" t="s">
        <v>74</v>
      </c>
      <c r="D2050" s="198"/>
      <c r="E2050" s="198"/>
      <c r="F2050" s="198"/>
      <c r="G2050" s="198"/>
      <c r="H2050" s="198"/>
      <c r="I2050" s="198">
        <f>J2040+J2041+J2048+J2049</f>
        <v>2457.6</v>
      </c>
      <c r="J2050" s="198"/>
      <c r="O2050" s="49">
        <f>I2050</f>
        <v>2457.6</v>
      </c>
      <c r="P2050" s="39">
        <f>K2050</f>
        <v>0</v>
      </c>
      <c r="Q2050" s="49">
        <f>J2040</f>
        <v>960.69</v>
      </c>
      <c r="R2050" s="49">
        <f>J2040</f>
        <v>960.69</v>
      </c>
      <c r="U2050" s="94">
        <f>L2040</f>
        <v>0</v>
      </c>
      <c r="V2050" s="49">
        <f>J2042</f>
        <v>8.25</v>
      </c>
      <c r="W2050" s="94">
        <f>L2042</f>
        <v>0</v>
      </c>
      <c r="X2050" s="49">
        <f>J2041</f>
        <v>48.34</v>
      </c>
      <c r="Z2050" s="94">
        <f>L2041</f>
        <v>0</v>
      </c>
      <c r="AB2050" s="39">
        <f>0</f>
        <v>0</v>
      </c>
      <c r="AN2050" s="39">
        <v>2457.6</v>
      </c>
      <c r="AO2050" s="39">
        <v>0</v>
      </c>
      <c r="AP2050" s="39">
        <v>48.34</v>
      </c>
      <c r="AQ2050" s="39">
        <v>960.69</v>
      </c>
      <c r="AX2050" s="39">
        <v>0</v>
      </c>
      <c r="AY2050" s="39">
        <v>0</v>
      </c>
      <c r="AZ2050" s="39">
        <v>0</v>
      </c>
      <c r="BA2050" s="39">
        <v>0</v>
      </c>
    </row>
    <row r="2051" spans="1:56" ht="171.75" x14ac:dyDescent="0.2">
      <c r="A2051" s="103" t="s">
        <v>390</v>
      </c>
      <c r="B2051" s="55" t="s">
        <v>391</v>
      </c>
      <c r="C2051" s="55" t="s">
        <v>212</v>
      </c>
      <c r="D2051" s="54" t="s">
        <v>104</v>
      </c>
      <c r="E2051" s="53">
        <v>10.44</v>
      </c>
      <c r="F2051" s="53"/>
      <c r="G2051" s="53">
        <v>10.44</v>
      </c>
      <c r="H2051" s="51"/>
      <c r="I2051" s="52"/>
      <c r="J2051" s="51"/>
      <c r="K2051" s="52"/>
      <c r="L2051" s="96"/>
      <c r="AC2051" s="39">
        <v>2720.3</v>
      </c>
      <c r="AD2051" s="39">
        <v>2720.3</v>
      </c>
      <c r="AE2051" s="39">
        <v>1345.75</v>
      </c>
      <c r="AF2051" s="39">
        <v>1345.75</v>
      </c>
      <c r="AS2051" s="39">
        <v>2720.3</v>
      </c>
      <c r="AT2051" s="39">
        <v>1345.75</v>
      </c>
      <c r="BC2051" s="39">
        <v>0</v>
      </c>
      <c r="BD2051" s="39">
        <v>0</v>
      </c>
    </row>
    <row r="2052" spans="1:56" ht="25.5" x14ac:dyDescent="0.2">
      <c r="B2052" s="106" t="s">
        <v>352</v>
      </c>
    </row>
    <row r="2053" spans="1:56" x14ac:dyDescent="0.2">
      <c r="C2053" s="63" t="s">
        <v>389</v>
      </c>
    </row>
    <row r="2054" spans="1:56" ht="14.25" x14ac:dyDescent="0.2">
      <c r="A2054" s="103"/>
      <c r="B2054" s="61">
        <v>1</v>
      </c>
      <c r="C2054" s="55" t="s">
        <v>33</v>
      </c>
      <c r="D2054" s="54"/>
      <c r="E2054" s="53"/>
      <c r="F2054" s="53"/>
      <c r="G2054" s="53"/>
      <c r="H2054" s="51">
        <v>393.32</v>
      </c>
      <c r="I2054" s="52">
        <f>ROUND(0.7,7)</f>
        <v>0.7</v>
      </c>
      <c r="J2054" s="51">
        <v>2874.34</v>
      </c>
      <c r="K2054" s="52"/>
      <c r="L2054" s="96"/>
    </row>
    <row r="2055" spans="1:56" ht="14.25" x14ac:dyDescent="0.2">
      <c r="A2055" s="103"/>
      <c r="B2055" s="61">
        <v>3</v>
      </c>
      <c r="C2055" s="55" t="s">
        <v>34</v>
      </c>
      <c r="D2055" s="54"/>
      <c r="E2055" s="53"/>
      <c r="F2055" s="53"/>
      <c r="G2055" s="53"/>
      <c r="H2055" s="51">
        <v>1.51</v>
      </c>
      <c r="I2055" s="52">
        <f>ROUND(0.7,7)</f>
        <v>0.7</v>
      </c>
      <c r="J2055" s="51">
        <v>10.96</v>
      </c>
      <c r="K2055" s="52"/>
      <c r="L2055" s="96"/>
    </row>
    <row r="2056" spans="1:56" ht="14.25" x14ac:dyDescent="0.2">
      <c r="A2056" s="103"/>
      <c r="B2056" s="61">
        <v>2</v>
      </c>
      <c r="C2056" s="55" t="s">
        <v>67</v>
      </c>
      <c r="D2056" s="54"/>
      <c r="E2056" s="53"/>
      <c r="F2056" s="53"/>
      <c r="G2056" s="53"/>
      <c r="H2056" s="51">
        <v>0.59</v>
      </c>
      <c r="I2056" s="52">
        <f>ROUND(0.7,7)</f>
        <v>0.7</v>
      </c>
      <c r="J2056" s="62">
        <v>4.28</v>
      </c>
      <c r="K2056" s="52"/>
      <c r="L2056" s="97"/>
    </row>
    <row r="2057" spans="1:56" ht="14.25" x14ac:dyDescent="0.2">
      <c r="A2057" s="103"/>
      <c r="B2057" s="55"/>
      <c r="C2057" s="55" t="s">
        <v>68</v>
      </c>
      <c r="D2057" s="54" t="s">
        <v>69</v>
      </c>
      <c r="E2057" s="53">
        <v>46.11</v>
      </c>
      <c r="F2057" s="53">
        <f>ROUND(0.7,7)</f>
        <v>0.7</v>
      </c>
      <c r="G2057" s="53">
        <v>336.97188</v>
      </c>
      <c r="H2057" s="51"/>
      <c r="I2057" s="52"/>
      <c r="J2057" s="51"/>
      <c r="K2057" s="52"/>
      <c r="L2057" s="96"/>
    </row>
    <row r="2058" spans="1:56" ht="14.25" x14ac:dyDescent="0.2">
      <c r="A2058" s="103"/>
      <c r="B2058" s="55"/>
      <c r="C2058" s="60" t="s">
        <v>70</v>
      </c>
      <c r="D2058" s="59" t="s">
        <v>69</v>
      </c>
      <c r="E2058" s="58">
        <v>0.04</v>
      </c>
      <c r="F2058" s="58">
        <f>ROUND(0.7,7)</f>
        <v>0.7</v>
      </c>
      <c r="G2058" s="58">
        <v>0.29232000000000002</v>
      </c>
      <c r="H2058" s="56"/>
      <c r="I2058" s="57"/>
      <c r="J2058" s="56"/>
      <c r="K2058" s="57"/>
      <c r="L2058" s="95"/>
    </row>
    <row r="2059" spans="1:56" ht="14.25" x14ac:dyDescent="0.2">
      <c r="A2059" s="103"/>
      <c r="B2059" s="55"/>
      <c r="C2059" s="55" t="s">
        <v>71</v>
      </c>
      <c r="D2059" s="54"/>
      <c r="E2059" s="53"/>
      <c r="F2059" s="53"/>
      <c r="G2059" s="53"/>
      <c r="H2059" s="51">
        <f>H2054+H2055</f>
        <v>394.83</v>
      </c>
      <c r="I2059" s="52"/>
      <c r="J2059" s="51">
        <f>J2054+J2055</f>
        <v>2885.3</v>
      </c>
      <c r="K2059" s="52"/>
      <c r="L2059" s="96"/>
    </row>
    <row r="2060" spans="1:56" ht="14.25" x14ac:dyDescent="0.2">
      <c r="A2060" s="103"/>
      <c r="B2060" s="55"/>
      <c r="C2060" s="55" t="s">
        <v>72</v>
      </c>
      <c r="D2060" s="54"/>
      <c r="E2060" s="53"/>
      <c r="F2060" s="53"/>
      <c r="G2060" s="53"/>
      <c r="H2060" s="51"/>
      <c r="I2060" s="52"/>
      <c r="J2060" s="51">
        <f>SUM(Q2051:Q2063)+SUM(V2051:V2063)</f>
        <v>2878.6200000000003</v>
      </c>
      <c r="K2060" s="52"/>
      <c r="L2060" s="96"/>
    </row>
    <row r="2061" spans="1:56" ht="28.5" x14ac:dyDescent="0.2">
      <c r="A2061" s="103"/>
      <c r="B2061" s="55" t="s">
        <v>210</v>
      </c>
      <c r="C2061" s="55" t="s">
        <v>209</v>
      </c>
      <c r="D2061" s="54" t="s">
        <v>73</v>
      </c>
      <c r="E2061" s="53">
        <v>105</v>
      </c>
      <c r="F2061" s="53">
        <f>ROUND(0.9,7)</f>
        <v>0.9</v>
      </c>
      <c r="G2061" s="53">
        <v>94.5</v>
      </c>
      <c r="H2061" s="51"/>
      <c r="I2061" s="52"/>
      <c r="J2061" s="51">
        <f>SUM(AC2051:AC2063)</f>
        <v>2720.3</v>
      </c>
      <c r="K2061" s="52"/>
      <c r="L2061" s="96"/>
    </row>
    <row r="2062" spans="1:56" ht="42.75" x14ac:dyDescent="0.2">
      <c r="A2062" s="104"/>
      <c r="B2062" s="60" t="s">
        <v>208</v>
      </c>
      <c r="C2062" s="60" t="s">
        <v>207</v>
      </c>
      <c r="D2062" s="59" t="s">
        <v>73</v>
      </c>
      <c r="E2062" s="58">
        <v>55</v>
      </c>
      <c r="F2062" s="58">
        <f>ROUND(0.85,7)</f>
        <v>0.85</v>
      </c>
      <c r="G2062" s="58">
        <v>46.75</v>
      </c>
      <c r="H2062" s="56"/>
      <c r="I2062" s="57"/>
      <c r="J2062" s="56">
        <f>SUM(AE2051:AE2063)</f>
        <v>1345.75</v>
      </c>
      <c r="K2062" s="57"/>
      <c r="L2062" s="95"/>
    </row>
    <row r="2063" spans="1:56" ht="15" x14ac:dyDescent="0.25">
      <c r="C2063" s="198" t="s">
        <v>74</v>
      </c>
      <c r="D2063" s="198"/>
      <c r="E2063" s="198"/>
      <c r="F2063" s="198"/>
      <c r="G2063" s="198"/>
      <c r="H2063" s="198"/>
      <c r="I2063" s="198">
        <f>J2054+J2055+J2061+J2062</f>
        <v>6951.35</v>
      </c>
      <c r="J2063" s="198"/>
      <c r="O2063" s="49">
        <f>I2063</f>
        <v>6951.35</v>
      </c>
      <c r="P2063" s="39">
        <f>K2063</f>
        <v>0</v>
      </c>
      <c r="Q2063" s="49">
        <f>J2054</f>
        <v>2874.34</v>
      </c>
      <c r="R2063" s="49">
        <f>J2054</f>
        <v>2874.34</v>
      </c>
      <c r="U2063" s="94">
        <f>L2054</f>
        <v>0</v>
      </c>
      <c r="V2063" s="49">
        <f>J2056</f>
        <v>4.28</v>
      </c>
      <c r="W2063" s="94">
        <f>L2056</f>
        <v>0</v>
      </c>
      <c r="X2063" s="49">
        <f>J2055</f>
        <v>10.96</v>
      </c>
      <c r="Z2063" s="94">
        <f>L2055</f>
        <v>0</v>
      </c>
      <c r="AB2063" s="39">
        <f>0</f>
        <v>0</v>
      </c>
      <c r="AN2063" s="39">
        <v>6951.35</v>
      </c>
      <c r="AO2063" s="39">
        <v>0</v>
      </c>
      <c r="AP2063" s="39">
        <v>10.96</v>
      </c>
      <c r="AQ2063" s="39">
        <v>2874.34</v>
      </c>
      <c r="AX2063" s="39">
        <v>0</v>
      </c>
      <c r="AY2063" s="39">
        <v>0</v>
      </c>
      <c r="AZ2063" s="39">
        <v>0</v>
      </c>
      <c r="BA2063" s="39">
        <v>0</v>
      </c>
    </row>
    <row r="2064" spans="1:56" ht="28.5" x14ac:dyDescent="0.2">
      <c r="A2064" s="103" t="s">
        <v>392</v>
      </c>
      <c r="B2064" s="55" t="s">
        <v>393</v>
      </c>
      <c r="C2064" s="55" t="s">
        <v>394</v>
      </c>
      <c r="D2064" s="54" t="s">
        <v>104</v>
      </c>
      <c r="E2064" s="53">
        <v>3.68</v>
      </c>
      <c r="F2064" s="53"/>
      <c r="G2064" s="53">
        <v>3.68</v>
      </c>
      <c r="H2064" s="51"/>
      <c r="I2064" s="52"/>
      <c r="J2064" s="51"/>
      <c r="K2064" s="52"/>
      <c r="L2064" s="96"/>
      <c r="AC2064" s="39">
        <v>242.19</v>
      </c>
      <c r="AD2064" s="39">
        <v>242.19</v>
      </c>
      <c r="AE2064" s="39">
        <v>157.27000000000001</v>
      </c>
      <c r="AF2064" s="39">
        <v>157.27000000000001</v>
      </c>
      <c r="AS2064" s="39">
        <v>242.19</v>
      </c>
      <c r="AT2064" s="39">
        <v>157.27000000000001</v>
      </c>
      <c r="BC2064" s="39">
        <v>0</v>
      </c>
      <c r="BD2064" s="39">
        <v>0</v>
      </c>
    </row>
    <row r="2066" spans="1:56" ht="14.25" x14ac:dyDescent="0.2">
      <c r="A2066" s="103"/>
      <c r="B2066" s="61">
        <v>1</v>
      </c>
      <c r="C2066" s="55" t="s">
        <v>33</v>
      </c>
      <c r="D2066" s="54"/>
      <c r="E2066" s="53"/>
      <c r="F2066" s="53"/>
      <c r="G2066" s="53"/>
      <c r="H2066" s="51">
        <v>82.77</v>
      </c>
      <c r="I2066" s="52"/>
      <c r="J2066" s="51">
        <v>304.58999999999997</v>
      </c>
      <c r="K2066" s="52"/>
      <c r="L2066" s="96"/>
    </row>
    <row r="2067" spans="1:56" ht="14.25" x14ac:dyDescent="0.2">
      <c r="A2067" s="103"/>
      <c r="B2067" s="61">
        <v>3</v>
      </c>
      <c r="C2067" s="55" t="s">
        <v>34</v>
      </c>
      <c r="D2067" s="54"/>
      <c r="E2067" s="53"/>
      <c r="F2067" s="53"/>
      <c r="G2067" s="53"/>
      <c r="H2067" s="51">
        <v>6.25</v>
      </c>
      <c r="I2067" s="52"/>
      <c r="J2067" s="51">
        <v>23</v>
      </c>
      <c r="K2067" s="52"/>
      <c r="L2067" s="96"/>
    </row>
    <row r="2068" spans="1:56" ht="14.25" x14ac:dyDescent="0.2">
      <c r="A2068" s="103"/>
      <c r="B2068" s="61">
        <v>2</v>
      </c>
      <c r="C2068" s="55" t="s">
        <v>67</v>
      </c>
      <c r="D2068" s="54"/>
      <c r="E2068" s="53"/>
      <c r="F2068" s="53"/>
      <c r="G2068" s="53"/>
      <c r="H2068" s="51">
        <v>2.7</v>
      </c>
      <c r="I2068" s="52"/>
      <c r="J2068" s="62">
        <v>9.94</v>
      </c>
      <c r="K2068" s="52"/>
      <c r="L2068" s="97"/>
    </row>
    <row r="2069" spans="1:56" ht="14.25" x14ac:dyDescent="0.2">
      <c r="A2069" s="103"/>
      <c r="B2069" s="55"/>
      <c r="C2069" s="55" t="s">
        <v>68</v>
      </c>
      <c r="D2069" s="54" t="s">
        <v>69</v>
      </c>
      <c r="E2069" s="53">
        <v>9.58</v>
      </c>
      <c r="F2069" s="53"/>
      <c r="G2069" s="53">
        <v>35.254399999999997</v>
      </c>
      <c r="H2069" s="51"/>
      <c r="I2069" s="52"/>
      <c r="J2069" s="51"/>
      <c r="K2069" s="52"/>
      <c r="L2069" s="96"/>
    </row>
    <row r="2070" spans="1:56" ht="14.25" x14ac:dyDescent="0.2">
      <c r="A2070" s="103"/>
      <c r="B2070" s="55"/>
      <c r="C2070" s="60" t="s">
        <v>70</v>
      </c>
      <c r="D2070" s="59" t="s">
        <v>69</v>
      </c>
      <c r="E2070" s="58">
        <v>0.2</v>
      </c>
      <c r="F2070" s="58"/>
      <c r="G2070" s="58">
        <v>0.73599999999999999</v>
      </c>
      <c r="H2070" s="56"/>
      <c r="I2070" s="57"/>
      <c r="J2070" s="56"/>
      <c r="K2070" s="57"/>
      <c r="L2070" s="95"/>
    </row>
    <row r="2071" spans="1:56" ht="14.25" x14ac:dyDescent="0.2">
      <c r="A2071" s="103"/>
      <c r="B2071" s="55"/>
      <c r="C2071" s="55" t="s">
        <v>71</v>
      </c>
      <c r="D2071" s="54"/>
      <c r="E2071" s="53"/>
      <c r="F2071" s="53"/>
      <c r="G2071" s="53"/>
      <c r="H2071" s="51">
        <f>H2066+H2067</f>
        <v>89.02</v>
      </c>
      <c r="I2071" s="52"/>
      <c r="J2071" s="51">
        <f>J2066+J2067</f>
        <v>327.58999999999997</v>
      </c>
      <c r="K2071" s="52"/>
      <c r="L2071" s="96"/>
    </row>
    <row r="2072" spans="1:56" ht="14.25" x14ac:dyDescent="0.2">
      <c r="A2072" s="103"/>
      <c r="B2072" s="55"/>
      <c r="C2072" s="55" t="s">
        <v>72</v>
      </c>
      <c r="D2072" s="54"/>
      <c r="E2072" s="53"/>
      <c r="F2072" s="53"/>
      <c r="G2072" s="53"/>
      <c r="H2072" s="51"/>
      <c r="I2072" s="52"/>
      <c r="J2072" s="51">
        <f>SUM(Q2064:Q2075)+SUM(V2064:V2075)</f>
        <v>314.52999999999997</v>
      </c>
      <c r="K2072" s="52"/>
      <c r="L2072" s="96"/>
    </row>
    <row r="2073" spans="1:56" ht="28.5" x14ac:dyDescent="0.2">
      <c r="A2073" s="103"/>
      <c r="B2073" s="55" t="s">
        <v>191</v>
      </c>
      <c r="C2073" s="55" t="s">
        <v>190</v>
      </c>
      <c r="D2073" s="54" t="s">
        <v>73</v>
      </c>
      <c r="E2073" s="53">
        <v>77</v>
      </c>
      <c r="F2073" s="53"/>
      <c r="G2073" s="53">
        <v>77</v>
      </c>
      <c r="H2073" s="51"/>
      <c r="I2073" s="52"/>
      <c r="J2073" s="51">
        <f>SUM(AC2064:AC2075)</f>
        <v>242.19</v>
      </c>
      <c r="K2073" s="52"/>
      <c r="L2073" s="96"/>
    </row>
    <row r="2074" spans="1:56" ht="42.75" x14ac:dyDescent="0.2">
      <c r="A2074" s="104"/>
      <c r="B2074" s="60" t="s">
        <v>189</v>
      </c>
      <c r="C2074" s="60" t="s">
        <v>188</v>
      </c>
      <c r="D2074" s="59" t="s">
        <v>73</v>
      </c>
      <c r="E2074" s="58">
        <v>50</v>
      </c>
      <c r="F2074" s="58"/>
      <c r="G2074" s="58">
        <v>50</v>
      </c>
      <c r="H2074" s="56"/>
      <c r="I2074" s="57"/>
      <c r="J2074" s="56">
        <f>SUM(AE2064:AE2075)</f>
        <v>157.27000000000001</v>
      </c>
      <c r="K2074" s="57"/>
      <c r="L2074" s="95"/>
    </row>
    <row r="2075" spans="1:56" ht="15" x14ac:dyDescent="0.25">
      <c r="C2075" s="198" t="s">
        <v>74</v>
      </c>
      <c r="D2075" s="198"/>
      <c r="E2075" s="198"/>
      <c r="F2075" s="198"/>
      <c r="G2075" s="198"/>
      <c r="H2075" s="198"/>
      <c r="I2075" s="198">
        <f>J2066+J2067+J2073+J2074</f>
        <v>727.05</v>
      </c>
      <c r="J2075" s="198"/>
      <c r="O2075" s="49">
        <f>I2075</f>
        <v>727.05</v>
      </c>
      <c r="P2075" s="39">
        <f>K2075</f>
        <v>0</v>
      </c>
      <c r="Q2075" s="49">
        <f>J2066</f>
        <v>304.58999999999997</v>
      </c>
      <c r="R2075" s="49">
        <f>J2066</f>
        <v>304.58999999999997</v>
      </c>
      <c r="U2075" s="94">
        <f>L2066</f>
        <v>0</v>
      </c>
      <c r="V2075" s="49">
        <f>J2068</f>
        <v>9.94</v>
      </c>
      <c r="W2075" s="94">
        <f>L2068</f>
        <v>0</v>
      </c>
      <c r="X2075" s="49">
        <f>J2067</f>
        <v>23</v>
      </c>
      <c r="Z2075" s="94">
        <f>L2067</f>
        <v>0</v>
      </c>
      <c r="AB2075" s="39">
        <f>0</f>
        <v>0</v>
      </c>
      <c r="AN2075" s="39">
        <v>727.05</v>
      </c>
      <c r="AO2075" s="39">
        <v>0</v>
      </c>
      <c r="AP2075" s="39">
        <v>23</v>
      </c>
      <c r="AQ2075" s="39">
        <v>304.58999999999997</v>
      </c>
      <c r="AX2075" s="39">
        <v>0</v>
      </c>
      <c r="AY2075" s="39">
        <v>0</v>
      </c>
      <c r="AZ2075" s="39">
        <v>0</v>
      </c>
      <c r="BA2075" s="39">
        <v>0</v>
      </c>
    </row>
    <row r="2076" spans="1:56" ht="171.75" x14ac:dyDescent="0.2">
      <c r="A2076" s="103" t="s">
        <v>395</v>
      </c>
      <c r="B2076" s="55" t="s">
        <v>396</v>
      </c>
      <c r="C2076" s="55" t="s">
        <v>211</v>
      </c>
      <c r="D2076" s="54" t="s">
        <v>104</v>
      </c>
      <c r="E2076" s="53">
        <v>3.68</v>
      </c>
      <c r="F2076" s="53"/>
      <c r="G2076" s="53">
        <v>3.68</v>
      </c>
      <c r="H2076" s="51"/>
      <c r="I2076" s="52"/>
      <c r="J2076" s="51"/>
      <c r="K2076" s="52"/>
      <c r="L2076" s="96"/>
      <c r="AC2076" s="39">
        <v>1012.12</v>
      </c>
      <c r="AD2076" s="39">
        <v>1012.12</v>
      </c>
      <c r="AE2076" s="39">
        <v>500.71</v>
      </c>
      <c r="AF2076" s="39">
        <v>500.71</v>
      </c>
      <c r="AS2076" s="39">
        <v>1012.12</v>
      </c>
      <c r="AT2076" s="39">
        <v>500.71</v>
      </c>
      <c r="BC2076" s="39">
        <v>0</v>
      </c>
      <c r="BD2076" s="39">
        <v>0</v>
      </c>
    </row>
    <row r="2077" spans="1:56" ht="25.5" x14ac:dyDescent="0.2">
      <c r="B2077" s="106" t="s">
        <v>352</v>
      </c>
    </row>
    <row r="2078" spans="1:56" ht="14.25" x14ac:dyDescent="0.2">
      <c r="A2078" s="103"/>
      <c r="B2078" s="61">
        <v>1</v>
      </c>
      <c r="C2078" s="55" t="s">
        <v>33</v>
      </c>
      <c r="D2078" s="54"/>
      <c r="E2078" s="53"/>
      <c r="F2078" s="53"/>
      <c r="G2078" s="53"/>
      <c r="H2078" s="51">
        <v>415.33</v>
      </c>
      <c r="I2078" s="52">
        <f>ROUND(0.7,7)</f>
        <v>0.7</v>
      </c>
      <c r="J2078" s="51">
        <v>1069.8900000000001</v>
      </c>
      <c r="K2078" s="52"/>
      <c r="L2078" s="96"/>
    </row>
    <row r="2079" spans="1:56" ht="14.25" x14ac:dyDescent="0.2">
      <c r="A2079" s="103"/>
      <c r="B2079" s="61">
        <v>3</v>
      </c>
      <c r="C2079" s="55" t="s">
        <v>34</v>
      </c>
      <c r="D2079" s="54"/>
      <c r="E2079" s="53"/>
      <c r="F2079" s="53"/>
      <c r="G2079" s="53"/>
      <c r="H2079" s="51">
        <v>1.1399999999999999</v>
      </c>
      <c r="I2079" s="52">
        <f>ROUND(0.7,7)</f>
        <v>0.7</v>
      </c>
      <c r="J2079" s="51">
        <v>2.94</v>
      </c>
      <c r="K2079" s="52"/>
      <c r="L2079" s="96"/>
    </row>
    <row r="2080" spans="1:56" ht="14.25" x14ac:dyDescent="0.2">
      <c r="A2080" s="103"/>
      <c r="B2080" s="61">
        <v>2</v>
      </c>
      <c r="C2080" s="55" t="s">
        <v>67</v>
      </c>
      <c r="D2080" s="54"/>
      <c r="E2080" s="53"/>
      <c r="F2080" s="53"/>
      <c r="G2080" s="53"/>
      <c r="H2080" s="51">
        <v>0.44</v>
      </c>
      <c r="I2080" s="52">
        <f>ROUND(0.7,7)</f>
        <v>0.7</v>
      </c>
      <c r="J2080" s="62">
        <v>1.1399999999999999</v>
      </c>
      <c r="K2080" s="52"/>
      <c r="L2080" s="97"/>
    </row>
    <row r="2081" spans="1:56" ht="14.25" x14ac:dyDescent="0.2">
      <c r="A2081" s="103"/>
      <c r="B2081" s="55"/>
      <c r="C2081" s="55" t="s">
        <v>68</v>
      </c>
      <c r="D2081" s="54" t="s">
        <v>69</v>
      </c>
      <c r="E2081" s="53">
        <v>48.69</v>
      </c>
      <c r="F2081" s="53">
        <f>ROUND(0.7,7)</f>
        <v>0.7</v>
      </c>
      <c r="G2081" s="53">
        <v>125.42543999999999</v>
      </c>
      <c r="H2081" s="51"/>
      <c r="I2081" s="52"/>
      <c r="J2081" s="51"/>
      <c r="K2081" s="52"/>
      <c r="L2081" s="96"/>
    </row>
    <row r="2082" spans="1:56" ht="14.25" x14ac:dyDescent="0.2">
      <c r="A2082" s="103"/>
      <c r="B2082" s="55"/>
      <c r="C2082" s="60" t="s">
        <v>70</v>
      </c>
      <c r="D2082" s="59" t="s">
        <v>69</v>
      </c>
      <c r="E2082" s="58">
        <v>0.03</v>
      </c>
      <c r="F2082" s="58">
        <f>ROUND(0.7,7)</f>
        <v>0.7</v>
      </c>
      <c r="G2082" s="58">
        <v>7.7280000000000001E-2</v>
      </c>
      <c r="H2082" s="56"/>
      <c r="I2082" s="57"/>
      <c r="J2082" s="56"/>
      <c r="K2082" s="57"/>
      <c r="L2082" s="95"/>
    </row>
    <row r="2083" spans="1:56" ht="14.25" x14ac:dyDescent="0.2">
      <c r="A2083" s="103"/>
      <c r="B2083" s="55"/>
      <c r="C2083" s="55" t="s">
        <v>71</v>
      </c>
      <c r="D2083" s="54"/>
      <c r="E2083" s="53"/>
      <c r="F2083" s="53"/>
      <c r="G2083" s="53"/>
      <c r="H2083" s="51">
        <f>H2078+H2079</f>
        <v>416.46999999999997</v>
      </c>
      <c r="I2083" s="52"/>
      <c r="J2083" s="51">
        <f>J2078+J2079</f>
        <v>1072.8300000000002</v>
      </c>
      <c r="K2083" s="52"/>
      <c r="L2083" s="96"/>
    </row>
    <row r="2084" spans="1:56" ht="14.25" x14ac:dyDescent="0.2">
      <c r="A2084" s="103"/>
      <c r="B2084" s="55"/>
      <c r="C2084" s="55" t="s">
        <v>72</v>
      </c>
      <c r="D2084" s="54"/>
      <c r="E2084" s="53"/>
      <c r="F2084" s="53"/>
      <c r="G2084" s="53"/>
      <c r="H2084" s="51"/>
      <c r="I2084" s="52"/>
      <c r="J2084" s="51">
        <f>SUM(Q2076:Q2087)+SUM(V2076:V2087)</f>
        <v>1071.0300000000002</v>
      </c>
      <c r="K2084" s="52"/>
      <c r="L2084" s="96"/>
    </row>
    <row r="2085" spans="1:56" ht="28.5" x14ac:dyDescent="0.2">
      <c r="A2085" s="103"/>
      <c r="B2085" s="55" t="s">
        <v>210</v>
      </c>
      <c r="C2085" s="55" t="s">
        <v>209</v>
      </c>
      <c r="D2085" s="54" t="s">
        <v>73</v>
      </c>
      <c r="E2085" s="53">
        <v>105</v>
      </c>
      <c r="F2085" s="53">
        <f>ROUND(0.9,7)</f>
        <v>0.9</v>
      </c>
      <c r="G2085" s="53">
        <v>94.5</v>
      </c>
      <c r="H2085" s="51"/>
      <c r="I2085" s="52"/>
      <c r="J2085" s="51">
        <f>SUM(AC2076:AC2087)</f>
        <v>1012.12</v>
      </c>
      <c r="K2085" s="52"/>
      <c r="L2085" s="96"/>
    </row>
    <row r="2086" spans="1:56" ht="42.75" x14ac:dyDescent="0.2">
      <c r="A2086" s="104"/>
      <c r="B2086" s="60" t="s">
        <v>208</v>
      </c>
      <c r="C2086" s="60" t="s">
        <v>207</v>
      </c>
      <c r="D2086" s="59" t="s">
        <v>73</v>
      </c>
      <c r="E2086" s="58">
        <v>55</v>
      </c>
      <c r="F2086" s="58">
        <f>ROUND(0.85,7)</f>
        <v>0.85</v>
      </c>
      <c r="G2086" s="58">
        <v>46.75</v>
      </c>
      <c r="H2086" s="56"/>
      <c r="I2086" s="57"/>
      <c r="J2086" s="56">
        <f>SUM(AE2076:AE2087)</f>
        <v>500.71</v>
      </c>
      <c r="K2086" s="57"/>
      <c r="L2086" s="95"/>
    </row>
    <row r="2087" spans="1:56" ht="15" x14ac:dyDescent="0.25">
      <c r="C2087" s="198" t="s">
        <v>74</v>
      </c>
      <c r="D2087" s="198"/>
      <c r="E2087" s="198"/>
      <c r="F2087" s="198"/>
      <c r="G2087" s="198"/>
      <c r="H2087" s="198"/>
      <c r="I2087" s="198">
        <f>J2078+J2079+J2085+J2086</f>
        <v>2585.6600000000003</v>
      </c>
      <c r="J2087" s="198"/>
      <c r="O2087" s="49">
        <f>I2087</f>
        <v>2585.6600000000003</v>
      </c>
      <c r="P2087" s="39">
        <f>K2087</f>
        <v>0</v>
      </c>
      <c r="Q2087" s="49">
        <f>J2078</f>
        <v>1069.8900000000001</v>
      </c>
      <c r="R2087" s="49">
        <f>J2078</f>
        <v>1069.8900000000001</v>
      </c>
      <c r="U2087" s="94">
        <f>L2078</f>
        <v>0</v>
      </c>
      <c r="V2087" s="49">
        <f>J2080</f>
        <v>1.1399999999999999</v>
      </c>
      <c r="W2087" s="94">
        <f>L2080</f>
        <v>0</v>
      </c>
      <c r="X2087" s="49">
        <f>J2079</f>
        <v>2.94</v>
      </c>
      <c r="Z2087" s="94">
        <f>L2079</f>
        <v>0</v>
      </c>
      <c r="AB2087" s="39">
        <f>0</f>
        <v>0</v>
      </c>
      <c r="AN2087" s="39">
        <v>2585.6600000000003</v>
      </c>
      <c r="AO2087" s="39">
        <v>0</v>
      </c>
      <c r="AP2087" s="39">
        <v>2.94</v>
      </c>
      <c r="AQ2087" s="39">
        <v>1069.8900000000001</v>
      </c>
      <c r="AX2087" s="39">
        <v>0</v>
      </c>
      <c r="AY2087" s="39">
        <v>0</v>
      </c>
      <c r="AZ2087" s="39">
        <v>0</v>
      </c>
      <c r="BA2087" s="39">
        <v>0</v>
      </c>
    </row>
    <row r="2088" spans="1:56" ht="42.75" x14ac:dyDescent="0.2">
      <c r="A2088" s="103" t="s">
        <v>397</v>
      </c>
      <c r="B2088" s="55" t="s">
        <v>398</v>
      </c>
      <c r="C2088" s="55" t="s">
        <v>399</v>
      </c>
      <c r="D2088" s="54" t="s">
        <v>104</v>
      </c>
      <c r="E2088" s="53">
        <v>0.9</v>
      </c>
      <c r="F2088" s="53"/>
      <c r="G2088" s="53">
        <v>0.9</v>
      </c>
      <c r="H2088" s="51"/>
      <c r="I2088" s="52"/>
      <c r="J2088" s="51"/>
      <c r="K2088" s="52"/>
      <c r="L2088" s="96"/>
      <c r="AC2088" s="39">
        <v>202.33</v>
      </c>
      <c r="AD2088" s="39">
        <v>202.33</v>
      </c>
      <c r="AE2088" s="39">
        <v>131.38</v>
      </c>
      <c r="AF2088" s="39">
        <v>131.38</v>
      </c>
      <c r="AS2088" s="39">
        <v>202.33</v>
      </c>
      <c r="AT2088" s="39">
        <v>131.38</v>
      </c>
      <c r="BC2088" s="39">
        <v>0</v>
      </c>
      <c r="BD2088" s="39">
        <v>0</v>
      </c>
    </row>
    <row r="2090" spans="1:56" ht="14.25" x14ac:dyDescent="0.2">
      <c r="A2090" s="103"/>
      <c r="B2090" s="61">
        <v>1</v>
      </c>
      <c r="C2090" s="55" t="s">
        <v>33</v>
      </c>
      <c r="D2090" s="54"/>
      <c r="E2090" s="53"/>
      <c r="F2090" s="53"/>
      <c r="G2090" s="53"/>
      <c r="H2090" s="51">
        <v>291.95</v>
      </c>
      <c r="I2090" s="52"/>
      <c r="J2090" s="51">
        <v>262.76</v>
      </c>
      <c r="K2090" s="52"/>
      <c r="L2090" s="96"/>
    </row>
    <row r="2091" spans="1:56" ht="14.25" x14ac:dyDescent="0.2">
      <c r="A2091" s="103"/>
      <c r="B2091" s="55"/>
      <c r="C2091" s="60" t="s">
        <v>68</v>
      </c>
      <c r="D2091" s="59" t="s">
        <v>69</v>
      </c>
      <c r="E2091" s="58">
        <v>34.51</v>
      </c>
      <c r="F2091" s="58"/>
      <c r="G2091" s="58">
        <v>31.059000000000001</v>
      </c>
      <c r="H2091" s="56"/>
      <c r="I2091" s="57"/>
      <c r="J2091" s="56"/>
      <c r="K2091" s="57"/>
      <c r="L2091" s="95"/>
    </row>
    <row r="2092" spans="1:56" ht="14.25" x14ac:dyDescent="0.2">
      <c r="A2092" s="103"/>
      <c r="B2092" s="55"/>
      <c r="C2092" s="55" t="s">
        <v>71</v>
      </c>
      <c r="D2092" s="54"/>
      <c r="E2092" s="53"/>
      <c r="F2092" s="53"/>
      <c r="G2092" s="53"/>
      <c r="H2092" s="51">
        <f>H2090</f>
        <v>291.95</v>
      </c>
      <c r="I2092" s="52"/>
      <c r="J2092" s="51">
        <f>J2090</f>
        <v>262.76</v>
      </c>
      <c r="K2092" s="52"/>
      <c r="L2092" s="96"/>
    </row>
    <row r="2093" spans="1:56" ht="28.5" x14ac:dyDescent="0.2">
      <c r="A2093" s="105" t="s">
        <v>206</v>
      </c>
      <c r="B2093" s="55" t="s">
        <v>400</v>
      </c>
      <c r="C2093" s="55" t="s">
        <v>401</v>
      </c>
      <c r="D2093" s="54" t="s">
        <v>108</v>
      </c>
      <c r="E2093" s="53">
        <v>0.35599999999999998</v>
      </c>
      <c r="F2093" s="53"/>
      <c r="G2093" s="53">
        <v>0.32040000000000002</v>
      </c>
      <c r="H2093" s="51">
        <v>0</v>
      </c>
      <c r="I2093" s="52"/>
      <c r="J2093" s="51">
        <v>0</v>
      </c>
      <c r="K2093" s="52"/>
      <c r="L2093" s="96"/>
      <c r="AB2093" s="49">
        <f>J2093</f>
        <v>0</v>
      </c>
      <c r="AC2093" s="39">
        <v>0</v>
      </c>
      <c r="AD2093" s="39">
        <v>0</v>
      </c>
      <c r="AE2093" s="39">
        <v>0</v>
      </c>
      <c r="AF2093" s="39">
        <v>0</v>
      </c>
      <c r="AN2093" s="39">
        <v>0</v>
      </c>
      <c r="AO2093" s="39">
        <v>0</v>
      </c>
      <c r="AS2093" s="39">
        <v>0</v>
      </c>
      <c r="AT2093" s="39">
        <v>0</v>
      </c>
      <c r="AX2093" s="39">
        <v>0</v>
      </c>
      <c r="AZ2093" s="39">
        <v>0</v>
      </c>
      <c r="BC2093" s="39">
        <v>0</v>
      </c>
      <c r="BD2093" s="39">
        <v>0</v>
      </c>
    </row>
    <row r="2094" spans="1:56" ht="14.25" x14ac:dyDescent="0.2">
      <c r="A2094" s="103"/>
      <c r="B2094" s="55"/>
      <c r="C2094" s="55" t="s">
        <v>72</v>
      </c>
      <c r="D2094" s="54"/>
      <c r="E2094" s="53"/>
      <c r="F2094" s="53"/>
      <c r="G2094" s="53"/>
      <c r="H2094" s="51"/>
      <c r="I2094" s="52"/>
      <c r="J2094" s="51">
        <f>SUM(Q2088:Q2097)+SUM(V2088:V2097)</f>
        <v>262.76</v>
      </c>
      <c r="K2094" s="52"/>
      <c r="L2094" s="96"/>
    </row>
    <row r="2095" spans="1:56" ht="28.5" x14ac:dyDescent="0.2">
      <c r="A2095" s="103"/>
      <c r="B2095" s="55" t="s">
        <v>191</v>
      </c>
      <c r="C2095" s="55" t="s">
        <v>190</v>
      </c>
      <c r="D2095" s="54" t="s">
        <v>73</v>
      </c>
      <c r="E2095" s="53">
        <v>77</v>
      </c>
      <c r="F2095" s="53"/>
      <c r="G2095" s="53">
        <v>77</v>
      </c>
      <c r="H2095" s="51"/>
      <c r="I2095" s="52"/>
      <c r="J2095" s="51">
        <f>SUM(AC2088:AC2097)</f>
        <v>202.33</v>
      </c>
      <c r="K2095" s="52"/>
      <c r="L2095" s="96"/>
    </row>
    <row r="2096" spans="1:56" ht="42.75" x14ac:dyDescent="0.2">
      <c r="A2096" s="104"/>
      <c r="B2096" s="60" t="s">
        <v>189</v>
      </c>
      <c r="C2096" s="60" t="s">
        <v>188</v>
      </c>
      <c r="D2096" s="59" t="s">
        <v>73</v>
      </c>
      <c r="E2096" s="58">
        <v>50</v>
      </c>
      <c r="F2096" s="58"/>
      <c r="G2096" s="58">
        <v>50</v>
      </c>
      <c r="H2096" s="56"/>
      <c r="I2096" s="57"/>
      <c r="J2096" s="56">
        <f>SUM(AE2088:AE2097)</f>
        <v>131.38</v>
      </c>
      <c r="K2096" s="57"/>
      <c r="L2096" s="95"/>
    </row>
    <row r="2097" spans="1:56" ht="15" x14ac:dyDescent="0.25">
      <c r="C2097" s="198" t="s">
        <v>74</v>
      </c>
      <c r="D2097" s="198"/>
      <c r="E2097" s="198"/>
      <c r="F2097" s="198"/>
      <c r="G2097" s="198"/>
      <c r="H2097" s="198"/>
      <c r="I2097" s="198">
        <f>J2090+J2095+J2096+SUM(J2093:J2093)</f>
        <v>596.47</v>
      </c>
      <c r="J2097" s="198"/>
      <c r="O2097" s="49">
        <f>I2097</f>
        <v>596.47</v>
      </c>
      <c r="P2097" s="39">
        <f>K2097</f>
        <v>0</v>
      </c>
      <c r="Q2097" s="49">
        <f>J2090</f>
        <v>262.76</v>
      </c>
      <c r="R2097" s="49">
        <f>J2090</f>
        <v>262.76</v>
      </c>
      <c r="U2097" s="94">
        <f>L2090</f>
        <v>0</v>
      </c>
      <c r="V2097" s="39">
        <f>0</f>
        <v>0</v>
      </c>
      <c r="W2097" s="39">
        <f>0</f>
        <v>0</v>
      </c>
      <c r="X2097" s="39">
        <f>0</f>
        <v>0</v>
      </c>
      <c r="Z2097" s="39">
        <f>0</f>
        <v>0</v>
      </c>
      <c r="AB2097" s="39">
        <f>0</f>
        <v>0</v>
      </c>
      <c r="AN2097" s="39">
        <v>596.47</v>
      </c>
      <c r="AO2097" s="39">
        <v>0</v>
      </c>
      <c r="AP2097" s="39">
        <v>0</v>
      </c>
      <c r="AQ2097" s="39">
        <v>262.76</v>
      </c>
      <c r="AX2097" s="39">
        <v>0</v>
      </c>
      <c r="AY2097" s="39">
        <v>0</v>
      </c>
      <c r="AZ2097" s="39">
        <v>0</v>
      </c>
      <c r="BA2097" s="39">
        <v>0</v>
      </c>
    </row>
    <row r="2098" spans="1:56" ht="157.5" x14ac:dyDescent="0.2">
      <c r="A2098" s="103" t="s">
        <v>402</v>
      </c>
      <c r="B2098" s="55" t="s">
        <v>403</v>
      </c>
      <c r="C2098" s="55" t="s">
        <v>205</v>
      </c>
      <c r="D2098" s="54" t="s">
        <v>108</v>
      </c>
      <c r="E2098" s="53">
        <v>0.97099999999999997</v>
      </c>
      <c r="F2098" s="53"/>
      <c r="G2098" s="53">
        <v>0.97099999999999997</v>
      </c>
      <c r="H2098" s="51"/>
      <c r="I2098" s="52"/>
      <c r="J2098" s="51"/>
      <c r="K2098" s="52"/>
      <c r="L2098" s="96"/>
      <c r="AC2098" s="39">
        <v>192.78</v>
      </c>
      <c r="AD2098" s="39">
        <v>192.78</v>
      </c>
      <c r="AE2098" s="39">
        <v>171.96</v>
      </c>
      <c r="AF2098" s="39">
        <v>171.96</v>
      </c>
      <c r="AS2098" s="39">
        <v>192.78</v>
      </c>
      <c r="AT2098" s="39">
        <v>171.96</v>
      </c>
      <c r="BC2098" s="39">
        <v>0</v>
      </c>
      <c r="BD2098" s="39">
        <v>0</v>
      </c>
    </row>
    <row r="2099" spans="1:56" ht="25.5" x14ac:dyDescent="0.2">
      <c r="B2099" s="106" t="s">
        <v>352</v>
      </c>
    </row>
    <row r="2100" spans="1:56" ht="14.25" x14ac:dyDescent="0.2">
      <c r="A2100" s="103"/>
      <c r="B2100" s="61">
        <v>1</v>
      </c>
      <c r="C2100" s="55" t="s">
        <v>33</v>
      </c>
      <c r="D2100" s="54"/>
      <c r="E2100" s="53"/>
      <c r="F2100" s="53"/>
      <c r="G2100" s="53"/>
      <c r="H2100" s="51">
        <v>271.66000000000003</v>
      </c>
      <c r="I2100" s="52">
        <f>ROUND(0.7,7)</f>
        <v>0.7</v>
      </c>
      <c r="J2100" s="51">
        <v>184.65</v>
      </c>
      <c r="K2100" s="52"/>
      <c r="L2100" s="96"/>
    </row>
    <row r="2101" spans="1:56" ht="14.25" x14ac:dyDescent="0.2">
      <c r="A2101" s="103"/>
      <c r="B2101" s="61">
        <v>3</v>
      </c>
      <c r="C2101" s="55" t="s">
        <v>34</v>
      </c>
      <c r="D2101" s="54"/>
      <c r="E2101" s="53"/>
      <c r="F2101" s="53"/>
      <c r="G2101" s="53"/>
      <c r="H2101" s="51">
        <v>671.33</v>
      </c>
      <c r="I2101" s="52">
        <f>ROUND(0.7,7)</f>
        <v>0.7</v>
      </c>
      <c r="J2101" s="51">
        <v>456.31</v>
      </c>
      <c r="K2101" s="52"/>
      <c r="L2101" s="96"/>
    </row>
    <row r="2102" spans="1:56" ht="14.25" x14ac:dyDescent="0.2">
      <c r="A2102" s="103"/>
      <c r="B2102" s="61">
        <v>2</v>
      </c>
      <c r="C2102" s="55" t="s">
        <v>67</v>
      </c>
      <c r="D2102" s="54"/>
      <c r="E2102" s="53"/>
      <c r="F2102" s="53"/>
      <c r="G2102" s="53"/>
      <c r="H2102" s="51">
        <v>78.48</v>
      </c>
      <c r="I2102" s="52">
        <f>ROUND(0.7,7)</f>
        <v>0.7</v>
      </c>
      <c r="J2102" s="62">
        <v>53.35</v>
      </c>
      <c r="K2102" s="52"/>
      <c r="L2102" s="97"/>
    </row>
    <row r="2103" spans="1:56" ht="14.25" x14ac:dyDescent="0.2">
      <c r="A2103" s="103"/>
      <c r="B2103" s="55" t="s">
        <v>870</v>
      </c>
      <c r="C2103" s="55" t="s">
        <v>871</v>
      </c>
      <c r="D2103" s="54" t="s">
        <v>108</v>
      </c>
      <c r="E2103" s="53">
        <v>1</v>
      </c>
      <c r="F2103" s="53">
        <f>ROUND(0,7)</f>
        <v>0</v>
      </c>
      <c r="G2103" s="53">
        <v>0</v>
      </c>
      <c r="H2103" s="51"/>
      <c r="I2103" s="52"/>
      <c r="J2103" s="51"/>
      <c r="K2103" s="52"/>
      <c r="L2103" s="96"/>
    </row>
    <row r="2104" spans="1:56" ht="14.25" x14ac:dyDescent="0.2">
      <c r="A2104" s="103"/>
      <c r="B2104" s="55"/>
      <c r="C2104" s="55" t="s">
        <v>68</v>
      </c>
      <c r="D2104" s="54" t="s">
        <v>69</v>
      </c>
      <c r="E2104" s="53">
        <v>28.9</v>
      </c>
      <c r="F2104" s="53">
        <f>ROUND(0.7,7)</f>
        <v>0.7</v>
      </c>
      <c r="G2104" s="53">
        <v>19.643329999999999</v>
      </c>
      <c r="H2104" s="51"/>
      <c r="I2104" s="52"/>
      <c r="J2104" s="51"/>
      <c r="K2104" s="52"/>
      <c r="L2104" s="96"/>
    </row>
    <row r="2105" spans="1:56" ht="14.25" x14ac:dyDescent="0.2">
      <c r="A2105" s="103"/>
      <c r="B2105" s="55"/>
      <c r="C2105" s="60" t="s">
        <v>70</v>
      </c>
      <c r="D2105" s="59" t="s">
        <v>69</v>
      </c>
      <c r="E2105" s="58">
        <v>5.83</v>
      </c>
      <c r="F2105" s="58">
        <f>ROUND(0.7,7)</f>
        <v>0.7</v>
      </c>
      <c r="G2105" s="58">
        <v>3.9626510000000001</v>
      </c>
      <c r="H2105" s="56"/>
      <c r="I2105" s="57"/>
      <c r="J2105" s="56"/>
      <c r="K2105" s="57"/>
      <c r="L2105" s="95"/>
    </row>
    <row r="2106" spans="1:56" ht="14.25" x14ac:dyDescent="0.2">
      <c r="A2106" s="103"/>
      <c r="B2106" s="55"/>
      <c r="C2106" s="55" t="s">
        <v>71</v>
      </c>
      <c r="D2106" s="54"/>
      <c r="E2106" s="53"/>
      <c r="F2106" s="53"/>
      <c r="G2106" s="53"/>
      <c r="H2106" s="51">
        <f>H2100+H2101</f>
        <v>942.99</v>
      </c>
      <c r="I2106" s="52"/>
      <c r="J2106" s="51">
        <f>J2100+J2101</f>
        <v>640.96</v>
      </c>
      <c r="K2106" s="52"/>
      <c r="L2106" s="96"/>
    </row>
    <row r="2107" spans="1:56" ht="14.25" x14ac:dyDescent="0.2">
      <c r="A2107" s="103"/>
      <c r="B2107" s="55"/>
      <c r="C2107" s="55" t="s">
        <v>72</v>
      </c>
      <c r="D2107" s="54"/>
      <c r="E2107" s="53"/>
      <c r="F2107" s="53"/>
      <c r="G2107" s="53"/>
      <c r="H2107" s="51"/>
      <c r="I2107" s="52"/>
      <c r="J2107" s="51">
        <f>SUM(Q2098:Q2110)+SUM(V2098:V2110)</f>
        <v>238</v>
      </c>
      <c r="K2107" s="52"/>
      <c r="L2107" s="96"/>
    </row>
    <row r="2108" spans="1:56" ht="28.5" x14ac:dyDescent="0.2">
      <c r="A2108" s="103"/>
      <c r="B2108" s="55" t="s">
        <v>183</v>
      </c>
      <c r="C2108" s="55" t="s">
        <v>94</v>
      </c>
      <c r="D2108" s="54" t="s">
        <v>73</v>
      </c>
      <c r="E2108" s="53">
        <v>90</v>
      </c>
      <c r="F2108" s="53">
        <f>ROUND(0.9,7)</f>
        <v>0.9</v>
      </c>
      <c r="G2108" s="53">
        <v>81</v>
      </c>
      <c r="H2108" s="51"/>
      <c r="I2108" s="52"/>
      <c r="J2108" s="51">
        <f>SUM(AC2098:AC2110)</f>
        <v>192.78</v>
      </c>
      <c r="K2108" s="52"/>
      <c r="L2108" s="96"/>
    </row>
    <row r="2109" spans="1:56" ht="42.75" x14ac:dyDescent="0.2">
      <c r="A2109" s="104"/>
      <c r="B2109" s="60" t="s">
        <v>182</v>
      </c>
      <c r="C2109" s="60" t="s">
        <v>95</v>
      </c>
      <c r="D2109" s="59" t="s">
        <v>73</v>
      </c>
      <c r="E2109" s="58">
        <v>85</v>
      </c>
      <c r="F2109" s="58">
        <f>ROUND(0.85,7)</f>
        <v>0.85</v>
      </c>
      <c r="G2109" s="58">
        <v>72.25</v>
      </c>
      <c r="H2109" s="56"/>
      <c r="I2109" s="57"/>
      <c r="J2109" s="56">
        <f>SUM(AE2098:AE2110)</f>
        <v>171.96</v>
      </c>
      <c r="K2109" s="57"/>
      <c r="L2109" s="95"/>
    </row>
    <row r="2110" spans="1:56" ht="15" x14ac:dyDescent="0.25">
      <c r="C2110" s="198" t="s">
        <v>74</v>
      </c>
      <c r="D2110" s="198"/>
      <c r="E2110" s="198"/>
      <c r="F2110" s="198"/>
      <c r="G2110" s="198"/>
      <c r="H2110" s="198"/>
      <c r="I2110" s="198">
        <f>J2100+J2101+J2108+J2109</f>
        <v>1005.7</v>
      </c>
      <c r="J2110" s="198"/>
      <c r="O2110" s="49">
        <f>I2110</f>
        <v>1005.7</v>
      </c>
      <c r="P2110" s="39">
        <f>K2110</f>
        <v>0</v>
      </c>
      <c r="Q2110" s="49">
        <f>J2100</f>
        <v>184.65</v>
      </c>
      <c r="R2110" s="49">
        <f>J2100</f>
        <v>184.65</v>
      </c>
      <c r="U2110" s="94">
        <f>L2100</f>
        <v>0</v>
      </c>
      <c r="V2110" s="49">
        <f>J2102</f>
        <v>53.35</v>
      </c>
      <c r="W2110" s="94">
        <f>L2102</f>
        <v>0</v>
      </c>
      <c r="X2110" s="49">
        <f>J2101</f>
        <v>456.31</v>
      </c>
      <c r="Z2110" s="94">
        <f>L2101</f>
        <v>0</v>
      </c>
      <c r="AB2110" s="39">
        <f>0</f>
        <v>0</v>
      </c>
      <c r="AN2110" s="39">
        <v>1005.7</v>
      </c>
      <c r="AO2110" s="39">
        <v>0</v>
      </c>
      <c r="AP2110" s="39">
        <v>456.31</v>
      </c>
      <c r="AQ2110" s="39">
        <v>184.65</v>
      </c>
      <c r="AX2110" s="39">
        <v>0</v>
      </c>
      <c r="AY2110" s="39">
        <v>0</v>
      </c>
      <c r="AZ2110" s="39">
        <v>0</v>
      </c>
      <c r="BA2110" s="39">
        <v>0</v>
      </c>
    </row>
    <row r="2111" spans="1:56" ht="57" x14ac:dyDescent="0.2">
      <c r="A2111" s="103" t="s">
        <v>404</v>
      </c>
      <c r="B2111" s="55" t="s">
        <v>405</v>
      </c>
      <c r="C2111" s="55" t="s">
        <v>406</v>
      </c>
      <c r="D2111" s="54" t="s">
        <v>407</v>
      </c>
      <c r="E2111" s="53">
        <v>0.01</v>
      </c>
      <c r="F2111" s="53"/>
      <c r="G2111" s="53">
        <v>0.01</v>
      </c>
      <c r="H2111" s="51"/>
      <c r="I2111" s="52"/>
      <c r="J2111" s="51"/>
      <c r="K2111" s="52"/>
      <c r="L2111" s="96"/>
      <c r="AC2111" s="39">
        <v>7.58</v>
      </c>
      <c r="AD2111" s="39">
        <v>7.58</v>
      </c>
      <c r="AE2111" s="39">
        <v>5.98</v>
      </c>
      <c r="AF2111" s="39">
        <v>5.98</v>
      </c>
      <c r="AS2111" s="39">
        <v>7.58</v>
      </c>
      <c r="AT2111" s="39">
        <v>5.98</v>
      </c>
      <c r="BC2111" s="39">
        <v>0</v>
      </c>
      <c r="BD2111" s="39">
        <v>0</v>
      </c>
    </row>
    <row r="2113" spans="1:56" x14ac:dyDescent="0.2">
      <c r="C2113" s="63" t="s">
        <v>155</v>
      </c>
    </row>
    <row r="2114" spans="1:56" ht="14.25" x14ac:dyDescent="0.2">
      <c r="A2114" s="103"/>
      <c r="B2114" s="61">
        <v>1</v>
      </c>
      <c r="C2114" s="55" t="s">
        <v>33</v>
      </c>
      <c r="D2114" s="54"/>
      <c r="E2114" s="53"/>
      <c r="F2114" s="53"/>
      <c r="G2114" s="53"/>
      <c r="H2114" s="51">
        <v>997.03</v>
      </c>
      <c r="I2114" s="52"/>
      <c r="J2114" s="51">
        <v>9.9700000000000006</v>
      </c>
      <c r="K2114" s="52"/>
      <c r="L2114" s="96"/>
    </row>
    <row r="2115" spans="1:56" ht="14.25" x14ac:dyDescent="0.2">
      <c r="A2115" s="103"/>
      <c r="B2115" s="61">
        <v>3</v>
      </c>
      <c r="C2115" s="55" t="s">
        <v>34</v>
      </c>
      <c r="D2115" s="54"/>
      <c r="E2115" s="53"/>
      <c r="F2115" s="53"/>
      <c r="G2115" s="53"/>
      <c r="H2115" s="51">
        <v>10.47</v>
      </c>
      <c r="I2115" s="52"/>
      <c r="J2115" s="51">
        <v>0.1</v>
      </c>
      <c r="K2115" s="52"/>
      <c r="L2115" s="96"/>
    </row>
    <row r="2116" spans="1:56" ht="14.25" x14ac:dyDescent="0.2">
      <c r="A2116" s="103"/>
      <c r="B2116" s="55"/>
      <c r="C2116" s="60" t="s">
        <v>68</v>
      </c>
      <c r="D2116" s="59" t="s">
        <v>69</v>
      </c>
      <c r="E2116" s="58">
        <v>125.57</v>
      </c>
      <c r="F2116" s="58"/>
      <c r="G2116" s="58">
        <v>1.2557</v>
      </c>
      <c r="H2116" s="56"/>
      <c r="I2116" s="57"/>
      <c r="J2116" s="56"/>
      <c r="K2116" s="57"/>
      <c r="L2116" s="95"/>
    </row>
    <row r="2117" spans="1:56" ht="14.25" x14ac:dyDescent="0.2">
      <c r="A2117" s="103"/>
      <c r="B2117" s="55"/>
      <c r="C2117" s="55" t="s">
        <v>71</v>
      </c>
      <c r="D2117" s="54"/>
      <c r="E2117" s="53"/>
      <c r="F2117" s="53"/>
      <c r="G2117" s="53"/>
      <c r="H2117" s="51">
        <f>H2114+H2115</f>
        <v>1007.5</v>
      </c>
      <c r="I2117" s="52"/>
      <c r="J2117" s="51">
        <f>J2114+J2115</f>
        <v>10.07</v>
      </c>
      <c r="K2117" s="52"/>
      <c r="L2117" s="96"/>
    </row>
    <row r="2118" spans="1:56" ht="14.25" x14ac:dyDescent="0.2">
      <c r="A2118" s="105" t="s">
        <v>204</v>
      </c>
      <c r="B2118" s="55" t="s">
        <v>135</v>
      </c>
      <c r="C2118" s="55" t="s">
        <v>137</v>
      </c>
      <c r="D2118" s="54" t="s">
        <v>108</v>
      </c>
      <c r="E2118" s="53">
        <v>17.82</v>
      </c>
      <c r="F2118" s="53"/>
      <c r="G2118" s="53">
        <v>0.1782</v>
      </c>
      <c r="H2118" s="51">
        <v>0</v>
      </c>
      <c r="I2118" s="52"/>
      <c r="J2118" s="51">
        <v>0</v>
      </c>
      <c r="K2118" s="52"/>
      <c r="L2118" s="96"/>
      <c r="AB2118" s="49">
        <f>J2118</f>
        <v>0</v>
      </c>
      <c r="AC2118" s="39">
        <v>0</v>
      </c>
      <c r="AD2118" s="39">
        <v>0</v>
      </c>
      <c r="AE2118" s="39">
        <v>0</v>
      </c>
      <c r="AF2118" s="39">
        <v>0</v>
      </c>
      <c r="AN2118" s="39">
        <v>0</v>
      </c>
      <c r="AO2118" s="39">
        <v>0</v>
      </c>
      <c r="AS2118" s="39">
        <v>0</v>
      </c>
      <c r="AT2118" s="39">
        <v>0</v>
      </c>
      <c r="AX2118" s="39">
        <v>0</v>
      </c>
      <c r="AZ2118" s="39">
        <v>0</v>
      </c>
      <c r="BC2118" s="39">
        <v>0</v>
      </c>
      <c r="BD2118" s="39">
        <v>0</v>
      </c>
    </row>
    <row r="2119" spans="1:56" ht="14.25" x14ac:dyDescent="0.2">
      <c r="A2119" s="103"/>
      <c r="B2119" s="55"/>
      <c r="C2119" s="55" t="s">
        <v>72</v>
      </c>
      <c r="D2119" s="54"/>
      <c r="E2119" s="53"/>
      <c r="F2119" s="53"/>
      <c r="G2119" s="53"/>
      <c r="H2119" s="51"/>
      <c r="I2119" s="52"/>
      <c r="J2119" s="51">
        <f>SUM(Q2111:Q2122)+SUM(V2111:V2122)</f>
        <v>9.9700000000000006</v>
      </c>
      <c r="K2119" s="52"/>
      <c r="L2119" s="96"/>
    </row>
    <row r="2120" spans="1:56" ht="28.5" x14ac:dyDescent="0.2">
      <c r="A2120" s="103"/>
      <c r="B2120" s="55" t="s">
        <v>203</v>
      </c>
      <c r="C2120" s="55" t="s">
        <v>202</v>
      </c>
      <c r="D2120" s="54" t="s">
        <v>73</v>
      </c>
      <c r="E2120" s="53">
        <v>76</v>
      </c>
      <c r="F2120" s="53"/>
      <c r="G2120" s="53">
        <v>76</v>
      </c>
      <c r="H2120" s="51"/>
      <c r="I2120" s="52"/>
      <c r="J2120" s="51">
        <f>SUM(AC2111:AC2122)</f>
        <v>7.58</v>
      </c>
      <c r="K2120" s="52"/>
      <c r="L2120" s="96"/>
    </row>
    <row r="2121" spans="1:56" ht="42.75" x14ac:dyDescent="0.2">
      <c r="A2121" s="104"/>
      <c r="B2121" s="60" t="s">
        <v>201</v>
      </c>
      <c r="C2121" s="60" t="s">
        <v>200</v>
      </c>
      <c r="D2121" s="59" t="s">
        <v>73</v>
      </c>
      <c r="E2121" s="58">
        <v>60</v>
      </c>
      <c r="F2121" s="58"/>
      <c r="G2121" s="58">
        <v>60</v>
      </c>
      <c r="H2121" s="56"/>
      <c r="I2121" s="57"/>
      <c r="J2121" s="56">
        <f>SUM(AE2111:AE2122)</f>
        <v>5.98</v>
      </c>
      <c r="K2121" s="57"/>
      <c r="L2121" s="95"/>
    </row>
    <row r="2122" spans="1:56" ht="15" x14ac:dyDescent="0.25">
      <c r="C2122" s="198" t="s">
        <v>74</v>
      </c>
      <c r="D2122" s="198"/>
      <c r="E2122" s="198"/>
      <c r="F2122" s="198"/>
      <c r="G2122" s="198"/>
      <c r="H2122" s="198"/>
      <c r="I2122" s="198">
        <f>J2114+J2115+J2120+J2121+SUM(J2118:J2118)</f>
        <v>23.63</v>
      </c>
      <c r="J2122" s="198"/>
      <c r="O2122" s="49">
        <f>I2122</f>
        <v>23.63</v>
      </c>
      <c r="P2122" s="39">
        <f>K2122</f>
        <v>0</v>
      </c>
      <c r="Q2122" s="49">
        <f>J2114</f>
        <v>9.9700000000000006</v>
      </c>
      <c r="R2122" s="49">
        <f>J2114</f>
        <v>9.9700000000000006</v>
      </c>
      <c r="U2122" s="94">
        <f>L2114</f>
        <v>0</v>
      </c>
      <c r="V2122" s="39">
        <f>0</f>
        <v>0</v>
      </c>
      <c r="W2122" s="39">
        <f>0</f>
        <v>0</v>
      </c>
      <c r="X2122" s="49">
        <f>J2115</f>
        <v>0.1</v>
      </c>
      <c r="Z2122" s="94">
        <f>L2115</f>
        <v>0</v>
      </c>
      <c r="AB2122" s="39">
        <f>0</f>
        <v>0</v>
      </c>
      <c r="AN2122" s="39">
        <v>23.63</v>
      </c>
      <c r="AO2122" s="39">
        <v>0</v>
      </c>
      <c r="AP2122" s="39">
        <v>0.1</v>
      </c>
      <c r="AQ2122" s="39">
        <v>9.9700000000000006</v>
      </c>
      <c r="AX2122" s="39">
        <v>0</v>
      </c>
      <c r="AY2122" s="39">
        <v>0</v>
      </c>
      <c r="AZ2122" s="39">
        <v>0</v>
      </c>
      <c r="BA2122" s="39">
        <v>0</v>
      </c>
    </row>
    <row r="2123" spans="1:56" ht="28.5" x14ac:dyDescent="0.2">
      <c r="A2123" s="103" t="s">
        <v>408</v>
      </c>
      <c r="B2123" s="55" t="s">
        <v>409</v>
      </c>
      <c r="C2123" s="55" t="s">
        <v>410</v>
      </c>
      <c r="D2123" s="54" t="s">
        <v>104</v>
      </c>
      <c r="E2123" s="53">
        <v>1.46</v>
      </c>
      <c r="F2123" s="53"/>
      <c r="G2123" s="53">
        <v>1.46</v>
      </c>
      <c r="H2123" s="51"/>
      <c r="I2123" s="52"/>
      <c r="J2123" s="51"/>
      <c r="K2123" s="52"/>
      <c r="L2123" s="96"/>
      <c r="AC2123" s="39">
        <v>158.88</v>
      </c>
      <c r="AD2123" s="39">
        <v>158.88</v>
      </c>
      <c r="AE2123" s="39">
        <v>135.05000000000001</v>
      </c>
      <c r="AF2123" s="39">
        <v>135.05000000000001</v>
      </c>
      <c r="AS2123" s="39">
        <v>158.88</v>
      </c>
      <c r="AT2123" s="39">
        <v>135.05000000000001</v>
      </c>
      <c r="BC2123" s="39">
        <v>0</v>
      </c>
      <c r="BD2123" s="39">
        <v>0</v>
      </c>
    </row>
    <row r="2125" spans="1:56" ht="14.25" x14ac:dyDescent="0.2">
      <c r="A2125" s="103"/>
      <c r="B2125" s="61">
        <v>1</v>
      </c>
      <c r="C2125" s="55" t="s">
        <v>33</v>
      </c>
      <c r="D2125" s="54"/>
      <c r="E2125" s="53"/>
      <c r="F2125" s="53"/>
      <c r="G2125" s="53"/>
      <c r="H2125" s="51">
        <v>136.03</v>
      </c>
      <c r="I2125" s="52"/>
      <c r="J2125" s="51">
        <v>198.6</v>
      </c>
      <c r="K2125" s="52"/>
      <c r="L2125" s="96"/>
    </row>
    <row r="2126" spans="1:56" ht="14.25" x14ac:dyDescent="0.2">
      <c r="A2126" s="103"/>
      <c r="B2126" s="55"/>
      <c r="C2126" s="60" t="s">
        <v>68</v>
      </c>
      <c r="D2126" s="59" t="s">
        <v>69</v>
      </c>
      <c r="E2126" s="58">
        <v>17.440000000000001</v>
      </c>
      <c r="F2126" s="58"/>
      <c r="G2126" s="58">
        <v>25.462399999999999</v>
      </c>
      <c r="H2126" s="56"/>
      <c r="I2126" s="57"/>
      <c r="J2126" s="56"/>
      <c r="K2126" s="57"/>
      <c r="L2126" s="95"/>
    </row>
    <row r="2127" spans="1:56" ht="14.25" x14ac:dyDescent="0.2">
      <c r="A2127" s="103"/>
      <c r="B2127" s="55"/>
      <c r="C2127" s="55" t="s">
        <v>71</v>
      </c>
      <c r="D2127" s="54"/>
      <c r="E2127" s="53"/>
      <c r="F2127" s="53"/>
      <c r="G2127" s="53"/>
      <c r="H2127" s="51">
        <f>H2125</f>
        <v>136.03</v>
      </c>
      <c r="I2127" s="52"/>
      <c r="J2127" s="51">
        <f>J2125</f>
        <v>198.6</v>
      </c>
      <c r="K2127" s="52"/>
      <c r="L2127" s="96"/>
    </row>
    <row r="2128" spans="1:56" ht="14.25" x14ac:dyDescent="0.2">
      <c r="A2128" s="105" t="s">
        <v>199</v>
      </c>
      <c r="B2128" s="55" t="s">
        <v>135</v>
      </c>
      <c r="C2128" s="55" t="s">
        <v>137</v>
      </c>
      <c r="D2128" s="54" t="s">
        <v>108</v>
      </c>
      <c r="E2128" s="53">
        <v>4.67</v>
      </c>
      <c r="F2128" s="53"/>
      <c r="G2128" s="53">
        <v>6.8182</v>
      </c>
      <c r="H2128" s="51">
        <v>0</v>
      </c>
      <c r="I2128" s="52"/>
      <c r="J2128" s="51">
        <v>0</v>
      </c>
      <c r="K2128" s="52"/>
      <c r="L2128" s="96"/>
      <c r="AB2128" s="49">
        <f>J2128</f>
        <v>0</v>
      </c>
      <c r="AC2128" s="39">
        <v>0</v>
      </c>
      <c r="AD2128" s="39">
        <v>0</v>
      </c>
      <c r="AE2128" s="39">
        <v>0</v>
      </c>
      <c r="AF2128" s="39">
        <v>0</v>
      </c>
      <c r="AN2128" s="39">
        <v>0</v>
      </c>
      <c r="AO2128" s="39">
        <v>0</v>
      </c>
      <c r="AS2128" s="39">
        <v>0</v>
      </c>
      <c r="AT2128" s="39">
        <v>0</v>
      </c>
      <c r="AX2128" s="39">
        <v>0</v>
      </c>
      <c r="AZ2128" s="39">
        <v>0</v>
      </c>
      <c r="BC2128" s="39">
        <v>0</v>
      </c>
      <c r="BD2128" s="39">
        <v>0</v>
      </c>
    </row>
    <row r="2129" spans="1:56" ht="14.25" x14ac:dyDescent="0.2">
      <c r="A2129" s="103"/>
      <c r="B2129" s="55"/>
      <c r="C2129" s="55" t="s">
        <v>72</v>
      </c>
      <c r="D2129" s="54"/>
      <c r="E2129" s="53"/>
      <c r="F2129" s="53"/>
      <c r="G2129" s="53"/>
      <c r="H2129" s="51"/>
      <c r="I2129" s="52"/>
      <c r="J2129" s="51">
        <f>SUM(Q2123:Q2132)+SUM(V2123:V2132)</f>
        <v>198.6</v>
      </c>
      <c r="K2129" s="52"/>
      <c r="L2129" s="96"/>
    </row>
    <row r="2130" spans="1:56" ht="28.5" x14ac:dyDescent="0.2">
      <c r="A2130" s="103"/>
      <c r="B2130" s="55" t="s">
        <v>197</v>
      </c>
      <c r="C2130" s="55" t="s">
        <v>100</v>
      </c>
      <c r="D2130" s="54" t="s">
        <v>73</v>
      </c>
      <c r="E2130" s="53">
        <v>80</v>
      </c>
      <c r="F2130" s="53"/>
      <c r="G2130" s="53">
        <v>80</v>
      </c>
      <c r="H2130" s="51"/>
      <c r="I2130" s="52"/>
      <c r="J2130" s="51">
        <f>SUM(AC2123:AC2132)</f>
        <v>158.88</v>
      </c>
      <c r="K2130" s="52"/>
      <c r="L2130" s="96"/>
    </row>
    <row r="2131" spans="1:56" ht="42.75" x14ac:dyDescent="0.2">
      <c r="A2131" s="104"/>
      <c r="B2131" s="60" t="s">
        <v>196</v>
      </c>
      <c r="C2131" s="60" t="s">
        <v>101</v>
      </c>
      <c r="D2131" s="59" t="s">
        <v>73</v>
      </c>
      <c r="E2131" s="58">
        <v>68</v>
      </c>
      <c r="F2131" s="58"/>
      <c r="G2131" s="58">
        <v>68</v>
      </c>
      <c r="H2131" s="56"/>
      <c r="I2131" s="57"/>
      <c r="J2131" s="56">
        <f>SUM(AE2123:AE2132)</f>
        <v>135.05000000000001</v>
      </c>
      <c r="K2131" s="57"/>
      <c r="L2131" s="95"/>
    </row>
    <row r="2132" spans="1:56" ht="15" x14ac:dyDescent="0.25">
      <c r="C2132" s="198" t="s">
        <v>74</v>
      </c>
      <c r="D2132" s="198"/>
      <c r="E2132" s="198"/>
      <c r="F2132" s="198"/>
      <c r="G2132" s="198"/>
      <c r="H2132" s="198"/>
      <c r="I2132" s="198">
        <f>J2125+J2130+J2131+SUM(J2128:J2128)</f>
        <v>492.53000000000003</v>
      </c>
      <c r="J2132" s="198"/>
      <c r="O2132" s="49">
        <f>I2132</f>
        <v>492.53000000000003</v>
      </c>
      <c r="P2132" s="39">
        <f>K2132</f>
        <v>0</v>
      </c>
      <c r="Q2132" s="49">
        <f>J2125</f>
        <v>198.6</v>
      </c>
      <c r="R2132" s="49">
        <f>J2125</f>
        <v>198.6</v>
      </c>
      <c r="U2132" s="94">
        <f>L2125</f>
        <v>0</v>
      </c>
      <c r="V2132" s="39">
        <f>0</f>
        <v>0</v>
      </c>
      <c r="W2132" s="39">
        <f>0</f>
        <v>0</v>
      </c>
      <c r="X2132" s="39">
        <f>0</f>
        <v>0</v>
      </c>
      <c r="Z2132" s="39">
        <f>0</f>
        <v>0</v>
      </c>
      <c r="AB2132" s="39">
        <f>0</f>
        <v>0</v>
      </c>
      <c r="AN2132" s="39">
        <v>492.53000000000003</v>
      </c>
      <c r="AO2132" s="39">
        <v>0</v>
      </c>
      <c r="AP2132" s="39">
        <v>0</v>
      </c>
      <c r="AQ2132" s="39">
        <v>198.6</v>
      </c>
      <c r="AX2132" s="39">
        <v>0</v>
      </c>
      <c r="AY2132" s="39">
        <v>0</v>
      </c>
      <c r="AZ2132" s="39">
        <v>0</v>
      </c>
      <c r="BA2132" s="39">
        <v>0</v>
      </c>
    </row>
    <row r="2133" spans="1:56" ht="28.5" x14ac:dyDescent="0.2">
      <c r="A2133" s="103" t="s">
        <v>411</v>
      </c>
      <c r="B2133" s="55" t="s">
        <v>412</v>
      </c>
      <c r="C2133" s="55" t="s">
        <v>413</v>
      </c>
      <c r="D2133" s="54" t="s">
        <v>104</v>
      </c>
      <c r="E2133" s="53">
        <v>1.46</v>
      </c>
      <c r="F2133" s="53"/>
      <c r="G2133" s="53">
        <v>1.46</v>
      </c>
      <c r="H2133" s="51"/>
      <c r="I2133" s="52"/>
      <c r="J2133" s="51"/>
      <c r="K2133" s="52"/>
      <c r="L2133" s="96"/>
      <c r="AC2133" s="39">
        <v>69.88</v>
      </c>
      <c r="AD2133" s="39">
        <v>69.88</v>
      </c>
      <c r="AE2133" s="39">
        <v>59.4</v>
      </c>
      <c r="AF2133" s="39">
        <v>59.4</v>
      </c>
      <c r="AS2133" s="39">
        <v>69.88</v>
      </c>
      <c r="AT2133" s="39">
        <v>59.4</v>
      </c>
      <c r="BC2133" s="39">
        <v>0</v>
      </c>
      <c r="BD2133" s="39">
        <v>0</v>
      </c>
    </row>
    <row r="2135" spans="1:56" ht="14.25" x14ac:dyDescent="0.2">
      <c r="A2135" s="103"/>
      <c r="B2135" s="61">
        <v>1</v>
      </c>
      <c r="C2135" s="55" t="s">
        <v>33</v>
      </c>
      <c r="D2135" s="54"/>
      <c r="E2135" s="53"/>
      <c r="F2135" s="53"/>
      <c r="G2135" s="53"/>
      <c r="H2135" s="51">
        <v>59.83</v>
      </c>
      <c r="I2135" s="52"/>
      <c r="J2135" s="51">
        <v>87.35</v>
      </c>
      <c r="K2135" s="52"/>
      <c r="L2135" s="96"/>
    </row>
    <row r="2136" spans="1:56" ht="14.25" x14ac:dyDescent="0.2">
      <c r="A2136" s="103"/>
      <c r="B2136" s="55"/>
      <c r="C2136" s="60" t="s">
        <v>68</v>
      </c>
      <c r="D2136" s="59" t="s">
        <v>69</v>
      </c>
      <c r="E2136" s="58">
        <v>7.67</v>
      </c>
      <c r="F2136" s="58"/>
      <c r="G2136" s="58">
        <v>11.1982</v>
      </c>
      <c r="H2136" s="56"/>
      <c r="I2136" s="57"/>
      <c r="J2136" s="56"/>
      <c r="K2136" s="57"/>
      <c r="L2136" s="95"/>
    </row>
    <row r="2137" spans="1:56" ht="14.25" x14ac:dyDescent="0.2">
      <c r="A2137" s="103"/>
      <c r="B2137" s="55"/>
      <c r="C2137" s="55" t="s">
        <v>71</v>
      </c>
      <c r="D2137" s="54"/>
      <c r="E2137" s="53"/>
      <c r="F2137" s="53"/>
      <c r="G2137" s="53"/>
      <c r="H2137" s="51">
        <f>H2135</f>
        <v>59.83</v>
      </c>
      <c r="I2137" s="52"/>
      <c r="J2137" s="51">
        <f>J2135</f>
        <v>87.35</v>
      </c>
      <c r="K2137" s="52"/>
      <c r="L2137" s="96"/>
    </row>
    <row r="2138" spans="1:56" ht="14.25" x14ac:dyDescent="0.2">
      <c r="A2138" s="105" t="s">
        <v>198</v>
      </c>
      <c r="B2138" s="55" t="s">
        <v>135</v>
      </c>
      <c r="C2138" s="55" t="s">
        <v>137</v>
      </c>
      <c r="D2138" s="54" t="s">
        <v>108</v>
      </c>
      <c r="E2138" s="53">
        <v>0.7</v>
      </c>
      <c r="F2138" s="53"/>
      <c r="G2138" s="53">
        <v>1.022</v>
      </c>
      <c r="H2138" s="51">
        <v>0</v>
      </c>
      <c r="I2138" s="52"/>
      <c r="J2138" s="51">
        <v>0</v>
      </c>
      <c r="K2138" s="52"/>
      <c r="L2138" s="96"/>
      <c r="AB2138" s="49">
        <f>J2138</f>
        <v>0</v>
      </c>
      <c r="AC2138" s="39">
        <v>0</v>
      </c>
      <c r="AD2138" s="39">
        <v>0</v>
      </c>
      <c r="AE2138" s="39">
        <v>0</v>
      </c>
      <c r="AF2138" s="39">
        <v>0</v>
      </c>
      <c r="AN2138" s="39">
        <v>0</v>
      </c>
      <c r="AO2138" s="39">
        <v>0</v>
      </c>
      <c r="AS2138" s="39">
        <v>0</v>
      </c>
      <c r="AT2138" s="39">
        <v>0</v>
      </c>
      <c r="AX2138" s="39">
        <v>0</v>
      </c>
      <c r="AZ2138" s="39">
        <v>0</v>
      </c>
      <c r="BC2138" s="39">
        <v>0</v>
      </c>
      <c r="BD2138" s="39">
        <v>0</v>
      </c>
    </row>
    <row r="2139" spans="1:56" ht="14.25" x14ac:dyDescent="0.2">
      <c r="A2139" s="103"/>
      <c r="B2139" s="55"/>
      <c r="C2139" s="55" t="s">
        <v>72</v>
      </c>
      <c r="D2139" s="54"/>
      <c r="E2139" s="53"/>
      <c r="F2139" s="53"/>
      <c r="G2139" s="53"/>
      <c r="H2139" s="51"/>
      <c r="I2139" s="52"/>
      <c r="J2139" s="51">
        <f>SUM(Q2133:Q2142)+SUM(V2133:V2142)</f>
        <v>87.35</v>
      </c>
      <c r="K2139" s="52"/>
      <c r="L2139" s="96"/>
    </row>
    <row r="2140" spans="1:56" ht="28.5" x14ac:dyDescent="0.2">
      <c r="A2140" s="103"/>
      <c r="B2140" s="55" t="s">
        <v>197</v>
      </c>
      <c r="C2140" s="55" t="s">
        <v>100</v>
      </c>
      <c r="D2140" s="54" t="s">
        <v>73</v>
      </c>
      <c r="E2140" s="53">
        <v>80</v>
      </c>
      <c r="F2140" s="53"/>
      <c r="G2140" s="53">
        <v>80</v>
      </c>
      <c r="H2140" s="51"/>
      <c r="I2140" s="52"/>
      <c r="J2140" s="51">
        <f>SUM(AC2133:AC2142)</f>
        <v>69.88</v>
      </c>
      <c r="K2140" s="52"/>
      <c r="L2140" s="96"/>
    </row>
    <row r="2141" spans="1:56" ht="42.75" x14ac:dyDescent="0.2">
      <c r="A2141" s="104"/>
      <c r="B2141" s="60" t="s">
        <v>196</v>
      </c>
      <c r="C2141" s="60" t="s">
        <v>101</v>
      </c>
      <c r="D2141" s="59" t="s">
        <v>73</v>
      </c>
      <c r="E2141" s="58">
        <v>68</v>
      </c>
      <c r="F2141" s="58"/>
      <c r="G2141" s="58">
        <v>68</v>
      </c>
      <c r="H2141" s="56"/>
      <c r="I2141" s="57"/>
      <c r="J2141" s="56">
        <f>SUM(AE2133:AE2142)</f>
        <v>59.4</v>
      </c>
      <c r="K2141" s="57"/>
      <c r="L2141" s="95"/>
    </row>
    <row r="2142" spans="1:56" ht="15" x14ac:dyDescent="0.25">
      <c r="C2142" s="198" t="s">
        <v>74</v>
      </c>
      <c r="D2142" s="198"/>
      <c r="E2142" s="198"/>
      <c r="F2142" s="198"/>
      <c r="G2142" s="198"/>
      <c r="H2142" s="198"/>
      <c r="I2142" s="198">
        <f>J2135+J2140+J2141+SUM(J2138:J2138)</f>
        <v>216.63</v>
      </c>
      <c r="J2142" s="198"/>
      <c r="O2142" s="49">
        <f>I2142</f>
        <v>216.63</v>
      </c>
      <c r="P2142" s="39">
        <f>K2142</f>
        <v>0</v>
      </c>
      <c r="Q2142" s="49">
        <f>J2135</f>
        <v>87.35</v>
      </c>
      <c r="R2142" s="49">
        <f>J2135</f>
        <v>87.35</v>
      </c>
      <c r="U2142" s="94">
        <f>L2135</f>
        <v>0</v>
      </c>
      <c r="V2142" s="39">
        <f>0</f>
        <v>0</v>
      </c>
      <c r="W2142" s="39">
        <f>0</f>
        <v>0</v>
      </c>
      <c r="X2142" s="39">
        <f>0</f>
        <v>0</v>
      </c>
      <c r="Z2142" s="39">
        <f>0</f>
        <v>0</v>
      </c>
      <c r="AB2142" s="39">
        <f>0</f>
        <v>0</v>
      </c>
      <c r="AN2142" s="39">
        <v>216.63</v>
      </c>
      <c r="AO2142" s="39">
        <v>0</v>
      </c>
      <c r="AP2142" s="39">
        <v>0</v>
      </c>
      <c r="AQ2142" s="39">
        <v>87.35</v>
      </c>
      <c r="AX2142" s="39">
        <v>0</v>
      </c>
      <c r="AY2142" s="39">
        <v>0</v>
      </c>
      <c r="AZ2142" s="39">
        <v>0</v>
      </c>
      <c r="BA2142" s="39">
        <v>0</v>
      </c>
    </row>
    <row r="2143" spans="1:56" ht="143.25" x14ac:dyDescent="0.2">
      <c r="A2143" s="103" t="s">
        <v>414</v>
      </c>
      <c r="B2143" s="55" t="s">
        <v>415</v>
      </c>
      <c r="C2143" s="55" t="s">
        <v>195</v>
      </c>
      <c r="D2143" s="54" t="s">
        <v>112</v>
      </c>
      <c r="E2143" s="53">
        <v>5.26</v>
      </c>
      <c r="F2143" s="53"/>
      <c r="G2143" s="53">
        <v>5.26</v>
      </c>
      <c r="H2143" s="51"/>
      <c r="I2143" s="52"/>
      <c r="J2143" s="51"/>
      <c r="K2143" s="52"/>
      <c r="L2143" s="96"/>
      <c r="AC2143" s="39">
        <v>2658.82</v>
      </c>
      <c r="AD2143" s="39">
        <v>2658.82</v>
      </c>
      <c r="AE2143" s="39">
        <v>1340.68</v>
      </c>
      <c r="AF2143" s="39">
        <v>1340.68</v>
      </c>
      <c r="AS2143" s="39">
        <v>2658.82</v>
      </c>
      <c r="AT2143" s="39">
        <v>1340.68</v>
      </c>
      <c r="BC2143" s="39">
        <v>0</v>
      </c>
      <c r="BD2143" s="39">
        <v>0</v>
      </c>
    </row>
    <row r="2144" spans="1:56" ht="25.5" x14ac:dyDescent="0.2">
      <c r="B2144" s="106" t="s">
        <v>349</v>
      </c>
    </row>
    <row r="2145" spans="1:56" x14ac:dyDescent="0.2">
      <c r="C2145" s="63" t="s">
        <v>416</v>
      </c>
    </row>
    <row r="2146" spans="1:56" ht="14.25" x14ac:dyDescent="0.2">
      <c r="A2146" s="103"/>
      <c r="B2146" s="61">
        <v>1</v>
      </c>
      <c r="C2146" s="55" t="s">
        <v>33</v>
      </c>
      <c r="D2146" s="54"/>
      <c r="E2146" s="53"/>
      <c r="F2146" s="53"/>
      <c r="G2146" s="53"/>
      <c r="H2146" s="51">
        <v>542.95000000000005</v>
      </c>
      <c r="I2146" s="52">
        <f>ROUND(0.8,7)</f>
        <v>0.8</v>
      </c>
      <c r="J2146" s="51">
        <v>2284.73</v>
      </c>
      <c r="K2146" s="52"/>
      <c r="L2146" s="96"/>
    </row>
    <row r="2147" spans="1:56" ht="14.25" x14ac:dyDescent="0.2">
      <c r="A2147" s="103"/>
      <c r="B2147" s="61">
        <v>3</v>
      </c>
      <c r="C2147" s="55" t="s">
        <v>34</v>
      </c>
      <c r="D2147" s="54"/>
      <c r="E2147" s="53"/>
      <c r="F2147" s="53"/>
      <c r="G2147" s="53"/>
      <c r="H2147" s="51">
        <v>216.38</v>
      </c>
      <c r="I2147" s="52">
        <f>ROUND(0.8,7)</f>
        <v>0.8</v>
      </c>
      <c r="J2147" s="51">
        <v>910.56</v>
      </c>
      <c r="K2147" s="52"/>
      <c r="L2147" s="96"/>
    </row>
    <row r="2148" spans="1:56" ht="14.25" x14ac:dyDescent="0.2">
      <c r="A2148" s="103"/>
      <c r="B2148" s="61">
        <v>2</v>
      </c>
      <c r="C2148" s="55" t="s">
        <v>67</v>
      </c>
      <c r="D2148" s="54"/>
      <c r="E2148" s="53"/>
      <c r="F2148" s="53"/>
      <c r="G2148" s="53"/>
      <c r="H2148" s="51">
        <v>52.01</v>
      </c>
      <c r="I2148" s="52">
        <f>ROUND(0.8,7)</f>
        <v>0.8</v>
      </c>
      <c r="J2148" s="62">
        <v>218.87</v>
      </c>
      <c r="K2148" s="52"/>
      <c r="L2148" s="97"/>
    </row>
    <row r="2149" spans="1:56" ht="14.25" x14ac:dyDescent="0.2">
      <c r="A2149" s="103"/>
      <c r="B2149" s="55" t="s">
        <v>868</v>
      </c>
      <c r="C2149" s="55" t="s">
        <v>869</v>
      </c>
      <c r="D2149" s="54" t="s">
        <v>110</v>
      </c>
      <c r="E2149" s="53">
        <v>100</v>
      </c>
      <c r="F2149" s="53">
        <f>ROUND(0,7)</f>
        <v>0</v>
      </c>
      <c r="G2149" s="53">
        <v>0</v>
      </c>
      <c r="H2149" s="51"/>
      <c r="I2149" s="52"/>
      <c r="J2149" s="51"/>
      <c r="K2149" s="52"/>
      <c r="L2149" s="96"/>
    </row>
    <row r="2150" spans="1:56" ht="14.25" x14ac:dyDescent="0.2">
      <c r="A2150" s="103"/>
      <c r="B2150" s="55"/>
      <c r="C2150" s="55" t="s">
        <v>68</v>
      </c>
      <c r="D2150" s="54" t="s">
        <v>69</v>
      </c>
      <c r="E2150" s="53">
        <v>67.7</v>
      </c>
      <c r="F2150" s="53">
        <f>ROUND(0.8,7)</f>
        <v>0.8</v>
      </c>
      <c r="G2150" s="53">
        <v>284.88159999999999</v>
      </c>
      <c r="H2150" s="51"/>
      <c r="I2150" s="52"/>
      <c r="J2150" s="51"/>
      <c r="K2150" s="52"/>
      <c r="L2150" s="96"/>
    </row>
    <row r="2151" spans="1:56" ht="14.25" x14ac:dyDescent="0.2">
      <c r="A2151" s="103"/>
      <c r="B2151" s="55"/>
      <c r="C2151" s="60" t="s">
        <v>70</v>
      </c>
      <c r="D2151" s="59" t="s">
        <v>69</v>
      </c>
      <c r="E2151" s="58">
        <v>4.2</v>
      </c>
      <c r="F2151" s="58">
        <f>ROUND(0.8,7)</f>
        <v>0.8</v>
      </c>
      <c r="G2151" s="58">
        <v>17.6736</v>
      </c>
      <c r="H2151" s="56"/>
      <c r="I2151" s="57"/>
      <c r="J2151" s="56"/>
      <c r="K2151" s="57"/>
      <c r="L2151" s="95"/>
    </row>
    <row r="2152" spans="1:56" ht="14.25" x14ac:dyDescent="0.2">
      <c r="A2152" s="103"/>
      <c r="B2152" s="55"/>
      <c r="C2152" s="55" t="s">
        <v>71</v>
      </c>
      <c r="D2152" s="54"/>
      <c r="E2152" s="53"/>
      <c r="F2152" s="53"/>
      <c r="G2152" s="53"/>
      <c r="H2152" s="51">
        <f>H2146+H2147</f>
        <v>759.33</v>
      </c>
      <c r="I2152" s="52"/>
      <c r="J2152" s="51">
        <f>J2146+J2147</f>
        <v>3195.29</v>
      </c>
      <c r="K2152" s="52"/>
      <c r="L2152" s="96"/>
    </row>
    <row r="2153" spans="1:56" ht="14.25" x14ac:dyDescent="0.2">
      <c r="A2153" s="103"/>
      <c r="B2153" s="55"/>
      <c r="C2153" s="55" t="s">
        <v>72</v>
      </c>
      <c r="D2153" s="54"/>
      <c r="E2153" s="53"/>
      <c r="F2153" s="53"/>
      <c r="G2153" s="53"/>
      <c r="H2153" s="51"/>
      <c r="I2153" s="52"/>
      <c r="J2153" s="51">
        <f>SUM(Q2143:Q2156)+SUM(V2143:V2156)</f>
        <v>2503.6</v>
      </c>
      <c r="K2153" s="52"/>
      <c r="L2153" s="96"/>
    </row>
    <row r="2154" spans="1:56" ht="28.5" x14ac:dyDescent="0.2">
      <c r="A2154" s="103"/>
      <c r="B2154" s="55" t="s">
        <v>194</v>
      </c>
      <c r="C2154" s="55" t="s">
        <v>98</v>
      </c>
      <c r="D2154" s="54" t="s">
        <v>73</v>
      </c>
      <c r="E2154" s="53">
        <v>118</v>
      </c>
      <c r="F2154" s="53">
        <f>ROUND(0.9,7)</f>
        <v>0.9</v>
      </c>
      <c r="G2154" s="53">
        <v>106.2</v>
      </c>
      <c r="H2154" s="51"/>
      <c r="I2154" s="52"/>
      <c r="J2154" s="51">
        <f>SUM(AC2143:AC2156)</f>
        <v>2658.82</v>
      </c>
      <c r="K2154" s="52"/>
      <c r="L2154" s="96"/>
    </row>
    <row r="2155" spans="1:56" ht="42.75" x14ac:dyDescent="0.2">
      <c r="A2155" s="104"/>
      <c r="B2155" s="60" t="s">
        <v>193</v>
      </c>
      <c r="C2155" s="60" t="s">
        <v>99</v>
      </c>
      <c r="D2155" s="59" t="s">
        <v>73</v>
      </c>
      <c r="E2155" s="58">
        <v>63</v>
      </c>
      <c r="F2155" s="58">
        <f>ROUND(0.85,7)</f>
        <v>0.85</v>
      </c>
      <c r="G2155" s="58">
        <v>53.55</v>
      </c>
      <c r="H2155" s="56"/>
      <c r="I2155" s="57"/>
      <c r="J2155" s="56">
        <f>SUM(AE2143:AE2156)</f>
        <v>1340.68</v>
      </c>
      <c r="K2155" s="57"/>
      <c r="L2155" s="95"/>
    </row>
    <row r="2156" spans="1:56" ht="15" x14ac:dyDescent="0.25">
      <c r="C2156" s="198" t="s">
        <v>74</v>
      </c>
      <c r="D2156" s="198"/>
      <c r="E2156" s="198"/>
      <c r="F2156" s="198"/>
      <c r="G2156" s="198"/>
      <c r="H2156" s="198"/>
      <c r="I2156" s="198">
        <f>J2146+J2147+J2154+J2155</f>
        <v>7194.7900000000009</v>
      </c>
      <c r="J2156" s="198"/>
      <c r="O2156" s="49">
        <f>I2156</f>
        <v>7194.7900000000009</v>
      </c>
      <c r="P2156" s="39">
        <f>K2156</f>
        <v>0</v>
      </c>
      <c r="Q2156" s="49">
        <f>J2146</f>
        <v>2284.73</v>
      </c>
      <c r="R2156" s="49">
        <f>J2146</f>
        <v>2284.73</v>
      </c>
      <c r="U2156" s="94">
        <f>L2146</f>
        <v>0</v>
      </c>
      <c r="V2156" s="49">
        <f>J2148</f>
        <v>218.87</v>
      </c>
      <c r="W2156" s="94">
        <f>L2148</f>
        <v>0</v>
      </c>
      <c r="X2156" s="49">
        <f>J2147</f>
        <v>910.56</v>
      </c>
      <c r="Z2156" s="94">
        <f>L2147</f>
        <v>0</v>
      </c>
      <c r="AB2156" s="39">
        <f>0</f>
        <v>0</v>
      </c>
      <c r="AN2156" s="39">
        <v>7194.7900000000009</v>
      </c>
      <c r="AO2156" s="39">
        <v>0</v>
      </c>
      <c r="AP2156" s="39">
        <v>910.56</v>
      </c>
      <c r="AQ2156" s="39">
        <v>2284.73</v>
      </c>
      <c r="AX2156" s="39">
        <v>0</v>
      </c>
      <c r="AY2156" s="39">
        <v>0</v>
      </c>
      <c r="AZ2156" s="39">
        <v>0</v>
      </c>
      <c r="BA2156" s="39">
        <v>0</v>
      </c>
    </row>
    <row r="2157" spans="1:56" ht="42.75" x14ac:dyDescent="0.2">
      <c r="A2157" s="103" t="s">
        <v>417</v>
      </c>
      <c r="B2157" s="55" t="s">
        <v>398</v>
      </c>
      <c r="C2157" s="55" t="s">
        <v>399</v>
      </c>
      <c r="D2157" s="54" t="s">
        <v>104</v>
      </c>
      <c r="E2157" s="53">
        <v>6.83</v>
      </c>
      <c r="F2157" s="53"/>
      <c r="G2157" s="53">
        <v>6.83</v>
      </c>
      <c r="H2157" s="51"/>
      <c r="I2157" s="52"/>
      <c r="J2157" s="51"/>
      <c r="K2157" s="52"/>
      <c r="L2157" s="96"/>
      <c r="AC2157" s="39">
        <v>1535.4</v>
      </c>
      <c r="AD2157" s="39">
        <v>1535.4</v>
      </c>
      <c r="AE2157" s="39">
        <v>997.01</v>
      </c>
      <c r="AF2157" s="39">
        <v>997.01</v>
      </c>
      <c r="AS2157" s="39">
        <v>1535.4</v>
      </c>
      <c r="AT2157" s="39">
        <v>997.01</v>
      </c>
      <c r="BC2157" s="39">
        <v>0</v>
      </c>
      <c r="BD2157" s="39">
        <v>0</v>
      </c>
    </row>
    <row r="2159" spans="1:56" x14ac:dyDescent="0.2">
      <c r="C2159" s="63" t="s">
        <v>418</v>
      </c>
    </row>
    <row r="2160" spans="1:56" ht="14.25" x14ac:dyDescent="0.2">
      <c r="A2160" s="103"/>
      <c r="B2160" s="61">
        <v>1</v>
      </c>
      <c r="C2160" s="55" t="s">
        <v>33</v>
      </c>
      <c r="D2160" s="54"/>
      <c r="E2160" s="53"/>
      <c r="F2160" s="53"/>
      <c r="G2160" s="53"/>
      <c r="H2160" s="51">
        <v>291.95</v>
      </c>
      <c r="I2160" s="52"/>
      <c r="J2160" s="51">
        <v>1994.02</v>
      </c>
      <c r="K2160" s="52"/>
      <c r="L2160" s="96"/>
    </row>
    <row r="2161" spans="1:56" ht="14.25" x14ac:dyDescent="0.2">
      <c r="A2161" s="103"/>
      <c r="B2161" s="55"/>
      <c r="C2161" s="60" t="s">
        <v>68</v>
      </c>
      <c r="D2161" s="59" t="s">
        <v>69</v>
      </c>
      <c r="E2161" s="58">
        <v>34.51</v>
      </c>
      <c r="F2161" s="58"/>
      <c r="G2161" s="58">
        <v>235.70330000000001</v>
      </c>
      <c r="H2161" s="56"/>
      <c r="I2161" s="57"/>
      <c r="J2161" s="56"/>
      <c r="K2161" s="57"/>
      <c r="L2161" s="95"/>
    </row>
    <row r="2162" spans="1:56" ht="14.25" x14ac:dyDescent="0.2">
      <c r="A2162" s="103"/>
      <c r="B2162" s="55"/>
      <c r="C2162" s="55" t="s">
        <v>71</v>
      </c>
      <c r="D2162" s="54"/>
      <c r="E2162" s="53"/>
      <c r="F2162" s="53"/>
      <c r="G2162" s="53"/>
      <c r="H2162" s="51">
        <f>H2160</f>
        <v>291.95</v>
      </c>
      <c r="I2162" s="52"/>
      <c r="J2162" s="51">
        <f>J2160</f>
        <v>1994.02</v>
      </c>
      <c r="K2162" s="52"/>
      <c r="L2162" s="96"/>
    </row>
    <row r="2163" spans="1:56" ht="28.5" x14ac:dyDescent="0.2">
      <c r="A2163" s="105" t="s">
        <v>192</v>
      </c>
      <c r="B2163" s="55" t="s">
        <v>400</v>
      </c>
      <c r="C2163" s="55" t="s">
        <v>401</v>
      </c>
      <c r="D2163" s="54" t="s">
        <v>108</v>
      </c>
      <c r="E2163" s="53">
        <v>0.35599999999999998</v>
      </c>
      <c r="F2163" s="53"/>
      <c r="G2163" s="53">
        <v>2.4314800000000001</v>
      </c>
      <c r="H2163" s="51">
        <v>0</v>
      </c>
      <c r="I2163" s="52"/>
      <c r="J2163" s="51">
        <v>0</v>
      </c>
      <c r="K2163" s="52"/>
      <c r="L2163" s="96"/>
      <c r="AB2163" s="49">
        <f>J2163</f>
        <v>0</v>
      </c>
      <c r="AC2163" s="39">
        <v>0</v>
      </c>
      <c r="AD2163" s="39">
        <v>0</v>
      </c>
      <c r="AE2163" s="39">
        <v>0</v>
      </c>
      <c r="AF2163" s="39">
        <v>0</v>
      </c>
      <c r="AN2163" s="39">
        <v>0</v>
      </c>
      <c r="AO2163" s="39">
        <v>0</v>
      </c>
      <c r="AS2163" s="39">
        <v>0</v>
      </c>
      <c r="AT2163" s="39">
        <v>0</v>
      </c>
      <c r="AX2163" s="39">
        <v>0</v>
      </c>
      <c r="AZ2163" s="39">
        <v>0</v>
      </c>
      <c r="BC2163" s="39">
        <v>0</v>
      </c>
      <c r="BD2163" s="39">
        <v>0</v>
      </c>
    </row>
    <row r="2164" spans="1:56" ht="14.25" x14ac:dyDescent="0.2">
      <c r="A2164" s="103"/>
      <c r="B2164" s="55"/>
      <c r="C2164" s="55" t="s">
        <v>72</v>
      </c>
      <c r="D2164" s="54"/>
      <c r="E2164" s="53"/>
      <c r="F2164" s="53"/>
      <c r="G2164" s="53"/>
      <c r="H2164" s="51"/>
      <c r="I2164" s="52"/>
      <c r="J2164" s="51">
        <f>SUM(Q2157:Q2167)+SUM(V2157:V2167)</f>
        <v>1994.02</v>
      </c>
      <c r="K2164" s="52"/>
      <c r="L2164" s="96"/>
    </row>
    <row r="2165" spans="1:56" ht="28.5" x14ac:dyDescent="0.2">
      <c r="A2165" s="103"/>
      <c r="B2165" s="55" t="s">
        <v>191</v>
      </c>
      <c r="C2165" s="55" t="s">
        <v>190</v>
      </c>
      <c r="D2165" s="54" t="s">
        <v>73</v>
      </c>
      <c r="E2165" s="53">
        <v>77</v>
      </c>
      <c r="F2165" s="53"/>
      <c r="G2165" s="53">
        <v>77</v>
      </c>
      <c r="H2165" s="51"/>
      <c r="I2165" s="52"/>
      <c r="J2165" s="51">
        <f>SUM(AC2157:AC2167)</f>
        <v>1535.4</v>
      </c>
      <c r="K2165" s="52"/>
      <c r="L2165" s="96"/>
    </row>
    <row r="2166" spans="1:56" ht="42.75" x14ac:dyDescent="0.2">
      <c r="A2166" s="104"/>
      <c r="B2166" s="60" t="s">
        <v>189</v>
      </c>
      <c r="C2166" s="60" t="s">
        <v>188</v>
      </c>
      <c r="D2166" s="59" t="s">
        <v>73</v>
      </c>
      <c r="E2166" s="58">
        <v>50</v>
      </c>
      <c r="F2166" s="58"/>
      <c r="G2166" s="58">
        <v>50</v>
      </c>
      <c r="H2166" s="56"/>
      <c r="I2166" s="57"/>
      <c r="J2166" s="56">
        <f>SUM(AE2157:AE2167)</f>
        <v>997.01</v>
      </c>
      <c r="K2166" s="57"/>
      <c r="L2166" s="95"/>
    </row>
    <row r="2167" spans="1:56" ht="15" x14ac:dyDescent="0.25">
      <c r="C2167" s="198" t="s">
        <v>74</v>
      </c>
      <c r="D2167" s="198"/>
      <c r="E2167" s="198"/>
      <c r="F2167" s="198"/>
      <c r="G2167" s="198"/>
      <c r="H2167" s="198"/>
      <c r="I2167" s="198">
        <f>J2160+J2165+J2166+SUM(J2163:J2163)</f>
        <v>4526.43</v>
      </c>
      <c r="J2167" s="198"/>
      <c r="O2167" s="49">
        <f>I2167</f>
        <v>4526.43</v>
      </c>
      <c r="P2167" s="39">
        <f>K2167</f>
        <v>0</v>
      </c>
      <c r="Q2167" s="49">
        <f>J2160</f>
        <v>1994.02</v>
      </c>
      <c r="R2167" s="49">
        <f>J2160</f>
        <v>1994.02</v>
      </c>
      <c r="U2167" s="94">
        <f>L2160</f>
        <v>0</v>
      </c>
      <c r="V2167" s="39">
        <f>0</f>
        <v>0</v>
      </c>
      <c r="W2167" s="39">
        <f>0</f>
        <v>0</v>
      </c>
      <c r="X2167" s="39">
        <f>0</f>
        <v>0</v>
      </c>
      <c r="Z2167" s="39">
        <f>0</f>
        <v>0</v>
      </c>
      <c r="AB2167" s="39">
        <f>0</f>
        <v>0</v>
      </c>
      <c r="AN2167" s="39">
        <v>4526.43</v>
      </c>
      <c r="AO2167" s="39">
        <v>0</v>
      </c>
      <c r="AP2167" s="39">
        <v>0</v>
      </c>
      <c r="AQ2167" s="39">
        <v>1994.02</v>
      </c>
      <c r="AX2167" s="39">
        <v>0</v>
      </c>
      <c r="AY2167" s="39">
        <v>0</v>
      </c>
      <c r="AZ2167" s="39">
        <v>0</v>
      </c>
      <c r="BA2167" s="39">
        <v>0</v>
      </c>
    </row>
    <row r="2168" spans="1:56" ht="157.5" x14ac:dyDescent="0.2">
      <c r="A2168" s="103" t="s">
        <v>419</v>
      </c>
      <c r="B2168" s="55" t="s">
        <v>420</v>
      </c>
      <c r="C2168" s="55" t="s">
        <v>187</v>
      </c>
      <c r="D2168" s="54" t="s">
        <v>108</v>
      </c>
      <c r="E2168" s="53">
        <v>1.1779999999999999</v>
      </c>
      <c r="F2168" s="53"/>
      <c r="G2168" s="53">
        <v>1.1779999999999999</v>
      </c>
      <c r="H2168" s="51"/>
      <c r="I2168" s="52"/>
      <c r="J2168" s="51"/>
      <c r="K2168" s="52"/>
      <c r="L2168" s="96"/>
      <c r="AC2168" s="39">
        <v>1469.89</v>
      </c>
      <c r="AD2168" s="39">
        <v>1469.89</v>
      </c>
      <c r="AE2168" s="39">
        <v>1311.11</v>
      </c>
      <c r="AF2168" s="39">
        <v>1311.11</v>
      </c>
      <c r="AS2168" s="39">
        <v>1469.89</v>
      </c>
      <c r="AT2168" s="39">
        <v>1311.11</v>
      </c>
      <c r="BC2168" s="39">
        <v>0</v>
      </c>
      <c r="BD2168" s="39">
        <v>0</v>
      </c>
    </row>
    <row r="2169" spans="1:56" ht="25.5" x14ac:dyDescent="0.2">
      <c r="B2169" s="106" t="s">
        <v>352</v>
      </c>
    </row>
    <row r="2170" spans="1:56" ht="14.25" x14ac:dyDescent="0.2">
      <c r="A2170" s="103"/>
      <c r="B2170" s="61">
        <v>1</v>
      </c>
      <c r="C2170" s="55" t="s">
        <v>33</v>
      </c>
      <c r="D2170" s="54"/>
      <c r="E2170" s="53"/>
      <c r="F2170" s="53"/>
      <c r="G2170" s="53"/>
      <c r="H2170" s="51">
        <v>2189.3000000000002</v>
      </c>
      <c r="I2170" s="52">
        <f>ROUND(0.7,7)</f>
        <v>0.7</v>
      </c>
      <c r="J2170" s="51">
        <v>1805.3</v>
      </c>
      <c r="K2170" s="52"/>
      <c r="L2170" s="96"/>
    </row>
    <row r="2171" spans="1:56" ht="14.25" x14ac:dyDescent="0.2">
      <c r="A2171" s="103"/>
      <c r="B2171" s="61">
        <v>3</v>
      </c>
      <c r="C2171" s="55" t="s">
        <v>34</v>
      </c>
      <c r="D2171" s="54"/>
      <c r="E2171" s="53"/>
      <c r="F2171" s="53"/>
      <c r="G2171" s="53"/>
      <c r="H2171" s="51">
        <v>547.65</v>
      </c>
      <c r="I2171" s="52">
        <f>ROUND(0.7,7)</f>
        <v>0.7</v>
      </c>
      <c r="J2171" s="51">
        <v>451.6</v>
      </c>
      <c r="K2171" s="52"/>
      <c r="L2171" s="96"/>
    </row>
    <row r="2172" spans="1:56" ht="14.25" x14ac:dyDescent="0.2">
      <c r="A2172" s="103"/>
      <c r="B2172" s="61">
        <v>2</v>
      </c>
      <c r="C2172" s="55" t="s">
        <v>67</v>
      </c>
      <c r="D2172" s="54"/>
      <c r="E2172" s="53"/>
      <c r="F2172" s="53"/>
      <c r="G2172" s="53"/>
      <c r="H2172" s="51">
        <v>11.37</v>
      </c>
      <c r="I2172" s="52">
        <f>ROUND(0.7,7)</f>
        <v>0.7</v>
      </c>
      <c r="J2172" s="62">
        <v>9.3800000000000008</v>
      </c>
      <c r="K2172" s="52"/>
      <c r="L2172" s="97"/>
    </row>
    <row r="2173" spans="1:56" ht="42.75" x14ac:dyDescent="0.2">
      <c r="A2173" s="103"/>
      <c r="B2173" s="55" t="s">
        <v>866</v>
      </c>
      <c r="C2173" s="55" t="s">
        <v>867</v>
      </c>
      <c r="D2173" s="54" t="s">
        <v>108</v>
      </c>
      <c r="E2173" s="53">
        <v>0</v>
      </c>
      <c r="F2173" s="53">
        <f>ROUND(0,7)</f>
        <v>0</v>
      </c>
      <c r="G2173" s="53">
        <v>0</v>
      </c>
      <c r="H2173" s="51"/>
      <c r="I2173" s="52"/>
      <c r="J2173" s="51"/>
      <c r="K2173" s="52"/>
      <c r="L2173" s="96"/>
    </row>
    <row r="2174" spans="1:56" ht="14.25" x14ac:dyDescent="0.2">
      <c r="A2174" s="103"/>
      <c r="B2174" s="55"/>
      <c r="C2174" s="55" t="s">
        <v>68</v>
      </c>
      <c r="D2174" s="54" t="s">
        <v>69</v>
      </c>
      <c r="E2174" s="53">
        <v>230.21</v>
      </c>
      <c r="F2174" s="53">
        <f>ROUND(0.7,7)</f>
        <v>0.7</v>
      </c>
      <c r="G2174" s="53">
        <v>189.831166</v>
      </c>
      <c r="H2174" s="51"/>
      <c r="I2174" s="52"/>
      <c r="J2174" s="51"/>
      <c r="K2174" s="52"/>
      <c r="L2174" s="96"/>
    </row>
    <row r="2175" spans="1:56" ht="14.25" x14ac:dyDescent="0.2">
      <c r="A2175" s="103"/>
      <c r="B2175" s="55"/>
      <c r="C2175" s="60" t="s">
        <v>70</v>
      </c>
      <c r="D2175" s="59" t="s">
        <v>69</v>
      </c>
      <c r="E2175" s="58">
        <v>0.86</v>
      </c>
      <c r="F2175" s="58">
        <f>ROUND(0.7,7)</f>
        <v>0.7</v>
      </c>
      <c r="G2175" s="58">
        <v>0.70915600000000001</v>
      </c>
      <c r="H2175" s="56"/>
      <c r="I2175" s="57"/>
      <c r="J2175" s="56"/>
      <c r="K2175" s="57"/>
      <c r="L2175" s="95"/>
    </row>
    <row r="2176" spans="1:56" ht="14.25" x14ac:dyDescent="0.2">
      <c r="A2176" s="103"/>
      <c r="B2176" s="55"/>
      <c r="C2176" s="55" t="s">
        <v>71</v>
      </c>
      <c r="D2176" s="54"/>
      <c r="E2176" s="53"/>
      <c r="F2176" s="53"/>
      <c r="G2176" s="53"/>
      <c r="H2176" s="51">
        <f>H2170+H2171</f>
        <v>2736.9500000000003</v>
      </c>
      <c r="I2176" s="52"/>
      <c r="J2176" s="51">
        <f>J2170+J2171</f>
        <v>2256.9</v>
      </c>
      <c r="K2176" s="52"/>
      <c r="L2176" s="96"/>
    </row>
    <row r="2177" spans="1:56" ht="14.25" x14ac:dyDescent="0.2">
      <c r="A2177" s="103"/>
      <c r="B2177" s="55"/>
      <c r="C2177" s="55" t="s">
        <v>72</v>
      </c>
      <c r="D2177" s="54"/>
      <c r="E2177" s="53"/>
      <c r="F2177" s="53"/>
      <c r="G2177" s="53"/>
      <c r="H2177" s="51"/>
      <c r="I2177" s="52"/>
      <c r="J2177" s="51">
        <f>SUM(Q2168:Q2180)+SUM(V2168:V2180)</f>
        <v>1814.68</v>
      </c>
      <c r="K2177" s="52"/>
      <c r="L2177" s="96"/>
    </row>
    <row r="2178" spans="1:56" ht="28.5" x14ac:dyDescent="0.2">
      <c r="A2178" s="103"/>
      <c r="B2178" s="55" t="s">
        <v>183</v>
      </c>
      <c r="C2178" s="55" t="s">
        <v>94</v>
      </c>
      <c r="D2178" s="54" t="s">
        <v>73</v>
      </c>
      <c r="E2178" s="53">
        <v>90</v>
      </c>
      <c r="F2178" s="53">
        <f>ROUND(0.9,7)</f>
        <v>0.9</v>
      </c>
      <c r="G2178" s="53">
        <v>81</v>
      </c>
      <c r="H2178" s="51"/>
      <c r="I2178" s="52"/>
      <c r="J2178" s="51">
        <f>SUM(AC2168:AC2180)</f>
        <v>1469.89</v>
      </c>
      <c r="K2178" s="52"/>
      <c r="L2178" s="96"/>
    </row>
    <row r="2179" spans="1:56" ht="42.75" x14ac:dyDescent="0.2">
      <c r="A2179" s="104"/>
      <c r="B2179" s="60" t="s">
        <v>182</v>
      </c>
      <c r="C2179" s="60" t="s">
        <v>95</v>
      </c>
      <c r="D2179" s="59" t="s">
        <v>73</v>
      </c>
      <c r="E2179" s="58">
        <v>85</v>
      </c>
      <c r="F2179" s="58">
        <f>ROUND(0.85,7)</f>
        <v>0.85</v>
      </c>
      <c r="G2179" s="58">
        <v>72.25</v>
      </c>
      <c r="H2179" s="56"/>
      <c r="I2179" s="57"/>
      <c r="J2179" s="56">
        <f>SUM(AE2168:AE2180)</f>
        <v>1311.11</v>
      </c>
      <c r="K2179" s="57"/>
      <c r="L2179" s="95"/>
    </row>
    <row r="2180" spans="1:56" ht="15" x14ac:dyDescent="0.25">
      <c r="C2180" s="198" t="s">
        <v>74</v>
      </c>
      <c r="D2180" s="198"/>
      <c r="E2180" s="198"/>
      <c r="F2180" s="198"/>
      <c r="G2180" s="198"/>
      <c r="H2180" s="198"/>
      <c r="I2180" s="198">
        <f>J2170+J2171+J2178+J2179</f>
        <v>5037.8999999999996</v>
      </c>
      <c r="J2180" s="198"/>
      <c r="O2180" s="49">
        <f>I2180</f>
        <v>5037.8999999999996</v>
      </c>
      <c r="P2180" s="39">
        <f>K2180</f>
        <v>0</v>
      </c>
      <c r="Q2180" s="49">
        <f>J2170</f>
        <v>1805.3</v>
      </c>
      <c r="R2180" s="49">
        <f>J2170</f>
        <v>1805.3</v>
      </c>
      <c r="U2180" s="94">
        <f>L2170</f>
        <v>0</v>
      </c>
      <c r="V2180" s="49">
        <f>J2172</f>
        <v>9.3800000000000008</v>
      </c>
      <c r="W2180" s="94">
        <f>L2172</f>
        <v>0</v>
      </c>
      <c r="X2180" s="49">
        <f>J2171</f>
        <v>451.6</v>
      </c>
      <c r="Z2180" s="94">
        <f>L2171</f>
        <v>0</v>
      </c>
      <c r="AB2180" s="39">
        <f>0</f>
        <v>0</v>
      </c>
      <c r="AN2180" s="39">
        <v>5037.8999999999996</v>
      </c>
      <c r="AO2180" s="39">
        <v>0</v>
      </c>
      <c r="AP2180" s="39">
        <v>451.6</v>
      </c>
      <c r="AQ2180" s="39">
        <v>1805.3</v>
      </c>
      <c r="AX2180" s="39">
        <v>0</v>
      </c>
      <c r="AY2180" s="39">
        <v>0</v>
      </c>
      <c r="AZ2180" s="39">
        <v>0</v>
      </c>
      <c r="BA2180" s="39">
        <v>0</v>
      </c>
    </row>
    <row r="2181" spans="1:56" ht="66.75" x14ac:dyDescent="0.2">
      <c r="A2181" s="103" t="s">
        <v>421</v>
      </c>
      <c r="B2181" s="55" t="s">
        <v>422</v>
      </c>
      <c r="C2181" s="55" t="s">
        <v>186</v>
      </c>
      <c r="D2181" s="54" t="s">
        <v>104</v>
      </c>
      <c r="E2181" s="53">
        <v>0.2</v>
      </c>
      <c r="F2181" s="53"/>
      <c r="G2181" s="53">
        <v>0.2</v>
      </c>
      <c r="H2181" s="51"/>
      <c r="I2181" s="52"/>
      <c r="J2181" s="51"/>
      <c r="K2181" s="52"/>
      <c r="L2181" s="96"/>
      <c r="AC2181" s="39">
        <v>62.14</v>
      </c>
      <c r="AD2181" s="39">
        <v>62.14</v>
      </c>
      <c r="AE2181" s="39">
        <v>37.35</v>
      </c>
      <c r="AF2181" s="39">
        <v>37.35</v>
      </c>
      <c r="AS2181" s="39">
        <v>62.14</v>
      </c>
      <c r="AT2181" s="39">
        <v>37.35</v>
      </c>
      <c r="BC2181" s="39">
        <v>0</v>
      </c>
      <c r="BD2181" s="39">
        <v>0</v>
      </c>
    </row>
    <row r="2183" spans="1:56" x14ac:dyDescent="0.2">
      <c r="C2183" s="63" t="s">
        <v>136</v>
      </c>
    </row>
    <row r="2184" spans="1:56" ht="14.25" x14ac:dyDescent="0.2">
      <c r="A2184" s="103"/>
      <c r="B2184" s="61">
        <v>1</v>
      </c>
      <c r="C2184" s="55" t="s">
        <v>33</v>
      </c>
      <c r="D2184" s="54"/>
      <c r="E2184" s="53"/>
      <c r="F2184" s="53"/>
      <c r="G2184" s="53"/>
      <c r="H2184" s="51">
        <v>221.51</v>
      </c>
      <c r="I2184" s="52"/>
      <c r="J2184" s="51">
        <v>44.3</v>
      </c>
      <c r="K2184" s="52"/>
      <c r="L2184" s="96"/>
    </row>
    <row r="2185" spans="1:56" ht="14.25" x14ac:dyDescent="0.2">
      <c r="A2185" s="103"/>
      <c r="B2185" s="61">
        <v>3</v>
      </c>
      <c r="C2185" s="55" t="s">
        <v>34</v>
      </c>
      <c r="D2185" s="54"/>
      <c r="E2185" s="53"/>
      <c r="F2185" s="53"/>
      <c r="G2185" s="53"/>
      <c r="H2185" s="51">
        <v>213.82</v>
      </c>
      <c r="I2185" s="52"/>
      <c r="J2185" s="51">
        <v>42.76</v>
      </c>
      <c r="K2185" s="52"/>
      <c r="L2185" s="96"/>
    </row>
    <row r="2186" spans="1:56" ht="14.25" x14ac:dyDescent="0.2">
      <c r="A2186" s="103"/>
      <c r="B2186" s="61">
        <v>2</v>
      </c>
      <c r="C2186" s="55" t="s">
        <v>67</v>
      </c>
      <c r="D2186" s="54"/>
      <c r="E2186" s="53"/>
      <c r="F2186" s="53"/>
      <c r="G2186" s="53"/>
      <c r="H2186" s="51">
        <v>92.34</v>
      </c>
      <c r="I2186" s="52"/>
      <c r="J2186" s="62">
        <v>18.47</v>
      </c>
      <c r="K2186" s="52"/>
      <c r="L2186" s="97"/>
    </row>
    <row r="2187" spans="1:56" ht="14.25" x14ac:dyDescent="0.2">
      <c r="A2187" s="103"/>
      <c r="B2187" s="55"/>
      <c r="C2187" s="55" t="s">
        <v>68</v>
      </c>
      <c r="D2187" s="54" t="s">
        <v>69</v>
      </c>
      <c r="E2187" s="53">
        <v>29.3</v>
      </c>
      <c r="F2187" s="53"/>
      <c r="G2187" s="53">
        <v>5.86</v>
      </c>
      <c r="H2187" s="51"/>
      <c r="I2187" s="52"/>
      <c r="J2187" s="51"/>
      <c r="K2187" s="52"/>
      <c r="L2187" s="96"/>
    </row>
    <row r="2188" spans="1:56" ht="14.25" x14ac:dyDescent="0.2">
      <c r="A2188" s="103"/>
      <c r="B2188" s="55"/>
      <c r="C2188" s="60" t="s">
        <v>70</v>
      </c>
      <c r="D2188" s="59" t="s">
        <v>69</v>
      </c>
      <c r="E2188" s="58">
        <v>6.84</v>
      </c>
      <c r="F2188" s="58"/>
      <c r="G2188" s="58">
        <v>1.3680000000000001</v>
      </c>
      <c r="H2188" s="56"/>
      <c r="I2188" s="57"/>
      <c r="J2188" s="56"/>
      <c r="K2188" s="57"/>
      <c r="L2188" s="95"/>
    </row>
    <row r="2189" spans="1:56" ht="14.25" x14ac:dyDescent="0.2">
      <c r="A2189" s="103"/>
      <c r="B2189" s="55"/>
      <c r="C2189" s="55" t="s">
        <v>71</v>
      </c>
      <c r="D2189" s="54"/>
      <c r="E2189" s="53"/>
      <c r="F2189" s="53"/>
      <c r="G2189" s="53"/>
      <c r="H2189" s="51">
        <f>H2184+H2185</f>
        <v>435.33</v>
      </c>
      <c r="I2189" s="52"/>
      <c r="J2189" s="51">
        <f>J2184+J2185</f>
        <v>87.06</v>
      </c>
      <c r="K2189" s="52"/>
      <c r="L2189" s="96"/>
    </row>
    <row r="2190" spans="1:56" ht="14.25" x14ac:dyDescent="0.2">
      <c r="A2190" s="105" t="s">
        <v>185</v>
      </c>
      <c r="B2190" s="55" t="s">
        <v>135</v>
      </c>
      <c r="C2190" s="55" t="s">
        <v>137</v>
      </c>
      <c r="D2190" s="54" t="s">
        <v>108</v>
      </c>
      <c r="E2190" s="53">
        <v>3.58</v>
      </c>
      <c r="F2190" s="53"/>
      <c r="G2190" s="53">
        <v>0.71599999999999997</v>
      </c>
      <c r="H2190" s="51">
        <v>0</v>
      </c>
      <c r="I2190" s="52"/>
      <c r="J2190" s="51">
        <v>0</v>
      </c>
      <c r="K2190" s="52"/>
      <c r="L2190" s="96"/>
      <c r="AB2190" s="49">
        <f>J2190</f>
        <v>0</v>
      </c>
      <c r="AC2190" s="39">
        <v>0</v>
      </c>
      <c r="AD2190" s="39">
        <v>0</v>
      </c>
      <c r="AE2190" s="39">
        <v>0</v>
      </c>
      <c r="AF2190" s="39">
        <v>0</v>
      </c>
      <c r="AN2190" s="39">
        <v>0</v>
      </c>
      <c r="AO2190" s="39">
        <v>0</v>
      </c>
      <c r="AS2190" s="39">
        <v>0</v>
      </c>
      <c r="AT2190" s="39">
        <v>0</v>
      </c>
      <c r="AX2190" s="39">
        <v>0</v>
      </c>
      <c r="AZ2190" s="39">
        <v>0</v>
      </c>
      <c r="BC2190" s="39">
        <v>0</v>
      </c>
      <c r="BD2190" s="39">
        <v>0</v>
      </c>
    </row>
    <row r="2191" spans="1:56" ht="14.25" x14ac:dyDescent="0.2">
      <c r="A2191" s="103"/>
      <c r="B2191" s="55"/>
      <c r="C2191" s="55" t="s">
        <v>72</v>
      </c>
      <c r="D2191" s="54"/>
      <c r="E2191" s="53"/>
      <c r="F2191" s="53"/>
      <c r="G2191" s="53"/>
      <c r="H2191" s="51"/>
      <c r="I2191" s="52"/>
      <c r="J2191" s="51">
        <f>SUM(Q2181:Q2194)+SUM(V2181:V2194)</f>
        <v>62.769999999999996</v>
      </c>
      <c r="K2191" s="52"/>
      <c r="L2191" s="96"/>
    </row>
    <row r="2192" spans="1:56" ht="71.25" x14ac:dyDescent="0.2">
      <c r="A2192" s="103"/>
      <c r="B2192" s="55" t="s">
        <v>177</v>
      </c>
      <c r="C2192" s="55" t="s">
        <v>176</v>
      </c>
      <c r="D2192" s="54" t="s">
        <v>73</v>
      </c>
      <c r="E2192" s="53">
        <v>110</v>
      </c>
      <c r="F2192" s="53">
        <f>ROUND(0.9,7)</f>
        <v>0.9</v>
      </c>
      <c r="G2192" s="53">
        <v>99</v>
      </c>
      <c r="H2192" s="51"/>
      <c r="I2192" s="52"/>
      <c r="J2192" s="51">
        <f>SUM(AC2181:AC2194)</f>
        <v>62.14</v>
      </c>
      <c r="K2192" s="52"/>
      <c r="L2192" s="96"/>
    </row>
    <row r="2193" spans="1:56" ht="71.25" x14ac:dyDescent="0.2">
      <c r="A2193" s="104"/>
      <c r="B2193" s="60" t="s">
        <v>175</v>
      </c>
      <c r="C2193" s="60" t="s">
        <v>174</v>
      </c>
      <c r="D2193" s="59" t="s">
        <v>73</v>
      </c>
      <c r="E2193" s="58">
        <v>70</v>
      </c>
      <c r="F2193" s="58">
        <f>ROUND(0.85,7)</f>
        <v>0.85</v>
      </c>
      <c r="G2193" s="58">
        <v>59.5</v>
      </c>
      <c r="H2193" s="56"/>
      <c r="I2193" s="57"/>
      <c r="J2193" s="56">
        <f>SUM(AE2181:AE2194)</f>
        <v>37.35</v>
      </c>
      <c r="K2193" s="57"/>
      <c r="L2193" s="95"/>
    </row>
    <row r="2194" spans="1:56" ht="15" x14ac:dyDescent="0.25">
      <c r="C2194" s="198" t="s">
        <v>74</v>
      </c>
      <c r="D2194" s="198"/>
      <c r="E2194" s="198"/>
      <c r="F2194" s="198"/>
      <c r="G2194" s="198"/>
      <c r="H2194" s="198"/>
      <c r="I2194" s="198">
        <f>J2184+J2185+J2192+J2193+SUM(J2190:J2190)</f>
        <v>186.54999999999998</v>
      </c>
      <c r="J2194" s="198"/>
      <c r="O2194" s="49">
        <f>I2194</f>
        <v>186.54999999999998</v>
      </c>
      <c r="P2194" s="39">
        <f>K2194</f>
        <v>0</v>
      </c>
      <c r="Q2194" s="49">
        <f>J2184</f>
        <v>44.3</v>
      </c>
      <c r="R2194" s="49">
        <f>J2184</f>
        <v>44.3</v>
      </c>
      <c r="U2194" s="94">
        <f>L2184</f>
        <v>0</v>
      </c>
      <c r="V2194" s="49">
        <f>J2186</f>
        <v>18.47</v>
      </c>
      <c r="W2194" s="94">
        <f>L2186</f>
        <v>0</v>
      </c>
      <c r="X2194" s="49">
        <f>J2185</f>
        <v>42.76</v>
      </c>
      <c r="Z2194" s="94">
        <f>L2185</f>
        <v>0</v>
      </c>
      <c r="AB2194" s="39">
        <f>0</f>
        <v>0</v>
      </c>
      <c r="AN2194" s="39">
        <v>186.54999999999998</v>
      </c>
      <c r="AO2194" s="39">
        <v>0</v>
      </c>
      <c r="AP2194" s="39">
        <v>42.76</v>
      </c>
      <c r="AQ2194" s="39">
        <v>44.3</v>
      </c>
      <c r="AX2194" s="39">
        <v>0</v>
      </c>
      <c r="AY2194" s="39">
        <v>0</v>
      </c>
      <c r="AZ2194" s="39">
        <v>0</v>
      </c>
      <c r="BA2194" s="39">
        <v>0</v>
      </c>
    </row>
    <row r="2195" spans="1:56" ht="143.25" x14ac:dyDescent="0.2">
      <c r="A2195" s="103" t="s">
        <v>423</v>
      </c>
      <c r="B2195" s="55" t="s">
        <v>424</v>
      </c>
      <c r="C2195" s="55" t="s">
        <v>184</v>
      </c>
      <c r="D2195" s="54" t="s">
        <v>108</v>
      </c>
      <c r="E2195" s="53">
        <v>1.35</v>
      </c>
      <c r="F2195" s="53"/>
      <c r="G2195" s="53">
        <v>1.35</v>
      </c>
      <c r="H2195" s="51"/>
      <c r="I2195" s="52"/>
      <c r="J2195" s="51"/>
      <c r="K2195" s="52"/>
      <c r="L2195" s="96"/>
      <c r="AC2195" s="39">
        <v>589.54</v>
      </c>
      <c r="AD2195" s="39">
        <v>589.54</v>
      </c>
      <c r="AE2195" s="39">
        <v>525.86</v>
      </c>
      <c r="AF2195" s="39">
        <v>525.86</v>
      </c>
      <c r="AS2195" s="39">
        <v>589.54</v>
      </c>
      <c r="AT2195" s="39">
        <v>525.86</v>
      </c>
      <c r="BC2195" s="39">
        <v>0</v>
      </c>
      <c r="BD2195" s="39">
        <v>0</v>
      </c>
    </row>
    <row r="2196" spans="1:56" ht="25.5" x14ac:dyDescent="0.2">
      <c r="B2196" s="106" t="s">
        <v>352</v>
      </c>
    </row>
    <row r="2197" spans="1:56" ht="14.25" x14ac:dyDescent="0.2">
      <c r="A2197" s="103"/>
      <c r="B2197" s="61">
        <v>1</v>
      </c>
      <c r="C2197" s="55" t="s">
        <v>33</v>
      </c>
      <c r="D2197" s="54"/>
      <c r="E2197" s="53"/>
      <c r="F2197" s="53"/>
      <c r="G2197" s="53"/>
      <c r="H2197" s="51">
        <v>766.39</v>
      </c>
      <c r="I2197" s="52">
        <f>ROUND(0.7,7)</f>
        <v>0.7</v>
      </c>
      <c r="J2197" s="51">
        <v>724.23</v>
      </c>
      <c r="K2197" s="52"/>
      <c r="L2197" s="96"/>
    </row>
    <row r="2198" spans="1:56" ht="14.25" x14ac:dyDescent="0.2">
      <c r="A2198" s="103"/>
      <c r="B2198" s="61">
        <v>3</v>
      </c>
      <c r="C2198" s="55" t="s">
        <v>34</v>
      </c>
      <c r="D2198" s="54"/>
      <c r="E2198" s="53"/>
      <c r="F2198" s="53"/>
      <c r="G2198" s="53"/>
      <c r="H2198" s="51">
        <v>56.83</v>
      </c>
      <c r="I2198" s="52">
        <f>ROUND(0.7,7)</f>
        <v>0.7</v>
      </c>
      <c r="J2198" s="51">
        <v>53.7</v>
      </c>
      <c r="K2198" s="52"/>
      <c r="L2198" s="96"/>
    </row>
    <row r="2199" spans="1:56" ht="14.25" x14ac:dyDescent="0.2">
      <c r="A2199" s="103"/>
      <c r="B2199" s="61">
        <v>2</v>
      </c>
      <c r="C2199" s="55" t="s">
        <v>67</v>
      </c>
      <c r="D2199" s="54"/>
      <c r="E2199" s="53"/>
      <c r="F2199" s="53"/>
      <c r="G2199" s="53"/>
      <c r="H2199" s="51">
        <v>3.82</v>
      </c>
      <c r="I2199" s="52">
        <f>ROUND(0.7,7)</f>
        <v>0.7</v>
      </c>
      <c r="J2199" s="62">
        <v>3.6</v>
      </c>
      <c r="K2199" s="52"/>
      <c r="L2199" s="97"/>
    </row>
    <row r="2200" spans="1:56" ht="14.25" x14ac:dyDescent="0.2">
      <c r="A2200" s="103"/>
      <c r="B2200" s="55" t="s">
        <v>122</v>
      </c>
      <c r="C2200" s="55" t="s">
        <v>124</v>
      </c>
      <c r="D2200" s="54" t="s">
        <v>108</v>
      </c>
      <c r="E2200" s="53">
        <v>1</v>
      </c>
      <c r="F2200" s="53">
        <f>ROUND(0,7)</f>
        <v>0</v>
      </c>
      <c r="G2200" s="53">
        <v>0</v>
      </c>
      <c r="H2200" s="51"/>
      <c r="I2200" s="52"/>
      <c r="J2200" s="51"/>
      <c r="K2200" s="52"/>
      <c r="L2200" s="96"/>
    </row>
    <row r="2201" spans="1:56" ht="14.25" x14ac:dyDescent="0.2">
      <c r="A2201" s="103"/>
      <c r="B2201" s="55"/>
      <c r="C2201" s="55" t="s">
        <v>68</v>
      </c>
      <c r="D2201" s="54" t="s">
        <v>69</v>
      </c>
      <c r="E2201" s="53">
        <v>86.5</v>
      </c>
      <c r="F2201" s="53">
        <f>ROUND(0.7,7)</f>
        <v>0.7</v>
      </c>
      <c r="G2201" s="53">
        <v>81.742500000000007</v>
      </c>
      <c r="H2201" s="51"/>
      <c r="I2201" s="52"/>
      <c r="J2201" s="51"/>
      <c r="K2201" s="52"/>
      <c r="L2201" s="96"/>
    </row>
    <row r="2202" spans="1:56" ht="14.25" x14ac:dyDescent="0.2">
      <c r="A2202" s="103"/>
      <c r="B2202" s="55"/>
      <c r="C2202" s="60" t="s">
        <v>70</v>
      </c>
      <c r="D2202" s="59" t="s">
        <v>69</v>
      </c>
      <c r="E2202" s="58">
        <v>0.31</v>
      </c>
      <c r="F2202" s="58">
        <f>ROUND(0.7,7)</f>
        <v>0.7</v>
      </c>
      <c r="G2202" s="58">
        <v>0.29294999999999999</v>
      </c>
      <c r="H2202" s="56"/>
      <c r="I2202" s="57"/>
      <c r="J2202" s="56"/>
      <c r="K2202" s="57"/>
      <c r="L2202" s="95"/>
    </row>
    <row r="2203" spans="1:56" ht="14.25" x14ac:dyDescent="0.2">
      <c r="A2203" s="103"/>
      <c r="B2203" s="55"/>
      <c r="C2203" s="55" t="s">
        <v>71</v>
      </c>
      <c r="D2203" s="54"/>
      <c r="E2203" s="53"/>
      <c r="F2203" s="53"/>
      <c r="G2203" s="53"/>
      <c r="H2203" s="51">
        <f>H2197+H2198</f>
        <v>823.22</v>
      </c>
      <c r="I2203" s="52"/>
      <c r="J2203" s="51">
        <f>J2197+J2198</f>
        <v>777.93000000000006</v>
      </c>
      <c r="K2203" s="52"/>
      <c r="L2203" s="96"/>
    </row>
    <row r="2204" spans="1:56" ht="14.25" x14ac:dyDescent="0.2">
      <c r="A2204" s="103"/>
      <c r="B2204" s="55"/>
      <c r="C2204" s="55" t="s">
        <v>72</v>
      </c>
      <c r="D2204" s="54"/>
      <c r="E2204" s="53"/>
      <c r="F2204" s="53"/>
      <c r="G2204" s="53"/>
      <c r="H2204" s="51"/>
      <c r="I2204" s="52"/>
      <c r="J2204" s="51">
        <f>SUM(Q2195:Q2207)+SUM(V2195:V2207)</f>
        <v>727.83</v>
      </c>
      <c r="K2204" s="52"/>
      <c r="L2204" s="96"/>
    </row>
    <row r="2205" spans="1:56" ht="28.5" x14ac:dyDescent="0.2">
      <c r="A2205" s="103"/>
      <c r="B2205" s="55" t="s">
        <v>183</v>
      </c>
      <c r="C2205" s="55" t="s">
        <v>94</v>
      </c>
      <c r="D2205" s="54" t="s">
        <v>73</v>
      </c>
      <c r="E2205" s="53">
        <v>90</v>
      </c>
      <c r="F2205" s="53">
        <f>ROUND(0.9,7)</f>
        <v>0.9</v>
      </c>
      <c r="G2205" s="53">
        <v>81</v>
      </c>
      <c r="H2205" s="51"/>
      <c r="I2205" s="52"/>
      <c r="J2205" s="51">
        <f>SUM(AC2195:AC2207)</f>
        <v>589.54</v>
      </c>
      <c r="K2205" s="52"/>
      <c r="L2205" s="96"/>
    </row>
    <row r="2206" spans="1:56" ht="42.75" x14ac:dyDescent="0.2">
      <c r="A2206" s="104"/>
      <c r="B2206" s="60" t="s">
        <v>182</v>
      </c>
      <c r="C2206" s="60" t="s">
        <v>95</v>
      </c>
      <c r="D2206" s="59" t="s">
        <v>73</v>
      </c>
      <c r="E2206" s="58">
        <v>85</v>
      </c>
      <c r="F2206" s="58">
        <f>ROUND(0.85,7)</f>
        <v>0.85</v>
      </c>
      <c r="G2206" s="58">
        <v>72.25</v>
      </c>
      <c r="H2206" s="56"/>
      <c r="I2206" s="57"/>
      <c r="J2206" s="56">
        <f>SUM(AE2195:AE2207)</f>
        <v>525.86</v>
      </c>
      <c r="K2206" s="57"/>
      <c r="L2206" s="95"/>
    </row>
    <row r="2207" spans="1:56" ht="15" x14ac:dyDescent="0.25">
      <c r="C2207" s="198" t="s">
        <v>74</v>
      </c>
      <c r="D2207" s="198"/>
      <c r="E2207" s="198"/>
      <c r="F2207" s="198"/>
      <c r="G2207" s="198"/>
      <c r="H2207" s="198"/>
      <c r="I2207" s="198">
        <f>J2197+J2198+J2205+J2206</f>
        <v>1893.33</v>
      </c>
      <c r="J2207" s="198"/>
      <c r="O2207" s="49">
        <f>I2207</f>
        <v>1893.33</v>
      </c>
      <c r="P2207" s="39">
        <f>K2207</f>
        <v>0</v>
      </c>
      <c r="Q2207" s="49">
        <f>J2197</f>
        <v>724.23</v>
      </c>
      <c r="R2207" s="49">
        <f>J2197</f>
        <v>724.23</v>
      </c>
      <c r="U2207" s="94">
        <f>L2197</f>
        <v>0</v>
      </c>
      <c r="V2207" s="49">
        <f>J2199</f>
        <v>3.6</v>
      </c>
      <c r="W2207" s="94">
        <f>L2199</f>
        <v>0</v>
      </c>
      <c r="X2207" s="49">
        <f>J2198</f>
        <v>53.7</v>
      </c>
      <c r="Z2207" s="94">
        <f>L2198</f>
        <v>0</v>
      </c>
      <c r="AB2207" s="39">
        <f>0</f>
        <v>0</v>
      </c>
      <c r="AN2207" s="39">
        <v>1893.33</v>
      </c>
      <c r="AO2207" s="39">
        <v>0</v>
      </c>
      <c r="AP2207" s="39">
        <v>53.7</v>
      </c>
      <c r="AQ2207" s="39">
        <v>724.23</v>
      </c>
      <c r="AX2207" s="39">
        <v>0</v>
      </c>
      <c r="AY2207" s="39">
        <v>0</v>
      </c>
      <c r="AZ2207" s="39">
        <v>0</v>
      </c>
      <c r="BA2207" s="39">
        <v>0</v>
      </c>
    </row>
    <row r="2208" spans="1:56" ht="52.5" x14ac:dyDescent="0.2">
      <c r="A2208" s="103" t="s">
        <v>425</v>
      </c>
      <c r="B2208" s="55" t="s">
        <v>378</v>
      </c>
      <c r="C2208" s="55" t="s">
        <v>181</v>
      </c>
      <c r="D2208" s="54" t="s">
        <v>105</v>
      </c>
      <c r="E2208" s="53">
        <v>0.5</v>
      </c>
      <c r="F2208" s="53"/>
      <c r="G2208" s="53">
        <v>0.5</v>
      </c>
      <c r="H2208" s="51"/>
      <c r="I2208" s="52"/>
      <c r="J2208" s="51"/>
      <c r="K2208" s="52"/>
      <c r="L2208" s="96"/>
      <c r="AC2208" s="39">
        <v>31.15</v>
      </c>
      <c r="AD2208" s="39">
        <v>31.15</v>
      </c>
      <c r="AE2208" s="39">
        <v>18.72</v>
      </c>
      <c r="AF2208" s="39">
        <v>18.72</v>
      </c>
      <c r="AS2208" s="39">
        <v>31.15</v>
      </c>
      <c r="AT2208" s="39">
        <v>18.72</v>
      </c>
      <c r="BC2208" s="39">
        <v>0</v>
      </c>
      <c r="BD2208" s="39">
        <v>0</v>
      </c>
    </row>
    <row r="2210" spans="1:56" ht="14.25" x14ac:dyDescent="0.2">
      <c r="A2210" s="103"/>
      <c r="B2210" s="61">
        <v>1</v>
      </c>
      <c r="C2210" s="55" t="s">
        <v>33</v>
      </c>
      <c r="D2210" s="54"/>
      <c r="E2210" s="53"/>
      <c r="F2210" s="53"/>
      <c r="G2210" s="53"/>
      <c r="H2210" s="51">
        <v>62.91</v>
      </c>
      <c r="I2210" s="52"/>
      <c r="J2210" s="51">
        <v>31.46</v>
      </c>
      <c r="K2210" s="52"/>
      <c r="L2210" s="96"/>
    </row>
    <row r="2211" spans="1:56" ht="14.25" x14ac:dyDescent="0.2">
      <c r="A2211" s="103"/>
      <c r="B2211" s="61">
        <v>3</v>
      </c>
      <c r="C2211" s="55" t="s">
        <v>34</v>
      </c>
      <c r="D2211" s="54"/>
      <c r="E2211" s="53"/>
      <c r="F2211" s="53"/>
      <c r="G2211" s="53"/>
      <c r="H2211" s="51">
        <v>59.65</v>
      </c>
      <c r="I2211" s="52"/>
      <c r="J2211" s="51">
        <v>29.83</v>
      </c>
      <c r="K2211" s="52"/>
      <c r="L2211" s="96"/>
    </row>
    <row r="2212" spans="1:56" ht="14.25" x14ac:dyDescent="0.2">
      <c r="A2212" s="103"/>
      <c r="B2212" s="55"/>
      <c r="C2212" s="60" t="s">
        <v>68</v>
      </c>
      <c r="D2212" s="59" t="s">
        <v>69</v>
      </c>
      <c r="E2212" s="58">
        <v>7.1</v>
      </c>
      <c r="F2212" s="58"/>
      <c r="G2212" s="58">
        <v>3.55</v>
      </c>
      <c r="H2212" s="56"/>
      <c r="I2212" s="57"/>
      <c r="J2212" s="56"/>
      <c r="K2212" s="57"/>
      <c r="L2212" s="95"/>
    </row>
    <row r="2213" spans="1:56" ht="14.25" x14ac:dyDescent="0.2">
      <c r="A2213" s="103"/>
      <c r="B2213" s="55"/>
      <c r="C2213" s="55" t="s">
        <v>71</v>
      </c>
      <c r="D2213" s="54"/>
      <c r="E2213" s="53"/>
      <c r="F2213" s="53"/>
      <c r="G2213" s="53"/>
      <c r="H2213" s="51">
        <f>H2210+H2211</f>
        <v>122.56</v>
      </c>
      <c r="I2213" s="52"/>
      <c r="J2213" s="51">
        <f>J2210+J2211</f>
        <v>61.29</v>
      </c>
      <c r="K2213" s="52"/>
      <c r="L2213" s="96"/>
    </row>
    <row r="2214" spans="1:56" ht="14.25" x14ac:dyDescent="0.2">
      <c r="A2214" s="103"/>
      <c r="B2214" s="55"/>
      <c r="C2214" s="55" t="s">
        <v>72</v>
      </c>
      <c r="D2214" s="54"/>
      <c r="E2214" s="53"/>
      <c r="F2214" s="53"/>
      <c r="G2214" s="53"/>
      <c r="H2214" s="51"/>
      <c r="I2214" s="52"/>
      <c r="J2214" s="51">
        <f>SUM(Q2208:Q2217)+SUM(V2208:V2217)</f>
        <v>31.46</v>
      </c>
      <c r="K2214" s="52"/>
      <c r="L2214" s="96"/>
    </row>
    <row r="2215" spans="1:56" ht="71.25" x14ac:dyDescent="0.2">
      <c r="A2215" s="103"/>
      <c r="B2215" s="55" t="s">
        <v>177</v>
      </c>
      <c r="C2215" s="55" t="s">
        <v>176</v>
      </c>
      <c r="D2215" s="54" t="s">
        <v>73</v>
      </c>
      <c r="E2215" s="53">
        <v>110</v>
      </c>
      <c r="F2215" s="53">
        <f>ROUND(0.9,7)</f>
        <v>0.9</v>
      </c>
      <c r="G2215" s="53">
        <v>99</v>
      </c>
      <c r="H2215" s="51"/>
      <c r="I2215" s="52"/>
      <c r="J2215" s="51">
        <f>SUM(AC2208:AC2217)</f>
        <v>31.15</v>
      </c>
      <c r="K2215" s="52"/>
      <c r="L2215" s="96"/>
    </row>
    <row r="2216" spans="1:56" ht="71.25" x14ac:dyDescent="0.2">
      <c r="A2216" s="104"/>
      <c r="B2216" s="60" t="s">
        <v>175</v>
      </c>
      <c r="C2216" s="60" t="s">
        <v>174</v>
      </c>
      <c r="D2216" s="59" t="s">
        <v>73</v>
      </c>
      <c r="E2216" s="58">
        <v>70</v>
      </c>
      <c r="F2216" s="58">
        <f>ROUND(0.85,7)</f>
        <v>0.85</v>
      </c>
      <c r="G2216" s="58">
        <v>59.5</v>
      </c>
      <c r="H2216" s="56"/>
      <c r="I2216" s="57"/>
      <c r="J2216" s="56">
        <f>SUM(AE2208:AE2217)</f>
        <v>18.72</v>
      </c>
      <c r="K2216" s="57"/>
      <c r="L2216" s="95"/>
    </row>
    <row r="2217" spans="1:56" ht="15" x14ac:dyDescent="0.25">
      <c r="C2217" s="198" t="s">
        <v>74</v>
      </c>
      <c r="D2217" s="198"/>
      <c r="E2217" s="198"/>
      <c r="F2217" s="198"/>
      <c r="G2217" s="198"/>
      <c r="H2217" s="198"/>
      <c r="I2217" s="198">
        <f>J2210+J2211+J2215+J2216</f>
        <v>111.16</v>
      </c>
      <c r="J2217" s="198"/>
      <c r="O2217" s="49">
        <f>I2217</f>
        <v>111.16</v>
      </c>
      <c r="P2217" s="39">
        <f>K2217</f>
        <v>0</v>
      </c>
      <c r="Q2217" s="49">
        <f>J2210</f>
        <v>31.46</v>
      </c>
      <c r="R2217" s="49">
        <f>J2210</f>
        <v>31.46</v>
      </c>
      <c r="U2217" s="94">
        <f>L2210</f>
        <v>0</v>
      </c>
      <c r="V2217" s="39">
        <f>0</f>
        <v>0</v>
      </c>
      <c r="W2217" s="39">
        <f>0</f>
        <v>0</v>
      </c>
      <c r="X2217" s="49">
        <f>J2211</f>
        <v>29.83</v>
      </c>
      <c r="Z2217" s="94">
        <f>L2211</f>
        <v>0</v>
      </c>
      <c r="AB2217" s="39">
        <f>0</f>
        <v>0</v>
      </c>
      <c r="AN2217" s="39">
        <v>111.16</v>
      </c>
      <c r="AO2217" s="39">
        <v>0</v>
      </c>
      <c r="AP2217" s="39">
        <v>29.83</v>
      </c>
      <c r="AQ2217" s="39">
        <v>31.46</v>
      </c>
      <c r="AX2217" s="39">
        <v>0</v>
      </c>
      <c r="AY2217" s="39">
        <v>0</v>
      </c>
      <c r="AZ2217" s="39">
        <v>0</v>
      </c>
      <c r="BA2217" s="39">
        <v>0</v>
      </c>
    </row>
    <row r="2218" spans="1:56" ht="66.75" x14ac:dyDescent="0.2">
      <c r="A2218" s="103" t="s">
        <v>426</v>
      </c>
      <c r="B2218" s="55" t="s">
        <v>427</v>
      </c>
      <c r="C2218" s="55" t="s">
        <v>180</v>
      </c>
      <c r="D2218" s="54" t="s">
        <v>104</v>
      </c>
      <c r="E2218" s="53">
        <v>14</v>
      </c>
      <c r="F2218" s="53"/>
      <c r="G2218" s="53">
        <v>14</v>
      </c>
      <c r="H2218" s="51"/>
      <c r="I2218" s="52"/>
      <c r="J2218" s="51"/>
      <c r="K2218" s="52"/>
      <c r="L2218" s="96"/>
      <c r="AC2218" s="39">
        <v>1554.54</v>
      </c>
      <c r="AD2218" s="39">
        <v>1554.54</v>
      </c>
      <c r="AE2218" s="39">
        <v>934.29</v>
      </c>
      <c r="AF2218" s="39">
        <v>934.29</v>
      </c>
      <c r="AS2218" s="39">
        <v>1554.54</v>
      </c>
      <c r="AT2218" s="39">
        <v>934.29</v>
      </c>
      <c r="BC2218" s="39">
        <v>0</v>
      </c>
      <c r="BD2218" s="39">
        <v>0</v>
      </c>
    </row>
    <row r="2220" spans="1:56" ht="14.25" x14ac:dyDescent="0.2">
      <c r="A2220" s="103"/>
      <c r="B2220" s="61">
        <v>1</v>
      </c>
      <c r="C2220" s="55" t="s">
        <v>33</v>
      </c>
      <c r="D2220" s="54"/>
      <c r="E2220" s="53"/>
      <c r="F2220" s="53"/>
      <c r="G2220" s="53"/>
      <c r="H2220" s="51">
        <v>112.16</v>
      </c>
      <c r="I2220" s="52"/>
      <c r="J2220" s="51">
        <v>1570.24</v>
      </c>
      <c r="K2220" s="52"/>
      <c r="L2220" s="96"/>
    </row>
    <row r="2221" spans="1:56" ht="14.25" x14ac:dyDescent="0.2">
      <c r="A2221" s="103"/>
      <c r="B2221" s="61">
        <v>3</v>
      </c>
      <c r="C2221" s="55" t="s">
        <v>34</v>
      </c>
      <c r="D2221" s="54"/>
      <c r="E2221" s="53"/>
      <c r="F2221" s="53"/>
      <c r="G2221" s="53"/>
      <c r="H2221" s="51">
        <v>41.43</v>
      </c>
      <c r="I2221" s="52"/>
      <c r="J2221" s="51">
        <v>580.02</v>
      </c>
      <c r="K2221" s="52"/>
      <c r="L2221" s="96"/>
    </row>
    <row r="2222" spans="1:56" ht="14.25" x14ac:dyDescent="0.2">
      <c r="A2222" s="103"/>
      <c r="B2222" s="55"/>
      <c r="C2222" s="60" t="s">
        <v>68</v>
      </c>
      <c r="D2222" s="59" t="s">
        <v>69</v>
      </c>
      <c r="E2222" s="58">
        <v>14.38</v>
      </c>
      <c r="F2222" s="58"/>
      <c r="G2222" s="58">
        <v>201.32</v>
      </c>
      <c r="H2222" s="56"/>
      <c r="I2222" s="57"/>
      <c r="J2222" s="56"/>
      <c r="K2222" s="57"/>
      <c r="L2222" s="95"/>
    </row>
    <row r="2223" spans="1:56" ht="14.25" x14ac:dyDescent="0.2">
      <c r="A2223" s="103"/>
      <c r="B2223" s="55"/>
      <c r="C2223" s="55" t="s">
        <v>71</v>
      </c>
      <c r="D2223" s="54"/>
      <c r="E2223" s="53"/>
      <c r="F2223" s="53"/>
      <c r="G2223" s="53"/>
      <c r="H2223" s="51">
        <f>H2220+H2221</f>
        <v>153.59</v>
      </c>
      <c r="I2223" s="52"/>
      <c r="J2223" s="51">
        <f>J2220+J2221</f>
        <v>2150.2600000000002</v>
      </c>
      <c r="K2223" s="52"/>
      <c r="L2223" s="96"/>
    </row>
    <row r="2224" spans="1:56" ht="14.25" x14ac:dyDescent="0.2">
      <c r="A2224" s="103"/>
      <c r="B2224" s="55"/>
      <c r="C2224" s="55" t="s">
        <v>72</v>
      </c>
      <c r="D2224" s="54"/>
      <c r="E2224" s="53"/>
      <c r="F2224" s="53"/>
      <c r="G2224" s="53"/>
      <c r="H2224" s="51"/>
      <c r="I2224" s="52"/>
      <c r="J2224" s="51">
        <f>SUM(Q2218:Q2227)+SUM(V2218:V2227)</f>
        <v>1570.24</v>
      </c>
      <c r="K2224" s="52"/>
      <c r="L2224" s="96"/>
    </row>
    <row r="2225" spans="1:56" ht="71.25" x14ac:dyDescent="0.2">
      <c r="A2225" s="103"/>
      <c r="B2225" s="55" t="s">
        <v>177</v>
      </c>
      <c r="C2225" s="55" t="s">
        <v>176</v>
      </c>
      <c r="D2225" s="54" t="s">
        <v>73</v>
      </c>
      <c r="E2225" s="53">
        <v>110</v>
      </c>
      <c r="F2225" s="53">
        <f>ROUND(0.9,7)</f>
        <v>0.9</v>
      </c>
      <c r="G2225" s="53">
        <v>99</v>
      </c>
      <c r="H2225" s="51"/>
      <c r="I2225" s="52"/>
      <c r="J2225" s="51">
        <f>SUM(AC2218:AC2227)</f>
        <v>1554.54</v>
      </c>
      <c r="K2225" s="52"/>
      <c r="L2225" s="96"/>
    </row>
    <row r="2226" spans="1:56" ht="71.25" x14ac:dyDescent="0.2">
      <c r="A2226" s="104"/>
      <c r="B2226" s="60" t="s">
        <v>175</v>
      </c>
      <c r="C2226" s="60" t="s">
        <v>174</v>
      </c>
      <c r="D2226" s="59" t="s">
        <v>73</v>
      </c>
      <c r="E2226" s="58">
        <v>70</v>
      </c>
      <c r="F2226" s="58">
        <f>ROUND(0.85,7)</f>
        <v>0.85</v>
      </c>
      <c r="G2226" s="58">
        <v>59.5</v>
      </c>
      <c r="H2226" s="56"/>
      <c r="I2226" s="57"/>
      <c r="J2226" s="56">
        <f>SUM(AE2218:AE2227)</f>
        <v>934.29</v>
      </c>
      <c r="K2226" s="57"/>
      <c r="L2226" s="95"/>
    </row>
    <row r="2227" spans="1:56" ht="15" x14ac:dyDescent="0.25">
      <c r="C2227" s="198" t="s">
        <v>74</v>
      </c>
      <c r="D2227" s="198"/>
      <c r="E2227" s="198"/>
      <c r="F2227" s="198"/>
      <c r="G2227" s="198"/>
      <c r="H2227" s="198"/>
      <c r="I2227" s="198">
        <f>J2220+J2221+J2225+J2226</f>
        <v>4639.09</v>
      </c>
      <c r="J2227" s="198"/>
      <c r="O2227" s="49">
        <f>I2227</f>
        <v>4639.09</v>
      </c>
      <c r="P2227" s="39">
        <f>K2227</f>
        <v>0</v>
      </c>
      <c r="Q2227" s="49">
        <f>J2220</f>
        <v>1570.24</v>
      </c>
      <c r="R2227" s="49">
        <f>J2220</f>
        <v>1570.24</v>
      </c>
      <c r="U2227" s="94">
        <f>L2220</f>
        <v>0</v>
      </c>
      <c r="V2227" s="39">
        <f>0</f>
        <v>0</v>
      </c>
      <c r="W2227" s="39">
        <f>0</f>
        <v>0</v>
      </c>
      <c r="X2227" s="49">
        <f>J2221</f>
        <v>580.02</v>
      </c>
      <c r="Z2227" s="94">
        <f>L2221</f>
        <v>0</v>
      </c>
      <c r="AB2227" s="39">
        <f>0</f>
        <v>0</v>
      </c>
      <c r="AN2227" s="39">
        <v>4639.09</v>
      </c>
      <c r="AO2227" s="39">
        <v>0</v>
      </c>
      <c r="AP2227" s="39">
        <v>580.02</v>
      </c>
      <c r="AQ2227" s="39">
        <v>1570.24</v>
      </c>
      <c r="AX2227" s="39">
        <v>0</v>
      </c>
      <c r="AY2227" s="39">
        <v>0</v>
      </c>
      <c r="AZ2227" s="39">
        <v>0</v>
      </c>
      <c r="BA2227" s="39">
        <v>0</v>
      </c>
    </row>
    <row r="2228" spans="1:56" ht="66.75" x14ac:dyDescent="0.2">
      <c r="A2228" s="103" t="s">
        <v>428</v>
      </c>
      <c r="B2228" s="55" t="s">
        <v>429</v>
      </c>
      <c r="C2228" s="55" t="s">
        <v>179</v>
      </c>
      <c r="D2228" s="54" t="s">
        <v>105</v>
      </c>
      <c r="E2228" s="53">
        <v>34.65</v>
      </c>
      <c r="F2228" s="53"/>
      <c r="G2228" s="53">
        <v>34.65</v>
      </c>
      <c r="H2228" s="51"/>
      <c r="I2228" s="52"/>
      <c r="J2228" s="51"/>
      <c r="K2228" s="52"/>
      <c r="L2228" s="96"/>
      <c r="AC2228" s="39">
        <v>2395.7600000000002</v>
      </c>
      <c r="AD2228" s="39">
        <v>2395.7600000000002</v>
      </c>
      <c r="AE2228" s="39">
        <v>1439.88</v>
      </c>
      <c r="AF2228" s="39">
        <v>1439.88</v>
      </c>
      <c r="AS2228" s="39">
        <v>2395.7600000000002</v>
      </c>
      <c r="AT2228" s="39">
        <v>1439.88</v>
      </c>
      <c r="BC2228" s="39">
        <v>0</v>
      </c>
      <c r="BD2228" s="39">
        <v>0</v>
      </c>
    </row>
    <row r="2230" spans="1:56" ht="14.25" x14ac:dyDescent="0.2">
      <c r="A2230" s="103"/>
      <c r="B2230" s="61">
        <v>1</v>
      </c>
      <c r="C2230" s="55" t="s">
        <v>33</v>
      </c>
      <c r="D2230" s="54"/>
      <c r="E2230" s="53"/>
      <c r="F2230" s="53"/>
      <c r="G2230" s="53"/>
      <c r="H2230" s="51">
        <v>69.84</v>
      </c>
      <c r="I2230" s="52"/>
      <c r="J2230" s="51">
        <v>2419.96</v>
      </c>
      <c r="K2230" s="52"/>
      <c r="L2230" s="96"/>
    </row>
    <row r="2231" spans="1:56" ht="14.25" x14ac:dyDescent="0.2">
      <c r="A2231" s="103"/>
      <c r="B2231" s="61">
        <v>3</v>
      </c>
      <c r="C2231" s="55" t="s">
        <v>34</v>
      </c>
      <c r="D2231" s="54"/>
      <c r="E2231" s="53"/>
      <c r="F2231" s="53"/>
      <c r="G2231" s="53"/>
      <c r="H2231" s="51">
        <v>117.23</v>
      </c>
      <c r="I2231" s="52"/>
      <c r="J2231" s="51">
        <v>4062.02</v>
      </c>
      <c r="K2231" s="52"/>
      <c r="L2231" s="96"/>
    </row>
    <row r="2232" spans="1:56" ht="14.25" x14ac:dyDescent="0.2">
      <c r="A2232" s="103"/>
      <c r="B2232" s="55"/>
      <c r="C2232" s="60" t="s">
        <v>68</v>
      </c>
      <c r="D2232" s="59" t="s">
        <v>69</v>
      </c>
      <c r="E2232" s="58">
        <v>7.7</v>
      </c>
      <c r="F2232" s="58"/>
      <c r="G2232" s="58">
        <v>266.80500000000001</v>
      </c>
      <c r="H2232" s="56"/>
      <c r="I2232" s="57"/>
      <c r="J2232" s="56"/>
      <c r="K2232" s="57"/>
      <c r="L2232" s="95"/>
    </row>
    <row r="2233" spans="1:56" ht="14.25" x14ac:dyDescent="0.2">
      <c r="A2233" s="103"/>
      <c r="B2233" s="55"/>
      <c r="C2233" s="55" t="s">
        <v>71</v>
      </c>
      <c r="D2233" s="54"/>
      <c r="E2233" s="53"/>
      <c r="F2233" s="53"/>
      <c r="G2233" s="53"/>
      <c r="H2233" s="51">
        <f>H2230+H2231</f>
        <v>187.07</v>
      </c>
      <c r="I2233" s="52"/>
      <c r="J2233" s="51">
        <f>J2230+J2231</f>
        <v>6481.98</v>
      </c>
      <c r="K2233" s="52"/>
      <c r="L2233" s="96"/>
    </row>
    <row r="2234" spans="1:56" ht="14.25" x14ac:dyDescent="0.2">
      <c r="A2234" s="105" t="s">
        <v>178</v>
      </c>
      <c r="B2234" s="55" t="s">
        <v>135</v>
      </c>
      <c r="C2234" s="55" t="s">
        <v>137</v>
      </c>
      <c r="D2234" s="54" t="s">
        <v>108</v>
      </c>
      <c r="E2234" s="53">
        <v>2.38</v>
      </c>
      <c r="F2234" s="53"/>
      <c r="G2234" s="53">
        <v>82.466999999999999</v>
      </c>
      <c r="H2234" s="51">
        <v>0</v>
      </c>
      <c r="I2234" s="52"/>
      <c r="J2234" s="51">
        <v>0</v>
      </c>
      <c r="K2234" s="52"/>
      <c r="L2234" s="96"/>
      <c r="AB2234" s="49">
        <f>J2234</f>
        <v>0</v>
      </c>
      <c r="AC2234" s="39">
        <v>0</v>
      </c>
      <c r="AD2234" s="39">
        <v>0</v>
      </c>
      <c r="AE2234" s="39">
        <v>0</v>
      </c>
      <c r="AF2234" s="39">
        <v>0</v>
      </c>
      <c r="AN2234" s="39">
        <v>0</v>
      </c>
      <c r="AO2234" s="39">
        <v>0</v>
      </c>
      <c r="AS2234" s="39">
        <v>0</v>
      </c>
      <c r="AT2234" s="39">
        <v>0</v>
      </c>
      <c r="AX2234" s="39">
        <v>0</v>
      </c>
      <c r="AZ2234" s="39">
        <v>0</v>
      </c>
      <c r="BC2234" s="39">
        <v>0</v>
      </c>
      <c r="BD2234" s="39">
        <v>0</v>
      </c>
    </row>
    <row r="2235" spans="1:56" ht="14.25" x14ac:dyDescent="0.2">
      <c r="A2235" s="103"/>
      <c r="B2235" s="55"/>
      <c r="C2235" s="55" t="s">
        <v>72</v>
      </c>
      <c r="D2235" s="54"/>
      <c r="E2235" s="53"/>
      <c r="F2235" s="53"/>
      <c r="G2235" s="53"/>
      <c r="H2235" s="51"/>
      <c r="I2235" s="52"/>
      <c r="J2235" s="51">
        <f>SUM(Q2228:Q2238)+SUM(V2228:V2238)</f>
        <v>2419.96</v>
      </c>
      <c r="K2235" s="52"/>
      <c r="L2235" s="96"/>
    </row>
    <row r="2236" spans="1:56" ht="71.25" x14ac:dyDescent="0.2">
      <c r="A2236" s="103"/>
      <c r="B2236" s="55" t="s">
        <v>177</v>
      </c>
      <c r="C2236" s="55" t="s">
        <v>176</v>
      </c>
      <c r="D2236" s="54" t="s">
        <v>73</v>
      </c>
      <c r="E2236" s="53">
        <v>110</v>
      </c>
      <c r="F2236" s="53">
        <f>ROUND(0.9,7)</f>
        <v>0.9</v>
      </c>
      <c r="G2236" s="53">
        <v>99</v>
      </c>
      <c r="H2236" s="51"/>
      <c r="I2236" s="52"/>
      <c r="J2236" s="51">
        <f>SUM(AC2228:AC2238)</f>
        <v>2395.7600000000002</v>
      </c>
      <c r="K2236" s="52"/>
      <c r="L2236" s="96"/>
    </row>
    <row r="2237" spans="1:56" ht="71.25" x14ac:dyDescent="0.2">
      <c r="A2237" s="104"/>
      <c r="B2237" s="60" t="s">
        <v>175</v>
      </c>
      <c r="C2237" s="60" t="s">
        <v>174</v>
      </c>
      <c r="D2237" s="59" t="s">
        <v>73</v>
      </c>
      <c r="E2237" s="58">
        <v>70</v>
      </c>
      <c r="F2237" s="58">
        <f>ROUND(0.85,7)</f>
        <v>0.85</v>
      </c>
      <c r="G2237" s="58">
        <v>59.5</v>
      </c>
      <c r="H2237" s="56"/>
      <c r="I2237" s="57"/>
      <c r="J2237" s="56">
        <f>SUM(AE2228:AE2238)</f>
        <v>1439.88</v>
      </c>
      <c r="K2237" s="57"/>
      <c r="L2237" s="95"/>
    </row>
    <row r="2238" spans="1:56" ht="15" x14ac:dyDescent="0.25">
      <c r="C2238" s="198" t="s">
        <v>74</v>
      </c>
      <c r="D2238" s="198"/>
      <c r="E2238" s="198"/>
      <c r="F2238" s="198"/>
      <c r="G2238" s="198"/>
      <c r="H2238" s="198"/>
      <c r="I2238" s="198">
        <f>J2230+J2231+J2236+J2237+SUM(J2234:J2234)</f>
        <v>10317.619999999999</v>
      </c>
      <c r="J2238" s="198"/>
      <c r="O2238" s="49">
        <f>I2238</f>
        <v>10317.619999999999</v>
      </c>
      <c r="P2238" s="39">
        <f>K2238</f>
        <v>0</v>
      </c>
      <c r="Q2238" s="49">
        <f>J2230</f>
        <v>2419.96</v>
      </c>
      <c r="R2238" s="49">
        <f>J2230</f>
        <v>2419.96</v>
      </c>
      <c r="U2238" s="94">
        <f>L2230</f>
        <v>0</v>
      </c>
      <c r="V2238" s="39">
        <f>0</f>
        <v>0</v>
      </c>
      <c r="W2238" s="39">
        <f>0</f>
        <v>0</v>
      </c>
      <c r="X2238" s="49">
        <f>J2231</f>
        <v>4062.02</v>
      </c>
      <c r="Z2238" s="94">
        <f>L2231</f>
        <v>0</v>
      </c>
      <c r="AB2238" s="39">
        <f>0</f>
        <v>0</v>
      </c>
      <c r="AN2238" s="39">
        <v>10317.619999999999</v>
      </c>
      <c r="AO2238" s="39">
        <v>0</v>
      </c>
      <c r="AP2238" s="39">
        <v>4062.02</v>
      </c>
      <c r="AQ2238" s="39">
        <v>2419.96</v>
      </c>
      <c r="AX2238" s="39">
        <v>0</v>
      </c>
      <c r="AY2238" s="39">
        <v>0</v>
      </c>
      <c r="AZ2238" s="39">
        <v>0</v>
      </c>
      <c r="BA2238" s="39">
        <v>0</v>
      </c>
    </row>
    <row r="2239" spans="1:56" ht="28.5" x14ac:dyDescent="0.2">
      <c r="A2239" s="103" t="s">
        <v>430</v>
      </c>
      <c r="B2239" s="55" t="s">
        <v>431</v>
      </c>
      <c r="C2239" s="55" t="s">
        <v>432</v>
      </c>
      <c r="D2239" s="54" t="s">
        <v>433</v>
      </c>
      <c r="E2239" s="53">
        <v>1.5840000000000001</v>
      </c>
      <c r="F2239" s="53"/>
      <c r="G2239" s="53">
        <v>1.5840000000000001</v>
      </c>
      <c r="H2239" s="51"/>
      <c r="I2239" s="52"/>
      <c r="J2239" s="51"/>
      <c r="K2239" s="52"/>
      <c r="L2239" s="96"/>
      <c r="AC2239" s="39">
        <v>1684.01</v>
      </c>
      <c r="AD2239" s="39">
        <v>1684.01</v>
      </c>
      <c r="AE2239" s="39">
        <v>1079.5</v>
      </c>
      <c r="AF2239" s="39">
        <v>1079.5</v>
      </c>
      <c r="AS2239" s="39">
        <v>1684.01</v>
      </c>
      <c r="AT2239" s="39">
        <v>1079.5</v>
      </c>
      <c r="BC2239" s="39">
        <v>0</v>
      </c>
      <c r="BD2239" s="39">
        <v>0</v>
      </c>
    </row>
    <row r="2241" spans="1:56" ht="14.25" x14ac:dyDescent="0.2">
      <c r="A2241" s="103"/>
      <c r="B2241" s="61">
        <v>1</v>
      </c>
      <c r="C2241" s="55" t="s">
        <v>33</v>
      </c>
      <c r="D2241" s="54"/>
      <c r="E2241" s="53"/>
      <c r="F2241" s="53"/>
      <c r="G2241" s="53"/>
      <c r="H2241" s="51">
        <v>1363</v>
      </c>
      <c r="I2241" s="52"/>
      <c r="J2241" s="51">
        <v>2158.9899999999998</v>
      </c>
      <c r="K2241" s="52"/>
      <c r="L2241" s="96"/>
    </row>
    <row r="2242" spans="1:56" ht="14.25" x14ac:dyDescent="0.2">
      <c r="A2242" s="103"/>
      <c r="B2242" s="55"/>
      <c r="C2242" s="60" t="s">
        <v>68</v>
      </c>
      <c r="D2242" s="59" t="s">
        <v>69</v>
      </c>
      <c r="E2242" s="58">
        <v>188</v>
      </c>
      <c r="F2242" s="58"/>
      <c r="G2242" s="58">
        <v>297.79199999999997</v>
      </c>
      <c r="H2242" s="56"/>
      <c r="I2242" s="57"/>
      <c r="J2242" s="56"/>
      <c r="K2242" s="57"/>
      <c r="L2242" s="95"/>
    </row>
    <row r="2243" spans="1:56" ht="14.25" x14ac:dyDescent="0.2">
      <c r="A2243" s="103"/>
      <c r="B2243" s="55"/>
      <c r="C2243" s="55" t="s">
        <v>71</v>
      </c>
      <c r="D2243" s="54"/>
      <c r="E2243" s="53"/>
      <c r="F2243" s="53"/>
      <c r="G2243" s="53"/>
      <c r="H2243" s="51">
        <f>H2241</f>
        <v>1363</v>
      </c>
      <c r="I2243" s="52"/>
      <c r="J2243" s="51">
        <f>J2241</f>
        <v>2158.9899999999998</v>
      </c>
      <c r="K2243" s="52"/>
      <c r="L2243" s="96"/>
    </row>
    <row r="2244" spans="1:56" ht="14.25" x14ac:dyDescent="0.2">
      <c r="A2244" s="105" t="s">
        <v>173</v>
      </c>
      <c r="B2244" s="55" t="s">
        <v>135</v>
      </c>
      <c r="C2244" s="55" t="s">
        <v>137</v>
      </c>
      <c r="D2244" s="54" t="s">
        <v>108</v>
      </c>
      <c r="E2244" s="53">
        <v>100</v>
      </c>
      <c r="F2244" s="53"/>
      <c r="G2244" s="53">
        <v>158.4</v>
      </c>
      <c r="H2244" s="51">
        <v>0</v>
      </c>
      <c r="I2244" s="52"/>
      <c r="J2244" s="51">
        <v>0</v>
      </c>
      <c r="K2244" s="52"/>
      <c r="L2244" s="96"/>
      <c r="AB2244" s="49">
        <f>J2244</f>
        <v>0</v>
      </c>
      <c r="AC2244" s="39">
        <v>0</v>
      </c>
      <c r="AD2244" s="39">
        <v>0</v>
      </c>
      <c r="AE2244" s="39">
        <v>0</v>
      </c>
      <c r="AF2244" s="39">
        <v>0</v>
      </c>
      <c r="AN2244" s="39">
        <v>0</v>
      </c>
      <c r="AO2244" s="39">
        <v>0</v>
      </c>
      <c r="AS2244" s="39">
        <v>0</v>
      </c>
      <c r="AT2244" s="39">
        <v>0</v>
      </c>
      <c r="AX2244" s="39">
        <v>0</v>
      </c>
      <c r="AZ2244" s="39">
        <v>0</v>
      </c>
      <c r="BC2244" s="39">
        <v>0</v>
      </c>
      <c r="BD2244" s="39">
        <v>0</v>
      </c>
    </row>
    <row r="2245" spans="1:56" ht="14.25" x14ac:dyDescent="0.2">
      <c r="A2245" s="103"/>
      <c r="B2245" s="55"/>
      <c r="C2245" s="55" t="s">
        <v>72</v>
      </c>
      <c r="D2245" s="54"/>
      <c r="E2245" s="53"/>
      <c r="F2245" s="53"/>
      <c r="G2245" s="53"/>
      <c r="H2245" s="51"/>
      <c r="I2245" s="52"/>
      <c r="J2245" s="51">
        <f>SUM(Q2239:Q2248)+SUM(V2239:V2248)</f>
        <v>2158.9899999999998</v>
      </c>
      <c r="K2245" s="52"/>
      <c r="L2245" s="96"/>
    </row>
    <row r="2246" spans="1:56" ht="28.5" x14ac:dyDescent="0.2">
      <c r="A2246" s="103"/>
      <c r="B2246" s="55" t="s">
        <v>172</v>
      </c>
      <c r="C2246" s="55" t="s">
        <v>134</v>
      </c>
      <c r="D2246" s="54" t="s">
        <v>73</v>
      </c>
      <c r="E2246" s="53">
        <v>78</v>
      </c>
      <c r="F2246" s="53"/>
      <c r="G2246" s="53">
        <v>78</v>
      </c>
      <c r="H2246" s="51"/>
      <c r="I2246" s="52"/>
      <c r="J2246" s="51">
        <f>SUM(AC2239:AC2248)</f>
        <v>1684.01</v>
      </c>
      <c r="K2246" s="52"/>
      <c r="L2246" s="96"/>
    </row>
    <row r="2247" spans="1:56" ht="42.75" x14ac:dyDescent="0.2">
      <c r="A2247" s="104"/>
      <c r="B2247" s="60" t="s">
        <v>171</v>
      </c>
      <c r="C2247" s="60" t="s">
        <v>133</v>
      </c>
      <c r="D2247" s="59" t="s">
        <v>73</v>
      </c>
      <c r="E2247" s="58">
        <v>50</v>
      </c>
      <c r="F2247" s="58"/>
      <c r="G2247" s="58">
        <v>50</v>
      </c>
      <c r="H2247" s="56"/>
      <c r="I2247" s="57"/>
      <c r="J2247" s="56">
        <f>SUM(AE2239:AE2248)</f>
        <v>1079.5</v>
      </c>
      <c r="K2247" s="57"/>
      <c r="L2247" s="95"/>
    </row>
    <row r="2248" spans="1:56" ht="15" x14ac:dyDescent="0.25">
      <c r="C2248" s="198" t="s">
        <v>74</v>
      </c>
      <c r="D2248" s="198"/>
      <c r="E2248" s="198"/>
      <c r="F2248" s="198"/>
      <c r="G2248" s="198"/>
      <c r="H2248" s="198"/>
      <c r="I2248" s="198">
        <f>J2241+J2246+J2247+SUM(J2244:J2244)</f>
        <v>4922.5</v>
      </c>
      <c r="J2248" s="198"/>
      <c r="O2248" s="49">
        <f>I2248</f>
        <v>4922.5</v>
      </c>
      <c r="P2248" s="39">
        <f>K2248</f>
        <v>0</v>
      </c>
      <c r="Q2248" s="49">
        <f>J2241</f>
        <v>2158.9899999999998</v>
      </c>
      <c r="R2248" s="49">
        <f>J2241</f>
        <v>2158.9899999999998</v>
      </c>
      <c r="U2248" s="94">
        <f>L2241</f>
        <v>0</v>
      </c>
      <c r="V2248" s="39">
        <f>0</f>
        <v>0</v>
      </c>
      <c r="W2248" s="39">
        <f>0</f>
        <v>0</v>
      </c>
      <c r="X2248" s="39">
        <f>0</f>
        <v>0</v>
      </c>
      <c r="Z2248" s="39">
        <f>0</f>
        <v>0</v>
      </c>
      <c r="AB2248" s="39">
        <f>0</f>
        <v>0</v>
      </c>
      <c r="AN2248" s="39">
        <v>4922.5</v>
      </c>
      <c r="AO2248" s="39">
        <v>0</v>
      </c>
      <c r="AP2248" s="39">
        <v>0</v>
      </c>
      <c r="AQ2248" s="39">
        <v>2158.9899999999998</v>
      </c>
      <c r="AX2248" s="39">
        <v>0</v>
      </c>
      <c r="AY2248" s="39">
        <v>0</v>
      </c>
      <c r="AZ2248" s="39">
        <v>0</v>
      </c>
      <c r="BA2248" s="39">
        <v>0</v>
      </c>
    </row>
    <row r="2249" spans="1:56" ht="14.25" x14ac:dyDescent="0.2">
      <c r="A2249" s="103" t="s">
        <v>434</v>
      </c>
      <c r="B2249" s="55" t="s">
        <v>435</v>
      </c>
      <c r="C2249" s="55" t="s">
        <v>436</v>
      </c>
      <c r="D2249" s="54" t="s">
        <v>126</v>
      </c>
      <c r="E2249" s="53">
        <v>0.8</v>
      </c>
      <c r="F2249" s="53"/>
      <c r="G2249" s="53">
        <v>0.8</v>
      </c>
      <c r="H2249" s="51"/>
      <c r="I2249" s="52"/>
      <c r="J2249" s="51"/>
      <c r="K2249" s="52"/>
      <c r="L2249" s="96"/>
      <c r="AC2249" s="39">
        <v>77.34</v>
      </c>
      <c r="AD2249" s="39">
        <v>77.34</v>
      </c>
      <c r="AE2249" s="39">
        <v>60.57</v>
      </c>
      <c r="AF2249" s="39">
        <v>60.57</v>
      </c>
      <c r="AS2249" s="39">
        <v>77.34</v>
      </c>
      <c r="AT2249" s="39">
        <v>60.57</v>
      </c>
      <c r="BC2249" s="39">
        <v>0</v>
      </c>
      <c r="BD2249" s="39">
        <v>0</v>
      </c>
    </row>
    <row r="2251" spans="1:56" ht="14.25" x14ac:dyDescent="0.2">
      <c r="A2251" s="103"/>
      <c r="B2251" s="61">
        <v>1</v>
      </c>
      <c r="C2251" s="55" t="s">
        <v>33</v>
      </c>
      <c r="D2251" s="54"/>
      <c r="E2251" s="53"/>
      <c r="F2251" s="53"/>
      <c r="G2251" s="53"/>
      <c r="H2251" s="51">
        <v>116.48</v>
      </c>
      <c r="I2251" s="52"/>
      <c r="J2251" s="51">
        <v>93.18</v>
      </c>
      <c r="K2251" s="52"/>
      <c r="L2251" s="96"/>
    </row>
    <row r="2252" spans="1:56" ht="14.25" x14ac:dyDescent="0.2">
      <c r="A2252" s="103"/>
      <c r="B2252" s="61">
        <v>3</v>
      </c>
      <c r="C2252" s="55" t="s">
        <v>34</v>
      </c>
      <c r="D2252" s="54"/>
      <c r="E2252" s="53"/>
      <c r="F2252" s="53"/>
      <c r="G2252" s="53"/>
      <c r="H2252" s="51">
        <v>1.62</v>
      </c>
      <c r="I2252" s="52"/>
      <c r="J2252" s="51">
        <v>1.3</v>
      </c>
      <c r="K2252" s="52"/>
      <c r="L2252" s="96"/>
    </row>
    <row r="2253" spans="1:56" ht="14.25" x14ac:dyDescent="0.2">
      <c r="A2253" s="103"/>
      <c r="B2253" s="55"/>
      <c r="C2253" s="60" t="s">
        <v>68</v>
      </c>
      <c r="D2253" s="59" t="s">
        <v>69</v>
      </c>
      <c r="E2253" s="58">
        <v>14.8</v>
      </c>
      <c r="F2253" s="58"/>
      <c r="G2253" s="58">
        <v>11.84</v>
      </c>
      <c r="H2253" s="56"/>
      <c r="I2253" s="57"/>
      <c r="J2253" s="56"/>
      <c r="K2253" s="57"/>
      <c r="L2253" s="95"/>
    </row>
    <row r="2254" spans="1:56" ht="14.25" x14ac:dyDescent="0.2">
      <c r="A2254" s="103"/>
      <c r="B2254" s="55"/>
      <c r="C2254" s="55" t="s">
        <v>71</v>
      </c>
      <c r="D2254" s="54"/>
      <c r="E2254" s="53"/>
      <c r="F2254" s="53"/>
      <c r="G2254" s="53"/>
      <c r="H2254" s="51">
        <f>H2251+H2252</f>
        <v>118.10000000000001</v>
      </c>
      <c r="I2254" s="52"/>
      <c r="J2254" s="51">
        <f>J2251+J2252</f>
        <v>94.48</v>
      </c>
      <c r="K2254" s="52"/>
      <c r="L2254" s="96"/>
    </row>
    <row r="2255" spans="1:56" ht="14.25" x14ac:dyDescent="0.2">
      <c r="A2255" s="105" t="s">
        <v>170</v>
      </c>
      <c r="B2255" s="55" t="s">
        <v>135</v>
      </c>
      <c r="C2255" s="55" t="s">
        <v>137</v>
      </c>
      <c r="D2255" s="54" t="s">
        <v>108</v>
      </c>
      <c r="E2255" s="53">
        <v>0.8</v>
      </c>
      <c r="F2255" s="53"/>
      <c r="G2255" s="53">
        <v>0.64</v>
      </c>
      <c r="H2255" s="51">
        <v>0</v>
      </c>
      <c r="I2255" s="52"/>
      <c r="J2255" s="51">
        <v>0</v>
      </c>
      <c r="K2255" s="52"/>
      <c r="L2255" s="96"/>
      <c r="AB2255" s="49">
        <f>J2255</f>
        <v>0</v>
      </c>
      <c r="AC2255" s="39">
        <v>0</v>
      </c>
      <c r="AD2255" s="39">
        <v>0</v>
      </c>
      <c r="AE2255" s="39">
        <v>0</v>
      </c>
      <c r="AF2255" s="39">
        <v>0</v>
      </c>
      <c r="AN2255" s="39">
        <v>0</v>
      </c>
      <c r="AO2255" s="39">
        <v>0</v>
      </c>
      <c r="AS2255" s="39">
        <v>0</v>
      </c>
      <c r="AT2255" s="39">
        <v>0</v>
      </c>
      <c r="AX2255" s="39">
        <v>0</v>
      </c>
      <c r="AZ2255" s="39">
        <v>0</v>
      </c>
      <c r="BC2255" s="39">
        <v>0</v>
      </c>
      <c r="BD2255" s="39">
        <v>0</v>
      </c>
    </row>
    <row r="2256" spans="1:56" ht="14.25" x14ac:dyDescent="0.2">
      <c r="A2256" s="103"/>
      <c r="B2256" s="55"/>
      <c r="C2256" s="55" t="s">
        <v>72</v>
      </c>
      <c r="D2256" s="54"/>
      <c r="E2256" s="53"/>
      <c r="F2256" s="53"/>
      <c r="G2256" s="53"/>
      <c r="H2256" s="51"/>
      <c r="I2256" s="52"/>
      <c r="J2256" s="51">
        <f>SUM(Q2249:Q2259)+SUM(V2249:V2259)</f>
        <v>93.18</v>
      </c>
      <c r="K2256" s="52"/>
      <c r="L2256" s="96"/>
    </row>
    <row r="2257" spans="1:84" ht="28.5" x14ac:dyDescent="0.2">
      <c r="A2257" s="103"/>
      <c r="B2257" s="55" t="s">
        <v>169</v>
      </c>
      <c r="C2257" s="55" t="s">
        <v>168</v>
      </c>
      <c r="D2257" s="54" t="s">
        <v>73</v>
      </c>
      <c r="E2257" s="53">
        <v>83</v>
      </c>
      <c r="F2257" s="53"/>
      <c r="G2257" s="53">
        <v>83</v>
      </c>
      <c r="H2257" s="51"/>
      <c r="I2257" s="52"/>
      <c r="J2257" s="51">
        <f>SUM(AC2249:AC2259)</f>
        <v>77.34</v>
      </c>
      <c r="K2257" s="52"/>
      <c r="L2257" s="96"/>
    </row>
    <row r="2258" spans="1:84" ht="42.75" x14ac:dyDescent="0.2">
      <c r="A2258" s="104"/>
      <c r="B2258" s="60" t="s">
        <v>167</v>
      </c>
      <c r="C2258" s="60" t="s">
        <v>166</v>
      </c>
      <c r="D2258" s="59" t="s">
        <v>73</v>
      </c>
      <c r="E2258" s="58">
        <v>65</v>
      </c>
      <c r="F2258" s="58"/>
      <c r="G2258" s="58">
        <v>65</v>
      </c>
      <c r="H2258" s="56"/>
      <c r="I2258" s="57"/>
      <c r="J2258" s="56">
        <f>SUM(AE2249:AE2259)</f>
        <v>60.57</v>
      </c>
      <c r="K2258" s="57"/>
      <c r="L2258" s="95"/>
    </row>
    <row r="2259" spans="1:84" ht="15" x14ac:dyDescent="0.25">
      <c r="C2259" s="198" t="s">
        <v>74</v>
      </c>
      <c r="D2259" s="198"/>
      <c r="E2259" s="198"/>
      <c r="F2259" s="198"/>
      <c r="G2259" s="198"/>
      <c r="H2259" s="198"/>
      <c r="I2259" s="198">
        <f>J2251+J2252+J2257+J2258+SUM(J2255:J2255)</f>
        <v>232.39</v>
      </c>
      <c r="J2259" s="198"/>
      <c r="O2259" s="49">
        <f>I2259</f>
        <v>232.39</v>
      </c>
      <c r="P2259" s="39">
        <f>K2259</f>
        <v>0</v>
      </c>
      <c r="Q2259" s="49">
        <f>J2251</f>
        <v>93.18</v>
      </c>
      <c r="R2259" s="49">
        <f>J2251</f>
        <v>93.18</v>
      </c>
      <c r="U2259" s="94">
        <f>L2251</f>
        <v>0</v>
      </c>
      <c r="V2259" s="39">
        <f>0</f>
        <v>0</v>
      </c>
      <c r="W2259" s="39">
        <f>0</f>
        <v>0</v>
      </c>
      <c r="X2259" s="49">
        <f>J2252</f>
        <v>1.3</v>
      </c>
      <c r="Z2259" s="94">
        <f>L2252</f>
        <v>0</v>
      </c>
      <c r="AB2259" s="39">
        <f>0</f>
        <v>0</v>
      </c>
      <c r="AN2259" s="39">
        <v>232.39</v>
      </c>
      <c r="AO2259" s="39">
        <v>0</v>
      </c>
      <c r="AP2259" s="39">
        <v>1.3</v>
      </c>
      <c r="AQ2259" s="39">
        <v>93.18</v>
      </c>
      <c r="AX2259" s="39">
        <v>0</v>
      </c>
      <c r="AY2259" s="39">
        <v>0</v>
      </c>
      <c r="AZ2259" s="39">
        <v>0</v>
      </c>
      <c r="BA2259" s="39">
        <v>0</v>
      </c>
    </row>
    <row r="2260" spans="1:84" ht="42.75" x14ac:dyDescent="0.2">
      <c r="A2260" s="103" t="s">
        <v>437</v>
      </c>
      <c r="B2260" s="55" t="s">
        <v>438</v>
      </c>
      <c r="C2260" s="55" t="s">
        <v>439</v>
      </c>
      <c r="D2260" s="54" t="s">
        <v>114</v>
      </c>
      <c r="E2260" s="53">
        <v>329.49200000000002</v>
      </c>
      <c r="F2260" s="53"/>
      <c r="G2260" s="53">
        <v>329.49200000000002</v>
      </c>
      <c r="H2260" s="51">
        <v>42.98</v>
      </c>
      <c r="I2260" s="52"/>
      <c r="J2260" s="51">
        <v>14161.57</v>
      </c>
      <c r="K2260" s="52"/>
      <c r="L2260" s="96"/>
      <c r="AC2260" s="39">
        <v>0</v>
      </c>
      <c r="AD2260" s="39">
        <v>0</v>
      </c>
      <c r="AE2260" s="39">
        <v>0</v>
      </c>
      <c r="AF2260" s="39">
        <v>0</v>
      </c>
      <c r="AS2260" s="39">
        <v>0</v>
      </c>
      <c r="AT2260" s="39">
        <v>0</v>
      </c>
      <c r="BC2260" s="39">
        <v>0</v>
      </c>
      <c r="BD2260" s="39">
        <v>0</v>
      </c>
    </row>
    <row r="2261" spans="1:84" x14ac:dyDescent="0.2">
      <c r="A2261" s="50"/>
      <c r="B2261" s="50"/>
      <c r="C2261" s="50"/>
      <c r="D2261" s="50"/>
      <c r="E2261" s="50"/>
      <c r="F2261" s="50"/>
      <c r="G2261" s="50"/>
      <c r="H2261" s="50"/>
      <c r="I2261" s="50"/>
      <c r="J2261" s="50"/>
      <c r="K2261" s="50"/>
      <c r="L2261" s="50"/>
    </row>
    <row r="2262" spans="1:84" ht="15" x14ac:dyDescent="0.25">
      <c r="C2262" s="198" t="s">
        <v>74</v>
      </c>
      <c r="D2262" s="198"/>
      <c r="E2262" s="198"/>
      <c r="F2262" s="198"/>
      <c r="G2262" s="198"/>
      <c r="H2262" s="198"/>
      <c r="I2262" s="198">
        <f>J2260</f>
        <v>14161.57</v>
      </c>
      <c r="J2262" s="198"/>
      <c r="O2262" s="49">
        <f>I2262</f>
        <v>14161.57</v>
      </c>
      <c r="P2262" s="39">
        <f>K2262</f>
        <v>0</v>
      </c>
      <c r="R2262" s="39">
        <f>0</f>
        <v>0</v>
      </c>
      <c r="V2262" s="39">
        <f>0</f>
        <v>0</v>
      </c>
      <c r="W2262" s="39">
        <f>0</f>
        <v>0</v>
      </c>
      <c r="Y2262" s="39">
        <f>0</f>
        <v>0</v>
      </c>
      <c r="AA2262" s="39">
        <f>0</f>
        <v>0</v>
      </c>
      <c r="AB2262" s="39">
        <f>0</f>
        <v>0</v>
      </c>
      <c r="AI2262" s="39">
        <f>0</f>
        <v>0</v>
      </c>
      <c r="AJ2262" s="39">
        <f>0</f>
        <v>0</v>
      </c>
      <c r="AO2262" s="39">
        <v>0</v>
      </c>
      <c r="AP2262" s="39">
        <v>0</v>
      </c>
      <c r="AQ2262" s="39">
        <v>0</v>
      </c>
      <c r="AR2262" s="39">
        <v>14161.57</v>
      </c>
      <c r="AY2262" s="39">
        <v>0</v>
      </c>
      <c r="AZ2262" s="39">
        <v>0</v>
      </c>
      <c r="BA2262" s="39">
        <v>0</v>
      </c>
      <c r="BB2262" s="39">
        <v>0</v>
      </c>
    </row>
    <row r="2263" spans="1:84" ht="57" x14ac:dyDescent="0.2">
      <c r="A2263" s="103" t="s">
        <v>440</v>
      </c>
      <c r="B2263" s="55" t="s">
        <v>441</v>
      </c>
      <c r="C2263" s="55" t="s">
        <v>442</v>
      </c>
      <c r="D2263" s="54" t="s">
        <v>114</v>
      </c>
      <c r="E2263" s="53">
        <v>325.99299999999999</v>
      </c>
      <c r="F2263" s="53"/>
      <c r="G2263" s="53">
        <v>325.99299999999999</v>
      </c>
      <c r="H2263" s="51">
        <v>10.47</v>
      </c>
      <c r="I2263" s="52"/>
      <c r="J2263" s="51">
        <v>3413.15</v>
      </c>
      <c r="K2263" s="52"/>
      <c r="L2263" s="96"/>
      <c r="AC2263" s="39">
        <v>0</v>
      </c>
      <c r="AD2263" s="39">
        <v>0</v>
      </c>
      <c r="AE2263" s="39">
        <v>0</v>
      </c>
      <c r="AF2263" s="39">
        <v>0</v>
      </c>
      <c r="AS2263" s="39">
        <v>0</v>
      </c>
      <c r="AT2263" s="39">
        <v>0</v>
      </c>
      <c r="BC2263" s="39">
        <v>0</v>
      </c>
      <c r="BD2263" s="39">
        <v>0</v>
      </c>
    </row>
    <row r="2264" spans="1:84" x14ac:dyDescent="0.2">
      <c r="A2264" s="50"/>
      <c r="B2264" s="50"/>
      <c r="C2264" s="50"/>
      <c r="D2264" s="50"/>
      <c r="E2264" s="50"/>
      <c r="F2264" s="50"/>
      <c r="G2264" s="50"/>
      <c r="H2264" s="50"/>
      <c r="I2264" s="50"/>
      <c r="J2264" s="50"/>
      <c r="K2264" s="50"/>
      <c r="L2264" s="50"/>
    </row>
    <row r="2265" spans="1:84" ht="15" x14ac:dyDescent="0.25">
      <c r="C2265" s="198" t="s">
        <v>74</v>
      </c>
      <c r="D2265" s="198"/>
      <c r="E2265" s="198"/>
      <c r="F2265" s="198"/>
      <c r="G2265" s="198"/>
      <c r="H2265" s="198"/>
      <c r="I2265" s="198">
        <f>J2263</f>
        <v>3413.15</v>
      </c>
      <c r="J2265" s="198"/>
      <c r="O2265" s="49">
        <f>I2265</f>
        <v>3413.15</v>
      </c>
      <c r="P2265" s="39">
        <f>K2265</f>
        <v>0</v>
      </c>
      <c r="R2265" s="39">
        <f>0</f>
        <v>0</v>
      </c>
      <c r="V2265" s="39">
        <f>0</f>
        <v>0</v>
      </c>
      <c r="W2265" s="39">
        <f>0</f>
        <v>0</v>
      </c>
      <c r="Y2265" s="39">
        <f>0</f>
        <v>0</v>
      </c>
      <c r="AA2265" s="39">
        <f>0</f>
        <v>0</v>
      </c>
      <c r="AB2265" s="39">
        <f>0</f>
        <v>0</v>
      </c>
      <c r="AI2265" s="39">
        <f>0</f>
        <v>0</v>
      </c>
      <c r="AJ2265" s="39">
        <f>0</f>
        <v>0</v>
      </c>
      <c r="AO2265" s="39">
        <v>0</v>
      </c>
      <c r="AP2265" s="39">
        <v>0</v>
      </c>
      <c r="AQ2265" s="39">
        <v>0</v>
      </c>
      <c r="AR2265" s="39">
        <v>3413.15</v>
      </c>
      <c r="AY2265" s="39">
        <v>0</v>
      </c>
      <c r="AZ2265" s="39">
        <v>0</v>
      </c>
      <c r="BA2265" s="39">
        <v>0</v>
      </c>
      <c r="BB2265" s="39">
        <v>0</v>
      </c>
    </row>
    <row r="2266" spans="1:84" ht="57" x14ac:dyDescent="0.2">
      <c r="A2266" s="103" t="s">
        <v>443</v>
      </c>
      <c r="B2266" s="55" t="s">
        <v>444</v>
      </c>
      <c r="C2266" s="55" t="s">
        <v>445</v>
      </c>
      <c r="D2266" s="54" t="s">
        <v>114</v>
      </c>
      <c r="E2266" s="53">
        <v>3.4990000000000001</v>
      </c>
      <c r="F2266" s="53"/>
      <c r="G2266" s="53">
        <v>3.4990000000000001</v>
      </c>
      <c r="H2266" s="51">
        <v>16.14</v>
      </c>
      <c r="I2266" s="52"/>
      <c r="J2266" s="51">
        <v>56.47</v>
      </c>
      <c r="K2266" s="52"/>
      <c r="L2266" s="96"/>
      <c r="AC2266" s="39">
        <v>0</v>
      </c>
      <c r="AD2266" s="39">
        <v>0</v>
      </c>
      <c r="AE2266" s="39">
        <v>0</v>
      </c>
      <c r="AF2266" s="39">
        <v>0</v>
      </c>
      <c r="AS2266" s="39">
        <v>0</v>
      </c>
      <c r="AT2266" s="39">
        <v>0</v>
      </c>
      <c r="BC2266" s="39">
        <v>0</v>
      </c>
      <c r="BD2266" s="39">
        <v>0</v>
      </c>
    </row>
    <row r="2267" spans="1:84" x14ac:dyDescent="0.2">
      <c r="A2267" s="50"/>
      <c r="B2267" s="50"/>
      <c r="C2267" s="50"/>
      <c r="D2267" s="50"/>
      <c r="E2267" s="50"/>
      <c r="F2267" s="50"/>
      <c r="G2267" s="50"/>
      <c r="H2267" s="50"/>
      <c r="I2267" s="50"/>
      <c r="J2267" s="50"/>
      <c r="K2267" s="50"/>
      <c r="L2267" s="50"/>
    </row>
    <row r="2268" spans="1:84" ht="15" x14ac:dyDescent="0.25">
      <c r="C2268" s="198" t="s">
        <v>74</v>
      </c>
      <c r="D2268" s="198"/>
      <c r="E2268" s="198"/>
      <c r="F2268" s="198"/>
      <c r="G2268" s="198"/>
      <c r="H2268" s="198"/>
      <c r="I2268" s="198">
        <f>J2266</f>
        <v>56.47</v>
      </c>
      <c r="J2268" s="198"/>
      <c r="O2268" s="49">
        <f>I2268</f>
        <v>56.47</v>
      </c>
      <c r="P2268" s="39">
        <f>K2268</f>
        <v>0</v>
      </c>
      <c r="R2268" s="39">
        <f>0</f>
        <v>0</v>
      </c>
      <c r="V2268" s="39">
        <f>0</f>
        <v>0</v>
      </c>
      <c r="W2268" s="39">
        <f>0</f>
        <v>0</v>
      </c>
      <c r="Y2268" s="39">
        <f>0</f>
        <v>0</v>
      </c>
      <c r="AA2268" s="39">
        <f>0</f>
        <v>0</v>
      </c>
      <c r="AB2268" s="39">
        <f>0</f>
        <v>0</v>
      </c>
      <c r="AI2268" s="39">
        <f>0</f>
        <v>0</v>
      </c>
      <c r="AJ2268" s="39">
        <f>0</f>
        <v>0</v>
      </c>
      <c r="AO2268" s="39">
        <v>0</v>
      </c>
      <c r="AP2268" s="39">
        <v>0</v>
      </c>
      <c r="AQ2268" s="39">
        <v>0</v>
      </c>
      <c r="AR2268" s="39">
        <v>56.47</v>
      </c>
      <c r="AY2268" s="39">
        <v>0</v>
      </c>
      <c r="AZ2268" s="39">
        <v>0</v>
      </c>
      <c r="BA2268" s="39">
        <v>0</v>
      </c>
      <c r="BB2268" s="39">
        <v>0</v>
      </c>
    </row>
    <row r="2270" spans="1:84" ht="15" x14ac:dyDescent="0.2">
      <c r="A2270" s="48"/>
      <c r="B2270" s="47"/>
      <c r="C2270" s="197" t="s">
        <v>165</v>
      </c>
      <c r="D2270" s="197"/>
      <c r="E2270" s="197"/>
      <c r="F2270" s="197"/>
      <c r="G2270" s="197"/>
      <c r="H2270" s="197"/>
      <c r="I2270" s="46"/>
      <c r="J2270" s="45">
        <f>J2272+J2273+J2274+J2275</f>
        <v>53225.51999999999</v>
      </c>
      <c r="K2270" s="45"/>
      <c r="L2270" s="93"/>
      <c r="CF2270" s="99" t="s">
        <v>165</v>
      </c>
    </row>
    <row r="2271" spans="1:84" ht="14.25" x14ac:dyDescent="0.2">
      <c r="A2271" s="44"/>
      <c r="B2271" s="43"/>
      <c r="C2271" s="196" t="s">
        <v>75</v>
      </c>
      <c r="D2271" s="195"/>
      <c r="E2271" s="195"/>
      <c r="F2271" s="195"/>
      <c r="G2271" s="195"/>
      <c r="H2271" s="195"/>
      <c r="I2271" s="100"/>
      <c r="J2271" s="42"/>
      <c r="K2271" s="42"/>
      <c r="L2271" s="92"/>
    </row>
    <row r="2272" spans="1:84" ht="14.25" x14ac:dyDescent="0.2">
      <c r="A2272" s="44"/>
      <c r="B2272" s="43"/>
      <c r="C2272" s="195" t="s">
        <v>76</v>
      </c>
      <c r="D2272" s="195"/>
      <c r="E2272" s="195"/>
      <c r="F2272" s="195"/>
      <c r="G2272" s="195"/>
      <c r="H2272" s="195"/>
      <c r="I2272" s="100"/>
      <c r="J2272" s="42">
        <f>SUM(Q1821:Q2268)</f>
        <v>27142.859999999993</v>
      </c>
      <c r="K2272" s="42"/>
      <c r="L2272" s="92"/>
    </row>
    <row r="2273" spans="1:12" ht="14.25" x14ac:dyDescent="0.2">
      <c r="A2273" s="44"/>
      <c r="B2273" s="43"/>
      <c r="C2273" s="195" t="s">
        <v>77</v>
      </c>
      <c r="D2273" s="195"/>
      <c r="E2273" s="195"/>
      <c r="F2273" s="195"/>
      <c r="G2273" s="195"/>
      <c r="H2273" s="195"/>
      <c r="I2273" s="100"/>
      <c r="J2273" s="42">
        <v>8451.4699999999993</v>
      </c>
      <c r="K2273" s="42"/>
      <c r="L2273" s="92"/>
    </row>
    <row r="2274" spans="1:12" ht="14.25" hidden="1" customHeight="1" x14ac:dyDescent="0.2">
      <c r="A2274" s="44"/>
      <c r="B2274" s="43"/>
      <c r="C2274" s="195" t="s">
        <v>78</v>
      </c>
      <c r="D2274" s="195"/>
      <c r="E2274" s="195"/>
      <c r="F2274" s="195"/>
      <c r="G2274" s="195"/>
      <c r="H2274" s="195"/>
      <c r="I2274" s="100"/>
      <c r="J2274" s="42">
        <v>0</v>
      </c>
      <c r="K2274" s="42"/>
      <c r="L2274" s="92"/>
    </row>
    <row r="2275" spans="1:12" ht="14.25" x14ac:dyDescent="0.2">
      <c r="A2275" s="44"/>
      <c r="B2275" s="43"/>
      <c r="C2275" s="195" t="s">
        <v>79</v>
      </c>
      <c r="D2275" s="195"/>
      <c r="E2275" s="195"/>
      <c r="F2275" s="195"/>
      <c r="G2275" s="195"/>
      <c r="H2275" s="195"/>
      <c r="I2275" s="100"/>
      <c r="J2275" s="42">
        <v>17631.189999999999</v>
      </c>
      <c r="K2275" s="42"/>
      <c r="L2275" s="92"/>
    </row>
    <row r="2276" spans="1:12" ht="14.25" x14ac:dyDescent="0.2">
      <c r="A2276" s="44"/>
      <c r="B2276" s="43"/>
      <c r="C2276" s="195" t="s">
        <v>87</v>
      </c>
      <c r="D2276" s="195"/>
      <c r="E2276" s="195"/>
      <c r="F2276" s="195"/>
      <c r="G2276" s="195"/>
      <c r="H2276" s="195"/>
      <c r="I2276" s="100"/>
      <c r="J2276" s="42">
        <f>SUM(Q1821:Q2268)+SUM(V1821:V2268)</f>
        <v>27583.879999999994</v>
      </c>
      <c r="K2276" s="42"/>
      <c r="L2276" s="92"/>
    </row>
    <row r="2277" spans="1:12" ht="14.25" x14ac:dyDescent="0.2">
      <c r="A2277" s="44"/>
      <c r="B2277" s="43"/>
      <c r="C2277" s="195" t="s">
        <v>88</v>
      </c>
      <c r="D2277" s="195"/>
      <c r="E2277" s="195"/>
      <c r="F2277" s="195"/>
      <c r="G2277" s="195"/>
      <c r="H2277" s="195"/>
      <c r="I2277" s="100"/>
      <c r="J2277" s="42">
        <v>24517.13</v>
      </c>
      <c r="K2277" s="42"/>
      <c r="L2277" s="92"/>
    </row>
    <row r="2278" spans="1:12" ht="14.25" x14ac:dyDescent="0.2">
      <c r="A2278" s="44"/>
      <c r="B2278" s="43"/>
      <c r="C2278" s="195" t="s">
        <v>89</v>
      </c>
      <c r="D2278" s="195"/>
      <c r="E2278" s="195"/>
      <c r="F2278" s="195"/>
      <c r="G2278" s="195"/>
      <c r="H2278" s="195"/>
      <c r="I2278" s="100"/>
      <c r="J2278" s="42">
        <v>15661.6</v>
      </c>
      <c r="K2278" s="42"/>
      <c r="L2278" s="92"/>
    </row>
    <row r="2279" spans="1:12" ht="14.25" hidden="1" customHeight="1" x14ac:dyDescent="0.2">
      <c r="A2279" s="44"/>
      <c r="B2279" s="43"/>
      <c r="C2279" s="195" t="s">
        <v>90</v>
      </c>
      <c r="D2279" s="195"/>
      <c r="E2279" s="195"/>
      <c r="F2279" s="195"/>
      <c r="G2279" s="195"/>
      <c r="H2279" s="195"/>
      <c r="I2279" s="100"/>
      <c r="J2279" s="42">
        <v>0</v>
      </c>
      <c r="K2279" s="42"/>
      <c r="L2279" s="92"/>
    </row>
    <row r="2280" spans="1:12" ht="14.25" hidden="1" customHeight="1" x14ac:dyDescent="0.2">
      <c r="A2280" s="44"/>
      <c r="B2280" s="43"/>
      <c r="C2280" s="195" t="s">
        <v>91</v>
      </c>
      <c r="D2280" s="195"/>
      <c r="E2280" s="195"/>
      <c r="F2280" s="195"/>
      <c r="G2280" s="195"/>
      <c r="H2280" s="195"/>
      <c r="I2280" s="100"/>
      <c r="J2280" s="42">
        <v>0</v>
      </c>
      <c r="K2280" s="42"/>
      <c r="L2280" s="92"/>
    </row>
    <row r="2281" spans="1:12" ht="15" x14ac:dyDescent="0.2">
      <c r="A2281" s="48"/>
      <c r="B2281" s="47"/>
      <c r="C2281" s="197" t="s">
        <v>164</v>
      </c>
      <c r="D2281" s="197"/>
      <c r="E2281" s="197"/>
      <c r="F2281" s="197"/>
      <c r="G2281" s="197"/>
      <c r="H2281" s="197"/>
      <c r="I2281" s="46"/>
      <c r="J2281" s="45">
        <v>93404.25</v>
      </c>
      <c r="K2281" s="45"/>
      <c r="L2281" s="93"/>
    </row>
    <row r="2282" spans="1:12" ht="14.25" hidden="1" customHeight="1" x14ac:dyDescent="0.2">
      <c r="A2282" s="44"/>
      <c r="B2282" s="43"/>
      <c r="C2282" s="196" t="s">
        <v>75</v>
      </c>
      <c r="D2282" s="195"/>
      <c r="E2282" s="195"/>
      <c r="F2282" s="195"/>
      <c r="G2282" s="195"/>
      <c r="H2282" s="195"/>
      <c r="I2282" s="100"/>
      <c r="J2282" s="42"/>
      <c r="K2282" s="42"/>
      <c r="L2282" s="92"/>
    </row>
    <row r="2283" spans="1:12" ht="14.25" hidden="1" customHeight="1" x14ac:dyDescent="0.2">
      <c r="A2283" s="44"/>
      <c r="B2283" s="43"/>
      <c r="C2283" s="195" t="s">
        <v>163</v>
      </c>
      <c r="D2283" s="195"/>
      <c r="E2283" s="195"/>
      <c r="F2283" s="195"/>
      <c r="G2283" s="195"/>
      <c r="H2283" s="195"/>
      <c r="I2283" s="100"/>
      <c r="J2283" s="42">
        <f>SUM(BQ1821:BQ2268)</f>
        <v>0</v>
      </c>
      <c r="K2283" s="42"/>
      <c r="L2283" s="92"/>
    </row>
    <row r="2284" spans="1:12" ht="14.25" hidden="1" customHeight="1" x14ac:dyDescent="0.2">
      <c r="A2284" s="44"/>
      <c r="B2284" s="43"/>
      <c r="C2284" s="195" t="s">
        <v>162</v>
      </c>
      <c r="D2284" s="195"/>
      <c r="E2284" s="195"/>
      <c r="F2284" s="195"/>
      <c r="G2284" s="195"/>
      <c r="H2284" s="195"/>
      <c r="I2284" s="100"/>
      <c r="J2284" s="42">
        <f>SUM(BR1821:BR2268)</f>
        <v>0</v>
      </c>
      <c r="K2284" s="42"/>
      <c r="L2284" s="92"/>
    </row>
    <row r="2286" spans="1:12" ht="15" x14ac:dyDescent="0.2">
      <c r="A2286" s="48"/>
      <c r="B2286" s="47"/>
      <c r="C2286" s="197" t="s">
        <v>161</v>
      </c>
      <c r="D2286" s="197"/>
      <c r="E2286" s="197"/>
      <c r="F2286" s="197"/>
      <c r="G2286" s="197"/>
      <c r="H2286" s="197"/>
      <c r="I2286" s="46"/>
      <c r="J2286" s="45"/>
      <c r="K2286" s="45"/>
      <c r="L2286" s="93"/>
    </row>
    <row r="2287" spans="1:12" ht="14.25" x14ac:dyDescent="0.2">
      <c r="A2287" s="44"/>
      <c r="B2287" s="43" t="s">
        <v>40</v>
      </c>
      <c r="C2287" s="195" t="s">
        <v>160</v>
      </c>
      <c r="D2287" s="195"/>
      <c r="E2287" s="195"/>
      <c r="F2287" s="195"/>
      <c r="G2287" s="195"/>
      <c r="H2287" s="195"/>
      <c r="I2287" s="100"/>
      <c r="J2287" s="42">
        <f>SUM(AN36:AN2284)+SUM(AX36:AX2284)</f>
        <v>2835492.62</v>
      </c>
      <c r="K2287" s="42">
        <v>8.08</v>
      </c>
      <c r="L2287" s="92">
        <f>ROUND(J2287*K2287, 0)</f>
        <v>22910780</v>
      </c>
    </row>
    <row r="2288" spans="1:12" ht="14.25" x14ac:dyDescent="0.2">
      <c r="A2288" s="44"/>
      <c r="B2288" s="43" t="s">
        <v>40</v>
      </c>
      <c r="C2288" s="195" t="s">
        <v>159</v>
      </c>
      <c r="D2288" s="195"/>
      <c r="E2288" s="195"/>
      <c r="F2288" s="195"/>
      <c r="G2288" s="195"/>
      <c r="H2288" s="195"/>
      <c r="I2288" s="100"/>
      <c r="J2288" s="42">
        <f>SUM(AR36:AR2284)+SUM(BB36:BB2284)+SUM(BI36:BI2284)+SUM(BP36:BP2284)</f>
        <v>17631.190000000002</v>
      </c>
      <c r="K2288" s="42">
        <v>8.08</v>
      </c>
      <c r="L2288" s="92">
        <f>ROUND(J2288*K2288, 0)</f>
        <v>142460</v>
      </c>
    </row>
    <row r="2289" spans="1:12" ht="14.25" hidden="1" customHeight="1" x14ac:dyDescent="0.2">
      <c r="A2289" s="44"/>
      <c r="B2289" s="43" t="s">
        <v>40</v>
      </c>
      <c r="C2289" s="195" t="s">
        <v>158</v>
      </c>
      <c r="D2289" s="195"/>
      <c r="E2289" s="195"/>
      <c r="F2289" s="195"/>
      <c r="G2289" s="195"/>
      <c r="H2289" s="195"/>
      <c r="I2289" s="100"/>
      <c r="J2289" s="42">
        <f>SUM(BH36:BH2284)</f>
        <v>0</v>
      </c>
      <c r="K2289" s="42">
        <v>4.5199999999999996</v>
      </c>
      <c r="L2289" s="92">
        <f>ROUND(J2289*K2289, 0)</f>
        <v>0</v>
      </c>
    </row>
    <row r="2290" spans="1:12" ht="14.25" hidden="1" customHeight="1" x14ac:dyDescent="0.2">
      <c r="A2290" s="44"/>
      <c r="B2290" s="43"/>
      <c r="C2290" s="195" t="s">
        <v>157</v>
      </c>
      <c r="D2290" s="195"/>
      <c r="E2290" s="195"/>
      <c r="F2290" s="195"/>
      <c r="G2290" s="195"/>
      <c r="H2290" s="195"/>
      <c r="I2290" s="100"/>
      <c r="J2290" s="42">
        <f>J2293+J2292</f>
        <v>0</v>
      </c>
      <c r="K2290" s="42"/>
      <c r="L2290" s="92">
        <f>ROUND(L2293+L2292, 0)</f>
        <v>0</v>
      </c>
    </row>
    <row r="2291" spans="1:12" ht="14.25" hidden="1" customHeight="1" x14ac:dyDescent="0.2">
      <c r="A2291" s="44"/>
      <c r="B2291" s="43"/>
      <c r="C2291" s="196" t="s">
        <v>75</v>
      </c>
      <c r="D2291" s="195"/>
      <c r="E2291" s="195"/>
      <c r="F2291" s="195"/>
      <c r="G2291" s="195"/>
      <c r="H2291" s="195"/>
      <c r="I2291" s="100"/>
      <c r="J2291" s="42"/>
      <c r="K2291" s="42"/>
      <c r="L2291" s="92"/>
    </row>
    <row r="2292" spans="1:12" ht="14.25" hidden="1" customHeight="1" x14ac:dyDescent="0.2">
      <c r="A2292" s="44"/>
      <c r="B2292" s="43" t="s">
        <v>40</v>
      </c>
      <c r="C2292" s="195" t="s">
        <v>80</v>
      </c>
      <c r="D2292" s="195"/>
      <c r="E2292" s="195"/>
      <c r="F2292" s="195"/>
      <c r="G2292" s="195"/>
      <c r="H2292" s="195"/>
      <c r="I2292" s="100"/>
      <c r="J2292" s="42">
        <f>SUM(BN36:BN2284)</f>
        <v>0</v>
      </c>
      <c r="K2292" s="42">
        <v>17.43</v>
      </c>
      <c r="L2292" s="92">
        <f>ROUND(J2292*K2292, 0)</f>
        <v>0</v>
      </c>
    </row>
    <row r="2293" spans="1:12" ht="14.25" hidden="1" customHeight="1" x14ac:dyDescent="0.2">
      <c r="A2293" s="44"/>
      <c r="B2293" s="43" t="s">
        <v>40</v>
      </c>
      <c r="C2293" s="195" t="s">
        <v>81</v>
      </c>
      <c r="D2293" s="195"/>
      <c r="E2293" s="195"/>
      <c r="F2293" s="195"/>
      <c r="G2293" s="195"/>
      <c r="H2293" s="195"/>
      <c r="I2293" s="100"/>
      <c r="J2293" s="42">
        <f>SUM(BM36:BM2284)</f>
        <v>0</v>
      </c>
      <c r="K2293" s="42">
        <v>11.95</v>
      </c>
      <c r="L2293" s="92">
        <f>ROUND(J2293*K2293, 0)</f>
        <v>0</v>
      </c>
    </row>
    <row r="2294" spans="1:12" ht="15" x14ac:dyDescent="0.2">
      <c r="A2294" s="48"/>
      <c r="B2294" s="47"/>
      <c r="C2294" s="197" t="s">
        <v>102</v>
      </c>
      <c r="D2294" s="197"/>
      <c r="E2294" s="197"/>
      <c r="F2294" s="197"/>
      <c r="G2294" s="197"/>
      <c r="H2294" s="197"/>
      <c r="I2294" s="46"/>
      <c r="J2294" s="45">
        <f>J2287+J2288+J2289+J2290</f>
        <v>2853123.81</v>
      </c>
      <c r="K2294" s="45"/>
      <c r="L2294" s="93">
        <f>L2287+L2288+L2289+L2290</f>
        <v>23053240</v>
      </c>
    </row>
    <row r="2295" spans="1:12" ht="14.25" hidden="1" customHeight="1" x14ac:dyDescent="0.2">
      <c r="A2295" s="44"/>
      <c r="B2295" s="43"/>
      <c r="C2295" s="196" t="s">
        <v>75</v>
      </c>
      <c r="D2295" s="195"/>
      <c r="E2295" s="195"/>
      <c r="F2295" s="195"/>
      <c r="G2295" s="195"/>
      <c r="H2295" s="195"/>
      <c r="I2295" s="100"/>
      <c r="J2295" s="42"/>
      <c r="K2295" s="42"/>
      <c r="L2295" s="92"/>
    </row>
    <row r="2296" spans="1:12" ht="14.25" hidden="1" customHeight="1" x14ac:dyDescent="0.2">
      <c r="A2296" s="44"/>
      <c r="B2296" s="43"/>
      <c r="C2296" s="195" t="s">
        <v>82</v>
      </c>
      <c r="D2296" s="195"/>
      <c r="E2296" s="195"/>
      <c r="F2296" s="195"/>
      <c r="G2296" s="195"/>
      <c r="H2296" s="195"/>
      <c r="I2296" s="100"/>
      <c r="J2296" s="42"/>
      <c r="K2296" s="42"/>
      <c r="L2296" s="92">
        <f>SUM(BS36:BS2284)</f>
        <v>0</v>
      </c>
    </row>
    <row r="2297" spans="1:12" ht="14.25" hidden="1" customHeight="1" x14ac:dyDescent="0.2">
      <c r="A2297" s="44"/>
      <c r="B2297" s="43"/>
      <c r="C2297" s="195" t="s">
        <v>83</v>
      </c>
      <c r="D2297" s="195"/>
      <c r="E2297" s="195"/>
      <c r="F2297" s="195"/>
      <c r="G2297" s="195"/>
      <c r="H2297" s="195"/>
      <c r="I2297" s="100"/>
      <c r="J2297" s="42"/>
      <c r="K2297" s="42"/>
      <c r="L2297" s="92">
        <f>SUM(BT36:BT2284)</f>
        <v>0</v>
      </c>
    </row>
    <row r="2298" spans="1:12" ht="14.25" x14ac:dyDescent="0.2">
      <c r="C2298" s="202" t="s">
        <v>331</v>
      </c>
      <c r="D2298" s="202"/>
      <c r="E2298" s="202"/>
      <c r="F2298" s="202"/>
      <c r="G2298" s="202"/>
      <c r="H2298" s="202"/>
      <c r="I2298" s="203">
        <v>286398.08000000002</v>
      </c>
      <c r="J2298" s="203"/>
    </row>
    <row r="2299" spans="1:12" ht="14.25" x14ac:dyDescent="0.2">
      <c r="C2299" s="202" t="s">
        <v>332</v>
      </c>
      <c r="D2299" s="202"/>
      <c r="E2299" s="202"/>
      <c r="F2299" s="202"/>
      <c r="G2299" s="202"/>
      <c r="H2299" s="202"/>
      <c r="I2299" s="203">
        <v>31882.46</v>
      </c>
      <c r="J2299" s="203"/>
    </row>
    <row r="2300" spans="1:12" ht="14.25" x14ac:dyDescent="0.2">
      <c r="C2300" s="202" t="s">
        <v>333</v>
      </c>
      <c r="D2300" s="202"/>
      <c r="E2300" s="202"/>
      <c r="F2300" s="202"/>
      <c r="G2300" s="202"/>
      <c r="H2300" s="202"/>
      <c r="I2300" s="203">
        <v>2076128.23</v>
      </c>
      <c r="J2300" s="203"/>
    </row>
    <row r="2301" spans="1:12" ht="14.25" x14ac:dyDescent="0.2">
      <c r="C2301" s="202" t="s">
        <v>334</v>
      </c>
      <c r="D2301" s="202"/>
      <c r="E2301" s="202"/>
      <c r="F2301" s="202"/>
      <c r="G2301" s="202"/>
      <c r="H2301" s="202"/>
      <c r="I2301" s="203">
        <v>286830.36</v>
      </c>
      <c r="J2301" s="203"/>
    </row>
    <row r="2302" spans="1:12" ht="14.25" x14ac:dyDescent="0.2">
      <c r="C2302" s="202" t="s">
        <v>335</v>
      </c>
      <c r="D2302" s="202"/>
      <c r="E2302" s="202"/>
      <c r="F2302" s="202"/>
      <c r="G2302" s="202"/>
      <c r="H2302" s="202"/>
      <c r="I2302" s="203">
        <v>154253.49</v>
      </c>
      <c r="J2302" s="203"/>
    </row>
    <row r="2303" spans="1:12" ht="14.25" x14ac:dyDescent="0.2">
      <c r="C2303" s="202" t="s">
        <v>336</v>
      </c>
      <c r="D2303" s="202"/>
      <c r="E2303" s="202"/>
      <c r="F2303" s="202"/>
      <c r="G2303" s="202"/>
      <c r="H2303" s="202"/>
      <c r="I2303" s="203">
        <v>3469.62</v>
      </c>
      <c r="J2303" s="203"/>
    </row>
    <row r="2304" spans="1:12" ht="14.25" x14ac:dyDescent="0.2">
      <c r="C2304" s="202" t="s">
        <v>337</v>
      </c>
      <c r="D2304" s="202"/>
      <c r="E2304" s="202"/>
      <c r="F2304" s="202"/>
      <c r="G2304" s="202"/>
      <c r="H2304" s="202"/>
      <c r="I2304" s="203">
        <v>14161.57</v>
      </c>
      <c r="J2304" s="203"/>
    </row>
    <row r="2305" spans="1:11" ht="14.25" x14ac:dyDescent="0.2">
      <c r="C2305" s="202" t="s">
        <v>338</v>
      </c>
      <c r="D2305" s="202"/>
      <c r="E2305" s="202"/>
      <c r="F2305" s="202"/>
      <c r="G2305" s="202"/>
      <c r="H2305" s="202"/>
      <c r="I2305" s="203">
        <v>2853123.81</v>
      </c>
      <c r="J2305" s="203"/>
    </row>
    <row r="2308" spans="1:11" ht="14.25" x14ac:dyDescent="0.2">
      <c r="A2308" s="200" t="s">
        <v>84</v>
      </c>
      <c r="B2308" s="200"/>
      <c r="C2308" s="41" t="s">
        <v>49</v>
      </c>
      <c r="D2308" s="41"/>
      <c r="E2308" s="41"/>
      <c r="F2308" s="41"/>
      <c r="G2308" s="41"/>
      <c r="H2308" s="201" t="s">
        <v>49</v>
      </c>
      <c r="I2308" s="201"/>
      <c r="J2308" s="201"/>
      <c r="K2308" s="201"/>
    </row>
    <row r="2309" spans="1:11" ht="14.25" x14ac:dyDescent="0.2">
      <c r="A2309" s="40"/>
      <c r="B2309" s="40"/>
      <c r="C2309" s="204" t="s">
        <v>85</v>
      </c>
      <c r="D2309" s="204"/>
      <c r="E2309" s="204"/>
      <c r="F2309" s="204"/>
      <c r="G2309" s="204"/>
      <c r="H2309" s="40"/>
      <c r="I2309" s="40"/>
      <c r="J2309" s="40"/>
      <c r="K2309" s="40"/>
    </row>
    <row r="2310" spans="1:11" ht="14.25" x14ac:dyDescent="0.2">
      <c r="A2310" s="40"/>
      <c r="B2310" s="40"/>
      <c r="C2310" s="40"/>
      <c r="D2310" s="40"/>
      <c r="E2310" s="40"/>
      <c r="F2310" s="40"/>
      <c r="G2310" s="40"/>
      <c r="H2310" s="40"/>
      <c r="I2310" s="40"/>
      <c r="J2310" s="40"/>
      <c r="K2310" s="40"/>
    </row>
    <row r="2311" spans="1:11" ht="14.25" x14ac:dyDescent="0.2">
      <c r="A2311" s="200" t="s">
        <v>86</v>
      </c>
      <c r="B2311" s="200"/>
      <c r="C2311" s="41" t="s">
        <v>49</v>
      </c>
      <c r="D2311" s="41"/>
      <c r="E2311" s="41"/>
      <c r="F2311" s="41"/>
      <c r="G2311" s="41"/>
      <c r="H2311" s="201" t="s">
        <v>49</v>
      </c>
      <c r="I2311" s="201"/>
      <c r="J2311" s="201"/>
      <c r="K2311" s="201"/>
    </row>
    <row r="2312" spans="1:11" ht="14.25" x14ac:dyDescent="0.2">
      <c r="A2312" s="40"/>
      <c r="B2312" s="40"/>
      <c r="C2312" s="204" t="s">
        <v>85</v>
      </c>
      <c r="D2312" s="204"/>
      <c r="E2312" s="204"/>
      <c r="F2312" s="204"/>
      <c r="G2312" s="204"/>
      <c r="H2312" s="40"/>
      <c r="I2312" s="40"/>
      <c r="J2312" s="40"/>
      <c r="K2312" s="40"/>
    </row>
  </sheetData>
  <mergeCells count="652">
    <mergeCell ref="C18:G18"/>
    <mergeCell ref="C19:G19"/>
    <mergeCell ref="D23:E23"/>
    <mergeCell ref="A2:L2"/>
    <mergeCell ref="A4:K4"/>
    <mergeCell ref="B7:K7"/>
    <mergeCell ref="B8:K8"/>
    <mergeCell ref="B10:K10"/>
    <mergeCell ref="B12:K12"/>
    <mergeCell ref="B13:K13"/>
    <mergeCell ref="D26:E26"/>
    <mergeCell ref="D27:E27"/>
    <mergeCell ref="D28:E28"/>
    <mergeCell ref="D29:E29"/>
    <mergeCell ref="A31:A34"/>
    <mergeCell ref="B31:B34"/>
    <mergeCell ref="C31:C34"/>
    <mergeCell ref="D31:D34"/>
    <mergeCell ref="E31:G33"/>
    <mergeCell ref="H31:J33"/>
    <mergeCell ref="K31:K34"/>
    <mergeCell ref="L31:L34"/>
    <mergeCell ref="C2298:H2298"/>
    <mergeCell ref="I2298:J2298"/>
    <mergeCell ref="C2299:H2299"/>
    <mergeCell ref="I2299:J2299"/>
    <mergeCell ref="I143:J143"/>
    <mergeCell ref="C143:H143"/>
    <mergeCell ref="I131:J131"/>
    <mergeCell ref="I57:J57"/>
    <mergeCell ref="C57:H57"/>
    <mergeCell ref="I91:J91"/>
    <mergeCell ref="C91:H91"/>
    <mergeCell ref="I88:J88"/>
    <mergeCell ref="C88:H88"/>
    <mergeCell ref="I74:J74"/>
    <mergeCell ref="C74:H74"/>
    <mergeCell ref="I71:J71"/>
    <mergeCell ref="C71:H71"/>
    <mergeCell ref="C147:H147"/>
    <mergeCell ref="C196:H196"/>
    <mergeCell ref="C195:H195"/>
    <mergeCell ref="C194:H194"/>
    <mergeCell ref="C2301:H2301"/>
    <mergeCell ref="I2301:J2301"/>
    <mergeCell ref="C2302:H2302"/>
    <mergeCell ref="I2302:J2302"/>
    <mergeCell ref="C2312:G2312"/>
    <mergeCell ref="C2303:H2303"/>
    <mergeCell ref="I2303:J2303"/>
    <mergeCell ref="C2304:H2304"/>
    <mergeCell ref="I2304:J2304"/>
    <mergeCell ref="C2305:H2305"/>
    <mergeCell ref="I2305:J2305"/>
    <mergeCell ref="C2309:G2309"/>
    <mergeCell ref="A2311:B2311"/>
    <mergeCell ref="H2311:K2311"/>
    <mergeCell ref="I54:J54"/>
    <mergeCell ref="C54:H54"/>
    <mergeCell ref="A39:L39"/>
    <mergeCell ref="A37:L37"/>
    <mergeCell ref="C202:H202"/>
    <mergeCell ref="C201:H201"/>
    <mergeCell ref="C200:H200"/>
    <mergeCell ref="C199:H199"/>
    <mergeCell ref="C128:H128"/>
    <mergeCell ref="I111:J111"/>
    <mergeCell ref="C111:H111"/>
    <mergeCell ref="I108:J108"/>
    <mergeCell ref="C108:H108"/>
    <mergeCell ref="A2308:B2308"/>
    <mergeCell ref="H2308:K2308"/>
    <mergeCell ref="C198:H198"/>
    <mergeCell ref="C197:H197"/>
    <mergeCell ref="C131:H131"/>
    <mergeCell ref="C2300:H2300"/>
    <mergeCell ref="I2300:J2300"/>
    <mergeCell ref="I105:J105"/>
    <mergeCell ref="C105:H105"/>
    <mergeCell ref="I192:J192"/>
    <mergeCell ref="C192:H192"/>
    <mergeCell ref="I180:J180"/>
    <mergeCell ref="C180:H180"/>
    <mergeCell ref="I128:J128"/>
    <mergeCell ref="I165:J165"/>
    <mergeCell ref="C165:H165"/>
    <mergeCell ref="I162:J162"/>
    <mergeCell ref="C162:H162"/>
    <mergeCell ref="I147:J147"/>
    <mergeCell ref="C204:H204"/>
    <mergeCell ref="C203:H203"/>
    <mergeCell ref="I314:J314"/>
    <mergeCell ref="C314:H314"/>
    <mergeCell ref="I311:J311"/>
    <mergeCell ref="C311:H311"/>
    <mergeCell ref="I308:J308"/>
    <mergeCell ref="C308:H308"/>
    <mergeCell ref="I305:J305"/>
    <mergeCell ref="I252:J252"/>
    <mergeCell ref="C252:H252"/>
    <mergeCell ref="I249:J249"/>
    <mergeCell ref="C249:H249"/>
    <mergeCell ref="I228:J228"/>
    <mergeCell ref="C228:H228"/>
    <mergeCell ref="I225:J225"/>
    <mergeCell ref="C225:H225"/>
    <mergeCell ref="A210:L210"/>
    <mergeCell ref="C208:H208"/>
    <mergeCell ref="C207:H207"/>
    <mergeCell ref="C206:H206"/>
    <mergeCell ref="C205:H205"/>
    <mergeCell ref="I255:J255"/>
    <mergeCell ref="C255:H255"/>
    <mergeCell ref="I270:J270"/>
    <mergeCell ref="C270:H270"/>
    <mergeCell ref="I267:J267"/>
    <mergeCell ref="C267:H267"/>
    <mergeCell ref="I234:J234"/>
    <mergeCell ref="C234:H234"/>
    <mergeCell ref="I231:J231"/>
    <mergeCell ref="C231:H231"/>
    <mergeCell ref="I296:J296"/>
    <mergeCell ref="C296:H296"/>
    <mergeCell ref="I293:J293"/>
    <mergeCell ref="C293:H293"/>
    <mergeCell ref="I290:J290"/>
    <mergeCell ref="C290:H290"/>
    <mergeCell ref="I287:J287"/>
    <mergeCell ref="C287:H287"/>
    <mergeCell ref="I436:J436"/>
    <mergeCell ref="C436:H436"/>
    <mergeCell ref="I433:J433"/>
    <mergeCell ref="C433:H433"/>
    <mergeCell ref="I387:J387"/>
    <mergeCell ref="C387:H387"/>
    <mergeCell ref="I376:J376"/>
    <mergeCell ref="C376:H376"/>
    <mergeCell ref="I373:J373"/>
    <mergeCell ref="C305:H305"/>
    <mergeCell ref="I302:J302"/>
    <mergeCell ref="C302:H302"/>
    <mergeCell ref="I299:J299"/>
    <mergeCell ref="C299:H299"/>
    <mergeCell ref="C320:H320"/>
    <mergeCell ref="C319:H319"/>
    <mergeCell ref="I317:J317"/>
    <mergeCell ref="C317:H317"/>
    <mergeCell ref="C323:H323"/>
    <mergeCell ref="C322:H322"/>
    <mergeCell ref="C321:H321"/>
    <mergeCell ref="C326:H326"/>
    <mergeCell ref="C325:H325"/>
    <mergeCell ref="C324:H324"/>
    <mergeCell ref="C359:H359"/>
    <mergeCell ref="I349:J349"/>
    <mergeCell ref="C349:H349"/>
    <mergeCell ref="A335:L335"/>
    <mergeCell ref="C333:H333"/>
    <mergeCell ref="I359:J359"/>
    <mergeCell ref="C332:H332"/>
    <mergeCell ref="C331:H331"/>
    <mergeCell ref="C330:H330"/>
    <mergeCell ref="C329:H329"/>
    <mergeCell ref="C328:H328"/>
    <mergeCell ref="C327:H327"/>
    <mergeCell ref="I559:J559"/>
    <mergeCell ref="C559:H559"/>
    <mergeCell ref="I546:J546"/>
    <mergeCell ref="C546:H546"/>
    <mergeCell ref="I535:J535"/>
    <mergeCell ref="C535:H535"/>
    <mergeCell ref="C373:H373"/>
    <mergeCell ref="I532:J532"/>
    <mergeCell ref="C532:H532"/>
    <mergeCell ref="I517:J517"/>
    <mergeCell ref="C517:H517"/>
    <mergeCell ref="I507:J507"/>
    <mergeCell ref="C507:H507"/>
    <mergeCell ref="I471:J471"/>
    <mergeCell ref="C471:H471"/>
    <mergeCell ref="I457:J457"/>
    <mergeCell ref="I417:J417"/>
    <mergeCell ref="C417:H417"/>
    <mergeCell ref="I414:J414"/>
    <mergeCell ref="C414:H414"/>
    <mergeCell ref="I400:J400"/>
    <mergeCell ref="C400:H400"/>
    <mergeCell ref="I439:J439"/>
    <mergeCell ref="C439:H439"/>
    <mergeCell ref="C457:H457"/>
    <mergeCell ref="I442:J442"/>
    <mergeCell ref="C442:H442"/>
    <mergeCell ref="I504:J504"/>
    <mergeCell ref="C504:H504"/>
    <mergeCell ref="I488:J488"/>
    <mergeCell ref="C488:H488"/>
    <mergeCell ref="I485:J485"/>
    <mergeCell ref="C485:H485"/>
    <mergeCell ref="I574:J574"/>
    <mergeCell ref="C574:H574"/>
    <mergeCell ref="I665:J665"/>
    <mergeCell ref="C665:H665"/>
    <mergeCell ref="I650:J650"/>
    <mergeCell ref="C650:H650"/>
    <mergeCell ref="I640:J640"/>
    <mergeCell ref="C640:H640"/>
    <mergeCell ref="I637:J637"/>
    <mergeCell ref="C637:H637"/>
    <mergeCell ref="I621:J621"/>
    <mergeCell ref="C621:H621"/>
    <mergeCell ref="I618:J618"/>
    <mergeCell ref="C618:H618"/>
    <mergeCell ref="I603:J603"/>
    <mergeCell ref="C603:H603"/>
    <mergeCell ref="I600:J600"/>
    <mergeCell ref="C600:H600"/>
    <mergeCell ref="I597:J597"/>
    <mergeCell ref="C597:H597"/>
    <mergeCell ref="I594:J594"/>
    <mergeCell ref="C594:H594"/>
    <mergeCell ref="I577:J577"/>
    <mergeCell ref="C577:H577"/>
    <mergeCell ref="I668:J668"/>
    <mergeCell ref="C668:H668"/>
    <mergeCell ref="I752:J752"/>
    <mergeCell ref="C752:H752"/>
    <mergeCell ref="I739:J739"/>
    <mergeCell ref="C739:H739"/>
    <mergeCell ref="I728:J728"/>
    <mergeCell ref="C728:H728"/>
    <mergeCell ref="I725:J725"/>
    <mergeCell ref="C725:H725"/>
    <mergeCell ref="I711:J711"/>
    <mergeCell ref="C711:H711"/>
    <mergeCell ref="I701:J701"/>
    <mergeCell ref="C701:H701"/>
    <mergeCell ref="I698:J698"/>
    <mergeCell ref="C698:H698"/>
    <mergeCell ref="I695:J695"/>
    <mergeCell ref="C695:H695"/>
    <mergeCell ref="I692:J692"/>
    <mergeCell ref="C692:H692"/>
    <mergeCell ref="I688:J688"/>
    <mergeCell ref="C688:H688"/>
    <mergeCell ref="I685:J685"/>
    <mergeCell ref="C685:H685"/>
    <mergeCell ref="I767:J767"/>
    <mergeCell ref="C767:H767"/>
    <mergeCell ref="I860:J860"/>
    <mergeCell ref="C860:H860"/>
    <mergeCell ref="I850:J850"/>
    <mergeCell ref="C850:H850"/>
    <mergeCell ref="I836:J836"/>
    <mergeCell ref="C836:H836"/>
    <mergeCell ref="I823:J823"/>
    <mergeCell ref="C823:H823"/>
    <mergeCell ref="I820:J820"/>
    <mergeCell ref="C820:H820"/>
    <mergeCell ref="I806:J806"/>
    <mergeCell ref="C806:H806"/>
    <mergeCell ref="I796:J796"/>
    <mergeCell ref="C796:H796"/>
    <mergeCell ref="I793:J793"/>
    <mergeCell ref="C793:H793"/>
    <mergeCell ref="I790:J790"/>
    <mergeCell ref="C790:H790"/>
    <mergeCell ref="I787:J787"/>
    <mergeCell ref="C787:H787"/>
    <mergeCell ref="I770:J770"/>
    <mergeCell ref="C770:H770"/>
    <mergeCell ref="I874:J874"/>
    <mergeCell ref="C874:H874"/>
    <mergeCell ref="I918:J918"/>
    <mergeCell ref="C918:H918"/>
    <mergeCell ref="I915:J915"/>
    <mergeCell ref="C915:H915"/>
    <mergeCell ref="I901:J901"/>
    <mergeCell ref="C901:H901"/>
    <mergeCell ref="I888:J888"/>
    <mergeCell ref="C888:H888"/>
    <mergeCell ref="I877:J877"/>
    <mergeCell ref="C877:H877"/>
    <mergeCell ref="I939:J939"/>
    <mergeCell ref="C939:H939"/>
    <mergeCell ref="I936:J936"/>
    <mergeCell ref="C936:H936"/>
    <mergeCell ref="I933:J933"/>
    <mergeCell ref="C933:H933"/>
    <mergeCell ref="I1008:J1008"/>
    <mergeCell ref="C1008:H1008"/>
    <mergeCell ref="I994:J994"/>
    <mergeCell ref="C994:H994"/>
    <mergeCell ref="I991:J991"/>
    <mergeCell ref="C991:H991"/>
    <mergeCell ref="I988:J988"/>
    <mergeCell ref="C988:H988"/>
    <mergeCell ref="I973:J973"/>
    <mergeCell ref="C973:H973"/>
    <mergeCell ref="I970:J970"/>
    <mergeCell ref="C970:H970"/>
    <mergeCell ref="I956:J956"/>
    <mergeCell ref="C956:H956"/>
    <mergeCell ref="I953:J953"/>
    <mergeCell ref="C953:H953"/>
    <mergeCell ref="I1135:J1135"/>
    <mergeCell ref="C1135:H1135"/>
    <mergeCell ref="I1119:J1119"/>
    <mergeCell ref="C1119:H1119"/>
    <mergeCell ref="I1116:J1116"/>
    <mergeCell ref="C1116:H1116"/>
    <mergeCell ref="C1027:H1027"/>
    <mergeCell ref="I1011:J1011"/>
    <mergeCell ref="C1011:H1011"/>
    <mergeCell ref="C1026:H1026"/>
    <mergeCell ref="C1025:H1025"/>
    <mergeCell ref="C1024:H1024"/>
    <mergeCell ref="C1023:H1023"/>
    <mergeCell ref="C1022:H1022"/>
    <mergeCell ref="C1060:H1060"/>
    <mergeCell ref="C1020:H1020"/>
    <mergeCell ref="C1019:H1019"/>
    <mergeCell ref="I1060:J1060"/>
    <mergeCell ref="C1018:H1018"/>
    <mergeCell ref="C1017:H1017"/>
    <mergeCell ref="C1016:H1016"/>
    <mergeCell ref="C1015:H1015"/>
    <mergeCell ref="C1014:H1014"/>
    <mergeCell ref="C1013:H1013"/>
    <mergeCell ref="C1138:H1138"/>
    <mergeCell ref="C1021:H1021"/>
    <mergeCell ref="C1212:H1212"/>
    <mergeCell ref="I1209:J1209"/>
    <mergeCell ref="C1209:H1209"/>
    <mergeCell ref="I1193:J1193"/>
    <mergeCell ref="C1193:H1193"/>
    <mergeCell ref="I1082:J1082"/>
    <mergeCell ref="C1082:H1082"/>
    <mergeCell ref="I1079:J1079"/>
    <mergeCell ref="C1079:H1079"/>
    <mergeCell ref="I1063:J1063"/>
    <mergeCell ref="C1063:H1063"/>
    <mergeCell ref="I1103:J1103"/>
    <mergeCell ref="C1103:H1103"/>
    <mergeCell ref="I1100:J1100"/>
    <mergeCell ref="C1100:H1100"/>
    <mergeCell ref="I1085:J1085"/>
    <mergeCell ref="C1085:H1085"/>
    <mergeCell ref="I1047:J1047"/>
    <mergeCell ref="C1047:H1047"/>
    <mergeCell ref="I1044:J1044"/>
    <mergeCell ref="C1044:H1044"/>
    <mergeCell ref="A1029:L1029"/>
    <mergeCell ref="I1138:J1138"/>
    <mergeCell ref="C1303:H1303"/>
    <mergeCell ref="I1300:J1300"/>
    <mergeCell ref="C1300:H1300"/>
    <mergeCell ref="I1284:J1284"/>
    <mergeCell ref="C1284:H1284"/>
    <mergeCell ref="I1281:J1281"/>
    <mergeCell ref="C1281:H1281"/>
    <mergeCell ref="I1268:J1268"/>
    <mergeCell ref="C1268:H1268"/>
    <mergeCell ref="I1177:J1177"/>
    <mergeCell ref="C1177:H1177"/>
    <mergeCell ref="I1174:J1174"/>
    <mergeCell ref="C1174:H1174"/>
    <mergeCell ref="I1159:J1159"/>
    <mergeCell ref="C1159:H1159"/>
    <mergeCell ref="I1156:J1156"/>
    <mergeCell ref="C1156:H1156"/>
    <mergeCell ref="I1142:J1142"/>
    <mergeCell ref="C1142:H1142"/>
    <mergeCell ref="C1216:H1216"/>
    <mergeCell ref="I1212:J1212"/>
    <mergeCell ref="I1233:J1233"/>
    <mergeCell ref="C1233:H1233"/>
    <mergeCell ref="I1230:J1230"/>
    <mergeCell ref="C1230:H1230"/>
    <mergeCell ref="I1216:J1216"/>
    <mergeCell ref="I1190:J1190"/>
    <mergeCell ref="C1190:H1190"/>
    <mergeCell ref="I1250:J1250"/>
    <mergeCell ref="C1250:H1250"/>
    <mergeCell ref="I1247:J1247"/>
    <mergeCell ref="C1247:H1247"/>
    <mergeCell ref="I1307:J1307"/>
    <mergeCell ref="C1307:H1307"/>
    <mergeCell ref="I1303:J1303"/>
    <mergeCell ref="C1332:H1332"/>
    <mergeCell ref="C1331:H1331"/>
    <mergeCell ref="C1330:H1330"/>
    <mergeCell ref="C1329:H1329"/>
    <mergeCell ref="C1328:H1328"/>
    <mergeCell ref="I1265:J1265"/>
    <mergeCell ref="C1265:H1265"/>
    <mergeCell ref="C1327:H1327"/>
    <mergeCell ref="C1326:H1326"/>
    <mergeCell ref="C1325:H1325"/>
    <mergeCell ref="C1324:H1324"/>
    <mergeCell ref="C1323:H1323"/>
    <mergeCell ref="I1321:J1321"/>
    <mergeCell ref="C1321:H1321"/>
    <mergeCell ref="C1333:H1333"/>
    <mergeCell ref="C1392:H1392"/>
    <mergeCell ref="I1389:J1389"/>
    <mergeCell ref="C1389:H1389"/>
    <mergeCell ref="I1375:J1375"/>
    <mergeCell ref="C1375:H1375"/>
    <mergeCell ref="I1372:J1372"/>
    <mergeCell ref="C1372:H1372"/>
    <mergeCell ref="I1392:J1392"/>
    <mergeCell ref="I1357:J1357"/>
    <mergeCell ref="C1357:H1357"/>
    <mergeCell ref="I1354:J1354"/>
    <mergeCell ref="C1354:H1354"/>
    <mergeCell ref="A1339:L1339"/>
    <mergeCell ref="C1337:H1337"/>
    <mergeCell ref="I1456:J1456"/>
    <mergeCell ref="I1485:J1485"/>
    <mergeCell ref="I1502:J1502"/>
    <mergeCell ref="C1502:H1502"/>
    <mergeCell ref="I1499:J1499"/>
    <mergeCell ref="C1499:H1499"/>
    <mergeCell ref="C1336:H1336"/>
    <mergeCell ref="C1335:H1335"/>
    <mergeCell ref="C1334:H1334"/>
    <mergeCell ref="I1550:J1550"/>
    <mergeCell ref="C1550:H1550"/>
    <mergeCell ref="I1405:J1405"/>
    <mergeCell ref="C1405:H1405"/>
    <mergeCell ref="C1456:H1456"/>
    <mergeCell ref="I1453:J1453"/>
    <mergeCell ref="C1453:H1453"/>
    <mergeCell ref="I1439:J1439"/>
    <mergeCell ref="C1439:H1439"/>
    <mergeCell ref="I1436:J1436"/>
    <mergeCell ref="C1436:H1436"/>
    <mergeCell ref="I1422:J1422"/>
    <mergeCell ref="C1422:H1422"/>
    <mergeCell ref="I1408:J1408"/>
    <mergeCell ref="C1408:H1408"/>
    <mergeCell ref="I1529:J1529"/>
    <mergeCell ref="C1529:H1529"/>
    <mergeCell ref="I1515:J1515"/>
    <mergeCell ref="C1515:H1515"/>
    <mergeCell ref="C1485:H1485"/>
    <mergeCell ref="I1472:J1472"/>
    <mergeCell ref="C1472:H1472"/>
    <mergeCell ref="I1459:J1459"/>
    <mergeCell ref="C1459:H1459"/>
    <mergeCell ref="I1585:J1585"/>
    <mergeCell ref="C1585:H1585"/>
    <mergeCell ref="I1572:J1572"/>
    <mergeCell ref="C1609:H1609"/>
    <mergeCell ref="C1608:H1608"/>
    <mergeCell ref="C1607:H1607"/>
    <mergeCell ref="C1606:H1606"/>
    <mergeCell ref="C1605:H1605"/>
    <mergeCell ref="I1532:J1532"/>
    <mergeCell ref="C1532:H1532"/>
    <mergeCell ref="C1604:H1604"/>
    <mergeCell ref="C1603:H1603"/>
    <mergeCell ref="C1602:H1602"/>
    <mergeCell ref="I1547:J1547"/>
    <mergeCell ref="C1547:H1547"/>
    <mergeCell ref="C1601:H1601"/>
    <mergeCell ref="C1600:H1600"/>
    <mergeCell ref="I1598:J1598"/>
    <mergeCell ref="C1598:H1598"/>
    <mergeCell ref="C1572:H1572"/>
    <mergeCell ref="I1569:J1569"/>
    <mergeCell ref="C1569:H1569"/>
    <mergeCell ref="I1566:J1566"/>
    <mergeCell ref="C1566:H1566"/>
    <mergeCell ref="I1657:J1657"/>
    <mergeCell ref="C1657:H1657"/>
    <mergeCell ref="I1654:J1654"/>
    <mergeCell ref="C1654:H1654"/>
    <mergeCell ref="C1787:H1787"/>
    <mergeCell ref="I1772:J1772"/>
    <mergeCell ref="C1772:H1772"/>
    <mergeCell ref="I1769:J1769"/>
    <mergeCell ref="C1613:H1613"/>
    <mergeCell ref="C1727:H1727"/>
    <mergeCell ref="I1724:J1724"/>
    <mergeCell ref="C1724:H1724"/>
    <mergeCell ref="I1709:J1709"/>
    <mergeCell ref="C1709:H1709"/>
    <mergeCell ref="I1674:J1674"/>
    <mergeCell ref="C1769:H1769"/>
    <mergeCell ref="I1755:J1755"/>
    <mergeCell ref="C1755:H1755"/>
    <mergeCell ref="I1743:J1743"/>
    <mergeCell ref="C1743:H1743"/>
    <mergeCell ref="I1730:J1730"/>
    <mergeCell ref="C1674:H1674"/>
    <mergeCell ref="I1671:J1671"/>
    <mergeCell ref="C1671:H1671"/>
    <mergeCell ref="C1612:H1612"/>
    <mergeCell ref="C1611:H1611"/>
    <mergeCell ref="C1610:H1610"/>
    <mergeCell ref="A1616:L1616"/>
    <mergeCell ref="C1614:H1614"/>
    <mergeCell ref="I1642:J1642"/>
    <mergeCell ref="C1642:H1642"/>
    <mergeCell ref="I1629:J1629"/>
    <mergeCell ref="C1629:H1629"/>
    <mergeCell ref="C1813:H1813"/>
    <mergeCell ref="C1816:H1816"/>
    <mergeCell ref="C1815:H1815"/>
    <mergeCell ref="C1814:H1814"/>
    <mergeCell ref="I1690:J1690"/>
    <mergeCell ref="C1690:H1690"/>
    <mergeCell ref="C1730:H1730"/>
    <mergeCell ref="I1727:J1727"/>
    <mergeCell ref="C1799:H1799"/>
    <mergeCell ref="C1792:H1792"/>
    <mergeCell ref="C1791:H1791"/>
    <mergeCell ref="C1790:H1790"/>
    <mergeCell ref="I1696:J1696"/>
    <mergeCell ref="C1696:H1696"/>
    <mergeCell ref="I1693:J1693"/>
    <mergeCell ref="C1693:H1693"/>
    <mergeCell ref="C1798:H1798"/>
    <mergeCell ref="C1797:H1797"/>
    <mergeCell ref="C1796:H1796"/>
    <mergeCell ref="C1795:H1795"/>
    <mergeCell ref="C1794:H1794"/>
    <mergeCell ref="C1793:H1793"/>
    <mergeCell ref="C1789:H1789"/>
    <mergeCell ref="I1787:J1787"/>
    <mergeCell ref="C1803:H1803"/>
    <mergeCell ref="C1802:H1802"/>
    <mergeCell ref="C1801:H1801"/>
    <mergeCell ref="C1800:H1800"/>
    <mergeCell ref="C1812:H1812"/>
    <mergeCell ref="C1811:H1811"/>
    <mergeCell ref="C1810:H1810"/>
    <mergeCell ref="C1809:H1809"/>
    <mergeCell ref="C1808:H1808"/>
    <mergeCell ref="C1807:H1807"/>
    <mergeCell ref="C1806:H1806"/>
    <mergeCell ref="C1805:H1805"/>
    <mergeCell ref="C1819:H1819"/>
    <mergeCell ref="C1818:H1818"/>
    <mergeCell ref="C1817:H1817"/>
    <mergeCell ref="I1899:J1899"/>
    <mergeCell ref="C1899:H1899"/>
    <mergeCell ref="I1885:J1885"/>
    <mergeCell ref="C1885:H1885"/>
    <mergeCell ref="I1998:J1998"/>
    <mergeCell ref="C1998:H1998"/>
    <mergeCell ref="I1988:J1988"/>
    <mergeCell ref="C1988:H1988"/>
    <mergeCell ref="I1975:J1975"/>
    <mergeCell ref="C1975:H1975"/>
    <mergeCell ref="C1844:H1844"/>
    <mergeCell ref="I1833:J1833"/>
    <mergeCell ref="C1833:H1833"/>
    <mergeCell ref="A1821:L1821"/>
    <mergeCell ref="I1871:J1871"/>
    <mergeCell ref="C1871:H1871"/>
    <mergeCell ref="I1857:J1857"/>
    <mergeCell ref="C1857:H1857"/>
    <mergeCell ref="I1844:J1844"/>
    <mergeCell ref="C1952:H1952"/>
    <mergeCell ref="I1939:J1939"/>
    <mergeCell ref="C1939:H1939"/>
    <mergeCell ref="I1928:J1928"/>
    <mergeCell ref="C1928:H1928"/>
    <mergeCell ref="I1914:J1914"/>
    <mergeCell ref="C1914:H1914"/>
    <mergeCell ref="I2122:J2122"/>
    <mergeCell ref="C2122:H2122"/>
    <mergeCell ref="I2110:J2110"/>
    <mergeCell ref="C2110:H2110"/>
    <mergeCell ref="I2097:J2097"/>
    <mergeCell ref="C2097:H2097"/>
    <mergeCell ref="I1965:J1965"/>
    <mergeCell ref="C1965:H1965"/>
    <mergeCell ref="I1952:J1952"/>
    <mergeCell ref="I2036:J2036"/>
    <mergeCell ref="C2036:H2036"/>
    <mergeCell ref="I2023:J2023"/>
    <mergeCell ref="C2023:H2023"/>
    <mergeCell ref="I2010:J2010"/>
    <mergeCell ref="C2010:H2010"/>
    <mergeCell ref="I2087:J2087"/>
    <mergeCell ref="C2087:H2087"/>
    <mergeCell ref="I2075:J2075"/>
    <mergeCell ref="C2075:H2075"/>
    <mergeCell ref="I2238:J2238"/>
    <mergeCell ref="C2238:H2238"/>
    <mergeCell ref="I2227:J2227"/>
    <mergeCell ref="C2227:H2227"/>
    <mergeCell ref="I2217:J2217"/>
    <mergeCell ref="C2217:H2217"/>
    <mergeCell ref="I2207:J2207"/>
    <mergeCell ref="C2207:H2207"/>
    <mergeCell ref="I2132:J2132"/>
    <mergeCell ref="C2132:H2132"/>
    <mergeCell ref="I2063:J2063"/>
    <mergeCell ref="C2063:H2063"/>
    <mergeCell ref="I2050:J2050"/>
    <mergeCell ref="C2050:H2050"/>
    <mergeCell ref="I2194:J2194"/>
    <mergeCell ref="C2194:H2194"/>
    <mergeCell ref="I2180:J2180"/>
    <mergeCell ref="C2180:H2180"/>
    <mergeCell ref="I2167:J2167"/>
    <mergeCell ref="C2167:H2167"/>
    <mergeCell ref="I2156:J2156"/>
    <mergeCell ref="C2156:H2156"/>
    <mergeCell ref="I2142:J2142"/>
    <mergeCell ref="C2142:H2142"/>
    <mergeCell ref="I2262:J2262"/>
    <mergeCell ref="C2262:H2262"/>
    <mergeCell ref="I2259:J2259"/>
    <mergeCell ref="C2259:H2259"/>
    <mergeCell ref="I2248:J2248"/>
    <mergeCell ref="C2248:H2248"/>
    <mergeCell ref="C2289:H2289"/>
    <mergeCell ref="C2288:H2288"/>
    <mergeCell ref="C2287:H2287"/>
    <mergeCell ref="C2286:H2286"/>
    <mergeCell ref="C2284:H2284"/>
    <mergeCell ref="C2283:H2283"/>
    <mergeCell ref="C2275:H2275"/>
    <mergeCell ref="C2274:H2274"/>
    <mergeCell ref="C2273:H2273"/>
    <mergeCell ref="C2272:H2272"/>
    <mergeCell ref="C2271:H2271"/>
    <mergeCell ref="C2270:H2270"/>
    <mergeCell ref="I2268:J2268"/>
    <mergeCell ref="C2268:H2268"/>
    <mergeCell ref="I2265:J2265"/>
    <mergeCell ref="C2265:H2265"/>
    <mergeCell ref="C2281:H2281"/>
    <mergeCell ref="C2280:H2280"/>
    <mergeCell ref="C2279:H2279"/>
    <mergeCell ref="C2278:H2278"/>
    <mergeCell ref="C2277:H2277"/>
    <mergeCell ref="C2276:H2276"/>
    <mergeCell ref="C2297:H2297"/>
    <mergeCell ref="C2296:H2296"/>
    <mergeCell ref="C2295:H2295"/>
    <mergeCell ref="C2294:H2294"/>
    <mergeCell ref="C2293:H2293"/>
    <mergeCell ref="C2292:H2292"/>
    <mergeCell ref="C2291:H2291"/>
    <mergeCell ref="C2290:H2290"/>
    <mergeCell ref="C2282:H2282"/>
  </mergeCells>
  <pageMargins left="0.4" right="0.2" top="0.2" bottom="0.4" header="0.2" footer="0.2"/>
  <pageSetup paperSize="9" scale="51" fitToHeight="0" orientation="portrait" r:id="rId1"/>
  <headerFooter>
    <oddHeader>&amp;L&amp;8</oddHeader>
    <oddFooter>&amp;R&amp;P</oddFooter>
  </headerFooter>
  <rowBreaks count="9" manualBreakCount="9">
    <brk id="104" max="11" man="1"/>
    <brk id="172" max="11" man="1"/>
    <brk id="248" max="11" man="1"/>
    <brk id="437" max="11" man="1"/>
    <brk id="508" max="11" man="1"/>
    <brk id="558" max="11" man="1"/>
    <brk id="1124" max="11" man="1"/>
    <brk id="2312" max="16383" man="1"/>
    <brk id="25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50D7-C53F-48FE-9390-D2CC93D69CFF}">
  <sheetPr>
    <pageSetUpPr fitToPage="1"/>
  </sheetPr>
  <dimension ref="A1:CE104"/>
  <sheetViews>
    <sheetView zoomScaleNormal="100" workbookViewId="0">
      <selection activeCell="A7" sqref="A7:XFD9"/>
    </sheetView>
  </sheetViews>
  <sheetFormatPr defaultRowHeight="12.75" x14ac:dyDescent="0.2"/>
  <cols>
    <col min="1" max="1" width="5.7109375" style="39" customWidth="1"/>
    <col min="2" max="2" width="20.7109375" style="39" customWidth="1"/>
    <col min="3" max="3" width="40.7109375" style="39" customWidth="1"/>
    <col min="4" max="4" width="10.7109375" style="39" customWidth="1"/>
    <col min="5" max="12" width="14.7109375" style="39" customWidth="1"/>
    <col min="13" max="14" width="9.140625" style="39"/>
    <col min="15" max="82" width="0" style="39" hidden="1" customWidth="1"/>
    <col min="83" max="83" width="190.7109375" style="39" hidden="1" customWidth="1"/>
    <col min="84" max="88" width="0" style="39" hidden="1" customWidth="1"/>
    <col min="89" max="16384" width="9.140625" style="39"/>
  </cols>
  <sheetData>
    <row r="1" spans="1:83" x14ac:dyDescent="0.2">
      <c r="A1" s="85" t="s">
        <v>115</v>
      </c>
    </row>
    <row r="2" spans="1:83" ht="38.25" x14ac:dyDescent="0.2">
      <c r="A2" s="222" t="s">
        <v>330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CE2" s="102" t="s">
        <v>330</v>
      </c>
    </row>
    <row r="3" spans="1:83" x14ac:dyDescent="0.2">
      <c r="A3" s="70"/>
      <c r="B3" s="70"/>
    </row>
    <row r="4" spans="1:83" x14ac:dyDescent="0.2">
      <c r="A4" s="222" t="s">
        <v>38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7" spans="1:83" ht="15.75" x14ac:dyDescent="0.25">
      <c r="A7" s="40"/>
      <c r="B7" s="223" t="s">
        <v>863</v>
      </c>
      <c r="C7" s="223"/>
      <c r="D7" s="223"/>
      <c r="E7" s="223"/>
      <c r="F7" s="223"/>
      <c r="G7" s="223"/>
      <c r="H7" s="223"/>
      <c r="I7" s="223"/>
      <c r="J7" s="223"/>
      <c r="K7" s="223"/>
      <c r="L7" s="40"/>
    </row>
    <row r="8" spans="1:83" ht="14.25" x14ac:dyDescent="0.2">
      <c r="A8" s="40"/>
      <c r="B8" s="224" t="s">
        <v>39</v>
      </c>
      <c r="C8" s="224"/>
      <c r="D8" s="224"/>
      <c r="E8" s="224"/>
      <c r="F8" s="224"/>
      <c r="G8" s="224"/>
      <c r="H8" s="224"/>
      <c r="I8" s="224"/>
      <c r="J8" s="224"/>
      <c r="K8" s="224"/>
      <c r="L8" s="40"/>
    </row>
    <row r="9" spans="1:83" ht="14.25" x14ac:dyDescent="0.2">
      <c r="A9" s="40"/>
      <c r="B9" s="40"/>
      <c r="C9" s="40"/>
      <c r="D9" s="40"/>
      <c r="E9" s="40"/>
      <c r="F9" s="81"/>
      <c r="G9" s="81"/>
      <c r="H9" s="81" t="s">
        <v>40</v>
      </c>
      <c r="I9" s="81"/>
      <c r="J9" s="81"/>
      <c r="K9" s="81"/>
      <c r="L9" s="81"/>
    </row>
    <row r="10" spans="1:83" ht="15.75" x14ac:dyDescent="0.25">
      <c r="A10" s="83"/>
      <c r="B10" s="225" t="s">
        <v>958</v>
      </c>
      <c r="C10" s="225"/>
      <c r="D10" s="225"/>
      <c r="E10" s="225"/>
      <c r="F10" s="225"/>
      <c r="G10" s="225"/>
      <c r="H10" s="225"/>
      <c r="I10" s="225"/>
      <c r="J10" s="225"/>
      <c r="K10" s="225"/>
      <c r="L10" s="83"/>
    </row>
    <row r="11" spans="1:83" ht="15" x14ac:dyDescent="0.25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3"/>
    </row>
    <row r="12" spans="1:83" ht="18" x14ac:dyDescent="0.25">
      <c r="A12" s="40"/>
      <c r="B12" s="226" t="s">
        <v>959</v>
      </c>
      <c r="C12" s="226"/>
      <c r="D12" s="226"/>
      <c r="E12" s="226"/>
      <c r="F12" s="226"/>
      <c r="G12" s="226"/>
      <c r="H12" s="226"/>
      <c r="I12" s="226"/>
      <c r="J12" s="226"/>
      <c r="K12" s="226"/>
      <c r="L12" s="82"/>
    </row>
    <row r="13" spans="1:83" ht="14.25" x14ac:dyDescent="0.2">
      <c r="A13" s="40"/>
      <c r="B13" s="224" t="s">
        <v>41</v>
      </c>
      <c r="C13" s="224"/>
      <c r="D13" s="224"/>
      <c r="E13" s="224"/>
      <c r="F13" s="224"/>
      <c r="G13" s="224"/>
      <c r="H13" s="224"/>
      <c r="I13" s="224"/>
      <c r="J13" s="224"/>
      <c r="K13" s="224"/>
      <c r="L13" s="81"/>
    </row>
    <row r="14" spans="1:83" ht="14.2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83" ht="14.2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83" x14ac:dyDescent="0.2">
      <c r="A16" s="70" t="s">
        <v>42</v>
      </c>
      <c r="B16" s="70"/>
      <c r="C16" s="80" t="s">
        <v>43</v>
      </c>
      <c r="D16" s="70" t="s">
        <v>44</v>
      </c>
      <c r="E16" s="70"/>
      <c r="F16" s="70"/>
      <c r="G16" s="70"/>
      <c r="H16" s="70"/>
      <c r="I16" s="70"/>
      <c r="J16" s="70"/>
      <c r="K16" s="70"/>
      <c r="L16" s="70"/>
    </row>
    <row r="17" spans="1:12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x14ac:dyDescent="0.2">
      <c r="A18" s="70" t="s">
        <v>45</v>
      </c>
      <c r="B18" s="70"/>
      <c r="C18" s="220"/>
      <c r="D18" s="220"/>
      <c r="E18" s="220"/>
      <c r="F18" s="220"/>
      <c r="G18" s="220"/>
      <c r="H18" s="70"/>
      <c r="I18" s="70"/>
      <c r="J18" s="70"/>
      <c r="K18" s="70"/>
      <c r="L18" s="70"/>
    </row>
    <row r="19" spans="1:12" x14ac:dyDescent="0.2">
      <c r="A19" s="79"/>
      <c r="B19" s="78"/>
      <c r="C19" s="221" t="s">
        <v>46</v>
      </c>
      <c r="D19" s="221"/>
      <c r="E19" s="221"/>
      <c r="F19" s="221"/>
      <c r="G19" s="221"/>
      <c r="H19" s="77"/>
      <c r="I19" s="77"/>
      <c r="J19" s="77"/>
      <c r="K19" s="77"/>
      <c r="L19" s="77"/>
    </row>
    <row r="20" spans="1:12" ht="14.2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14.25" x14ac:dyDescent="0.2">
      <c r="A21" s="71" t="s">
        <v>329</v>
      </c>
      <c r="B21" s="40"/>
      <c r="C21" s="40"/>
      <c r="D21" s="76"/>
      <c r="E21" s="40"/>
      <c r="F21" s="40"/>
      <c r="G21" s="40"/>
      <c r="H21" s="40"/>
      <c r="I21" s="40"/>
      <c r="J21" s="40"/>
      <c r="K21" s="40"/>
      <c r="L21" s="40"/>
    </row>
    <row r="22" spans="1:12" ht="14.2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14.25" x14ac:dyDescent="0.2">
      <c r="A23" s="71" t="s">
        <v>11</v>
      </c>
      <c r="B23" s="40"/>
      <c r="C23" s="101">
        <f>C26+C27+C28+C29</f>
        <v>83.873308800000004</v>
      </c>
      <c r="D23" s="217">
        <f>ROUND((SUM(O36:O97))/1000, 2)</f>
        <v>10.38</v>
      </c>
      <c r="E23" s="218"/>
      <c r="F23" s="70" t="s">
        <v>7</v>
      </c>
      <c r="G23" s="40"/>
      <c r="H23" s="40"/>
      <c r="I23" s="40"/>
      <c r="J23" s="40"/>
      <c r="K23" s="40"/>
      <c r="L23" s="40"/>
    </row>
    <row r="24" spans="1:12" ht="14.25" x14ac:dyDescent="0.2">
      <c r="A24" s="40"/>
      <c r="B24" s="40"/>
      <c r="C24" s="74"/>
      <c r="D24" s="74"/>
      <c r="E24" s="40"/>
      <c r="F24" s="70"/>
      <c r="G24" s="70" t="s">
        <v>47</v>
      </c>
      <c r="H24" s="40"/>
      <c r="I24" s="40"/>
      <c r="J24" s="40"/>
      <c r="K24" s="40"/>
      <c r="L24" s="40"/>
    </row>
    <row r="25" spans="1:12" ht="14.25" x14ac:dyDescent="0.2">
      <c r="A25" s="40"/>
      <c r="B25" s="75" t="s">
        <v>32</v>
      </c>
      <c r="C25" s="74"/>
      <c r="D25" s="74"/>
      <c r="E25" s="73"/>
      <c r="F25" s="70"/>
      <c r="G25" s="70" t="s">
        <v>48</v>
      </c>
      <c r="H25" s="40" t="s">
        <v>49</v>
      </c>
      <c r="I25" s="101">
        <v>3.9246983999999996</v>
      </c>
      <c r="J25" s="101">
        <f>ROUND((SUM(Q36:Q97))/1000, 2)</f>
        <v>0.49</v>
      </c>
      <c r="K25" s="70" t="s">
        <v>7</v>
      </c>
      <c r="L25" s="40"/>
    </row>
    <row r="26" spans="1:12" ht="14.25" x14ac:dyDescent="0.2">
      <c r="A26" s="40"/>
      <c r="B26" s="71" t="s">
        <v>2</v>
      </c>
      <c r="C26" s="101">
        <v>83.873308800000004</v>
      </c>
      <c r="D26" s="217">
        <f>ROUND((SUM(AN36:AN97)+SUM(AR36:AR97))/1000, 2)</f>
        <v>10.38</v>
      </c>
      <c r="E26" s="218"/>
      <c r="F26" s="70" t="s">
        <v>7</v>
      </c>
      <c r="G26" s="70" t="s">
        <v>50</v>
      </c>
      <c r="H26" s="40"/>
      <c r="I26" s="70"/>
      <c r="J26" s="72">
        <v>50.610108499999988</v>
      </c>
      <c r="K26" s="70" t="s">
        <v>51</v>
      </c>
      <c r="L26" s="40"/>
    </row>
    <row r="27" spans="1:12" ht="14.25" x14ac:dyDescent="0.2">
      <c r="A27" s="40"/>
      <c r="B27" s="71" t="s">
        <v>52</v>
      </c>
      <c r="C27" s="101">
        <v>0</v>
      </c>
      <c r="D27" s="217">
        <f>ROUND((SUM(AX36:AX97)+SUM(BB36:BB97))/1000, 2)</f>
        <v>0</v>
      </c>
      <c r="E27" s="218"/>
      <c r="F27" s="70" t="s">
        <v>7</v>
      </c>
      <c r="G27" s="70" t="s">
        <v>53</v>
      </c>
      <c r="H27" s="40"/>
      <c r="I27" s="70"/>
      <c r="J27" s="72">
        <v>7.2159662499999992</v>
      </c>
      <c r="K27" s="70" t="s">
        <v>51</v>
      </c>
      <c r="L27" s="40"/>
    </row>
    <row r="28" spans="1:12" ht="14.25" x14ac:dyDescent="0.2">
      <c r="A28" s="40"/>
      <c r="B28" s="71" t="s">
        <v>54</v>
      </c>
      <c r="C28" s="101">
        <v>0</v>
      </c>
      <c r="D28" s="217">
        <f>ROUND((SUM(BH36:BH97)+SUM(BI36:BI97))/1000, 2)</f>
        <v>0</v>
      </c>
      <c r="E28" s="218"/>
      <c r="F28" s="70" t="s">
        <v>7</v>
      </c>
      <c r="G28" s="70" t="s">
        <v>55</v>
      </c>
      <c r="H28" s="40"/>
      <c r="I28" s="70"/>
      <c r="J28" s="70"/>
      <c r="K28" s="40"/>
      <c r="L28" s="40"/>
    </row>
    <row r="29" spans="1:12" ht="14.25" x14ac:dyDescent="0.2">
      <c r="A29" s="40"/>
      <c r="B29" s="71" t="s">
        <v>56</v>
      </c>
      <c r="C29" s="101">
        <v>0</v>
      </c>
      <c r="D29" s="217">
        <f>ROUND((SUM(BM36:BM97)+SUM(BN36:BN97)+SUM(BO36:BO97)+SUM(BP36:BP97))/1000, 2)</f>
        <v>0</v>
      </c>
      <c r="E29" s="219"/>
      <c r="F29" s="70" t="s">
        <v>7</v>
      </c>
      <c r="G29" s="70" t="s">
        <v>57</v>
      </c>
      <c r="H29" s="40"/>
      <c r="I29" s="70">
        <v>0</v>
      </c>
      <c r="J29" s="69" t="s">
        <v>40</v>
      </c>
      <c r="K29" s="40"/>
      <c r="L29" s="40"/>
    </row>
    <row r="30" spans="1:12" ht="14.25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2" x14ac:dyDescent="0.2">
      <c r="A31" s="214" t="s">
        <v>12</v>
      </c>
      <c r="B31" s="214" t="s">
        <v>15</v>
      </c>
      <c r="C31" s="214" t="s">
        <v>58</v>
      </c>
      <c r="D31" s="214" t="s">
        <v>59</v>
      </c>
      <c r="E31" s="205" t="s">
        <v>60</v>
      </c>
      <c r="F31" s="206"/>
      <c r="G31" s="207"/>
      <c r="H31" s="205" t="s">
        <v>61</v>
      </c>
      <c r="I31" s="206"/>
      <c r="J31" s="207"/>
      <c r="K31" s="214" t="s">
        <v>62</v>
      </c>
      <c r="L31" s="214" t="s">
        <v>63</v>
      </c>
    </row>
    <row r="32" spans="1:12" x14ac:dyDescent="0.2">
      <c r="A32" s="215"/>
      <c r="B32" s="215"/>
      <c r="C32" s="215"/>
      <c r="D32" s="215"/>
      <c r="E32" s="208"/>
      <c r="F32" s="209"/>
      <c r="G32" s="210"/>
      <c r="H32" s="208"/>
      <c r="I32" s="209"/>
      <c r="J32" s="210"/>
      <c r="K32" s="215"/>
      <c r="L32" s="215"/>
    </row>
    <row r="33" spans="1:56" x14ac:dyDescent="0.2">
      <c r="A33" s="215"/>
      <c r="B33" s="215"/>
      <c r="C33" s="215"/>
      <c r="D33" s="215"/>
      <c r="E33" s="211"/>
      <c r="F33" s="212"/>
      <c r="G33" s="213"/>
      <c r="H33" s="211"/>
      <c r="I33" s="212"/>
      <c r="J33" s="213"/>
      <c r="K33" s="215"/>
      <c r="L33" s="215"/>
    </row>
    <row r="34" spans="1:56" ht="25.5" x14ac:dyDescent="0.2">
      <c r="A34" s="216"/>
      <c r="B34" s="216"/>
      <c r="C34" s="216"/>
      <c r="D34" s="216"/>
      <c r="E34" s="68" t="s">
        <v>64</v>
      </c>
      <c r="F34" s="68" t="s">
        <v>65</v>
      </c>
      <c r="G34" s="68" t="s">
        <v>66</v>
      </c>
      <c r="H34" s="68" t="s">
        <v>64</v>
      </c>
      <c r="I34" s="68" t="s">
        <v>65</v>
      </c>
      <c r="J34" s="68" t="s">
        <v>14</v>
      </c>
      <c r="K34" s="216"/>
      <c r="L34" s="216"/>
    </row>
    <row r="35" spans="1:56" ht="14.25" x14ac:dyDescent="0.2">
      <c r="A35" s="67">
        <v>1</v>
      </c>
      <c r="B35" s="67">
        <v>2</v>
      </c>
      <c r="C35" s="67">
        <v>3</v>
      </c>
      <c r="D35" s="67">
        <v>4</v>
      </c>
      <c r="E35" s="67">
        <v>5</v>
      </c>
      <c r="F35" s="67">
        <v>6</v>
      </c>
      <c r="G35" s="67">
        <v>7</v>
      </c>
      <c r="H35" s="67">
        <v>8</v>
      </c>
      <c r="I35" s="67">
        <v>9</v>
      </c>
      <c r="J35" s="67">
        <v>10</v>
      </c>
      <c r="K35" s="66">
        <v>11</v>
      </c>
      <c r="L35" s="65">
        <v>12</v>
      </c>
    </row>
    <row r="36" spans="1:56" ht="144.75" x14ac:dyDescent="0.2">
      <c r="A36" s="103" t="s">
        <v>816</v>
      </c>
      <c r="B36" s="55" t="s">
        <v>403</v>
      </c>
      <c r="C36" s="55" t="s">
        <v>955</v>
      </c>
      <c r="D36" s="54" t="s">
        <v>108</v>
      </c>
      <c r="E36" s="53">
        <v>0.97309999999999997</v>
      </c>
      <c r="F36" s="53"/>
      <c r="G36" s="53">
        <v>0.97309999999999997</v>
      </c>
      <c r="H36" s="51"/>
      <c r="I36" s="52"/>
      <c r="J36" s="51"/>
      <c r="K36" s="52"/>
      <c r="L36" s="96"/>
      <c r="AC36" s="39">
        <v>323.57</v>
      </c>
      <c r="AD36" s="39">
        <v>323.57</v>
      </c>
      <c r="AE36" s="39">
        <v>288.62</v>
      </c>
      <c r="AF36" s="39">
        <v>288.62</v>
      </c>
      <c r="AS36" s="39">
        <v>323.57</v>
      </c>
      <c r="AT36" s="39">
        <v>288.62</v>
      </c>
      <c r="BC36" s="39">
        <v>0</v>
      </c>
      <c r="BD36" s="39">
        <v>0</v>
      </c>
    </row>
    <row r="37" spans="1:56" ht="38.25" x14ac:dyDescent="0.2">
      <c r="B37" s="106" t="s">
        <v>452</v>
      </c>
    </row>
    <row r="38" spans="1:56" ht="14.25" x14ac:dyDescent="0.2">
      <c r="A38" s="103"/>
      <c r="B38" s="61">
        <v>1</v>
      </c>
      <c r="C38" s="55" t="s">
        <v>33</v>
      </c>
      <c r="D38" s="54"/>
      <c r="E38" s="53"/>
      <c r="F38" s="53"/>
      <c r="G38" s="53"/>
      <c r="H38" s="51">
        <v>271.66000000000003</v>
      </c>
      <c r="I38" s="52">
        <f>ROUND(1.15,7)</f>
        <v>1.1499999999999999</v>
      </c>
      <c r="J38" s="51">
        <v>304.01</v>
      </c>
      <c r="K38" s="52"/>
      <c r="L38" s="96"/>
    </row>
    <row r="39" spans="1:56" ht="14.25" x14ac:dyDescent="0.2">
      <c r="A39" s="103"/>
      <c r="B39" s="61">
        <v>3</v>
      </c>
      <c r="C39" s="55" t="s">
        <v>34</v>
      </c>
      <c r="D39" s="54"/>
      <c r="E39" s="53"/>
      <c r="F39" s="53"/>
      <c r="G39" s="53"/>
      <c r="H39" s="51">
        <v>671.33</v>
      </c>
      <c r="I39" s="52">
        <f>ROUND(1.25,7)</f>
        <v>1.25</v>
      </c>
      <c r="J39" s="51">
        <v>816.59</v>
      </c>
      <c r="K39" s="52"/>
      <c r="L39" s="96"/>
    </row>
    <row r="40" spans="1:56" ht="14.25" x14ac:dyDescent="0.2">
      <c r="A40" s="103"/>
      <c r="B40" s="61">
        <v>2</v>
      </c>
      <c r="C40" s="55" t="s">
        <v>67</v>
      </c>
      <c r="D40" s="54"/>
      <c r="E40" s="53"/>
      <c r="F40" s="53"/>
      <c r="G40" s="53"/>
      <c r="H40" s="51">
        <v>78.48</v>
      </c>
      <c r="I40" s="52">
        <f>ROUND(1.25,7)</f>
        <v>1.25</v>
      </c>
      <c r="J40" s="62">
        <v>95.46</v>
      </c>
      <c r="K40" s="52"/>
      <c r="L40" s="97"/>
    </row>
    <row r="41" spans="1:56" ht="14.25" x14ac:dyDescent="0.2">
      <c r="A41" s="103"/>
      <c r="B41" s="61">
        <v>4</v>
      </c>
      <c r="C41" s="55" t="s">
        <v>35</v>
      </c>
      <c r="D41" s="54"/>
      <c r="E41" s="53"/>
      <c r="F41" s="53"/>
      <c r="G41" s="53"/>
      <c r="H41" s="51">
        <v>88.49</v>
      </c>
      <c r="I41" s="52"/>
      <c r="J41" s="51">
        <v>86.11</v>
      </c>
      <c r="K41" s="52"/>
      <c r="L41" s="96"/>
    </row>
    <row r="42" spans="1:56" ht="14.25" x14ac:dyDescent="0.2">
      <c r="A42" s="103"/>
      <c r="B42" s="55" t="s">
        <v>870</v>
      </c>
      <c r="C42" s="55" t="s">
        <v>871</v>
      </c>
      <c r="D42" s="54" t="s">
        <v>108</v>
      </c>
      <c r="E42" s="53">
        <v>1</v>
      </c>
      <c r="F42" s="53"/>
      <c r="G42" s="53">
        <v>0.97309999999999997</v>
      </c>
      <c r="H42" s="51"/>
      <c r="I42" s="52"/>
      <c r="J42" s="51"/>
      <c r="K42" s="52"/>
      <c r="L42" s="96"/>
    </row>
    <row r="43" spans="1:56" ht="14.25" x14ac:dyDescent="0.2">
      <c r="A43" s="103"/>
      <c r="B43" s="55"/>
      <c r="C43" s="55" t="s">
        <v>68</v>
      </c>
      <c r="D43" s="54" t="s">
        <v>69</v>
      </c>
      <c r="E43" s="53">
        <v>28.9</v>
      </c>
      <c r="F43" s="53">
        <f>ROUND(1.15,7)</f>
        <v>1.1499999999999999</v>
      </c>
      <c r="G43" s="53">
        <v>32.340978499999999</v>
      </c>
      <c r="H43" s="51"/>
      <c r="I43" s="52"/>
      <c r="J43" s="51"/>
      <c r="K43" s="52"/>
      <c r="L43" s="96"/>
    </row>
    <row r="44" spans="1:56" ht="14.25" x14ac:dyDescent="0.2">
      <c r="A44" s="103"/>
      <c r="B44" s="55"/>
      <c r="C44" s="60" t="s">
        <v>70</v>
      </c>
      <c r="D44" s="59" t="s">
        <v>69</v>
      </c>
      <c r="E44" s="58">
        <v>5.83</v>
      </c>
      <c r="F44" s="58">
        <f>ROUND(1.25,7)</f>
        <v>1.25</v>
      </c>
      <c r="G44" s="58">
        <v>7.0914662999999996</v>
      </c>
      <c r="H44" s="56"/>
      <c r="I44" s="57"/>
      <c r="J44" s="56"/>
      <c r="K44" s="57"/>
      <c r="L44" s="95"/>
    </row>
    <row r="45" spans="1:56" ht="14.25" x14ac:dyDescent="0.2">
      <c r="A45" s="103"/>
      <c r="B45" s="55"/>
      <c r="C45" s="55" t="s">
        <v>71</v>
      </c>
      <c r="D45" s="54"/>
      <c r="E45" s="53"/>
      <c r="F45" s="53"/>
      <c r="G45" s="53"/>
      <c r="H45" s="51">
        <f>H38+H39+H41</f>
        <v>1031.48</v>
      </c>
      <c r="I45" s="52"/>
      <c r="J45" s="51">
        <f>J38+J39+J41</f>
        <v>1206.7099999999998</v>
      </c>
      <c r="K45" s="52"/>
      <c r="L45" s="96"/>
    </row>
    <row r="46" spans="1:56" ht="14.25" x14ac:dyDescent="0.2">
      <c r="A46" s="103"/>
      <c r="B46" s="55"/>
      <c r="C46" s="55" t="s">
        <v>72</v>
      </c>
      <c r="D46" s="54"/>
      <c r="E46" s="53"/>
      <c r="F46" s="53"/>
      <c r="G46" s="53"/>
      <c r="H46" s="51"/>
      <c r="I46" s="52"/>
      <c r="J46" s="51">
        <f>SUM(Q36:Q49)+SUM(V36:V49)</f>
        <v>399.46999999999997</v>
      </c>
      <c r="K46" s="52"/>
      <c r="L46" s="96"/>
    </row>
    <row r="47" spans="1:56" ht="28.5" x14ac:dyDescent="0.2">
      <c r="A47" s="103"/>
      <c r="B47" s="55" t="s">
        <v>183</v>
      </c>
      <c r="C47" s="55" t="s">
        <v>94</v>
      </c>
      <c r="D47" s="54" t="s">
        <v>73</v>
      </c>
      <c r="E47" s="53">
        <v>90</v>
      </c>
      <c r="F47" s="53">
        <f>ROUND(0.9,7)</f>
        <v>0.9</v>
      </c>
      <c r="G47" s="53">
        <v>81</v>
      </c>
      <c r="H47" s="51"/>
      <c r="I47" s="52"/>
      <c r="J47" s="51">
        <f>SUM(AC36:AC49)</f>
        <v>323.57</v>
      </c>
      <c r="K47" s="52"/>
      <c r="L47" s="96"/>
    </row>
    <row r="48" spans="1:56" ht="42.75" x14ac:dyDescent="0.2">
      <c r="A48" s="104"/>
      <c r="B48" s="60" t="s">
        <v>182</v>
      </c>
      <c r="C48" s="60" t="s">
        <v>95</v>
      </c>
      <c r="D48" s="59" t="s">
        <v>73</v>
      </c>
      <c r="E48" s="58">
        <v>85</v>
      </c>
      <c r="F48" s="58">
        <f>ROUND(0.85,7)</f>
        <v>0.85</v>
      </c>
      <c r="G48" s="58">
        <v>72.25</v>
      </c>
      <c r="H48" s="56"/>
      <c r="I48" s="57"/>
      <c r="J48" s="56">
        <f>SUM(AE36:AE49)</f>
        <v>288.62</v>
      </c>
      <c r="K48" s="57"/>
      <c r="L48" s="95"/>
    </row>
    <row r="49" spans="1:56" ht="15" x14ac:dyDescent="0.25">
      <c r="C49" s="198" t="s">
        <v>74</v>
      </c>
      <c r="D49" s="198"/>
      <c r="E49" s="198"/>
      <c r="F49" s="198"/>
      <c r="G49" s="198"/>
      <c r="H49" s="198"/>
      <c r="I49" s="198">
        <f>J38+J39+J41+J47+J48</f>
        <v>1818.8999999999996</v>
      </c>
      <c r="J49" s="198"/>
      <c r="O49" s="49">
        <f>I49</f>
        <v>1818.8999999999996</v>
      </c>
      <c r="P49" s="39">
        <f>K49</f>
        <v>0</v>
      </c>
      <c r="Q49" s="49">
        <f>J38</f>
        <v>304.01</v>
      </c>
      <c r="R49" s="49">
        <f>J38</f>
        <v>304.01</v>
      </c>
      <c r="U49" s="94">
        <f>L38</f>
        <v>0</v>
      </c>
      <c r="V49" s="49">
        <f>J40</f>
        <v>95.46</v>
      </c>
      <c r="W49" s="94">
        <f>L40</f>
        <v>0</v>
      </c>
      <c r="X49" s="49">
        <f>J39</f>
        <v>816.59</v>
      </c>
      <c r="Z49" s="94">
        <f>L39</f>
        <v>0</v>
      </c>
      <c r="AB49" s="49">
        <f>J41</f>
        <v>86.11</v>
      </c>
      <c r="AN49" s="39">
        <v>1818.8999999999996</v>
      </c>
      <c r="AO49" s="39">
        <v>86.11</v>
      </c>
      <c r="AP49" s="39">
        <v>816.59</v>
      </c>
      <c r="AQ49" s="39">
        <v>304.01</v>
      </c>
      <c r="AX49" s="39">
        <v>0</v>
      </c>
      <c r="AY49" s="39">
        <v>0</v>
      </c>
      <c r="AZ49" s="39">
        <v>0</v>
      </c>
      <c r="BA49" s="39">
        <v>0</v>
      </c>
    </row>
    <row r="50" spans="1:56" ht="42.75" x14ac:dyDescent="0.2">
      <c r="A50" s="103" t="s">
        <v>818</v>
      </c>
      <c r="B50" s="55" t="s">
        <v>956</v>
      </c>
      <c r="C50" s="55" t="s">
        <v>957</v>
      </c>
      <c r="D50" s="54" t="s">
        <v>108</v>
      </c>
      <c r="E50" s="53">
        <v>0.97309999999999997</v>
      </c>
      <c r="F50" s="53"/>
      <c r="G50" s="53">
        <v>0.97309999999999997</v>
      </c>
      <c r="H50" s="51">
        <v>7571</v>
      </c>
      <c r="I50" s="52"/>
      <c r="J50" s="51">
        <v>7367.34</v>
      </c>
      <c r="K50" s="52"/>
      <c r="L50" s="96"/>
      <c r="AC50" s="39">
        <v>0</v>
      </c>
      <c r="AD50" s="39">
        <v>0</v>
      </c>
      <c r="AE50" s="39">
        <v>0</v>
      </c>
      <c r="AF50" s="39">
        <v>0</v>
      </c>
      <c r="AS50" s="39">
        <v>0</v>
      </c>
      <c r="AT50" s="39">
        <v>0</v>
      </c>
      <c r="BC50" s="39">
        <v>0</v>
      </c>
      <c r="BD50" s="39">
        <v>0</v>
      </c>
    </row>
    <row r="51" spans="1:56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56" ht="15" x14ac:dyDescent="0.25">
      <c r="C52" s="198" t="s">
        <v>74</v>
      </c>
      <c r="D52" s="198"/>
      <c r="E52" s="198"/>
      <c r="F52" s="198"/>
      <c r="G52" s="198"/>
      <c r="H52" s="198"/>
      <c r="I52" s="198">
        <f>J50</f>
        <v>7367.34</v>
      </c>
      <c r="J52" s="198"/>
      <c r="O52" s="49">
        <f>I52</f>
        <v>7367.34</v>
      </c>
      <c r="P52" s="39">
        <f>K52</f>
        <v>0</v>
      </c>
      <c r="Q52" s="39">
        <f>0</f>
        <v>0</v>
      </c>
      <c r="R52" s="39">
        <f>0</f>
        <v>0</v>
      </c>
      <c r="U52" s="39">
        <f>0</f>
        <v>0</v>
      </c>
      <c r="V52" s="39">
        <f>0</f>
        <v>0</v>
      </c>
      <c r="W52" s="39">
        <f>0</f>
        <v>0</v>
      </c>
      <c r="X52" s="39">
        <f>0</f>
        <v>0</v>
      </c>
      <c r="Z52" s="39">
        <f>0</f>
        <v>0</v>
      </c>
      <c r="AB52" s="49">
        <f>I52</f>
        <v>7367.34</v>
      </c>
      <c r="AN52" s="39">
        <v>7367.34</v>
      </c>
      <c r="AO52" s="39">
        <v>7367.34</v>
      </c>
      <c r="AP52" s="39">
        <v>0</v>
      </c>
      <c r="AQ52" s="39">
        <v>0</v>
      </c>
      <c r="AX52" s="39">
        <v>0</v>
      </c>
      <c r="AY52" s="39">
        <v>0</v>
      </c>
      <c r="AZ52" s="39">
        <v>0</v>
      </c>
      <c r="BA52" s="39">
        <v>0</v>
      </c>
    </row>
    <row r="53" spans="1:56" ht="144.75" x14ac:dyDescent="0.2">
      <c r="A53" s="103" t="s">
        <v>821</v>
      </c>
      <c r="B53" s="55" t="s">
        <v>526</v>
      </c>
      <c r="C53" s="55" t="s">
        <v>259</v>
      </c>
      <c r="D53" s="54" t="s">
        <v>104</v>
      </c>
      <c r="E53" s="53">
        <v>1.66</v>
      </c>
      <c r="F53" s="53"/>
      <c r="G53" s="53">
        <v>1.66</v>
      </c>
      <c r="H53" s="51"/>
      <c r="I53" s="52"/>
      <c r="J53" s="51"/>
      <c r="K53" s="52"/>
      <c r="L53" s="96"/>
      <c r="AC53" s="39">
        <v>87.81</v>
      </c>
      <c r="AD53" s="39">
        <v>87.81</v>
      </c>
      <c r="AE53" s="39">
        <v>64.5</v>
      </c>
      <c r="AF53" s="39">
        <v>64.5</v>
      </c>
      <c r="AS53" s="39">
        <v>87.81</v>
      </c>
      <c r="AT53" s="39">
        <v>64.5</v>
      </c>
      <c r="BC53" s="39">
        <v>0</v>
      </c>
      <c r="BD53" s="39">
        <v>0</v>
      </c>
    </row>
    <row r="54" spans="1:56" ht="38.25" x14ac:dyDescent="0.2">
      <c r="B54" s="106" t="s">
        <v>452</v>
      </c>
    </row>
    <row r="55" spans="1:56" ht="14.25" x14ac:dyDescent="0.2">
      <c r="A55" s="103"/>
      <c r="B55" s="61">
        <v>1</v>
      </c>
      <c r="C55" s="55" t="s">
        <v>33</v>
      </c>
      <c r="D55" s="54"/>
      <c r="E55" s="53"/>
      <c r="F55" s="53"/>
      <c r="G55" s="53"/>
      <c r="H55" s="51">
        <v>56.55</v>
      </c>
      <c r="I55" s="52">
        <f>ROUND(1.15,7)</f>
        <v>1.1499999999999999</v>
      </c>
      <c r="J55" s="51">
        <v>107.95</v>
      </c>
      <c r="K55" s="52"/>
      <c r="L55" s="96"/>
    </row>
    <row r="56" spans="1:56" ht="14.25" x14ac:dyDescent="0.2">
      <c r="A56" s="103"/>
      <c r="B56" s="61">
        <v>3</v>
      </c>
      <c r="C56" s="55" t="s">
        <v>34</v>
      </c>
      <c r="D56" s="54"/>
      <c r="E56" s="53"/>
      <c r="F56" s="53"/>
      <c r="G56" s="53"/>
      <c r="H56" s="51">
        <v>9.2200000000000006</v>
      </c>
      <c r="I56" s="52">
        <f>ROUND(1.25,7)</f>
        <v>1.25</v>
      </c>
      <c r="J56" s="51">
        <v>19.14</v>
      </c>
      <c r="K56" s="52"/>
      <c r="L56" s="96"/>
    </row>
    <row r="57" spans="1:56" ht="14.25" x14ac:dyDescent="0.2">
      <c r="A57" s="103"/>
      <c r="B57" s="61">
        <v>2</v>
      </c>
      <c r="C57" s="55" t="s">
        <v>67</v>
      </c>
      <c r="D57" s="54"/>
      <c r="E57" s="53"/>
      <c r="F57" s="53"/>
      <c r="G57" s="53"/>
      <c r="H57" s="51">
        <v>0.22</v>
      </c>
      <c r="I57" s="52">
        <f>ROUND(1.25,7)</f>
        <v>1.25</v>
      </c>
      <c r="J57" s="62">
        <v>0.46</v>
      </c>
      <c r="K57" s="52"/>
      <c r="L57" s="97"/>
    </row>
    <row r="58" spans="1:56" ht="14.25" x14ac:dyDescent="0.2">
      <c r="A58" s="103"/>
      <c r="B58" s="61">
        <v>4</v>
      </c>
      <c r="C58" s="55" t="s">
        <v>35</v>
      </c>
      <c r="D58" s="54"/>
      <c r="E58" s="53"/>
      <c r="F58" s="53"/>
      <c r="G58" s="53"/>
      <c r="H58" s="51">
        <v>152.04</v>
      </c>
      <c r="I58" s="52"/>
      <c r="J58" s="51">
        <v>252.39</v>
      </c>
      <c r="K58" s="52"/>
      <c r="L58" s="96"/>
    </row>
    <row r="59" spans="1:56" ht="14.25" x14ac:dyDescent="0.2">
      <c r="A59" s="103"/>
      <c r="B59" s="55"/>
      <c r="C59" s="55" t="s">
        <v>68</v>
      </c>
      <c r="D59" s="54" t="s">
        <v>69</v>
      </c>
      <c r="E59" s="53">
        <v>5.31</v>
      </c>
      <c r="F59" s="53">
        <f>ROUND(1.15,7)</f>
        <v>1.1499999999999999</v>
      </c>
      <c r="G59" s="53">
        <v>10.13679</v>
      </c>
      <c r="H59" s="51"/>
      <c r="I59" s="52"/>
      <c r="J59" s="51"/>
      <c r="K59" s="52"/>
      <c r="L59" s="96"/>
    </row>
    <row r="60" spans="1:56" ht="14.25" x14ac:dyDescent="0.2">
      <c r="A60" s="103"/>
      <c r="B60" s="55"/>
      <c r="C60" s="60" t="s">
        <v>70</v>
      </c>
      <c r="D60" s="59" t="s">
        <v>69</v>
      </c>
      <c r="E60" s="58">
        <v>0.02</v>
      </c>
      <c r="F60" s="58">
        <f>ROUND(1.25,7)</f>
        <v>1.25</v>
      </c>
      <c r="G60" s="58">
        <v>4.1500000000000002E-2</v>
      </c>
      <c r="H60" s="56"/>
      <c r="I60" s="57"/>
      <c r="J60" s="56"/>
      <c r="K60" s="57"/>
      <c r="L60" s="95"/>
    </row>
    <row r="61" spans="1:56" ht="14.25" x14ac:dyDescent="0.2">
      <c r="A61" s="103"/>
      <c r="B61" s="55"/>
      <c r="C61" s="55" t="s">
        <v>71</v>
      </c>
      <c r="D61" s="54"/>
      <c r="E61" s="53"/>
      <c r="F61" s="53"/>
      <c r="G61" s="53"/>
      <c r="H61" s="51">
        <f>H55+H56+H58</f>
        <v>217.81</v>
      </c>
      <c r="I61" s="52"/>
      <c r="J61" s="51">
        <f>J55+J56+J58</f>
        <v>379.48</v>
      </c>
      <c r="K61" s="52"/>
      <c r="L61" s="96"/>
    </row>
    <row r="62" spans="1:56" ht="14.25" x14ac:dyDescent="0.2">
      <c r="A62" s="103"/>
      <c r="B62" s="55"/>
      <c r="C62" s="55" t="s">
        <v>72</v>
      </c>
      <c r="D62" s="54"/>
      <c r="E62" s="53"/>
      <c r="F62" s="53"/>
      <c r="G62" s="53"/>
      <c r="H62" s="51"/>
      <c r="I62" s="52"/>
      <c r="J62" s="51">
        <f>SUM(Q53:Q65)+SUM(V53:V65)</f>
        <v>108.41</v>
      </c>
      <c r="K62" s="52"/>
      <c r="L62" s="96"/>
    </row>
    <row r="63" spans="1:56" ht="28.5" x14ac:dyDescent="0.2">
      <c r="A63" s="103"/>
      <c r="B63" s="55" t="s">
        <v>257</v>
      </c>
      <c r="C63" s="55" t="s">
        <v>96</v>
      </c>
      <c r="D63" s="54" t="s">
        <v>73</v>
      </c>
      <c r="E63" s="53">
        <v>90</v>
      </c>
      <c r="F63" s="53">
        <f>ROUND(0.9,7)</f>
        <v>0.9</v>
      </c>
      <c r="G63" s="53">
        <v>81</v>
      </c>
      <c r="H63" s="51"/>
      <c r="I63" s="52"/>
      <c r="J63" s="51">
        <f>SUM(AC53:AC65)</f>
        <v>87.81</v>
      </c>
      <c r="K63" s="52"/>
      <c r="L63" s="96"/>
    </row>
    <row r="64" spans="1:56" ht="42.75" x14ac:dyDescent="0.2">
      <c r="A64" s="104"/>
      <c r="B64" s="60" t="s">
        <v>256</v>
      </c>
      <c r="C64" s="60" t="s">
        <v>97</v>
      </c>
      <c r="D64" s="59" t="s">
        <v>73</v>
      </c>
      <c r="E64" s="58">
        <v>70</v>
      </c>
      <c r="F64" s="58">
        <f>ROUND(0.85,7)</f>
        <v>0.85</v>
      </c>
      <c r="G64" s="58">
        <v>59.5</v>
      </c>
      <c r="H64" s="56"/>
      <c r="I64" s="57"/>
      <c r="J64" s="56">
        <f>SUM(AE53:AE65)</f>
        <v>64.5</v>
      </c>
      <c r="K64" s="57"/>
      <c r="L64" s="95"/>
    </row>
    <row r="65" spans="1:56" ht="15" x14ac:dyDescent="0.25">
      <c r="C65" s="198" t="s">
        <v>74</v>
      </c>
      <c r="D65" s="198"/>
      <c r="E65" s="198"/>
      <c r="F65" s="198"/>
      <c r="G65" s="198"/>
      <c r="H65" s="198"/>
      <c r="I65" s="198">
        <f>J55+J56+J58+J63+J64</f>
        <v>531.79</v>
      </c>
      <c r="J65" s="198"/>
      <c r="O65" s="49">
        <f>I65</f>
        <v>531.79</v>
      </c>
      <c r="P65" s="39">
        <f>K65</f>
        <v>0</v>
      </c>
      <c r="Q65" s="49">
        <f>J55</f>
        <v>107.95</v>
      </c>
      <c r="R65" s="49">
        <f>J55</f>
        <v>107.95</v>
      </c>
      <c r="U65" s="94">
        <f>L55</f>
        <v>0</v>
      </c>
      <c r="V65" s="49">
        <f>J57</f>
        <v>0.46</v>
      </c>
      <c r="W65" s="94">
        <f>L57</f>
        <v>0</v>
      </c>
      <c r="X65" s="49">
        <f>J56</f>
        <v>19.14</v>
      </c>
      <c r="Z65" s="94">
        <f>L56</f>
        <v>0</v>
      </c>
      <c r="AB65" s="49">
        <f>J58</f>
        <v>252.39</v>
      </c>
      <c r="AN65" s="39">
        <v>531.79</v>
      </c>
      <c r="AO65" s="39">
        <v>252.39</v>
      </c>
      <c r="AP65" s="39">
        <v>19.14</v>
      </c>
      <c r="AQ65" s="39">
        <v>107.95</v>
      </c>
      <c r="AX65" s="39">
        <v>0</v>
      </c>
      <c r="AY65" s="39">
        <v>0</v>
      </c>
      <c r="AZ65" s="39">
        <v>0</v>
      </c>
      <c r="BA65" s="39">
        <v>0</v>
      </c>
    </row>
    <row r="66" spans="1:56" ht="143.25" x14ac:dyDescent="0.2">
      <c r="A66" s="103" t="s">
        <v>822</v>
      </c>
      <c r="B66" s="55" t="s">
        <v>528</v>
      </c>
      <c r="C66" s="55" t="s">
        <v>258</v>
      </c>
      <c r="D66" s="54" t="s">
        <v>104</v>
      </c>
      <c r="E66" s="53">
        <v>1.66</v>
      </c>
      <c r="F66" s="53"/>
      <c r="G66" s="53">
        <v>1.66</v>
      </c>
      <c r="H66" s="51"/>
      <c r="I66" s="52"/>
      <c r="J66" s="51"/>
      <c r="K66" s="52"/>
      <c r="L66" s="96"/>
      <c r="AC66" s="39">
        <v>60.49</v>
      </c>
      <c r="AD66" s="39">
        <v>60.49</v>
      </c>
      <c r="AE66" s="39">
        <v>44.43</v>
      </c>
      <c r="AF66" s="39">
        <v>44.43</v>
      </c>
      <c r="AS66" s="39">
        <v>60.49</v>
      </c>
      <c r="AT66" s="39">
        <v>44.43</v>
      </c>
      <c r="BC66" s="39">
        <v>0</v>
      </c>
      <c r="BD66" s="39">
        <v>0</v>
      </c>
    </row>
    <row r="67" spans="1:56" ht="38.25" x14ac:dyDescent="0.2">
      <c r="B67" s="106" t="s">
        <v>452</v>
      </c>
    </row>
    <row r="68" spans="1:56" ht="14.25" x14ac:dyDescent="0.2">
      <c r="A68" s="103"/>
      <c r="B68" s="61">
        <v>1</v>
      </c>
      <c r="C68" s="55" t="s">
        <v>33</v>
      </c>
      <c r="D68" s="54"/>
      <c r="E68" s="53"/>
      <c r="F68" s="53"/>
      <c r="G68" s="53"/>
      <c r="H68" s="51">
        <v>19.32</v>
      </c>
      <c r="I68" s="52">
        <f>ROUND(1.15*2,7)</f>
        <v>2.2999999999999998</v>
      </c>
      <c r="J68" s="51">
        <v>73.77</v>
      </c>
      <c r="K68" s="52"/>
      <c r="L68" s="96"/>
    </row>
    <row r="69" spans="1:56" ht="14.25" x14ac:dyDescent="0.2">
      <c r="A69" s="103"/>
      <c r="B69" s="61">
        <v>3</v>
      </c>
      <c r="C69" s="55" t="s">
        <v>34</v>
      </c>
      <c r="D69" s="54"/>
      <c r="E69" s="53"/>
      <c r="F69" s="53"/>
      <c r="G69" s="53"/>
      <c r="H69" s="51">
        <v>6.01</v>
      </c>
      <c r="I69" s="52">
        <f>ROUND(1.25*2,7)</f>
        <v>2.5</v>
      </c>
      <c r="J69" s="51">
        <v>24.95</v>
      </c>
      <c r="K69" s="52"/>
      <c r="L69" s="96"/>
    </row>
    <row r="70" spans="1:56" ht="14.25" x14ac:dyDescent="0.2">
      <c r="A70" s="103"/>
      <c r="B70" s="61">
        <v>2</v>
      </c>
      <c r="C70" s="55" t="s">
        <v>67</v>
      </c>
      <c r="D70" s="54"/>
      <c r="E70" s="53"/>
      <c r="F70" s="53"/>
      <c r="G70" s="53"/>
      <c r="H70" s="51">
        <v>0.22</v>
      </c>
      <c r="I70" s="52">
        <f>ROUND(1.25*2,7)</f>
        <v>2.5</v>
      </c>
      <c r="J70" s="62">
        <v>0.91</v>
      </c>
      <c r="K70" s="52"/>
      <c r="L70" s="97"/>
    </row>
    <row r="71" spans="1:56" ht="14.25" x14ac:dyDescent="0.2">
      <c r="A71" s="103"/>
      <c r="B71" s="61">
        <v>4</v>
      </c>
      <c r="C71" s="55" t="s">
        <v>35</v>
      </c>
      <c r="D71" s="54"/>
      <c r="E71" s="53"/>
      <c r="F71" s="53"/>
      <c r="G71" s="53"/>
      <c r="H71" s="51">
        <v>138.16</v>
      </c>
      <c r="I71" s="52">
        <f>ROUND(2,7)</f>
        <v>2</v>
      </c>
      <c r="J71" s="51">
        <v>458.69</v>
      </c>
      <c r="K71" s="52"/>
      <c r="L71" s="96"/>
    </row>
    <row r="72" spans="1:56" ht="14.25" x14ac:dyDescent="0.2">
      <c r="A72" s="103"/>
      <c r="B72" s="55"/>
      <c r="C72" s="55" t="s">
        <v>68</v>
      </c>
      <c r="D72" s="54" t="s">
        <v>69</v>
      </c>
      <c r="E72" s="53">
        <v>2.13</v>
      </c>
      <c r="F72" s="53">
        <f>ROUND(1.15*2,7)</f>
        <v>2.2999999999999998</v>
      </c>
      <c r="G72" s="53">
        <v>8.1323399999999992</v>
      </c>
      <c r="H72" s="51"/>
      <c r="I72" s="52"/>
      <c r="J72" s="51"/>
      <c r="K72" s="52"/>
      <c r="L72" s="96"/>
    </row>
    <row r="73" spans="1:56" ht="14.25" x14ac:dyDescent="0.2">
      <c r="A73" s="103"/>
      <c r="B73" s="55"/>
      <c r="C73" s="60" t="s">
        <v>70</v>
      </c>
      <c r="D73" s="59" t="s">
        <v>69</v>
      </c>
      <c r="E73" s="58">
        <v>0.02</v>
      </c>
      <c r="F73" s="58">
        <f>ROUND(1.25*2,7)</f>
        <v>2.5</v>
      </c>
      <c r="G73" s="58">
        <v>8.3000000000000004E-2</v>
      </c>
      <c r="H73" s="56"/>
      <c r="I73" s="57"/>
      <c r="J73" s="56"/>
      <c r="K73" s="57"/>
      <c r="L73" s="95"/>
    </row>
    <row r="74" spans="1:56" ht="14.25" x14ac:dyDescent="0.2">
      <c r="A74" s="103"/>
      <c r="B74" s="55"/>
      <c r="C74" s="55" t="s">
        <v>71</v>
      </c>
      <c r="D74" s="54"/>
      <c r="E74" s="53"/>
      <c r="F74" s="53"/>
      <c r="G74" s="53"/>
      <c r="H74" s="51">
        <f>H68+H69+H71</f>
        <v>163.49</v>
      </c>
      <c r="I74" s="52"/>
      <c r="J74" s="51">
        <f>J68+J69+J71</f>
        <v>557.41</v>
      </c>
      <c r="K74" s="52"/>
      <c r="L74" s="96"/>
    </row>
    <row r="75" spans="1:56" ht="14.25" x14ac:dyDescent="0.2">
      <c r="A75" s="103"/>
      <c r="B75" s="55"/>
      <c r="C75" s="55" t="s">
        <v>72</v>
      </c>
      <c r="D75" s="54"/>
      <c r="E75" s="53"/>
      <c r="F75" s="53"/>
      <c r="G75" s="53"/>
      <c r="H75" s="51"/>
      <c r="I75" s="52"/>
      <c r="J75" s="51">
        <f>SUM(Q66:Q78)+SUM(V66:V78)</f>
        <v>74.679999999999993</v>
      </c>
      <c r="K75" s="52"/>
      <c r="L75" s="96"/>
    </row>
    <row r="76" spans="1:56" ht="28.5" x14ac:dyDescent="0.2">
      <c r="A76" s="103"/>
      <c r="B76" s="55" t="s">
        <v>257</v>
      </c>
      <c r="C76" s="55" t="s">
        <v>96</v>
      </c>
      <c r="D76" s="54" t="s">
        <v>73</v>
      </c>
      <c r="E76" s="53">
        <v>90</v>
      </c>
      <c r="F76" s="53">
        <f>ROUND(0.9,7)</f>
        <v>0.9</v>
      </c>
      <c r="G76" s="53">
        <v>81</v>
      </c>
      <c r="H76" s="51"/>
      <c r="I76" s="52"/>
      <c r="J76" s="51">
        <f>SUM(AC66:AC78)</f>
        <v>60.49</v>
      </c>
      <c r="K76" s="52"/>
      <c r="L76" s="96"/>
    </row>
    <row r="77" spans="1:56" ht="42.75" x14ac:dyDescent="0.2">
      <c r="A77" s="104"/>
      <c r="B77" s="60" t="s">
        <v>256</v>
      </c>
      <c r="C77" s="60" t="s">
        <v>97</v>
      </c>
      <c r="D77" s="59" t="s">
        <v>73</v>
      </c>
      <c r="E77" s="58">
        <v>70</v>
      </c>
      <c r="F77" s="58">
        <f>ROUND(0.85,7)</f>
        <v>0.85</v>
      </c>
      <c r="G77" s="58">
        <v>59.5</v>
      </c>
      <c r="H77" s="56"/>
      <c r="I77" s="57"/>
      <c r="J77" s="56">
        <f>SUM(AE66:AE78)</f>
        <v>44.43</v>
      </c>
      <c r="K77" s="57"/>
      <c r="L77" s="95"/>
    </row>
    <row r="78" spans="1:56" ht="15" x14ac:dyDescent="0.25">
      <c r="C78" s="198" t="s">
        <v>74</v>
      </c>
      <c r="D78" s="198"/>
      <c r="E78" s="198"/>
      <c r="F78" s="198"/>
      <c r="G78" s="198"/>
      <c r="H78" s="198"/>
      <c r="I78" s="198">
        <f>J68+J69+J71+J76+J77</f>
        <v>662.32999999999993</v>
      </c>
      <c r="J78" s="198"/>
      <c r="O78" s="49">
        <f>I78</f>
        <v>662.32999999999993</v>
      </c>
      <c r="P78" s="39">
        <f>K78</f>
        <v>0</v>
      </c>
      <c r="Q78" s="49">
        <f>J68</f>
        <v>73.77</v>
      </c>
      <c r="R78" s="49">
        <f>J68</f>
        <v>73.77</v>
      </c>
      <c r="U78" s="94">
        <f>L68</f>
        <v>0</v>
      </c>
      <c r="V78" s="49">
        <f>J70</f>
        <v>0.91</v>
      </c>
      <c r="W78" s="94">
        <f>L70</f>
        <v>0</v>
      </c>
      <c r="X78" s="49">
        <f>J69</f>
        <v>24.95</v>
      </c>
      <c r="Z78" s="94">
        <f>L69</f>
        <v>0</v>
      </c>
      <c r="AB78" s="49">
        <f>J71</f>
        <v>458.69</v>
      </c>
      <c r="AN78" s="39">
        <v>662.32999999999993</v>
      </c>
      <c r="AO78" s="39">
        <v>458.69</v>
      </c>
      <c r="AP78" s="39">
        <v>24.95</v>
      </c>
      <c r="AQ78" s="39">
        <v>73.77</v>
      </c>
      <c r="AX78" s="39">
        <v>0</v>
      </c>
      <c r="AY78" s="39">
        <v>0</v>
      </c>
      <c r="AZ78" s="39">
        <v>0</v>
      </c>
      <c r="BA78" s="39">
        <v>0</v>
      </c>
    </row>
    <row r="80" spans="1:56" ht="15" x14ac:dyDescent="0.2">
      <c r="A80" s="48"/>
      <c r="B80" s="47"/>
      <c r="C80" s="197" t="s">
        <v>161</v>
      </c>
      <c r="D80" s="197"/>
      <c r="E80" s="197"/>
      <c r="F80" s="197"/>
      <c r="G80" s="197"/>
      <c r="H80" s="197"/>
      <c r="I80" s="46"/>
      <c r="J80" s="45"/>
      <c r="K80" s="45"/>
      <c r="L80" s="93"/>
    </row>
    <row r="81" spans="1:12" ht="14.25" x14ac:dyDescent="0.2">
      <c r="A81" s="44"/>
      <c r="B81" s="43" t="s">
        <v>40</v>
      </c>
      <c r="C81" s="195" t="s">
        <v>160</v>
      </c>
      <c r="D81" s="195"/>
      <c r="E81" s="195"/>
      <c r="F81" s="195"/>
      <c r="G81" s="195"/>
      <c r="H81" s="195"/>
      <c r="I81" s="100"/>
      <c r="J81" s="42">
        <f>SUM(AN36:AN78)+SUM(AX36:AX78)</f>
        <v>10380.359999999999</v>
      </c>
      <c r="K81" s="42">
        <v>8.08</v>
      </c>
      <c r="L81" s="92">
        <f>ROUND(J81*K81, 0)</f>
        <v>83873</v>
      </c>
    </row>
    <row r="82" spans="1:12" ht="14.25" hidden="1" customHeight="1" x14ac:dyDescent="0.2">
      <c r="A82" s="44"/>
      <c r="B82" s="43" t="s">
        <v>40</v>
      </c>
      <c r="C82" s="195" t="s">
        <v>159</v>
      </c>
      <c r="D82" s="195"/>
      <c r="E82" s="195"/>
      <c r="F82" s="195"/>
      <c r="G82" s="195"/>
      <c r="H82" s="195"/>
      <c r="I82" s="100"/>
      <c r="J82" s="42">
        <f>SUM(AR36:AR78)+SUM(BB36:BB78)+SUM(BI36:BI78)+SUM(BP36:BP78)</f>
        <v>0</v>
      </c>
      <c r="K82" s="42">
        <v>8.08</v>
      </c>
      <c r="L82" s="92">
        <f>ROUND(J82*K82, 0)</f>
        <v>0</v>
      </c>
    </row>
    <row r="83" spans="1:12" ht="14.25" hidden="1" customHeight="1" x14ac:dyDescent="0.2">
      <c r="A83" s="44"/>
      <c r="B83" s="43" t="s">
        <v>40</v>
      </c>
      <c r="C83" s="195" t="s">
        <v>158</v>
      </c>
      <c r="D83" s="195"/>
      <c r="E83" s="195"/>
      <c r="F83" s="195"/>
      <c r="G83" s="195"/>
      <c r="H83" s="195"/>
      <c r="I83" s="100"/>
      <c r="J83" s="42">
        <f>SUM(BH36:BH78)</f>
        <v>0</v>
      </c>
      <c r="K83" s="42">
        <v>4.5199999999999996</v>
      </c>
      <c r="L83" s="92">
        <f>ROUND(J83*K83, 0)</f>
        <v>0</v>
      </c>
    </row>
    <row r="84" spans="1:12" ht="14.25" hidden="1" customHeight="1" x14ac:dyDescent="0.2">
      <c r="A84" s="44"/>
      <c r="B84" s="43"/>
      <c r="C84" s="195" t="s">
        <v>157</v>
      </c>
      <c r="D84" s="195"/>
      <c r="E84" s="195"/>
      <c r="F84" s="195"/>
      <c r="G84" s="195"/>
      <c r="H84" s="195"/>
      <c r="I84" s="100"/>
      <c r="J84" s="42">
        <f>J87+J86</f>
        <v>0</v>
      </c>
      <c r="K84" s="42"/>
      <c r="L84" s="92">
        <f>ROUND(L87+L86, 0)</f>
        <v>0</v>
      </c>
    </row>
    <row r="85" spans="1:12" ht="14.25" hidden="1" customHeight="1" x14ac:dyDescent="0.2">
      <c r="A85" s="44"/>
      <c r="B85" s="43"/>
      <c r="C85" s="196" t="s">
        <v>75</v>
      </c>
      <c r="D85" s="195"/>
      <c r="E85" s="195"/>
      <c r="F85" s="195"/>
      <c r="G85" s="195"/>
      <c r="H85" s="195"/>
      <c r="I85" s="100"/>
      <c r="J85" s="42"/>
      <c r="K85" s="42"/>
      <c r="L85" s="92"/>
    </row>
    <row r="86" spans="1:12" ht="14.25" hidden="1" customHeight="1" x14ac:dyDescent="0.2">
      <c r="A86" s="44"/>
      <c r="B86" s="43" t="s">
        <v>40</v>
      </c>
      <c r="C86" s="195" t="s">
        <v>80</v>
      </c>
      <c r="D86" s="195"/>
      <c r="E86" s="195"/>
      <c r="F86" s="195"/>
      <c r="G86" s="195"/>
      <c r="H86" s="195"/>
      <c r="I86" s="100"/>
      <c r="J86" s="42">
        <f>SUM(BN36:BN78)</f>
        <v>0</v>
      </c>
      <c r="K86" s="42">
        <v>17.43</v>
      </c>
      <c r="L86" s="92">
        <f>ROUND(J86*K86, 0)</f>
        <v>0</v>
      </c>
    </row>
    <row r="87" spans="1:12" ht="14.25" hidden="1" customHeight="1" x14ac:dyDescent="0.2">
      <c r="A87" s="44"/>
      <c r="B87" s="43" t="s">
        <v>40</v>
      </c>
      <c r="C87" s="195" t="s">
        <v>81</v>
      </c>
      <c r="D87" s="195"/>
      <c r="E87" s="195"/>
      <c r="F87" s="195"/>
      <c r="G87" s="195"/>
      <c r="H87" s="195"/>
      <c r="I87" s="100"/>
      <c r="J87" s="42">
        <f>SUM(BM36:BM78)</f>
        <v>0</v>
      </c>
      <c r="K87" s="42">
        <v>11.95</v>
      </c>
      <c r="L87" s="92">
        <f>ROUND(J87*K87, 0)</f>
        <v>0</v>
      </c>
    </row>
    <row r="88" spans="1:12" ht="15" x14ac:dyDescent="0.2">
      <c r="A88" s="48"/>
      <c r="B88" s="47"/>
      <c r="C88" s="197" t="s">
        <v>102</v>
      </c>
      <c r="D88" s="197"/>
      <c r="E88" s="197"/>
      <c r="F88" s="197"/>
      <c r="G88" s="197"/>
      <c r="H88" s="197"/>
      <c r="I88" s="46"/>
      <c r="J88" s="45">
        <f>J81+J82+J83+J84</f>
        <v>10380.359999999999</v>
      </c>
      <c r="K88" s="45"/>
      <c r="L88" s="93">
        <f>L81+L82+L83+L84</f>
        <v>83873</v>
      </c>
    </row>
    <row r="89" spans="1:12" ht="14.25" hidden="1" customHeight="1" x14ac:dyDescent="0.2">
      <c r="A89" s="44"/>
      <c r="B89" s="43"/>
      <c r="C89" s="196" t="s">
        <v>75</v>
      </c>
      <c r="D89" s="195"/>
      <c r="E89" s="195"/>
      <c r="F89" s="195"/>
      <c r="G89" s="195"/>
      <c r="H89" s="195"/>
      <c r="I89" s="100"/>
      <c r="J89" s="42"/>
      <c r="K89" s="42"/>
      <c r="L89" s="92"/>
    </row>
    <row r="90" spans="1:12" ht="14.25" hidden="1" customHeight="1" x14ac:dyDescent="0.2">
      <c r="A90" s="44"/>
      <c r="B90" s="43"/>
      <c r="C90" s="195" t="s">
        <v>82</v>
      </c>
      <c r="D90" s="195"/>
      <c r="E90" s="195"/>
      <c r="F90" s="195"/>
      <c r="G90" s="195"/>
      <c r="H90" s="195"/>
      <c r="I90" s="100"/>
      <c r="J90" s="42"/>
      <c r="K90" s="42"/>
      <c r="L90" s="92">
        <f>SUM(BS36:BS78)</f>
        <v>0</v>
      </c>
    </row>
    <row r="91" spans="1:12" ht="14.25" hidden="1" customHeight="1" x14ac:dyDescent="0.2">
      <c r="A91" s="44"/>
      <c r="B91" s="43"/>
      <c r="C91" s="195" t="s">
        <v>83</v>
      </c>
      <c r="D91" s="195"/>
      <c r="E91" s="195"/>
      <c r="F91" s="195"/>
      <c r="G91" s="195"/>
      <c r="H91" s="195"/>
      <c r="I91" s="100"/>
      <c r="J91" s="42"/>
      <c r="K91" s="42"/>
      <c r="L91" s="92">
        <f>SUM(BT36:BT78)</f>
        <v>0</v>
      </c>
    </row>
    <row r="92" spans="1:12" ht="14.25" x14ac:dyDescent="0.2">
      <c r="C92" s="202" t="s">
        <v>331</v>
      </c>
      <c r="D92" s="202"/>
      <c r="E92" s="202"/>
      <c r="F92" s="202"/>
      <c r="G92" s="202"/>
      <c r="H92" s="202"/>
      <c r="I92" s="203">
        <v>485.73</v>
      </c>
      <c r="J92" s="203"/>
    </row>
    <row r="93" spans="1:12" ht="14.25" x14ac:dyDescent="0.2">
      <c r="C93" s="202" t="s">
        <v>332</v>
      </c>
      <c r="D93" s="202"/>
      <c r="E93" s="202"/>
      <c r="F93" s="202"/>
      <c r="G93" s="202"/>
      <c r="H93" s="202"/>
      <c r="I93" s="203">
        <v>860.68</v>
      </c>
      <c r="J93" s="203"/>
    </row>
    <row r="94" spans="1:12" ht="14.25" x14ac:dyDescent="0.2">
      <c r="C94" s="202" t="s">
        <v>333</v>
      </c>
      <c r="D94" s="202"/>
      <c r="E94" s="202"/>
      <c r="F94" s="202"/>
      <c r="G94" s="202"/>
      <c r="H94" s="202"/>
      <c r="I94" s="203">
        <v>8164.53</v>
      </c>
      <c r="J94" s="203"/>
    </row>
    <row r="95" spans="1:12" ht="14.25" x14ac:dyDescent="0.2">
      <c r="C95" s="202" t="s">
        <v>334</v>
      </c>
      <c r="D95" s="202"/>
      <c r="E95" s="202"/>
      <c r="F95" s="202"/>
      <c r="G95" s="202"/>
      <c r="H95" s="202"/>
      <c r="I95" s="203">
        <v>471.87</v>
      </c>
      <c r="J95" s="203"/>
    </row>
    <row r="96" spans="1:12" ht="14.25" x14ac:dyDescent="0.2">
      <c r="C96" s="202" t="s">
        <v>335</v>
      </c>
      <c r="D96" s="202"/>
      <c r="E96" s="202"/>
      <c r="F96" s="202"/>
      <c r="G96" s="202"/>
      <c r="H96" s="202"/>
      <c r="I96" s="203">
        <v>397.55</v>
      </c>
      <c r="J96" s="203"/>
    </row>
    <row r="97" spans="1:11" ht="14.25" x14ac:dyDescent="0.2">
      <c r="C97" s="202" t="s">
        <v>338</v>
      </c>
      <c r="D97" s="202"/>
      <c r="E97" s="202"/>
      <c r="F97" s="202"/>
      <c r="G97" s="202"/>
      <c r="H97" s="202"/>
      <c r="I97" s="203">
        <v>10380.36</v>
      </c>
      <c r="J97" s="203"/>
    </row>
    <row r="100" spans="1:11" ht="14.25" x14ac:dyDescent="0.2">
      <c r="A100" s="200" t="s">
        <v>84</v>
      </c>
      <c r="B100" s="200"/>
      <c r="C100" s="41" t="s">
        <v>49</v>
      </c>
      <c r="D100" s="41"/>
      <c r="E100" s="41"/>
      <c r="F100" s="41"/>
      <c r="G100" s="41"/>
      <c r="H100" s="201" t="s">
        <v>49</v>
      </c>
      <c r="I100" s="201"/>
      <c r="J100" s="201"/>
      <c r="K100" s="201"/>
    </row>
    <row r="101" spans="1:11" ht="14.25" x14ac:dyDescent="0.2">
      <c r="A101" s="40"/>
      <c r="B101" s="40"/>
      <c r="C101" s="204" t="s">
        <v>85</v>
      </c>
      <c r="D101" s="204"/>
      <c r="E101" s="204"/>
      <c r="F101" s="204"/>
      <c r="G101" s="204"/>
      <c r="H101" s="40"/>
      <c r="I101" s="40"/>
      <c r="J101" s="40"/>
      <c r="K101" s="40"/>
    </row>
    <row r="102" spans="1:11" ht="14.25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</row>
    <row r="103" spans="1:11" ht="14.25" x14ac:dyDescent="0.2">
      <c r="A103" s="200" t="s">
        <v>86</v>
      </c>
      <c r="B103" s="200"/>
      <c r="C103" s="41" t="s">
        <v>49</v>
      </c>
      <c r="D103" s="41"/>
      <c r="E103" s="41"/>
      <c r="F103" s="41"/>
      <c r="G103" s="41"/>
      <c r="H103" s="201" t="s">
        <v>49</v>
      </c>
      <c r="I103" s="201"/>
      <c r="J103" s="201"/>
      <c r="K103" s="201"/>
    </row>
    <row r="104" spans="1:11" ht="14.25" x14ac:dyDescent="0.2">
      <c r="A104" s="40"/>
      <c r="B104" s="40"/>
      <c r="C104" s="204" t="s">
        <v>85</v>
      </c>
      <c r="D104" s="204"/>
      <c r="E104" s="204"/>
      <c r="F104" s="204"/>
      <c r="G104" s="204"/>
      <c r="H104" s="40"/>
      <c r="I104" s="40"/>
      <c r="J104" s="40"/>
      <c r="K104" s="40"/>
    </row>
  </sheetData>
  <mergeCells count="60">
    <mergeCell ref="D29:E29"/>
    <mergeCell ref="D23:E23"/>
    <mergeCell ref="A2:L2"/>
    <mergeCell ref="A4:K4"/>
    <mergeCell ref="B7:K7"/>
    <mergeCell ref="B8:K8"/>
    <mergeCell ref="B10:K10"/>
    <mergeCell ref="B12:K12"/>
    <mergeCell ref="B13:K13"/>
    <mergeCell ref="C18:G18"/>
    <mergeCell ref="C19:G19"/>
    <mergeCell ref="D26:E26"/>
    <mergeCell ref="D27:E27"/>
    <mergeCell ref="D28:E28"/>
    <mergeCell ref="A31:A34"/>
    <mergeCell ref="B31:B34"/>
    <mergeCell ref="C31:C34"/>
    <mergeCell ref="D31:D34"/>
    <mergeCell ref="E31:G33"/>
    <mergeCell ref="K31:K34"/>
    <mergeCell ref="L31:L34"/>
    <mergeCell ref="C92:H92"/>
    <mergeCell ref="I92:J92"/>
    <mergeCell ref="C86:H86"/>
    <mergeCell ref="C85:H85"/>
    <mergeCell ref="C84:H84"/>
    <mergeCell ref="C87:H87"/>
    <mergeCell ref="C90:H90"/>
    <mergeCell ref="C89:H89"/>
    <mergeCell ref="H31:J33"/>
    <mergeCell ref="C80:H80"/>
    <mergeCell ref="C88:H88"/>
    <mergeCell ref="C104:G104"/>
    <mergeCell ref="C91:H91"/>
    <mergeCell ref="A103:B103"/>
    <mergeCell ref="H103:K103"/>
    <mergeCell ref="C94:H94"/>
    <mergeCell ref="I94:J94"/>
    <mergeCell ref="C95:H95"/>
    <mergeCell ref="I95:J95"/>
    <mergeCell ref="C96:H96"/>
    <mergeCell ref="I96:J96"/>
    <mergeCell ref="C97:H97"/>
    <mergeCell ref="I97:J97"/>
    <mergeCell ref="A100:B100"/>
    <mergeCell ref="H100:K100"/>
    <mergeCell ref="C93:H93"/>
    <mergeCell ref="I93:J93"/>
    <mergeCell ref="C101:G101"/>
    <mergeCell ref="C83:H83"/>
    <mergeCell ref="C82:H82"/>
    <mergeCell ref="C81:H81"/>
    <mergeCell ref="I49:J49"/>
    <mergeCell ref="C49:H49"/>
    <mergeCell ref="I78:J78"/>
    <mergeCell ref="C78:H78"/>
    <mergeCell ref="I65:J65"/>
    <mergeCell ref="C65:H65"/>
    <mergeCell ref="I52:J52"/>
    <mergeCell ref="C52:H52"/>
  </mergeCells>
  <pageMargins left="0.4" right="0.2" top="0.2" bottom="0.4" header="0.2" footer="0.2"/>
  <pageSetup paperSize="9" scale="51" fitToHeight="0" orientation="portrait" r:id="rId1"/>
  <headerFooter>
    <oddHeader>&amp;L&amp;8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B263D-EF03-4B6D-BDEB-7EDC9FB00D30}">
  <sheetPr>
    <pageSetUpPr fitToPage="1"/>
  </sheetPr>
  <dimension ref="A1:CF2533"/>
  <sheetViews>
    <sheetView zoomScaleNormal="100" workbookViewId="0">
      <selection activeCell="A7" sqref="A7:XFD9"/>
    </sheetView>
  </sheetViews>
  <sheetFormatPr defaultRowHeight="12.75" x14ac:dyDescent="0.2"/>
  <cols>
    <col min="1" max="1" width="5.7109375" style="39" customWidth="1"/>
    <col min="2" max="2" width="20.7109375" style="39" customWidth="1"/>
    <col min="3" max="3" width="40.7109375" style="39" customWidth="1"/>
    <col min="4" max="4" width="10.7109375" style="39" customWidth="1"/>
    <col min="5" max="12" width="14.7109375" style="39" customWidth="1"/>
    <col min="13" max="14" width="9.140625" style="39"/>
    <col min="15" max="82" width="0" style="39" hidden="1" customWidth="1"/>
    <col min="83" max="83" width="190.7109375" style="39" hidden="1" customWidth="1"/>
    <col min="84" max="84" width="109.7109375" style="39" hidden="1" customWidth="1"/>
    <col min="85" max="88" width="0" style="39" hidden="1" customWidth="1"/>
    <col min="89" max="16384" width="9.140625" style="39"/>
  </cols>
  <sheetData>
    <row r="1" spans="1:83" x14ac:dyDescent="0.2">
      <c r="A1" s="85" t="s">
        <v>115</v>
      </c>
    </row>
    <row r="2" spans="1:83" ht="38.25" x14ac:dyDescent="0.2">
      <c r="A2" s="222" t="s">
        <v>330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CE2" s="102" t="s">
        <v>330</v>
      </c>
    </row>
    <row r="3" spans="1:83" x14ac:dyDescent="0.2">
      <c r="A3" s="70"/>
      <c r="B3" s="70"/>
    </row>
    <row r="4" spans="1:83" x14ac:dyDescent="0.2">
      <c r="A4" s="222" t="s">
        <v>38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7" spans="1:83" ht="15.75" x14ac:dyDescent="0.25">
      <c r="A7" s="40"/>
      <c r="B7" s="223" t="s">
        <v>863</v>
      </c>
      <c r="C7" s="223"/>
      <c r="D7" s="223"/>
      <c r="E7" s="223"/>
      <c r="F7" s="223"/>
      <c r="G7" s="223"/>
      <c r="H7" s="223"/>
      <c r="I7" s="223"/>
      <c r="J7" s="223"/>
      <c r="K7" s="223"/>
      <c r="L7" s="40"/>
    </row>
    <row r="8" spans="1:83" ht="14.25" x14ac:dyDescent="0.2">
      <c r="A8" s="40"/>
      <c r="B8" s="224" t="s">
        <v>39</v>
      </c>
      <c r="C8" s="224"/>
      <c r="D8" s="224"/>
      <c r="E8" s="224"/>
      <c r="F8" s="224"/>
      <c r="G8" s="224"/>
      <c r="H8" s="224"/>
      <c r="I8" s="224"/>
      <c r="J8" s="224"/>
      <c r="K8" s="224"/>
      <c r="L8" s="40"/>
    </row>
    <row r="9" spans="1:83" ht="14.25" x14ac:dyDescent="0.2">
      <c r="A9" s="40"/>
      <c r="B9" s="40"/>
      <c r="C9" s="40"/>
      <c r="D9" s="40"/>
      <c r="E9" s="40"/>
      <c r="F9" s="81"/>
      <c r="G9" s="81"/>
      <c r="H9" s="81" t="s">
        <v>40</v>
      </c>
      <c r="I9" s="81"/>
      <c r="J9" s="81"/>
      <c r="K9" s="81"/>
      <c r="L9" s="81"/>
    </row>
    <row r="10" spans="1:83" ht="15.75" x14ac:dyDescent="0.25">
      <c r="A10" s="83"/>
      <c r="B10" s="225" t="s">
        <v>1354</v>
      </c>
      <c r="C10" s="225"/>
      <c r="D10" s="225"/>
      <c r="E10" s="225"/>
      <c r="F10" s="225"/>
      <c r="G10" s="225"/>
      <c r="H10" s="225"/>
      <c r="I10" s="225"/>
      <c r="J10" s="225"/>
      <c r="K10" s="225"/>
      <c r="L10" s="83"/>
    </row>
    <row r="11" spans="1:83" ht="15" x14ac:dyDescent="0.25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3"/>
    </row>
    <row r="12" spans="1:83" ht="18" x14ac:dyDescent="0.25">
      <c r="A12" s="40"/>
      <c r="B12" s="226" t="s">
        <v>1355</v>
      </c>
      <c r="C12" s="226"/>
      <c r="D12" s="226"/>
      <c r="E12" s="226"/>
      <c r="F12" s="226"/>
      <c r="G12" s="226"/>
      <c r="H12" s="226"/>
      <c r="I12" s="226"/>
      <c r="J12" s="226"/>
      <c r="K12" s="226"/>
      <c r="L12" s="82"/>
    </row>
    <row r="13" spans="1:83" ht="14.25" x14ac:dyDescent="0.2">
      <c r="A13" s="40"/>
      <c r="B13" s="224" t="s">
        <v>41</v>
      </c>
      <c r="C13" s="224"/>
      <c r="D13" s="224"/>
      <c r="E13" s="224"/>
      <c r="F13" s="224"/>
      <c r="G13" s="224"/>
      <c r="H13" s="224"/>
      <c r="I13" s="224"/>
      <c r="J13" s="224"/>
      <c r="K13" s="224"/>
      <c r="L13" s="81"/>
    </row>
    <row r="14" spans="1:83" ht="14.2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83" ht="14.2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83" x14ac:dyDescent="0.2">
      <c r="A16" s="70" t="s">
        <v>42</v>
      </c>
      <c r="B16" s="70"/>
      <c r="C16" s="80" t="s">
        <v>43</v>
      </c>
      <c r="D16" s="70" t="s">
        <v>44</v>
      </c>
      <c r="E16" s="70"/>
      <c r="F16" s="70"/>
      <c r="G16" s="70"/>
      <c r="H16" s="70"/>
      <c r="I16" s="70"/>
      <c r="J16" s="70"/>
      <c r="K16" s="70"/>
      <c r="L16" s="70"/>
    </row>
    <row r="17" spans="1:12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x14ac:dyDescent="0.2">
      <c r="A18" s="70" t="s">
        <v>45</v>
      </c>
      <c r="B18" s="70"/>
      <c r="C18" s="220"/>
      <c r="D18" s="220"/>
      <c r="E18" s="220"/>
      <c r="F18" s="220"/>
      <c r="G18" s="220"/>
      <c r="H18" s="70"/>
      <c r="I18" s="70"/>
      <c r="J18" s="70"/>
      <c r="K18" s="70"/>
      <c r="L18" s="70"/>
    </row>
    <row r="19" spans="1:12" x14ac:dyDescent="0.2">
      <c r="A19" s="79"/>
      <c r="B19" s="78"/>
      <c r="C19" s="221" t="s">
        <v>46</v>
      </c>
      <c r="D19" s="221"/>
      <c r="E19" s="221"/>
      <c r="F19" s="221"/>
      <c r="G19" s="221"/>
      <c r="H19" s="77"/>
      <c r="I19" s="77"/>
      <c r="J19" s="77"/>
      <c r="K19" s="77"/>
      <c r="L19" s="77"/>
    </row>
    <row r="20" spans="1:12" ht="14.2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14.25" x14ac:dyDescent="0.2">
      <c r="A21" s="71" t="s">
        <v>329</v>
      </c>
      <c r="B21" s="40"/>
      <c r="C21" s="40"/>
      <c r="D21" s="76"/>
      <c r="E21" s="40"/>
      <c r="F21" s="40"/>
      <c r="G21" s="40"/>
      <c r="H21" s="40"/>
      <c r="I21" s="40"/>
      <c r="J21" s="40"/>
      <c r="K21" s="40"/>
      <c r="L21" s="40"/>
    </row>
    <row r="22" spans="1:12" ht="14.2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14.25" x14ac:dyDescent="0.2">
      <c r="A23" s="71" t="s">
        <v>11</v>
      </c>
      <c r="B23" s="40"/>
      <c r="C23" s="101">
        <f>C26+C27+C28+C29</f>
        <v>4889.0606271999995</v>
      </c>
      <c r="D23" s="217">
        <f>ROUND((SUM(O36:O2526))/1000, 2)</f>
        <v>729.38</v>
      </c>
      <c r="E23" s="218"/>
      <c r="F23" s="70" t="s">
        <v>7</v>
      </c>
      <c r="G23" s="40"/>
      <c r="H23" s="40"/>
      <c r="I23" s="40"/>
      <c r="J23" s="40"/>
      <c r="K23" s="40"/>
      <c r="L23" s="40"/>
    </row>
    <row r="24" spans="1:12" ht="14.25" x14ac:dyDescent="0.2">
      <c r="A24" s="40"/>
      <c r="B24" s="40"/>
      <c r="C24" s="74"/>
      <c r="D24" s="74"/>
      <c r="E24" s="40"/>
      <c r="F24" s="70"/>
      <c r="G24" s="70" t="s">
        <v>47</v>
      </c>
      <c r="H24" s="40"/>
      <c r="I24" s="40"/>
      <c r="J24" s="40"/>
      <c r="K24" s="40"/>
      <c r="L24" s="40"/>
    </row>
    <row r="25" spans="1:12" ht="14.25" x14ac:dyDescent="0.2">
      <c r="A25" s="40"/>
      <c r="B25" s="75" t="s">
        <v>32</v>
      </c>
      <c r="C25" s="74"/>
      <c r="D25" s="74"/>
      <c r="E25" s="73"/>
      <c r="F25" s="70"/>
      <c r="G25" s="70" t="s">
        <v>48</v>
      </c>
      <c r="H25" s="40" t="s">
        <v>49</v>
      </c>
      <c r="I25" s="101">
        <v>231.52238080000009</v>
      </c>
      <c r="J25" s="101">
        <f>ROUND((SUM(Q36:Q2526))/1000, 2)</f>
        <v>28.65</v>
      </c>
      <c r="K25" s="70" t="s">
        <v>7</v>
      </c>
      <c r="L25" s="40"/>
    </row>
    <row r="26" spans="1:12" ht="14.25" x14ac:dyDescent="0.2">
      <c r="A26" s="40"/>
      <c r="B26" s="71" t="s">
        <v>2</v>
      </c>
      <c r="C26" s="101">
        <v>3591.2912591999998</v>
      </c>
      <c r="D26" s="217">
        <f>ROUND((SUM(AN36:AN2526)+SUM(AR36:AR2526))/1000, 2)</f>
        <v>444.47</v>
      </c>
      <c r="E26" s="218"/>
      <c r="F26" s="70" t="s">
        <v>7</v>
      </c>
      <c r="G26" s="70" t="s">
        <v>50</v>
      </c>
      <c r="H26" s="40"/>
      <c r="I26" s="70"/>
      <c r="J26" s="72">
        <v>3202.5393334999999</v>
      </c>
      <c r="K26" s="70" t="s">
        <v>51</v>
      </c>
      <c r="L26" s="40"/>
    </row>
    <row r="27" spans="1:12" ht="14.25" x14ac:dyDescent="0.2">
      <c r="A27" s="40"/>
      <c r="B27" s="71" t="s">
        <v>52</v>
      </c>
      <c r="C27" s="101">
        <v>22.602426399999999</v>
      </c>
      <c r="D27" s="217">
        <f>ROUND((SUM(AX36:AX2526)+SUM(BB36:BB2526))/1000, 2)</f>
        <v>2.8</v>
      </c>
      <c r="E27" s="218"/>
      <c r="F27" s="70" t="s">
        <v>7</v>
      </c>
      <c r="G27" s="70" t="s">
        <v>53</v>
      </c>
      <c r="H27" s="40"/>
      <c r="I27" s="70"/>
      <c r="J27" s="72">
        <v>42.133735999999992</v>
      </c>
      <c r="K27" s="70" t="s">
        <v>51</v>
      </c>
      <c r="L27" s="40"/>
    </row>
    <row r="28" spans="1:12" ht="14.25" x14ac:dyDescent="0.2">
      <c r="A28" s="40"/>
      <c r="B28" s="71" t="s">
        <v>54</v>
      </c>
      <c r="C28" s="101">
        <v>1275.1669416</v>
      </c>
      <c r="D28" s="217">
        <f>ROUND((SUM(BH36:BH2526)+SUM(BI36:BI2526))/1000, 2)</f>
        <v>282.12</v>
      </c>
      <c r="E28" s="218"/>
      <c r="F28" s="70" t="s">
        <v>7</v>
      </c>
      <c r="G28" s="70" t="s">
        <v>55</v>
      </c>
      <c r="H28" s="40"/>
      <c r="I28" s="70"/>
      <c r="J28" s="70"/>
      <c r="K28" s="40"/>
      <c r="L28" s="40"/>
    </row>
    <row r="29" spans="1:12" ht="14.25" x14ac:dyDescent="0.2">
      <c r="A29" s="40"/>
      <c r="B29" s="71" t="s">
        <v>56</v>
      </c>
      <c r="C29" s="101">
        <v>0</v>
      </c>
      <c r="D29" s="217">
        <f>ROUND((SUM(BM36:BM2526)+SUM(BN36:BN2526)+SUM(BO36:BO2526)+SUM(BP36:BP2526))/1000, 2)</f>
        <v>0</v>
      </c>
      <c r="E29" s="219"/>
      <c r="F29" s="70" t="s">
        <v>7</v>
      </c>
      <c r="G29" s="70" t="s">
        <v>57</v>
      </c>
      <c r="H29" s="40"/>
      <c r="I29" s="70">
        <v>0</v>
      </c>
      <c r="J29" s="69" t="s">
        <v>40</v>
      </c>
      <c r="K29" s="40"/>
      <c r="L29" s="40"/>
    </row>
    <row r="30" spans="1:12" ht="14.25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2" x14ac:dyDescent="0.2">
      <c r="A31" s="214" t="s">
        <v>12</v>
      </c>
      <c r="B31" s="214" t="s">
        <v>15</v>
      </c>
      <c r="C31" s="214" t="s">
        <v>58</v>
      </c>
      <c r="D31" s="214" t="s">
        <v>59</v>
      </c>
      <c r="E31" s="205" t="s">
        <v>60</v>
      </c>
      <c r="F31" s="206"/>
      <c r="G31" s="207"/>
      <c r="H31" s="205" t="s">
        <v>61</v>
      </c>
      <c r="I31" s="206"/>
      <c r="J31" s="207"/>
      <c r="K31" s="214" t="s">
        <v>62</v>
      </c>
      <c r="L31" s="214" t="s">
        <v>63</v>
      </c>
    </row>
    <row r="32" spans="1:12" x14ac:dyDescent="0.2">
      <c r="A32" s="215"/>
      <c r="B32" s="215"/>
      <c r="C32" s="215"/>
      <c r="D32" s="215"/>
      <c r="E32" s="208"/>
      <c r="F32" s="209"/>
      <c r="G32" s="210"/>
      <c r="H32" s="208"/>
      <c r="I32" s="209"/>
      <c r="J32" s="210"/>
      <c r="K32" s="215"/>
      <c r="L32" s="215"/>
    </row>
    <row r="33" spans="1:56" x14ac:dyDescent="0.2">
      <c r="A33" s="215"/>
      <c r="B33" s="215"/>
      <c r="C33" s="215"/>
      <c r="D33" s="215"/>
      <c r="E33" s="211"/>
      <c r="F33" s="212"/>
      <c r="G33" s="213"/>
      <c r="H33" s="211"/>
      <c r="I33" s="212"/>
      <c r="J33" s="213"/>
      <c r="K33" s="215"/>
      <c r="L33" s="215"/>
    </row>
    <row r="34" spans="1:56" ht="25.5" x14ac:dyDescent="0.2">
      <c r="A34" s="216"/>
      <c r="B34" s="216"/>
      <c r="C34" s="216"/>
      <c r="D34" s="216"/>
      <c r="E34" s="68" t="s">
        <v>64</v>
      </c>
      <c r="F34" s="68" t="s">
        <v>65</v>
      </c>
      <c r="G34" s="68" t="s">
        <v>66</v>
      </c>
      <c r="H34" s="68" t="s">
        <v>64</v>
      </c>
      <c r="I34" s="68" t="s">
        <v>65</v>
      </c>
      <c r="J34" s="68" t="s">
        <v>14</v>
      </c>
      <c r="K34" s="216"/>
      <c r="L34" s="216"/>
    </row>
    <row r="35" spans="1:56" ht="14.25" x14ac:dyDescent="0.2">
      <c r="A35" s="67">
        <v>1</v>
      </c>
      <c r="B35" s="67">
        <v>2</v>
      </c>
      <c r="C35" s="67">
        <v>3</v>
      </c>
      <c r="D35" s="67">
        <v>4</v>
      </c>
      <c r="E35" s="67">
        <v>5</v>
      </c>
      <c r="F35" s="67">
        <v>6</v>
      </c>
      <c r="G35" s="67">
        <v>7</v>
      </c>
      <c r="H35" s="67">
        <v>8</v>
      </c>
      <c r="I35" s="67">
        <v>9</v>
      </c>
      <c r="J35" s="67">
        <v>10</v>
      </c>
      <c r="K35" s="66">
        <v>11</v>
      </c>
      <c r="L35" s="65">
        <v>12</v>
      </c>
    </row>
    <row r="37" spans="1:56" ht="16.5" x14ac:dyDescent="0.25">
      <c r="A37" s="199" t="s">
        <v>1057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</row>
    <row r="38" spans="1:56" ht="14.25" x14ac:dyDescent="0.2">
      <c r="C38" s="107" t="s">
        <v>1318</v>
      </c>
    </row>
    <row r="39" spans="1:56" ht="57" x14ac:dyDescent="0.2">
      <c r="A39" s="103" t="s">
        <v>816</v>
      </c>
      <c r="B39" s="55" t="s">
        <v>1308</v>
      </c>
      <c r="C39" s="55" t="s">
        <v>1319</v>
      </c>
      <c r="D39" s="54" t="s">
        <v>110</v>
      </c>
      <c r="E39" s="53">
        <v>2</v>
      </c>
      <c r="F39" s="53"/>
      <c r="G39" s="53">
        <v>2</v>
      </c>
      <c r="H39" s="51"/>
      <c r="I39" s="52"/>
      <c r="J39" s="51"/>
      <c r="K39" s="52"/>
      <c r="L39" s="96"/>
      <c r="AC39" s="39">
        <v>14.4</v>
      </c>
      <c r="AD39" s="39">
        <v>14.4</v>
      </c>
      <c r="AE39" s="39">
        <v>10.8</v>
      </c>
      <c r="AF39" s="39">
        <v>10.8</v>
      </c>
      <c r="AS39" s="39">
        <v>0</v>
      </c>
      <c r="AT39" s="39">
        <v>0</v>
      </c>
      <c r="BC39" s="39">
        <v>14.4</v>
      </c>
      <c r="BD39" s="39">
        <v>10.8</v>
      </c>
    </row>
    <row r="41" spans="1:56" ht="14.25" x14ac:dyDescent="0.2">
      <c r="A41" s="103"/>
      <c r="B41" s="61">
        <v>1</v>
      </c>
      <c r="C41" s="55" t="s">
        <v>33</v>
      </c>
      <c r="D41" s="54"/>
      <c r="E41" s="53"/>
      <c r="F41" s="53"/>
      <c r="G41" s="53"/>
      <c r="H41" s="51">
        <v>9</v>
      </c>
      <c r="I41" s="52"/>
      <c r="J41" s="51">
        <v>18</v>
      </c>
      <c r="K41" s="52"/>
      <c r="L41" s="96"/>
    </row>
    <row r="42" spans="1:56" ht="14.25" x14ac:dyDescent="0.2">
      <c r="A42" s="103"/>
      <c r="B42" s="61">
        <v>4</v>
      </c>
      <c r="C42" s="55" t="s">
        <v>35</v>
      </c>
      <c r="D42" s="54"/>
      <c r="E42" s="53"/>
      <c r="F42" s="53"/>
      <c r="G42" s="53"/>
      <c r="H42" s="51">
        <v>5.49</v>
      </c>
      <c r="I42" s="52"/>
      <c r="J42" s="51">
        <v>10.98</v>
      </c>
      <c r="K42" s="52"/>
      <c r="L42" s="96"/>
    </row>
    <row r="43" spans="1:56" ht="14.25" x14ac:dyDescent="0.2">
      <c r="A43" s="103"/>
      <c r="B43" s="55"/>
      <c r="C43" s="60" t="s">
        <v>68</v>
      </c>
      <c r="D43" s="59" t="s">
        <v>69</v>
      </c>
      <c r="E43" s="58">
        <v>1.03</v>
      </c>
      <c r="F43" s="58"/>
      <c r="G43" s="58">
        <v>2.06</v>
      </c>
      <c r="H43" s="56"/>
      <c r="I43" s="57"/>
      <c r="J43" s="56"/>
      <c r="K43" s="57"/>
      <c r="L43" s="95"/>
    </row>
    <row r="44" spans="1:56" ht="14.25" x14ac:dyDescent="0.2">
      <c r="A44" s="103"/>
      <c r="B44" s="55"/>
      <c r="C44" s="55" t="s">
        <v>71</v>
      </c>
      <c r="D44" s="54"/>
      <c r="E44" s="53"/>
      <c r="F44" s="53"/>
      <c r="G44" s="53"/>
      <c r="H44" s="51">
        <f>H41+H42</f>
        <v>14.49</v>
      </c>
      <c r="I44" s="52"/>
      <c r="J44" s="51">
        <f>J41+J42</f>
        <v>28.98</v>
      </c>
      <c r="K44" s="52"/>
      <c r="L44" s="96"/>
    </row>
    <row r="45" spans="1:56" ht="14.25" x14ac:dyDescent="0.2">
      <c r="A45" s="103"/>
      <c r="B45" s="55"/>
      <c r="C45" s="55" t="s">
        <v>72</v>
      </c>
      <c r="D45" s="54"/>
      <c r="E45" s="53"/>
      <c r="F45" s="53"/>
      <c r="G45" s="53"/>
      <c r="H45" s="51"/>
      <c r="I45" s="52"/>
      <c r="J45" s="51">
        <f>SUM(Q39:Q48)+SUM(V39:V48)</f>
        <v>18</v>
      </c>
      <c r="K45" s="52"/>
      <c r="L45" s="96"/>
    </row>
    <row r="46" spans="1:56" ht="28.5" x14ac:dyDescent="0.2">
      <c r="A46" s="103"/>
      <c r="B46" s="55" t="s">
        <v>1043</v>
      </c>
      <c r="C46" s="55" t="s">
        <v>1042</v>
      </c>
      <c r="D46" s="54" t="s">
        <v>73</v>
      </c>
      <c r="E46" s="53">
        <v>80</v>
      </c>
      <c r="F46" s="53"/>
      <c r="G46" s="53">
        <v>80</v>
      </c>
      <c r="H46" s="51"/>
      <c r="I46" s="52"/>
      <c r="J46" s="51">
        <f>SUM(AC39:AC48)</f>
        <v>14.4</v>
      </c>
      <c r="K46" s="52"/>
      <c r="L46" s="96"/>
    </row>
    <row r="47" spans="1:56" ht="42.75" x14ac:dyDescent="0.2">
      <c r="A47" s="104"/>
      <c r="B47" s="60" t="s">
        <v>1041</v>
      </c>
      <c r="C47" s="60" t="s">
        <v>1040</v>
      </c>
      <c r="D47" s="59" t="s">
        <v>73</v>
      </c>
      <c r="E47" s="58">
        <v>60</v>
      </c>
      <c r="F47" s="58"/>
      <c r="G47" s="58">
        <v>60</v>
      </c>
      <c r="H47" s="56"/>
      <c r="I47" s="57"/>
      <c r="J47" s="56">
        <f>SUM(AE39:AE48)</f>
        <v>10.8</v>
      </c>
      <c r="K47" s="57"/>
      <c r="L47" s="95"/>
    </row>
    <row r="48" spans="1:56" ht="15" x14ac:dyDescent="0.25">
      <c r="C48" s="198" t="s">
        <v>74</v>
      </c>
      <c r="D48" s="198"/>
      <c r="E48" s="198"/>
      <c r="F48" s="198"/>
      <c r="G48" s="198"/>
      <c r="H48" s="198"/>
      <c r="I48" s="198">
        <f>J41+J42+J46+J47</f>
        <v>54.180000000000007</v>
      </c>
      <c r="J48" s="198"/>
      <c r="O48" s="49">
        <f>I48</f>
        <v>54.180000000000007</v>
      </c>
      <c r="P48" s="39">
        <f>K48</f>
        <v>0</v>
      </c>
      <c r="Q48" s="49">
        <f>J41</f>
        <v>18</v>
      </c>
      <c r="R48" s="49">
        <f>J41</f>
        <v>18</v>
      </c>
      <c r="U48" s="94">
        <f>L41</f>
        <v>0</v>
      </c>
      <c r="V48" s="39">
        <f>0</f>
        <v>0</v>
      </c>
      <c r="W48" s="39">
        <f>0</f>
        <v>0</v>
      </c>
      <c r="X48" s="39">
        <f>0</f>
        <v>0</v>
      </c>
      <c r="Z48" s="39">
        <f>0</f>
        <v>0</v>
      </c>
      <c r="AB48" s="49">
        <f>J42</f>
        <v>10.98</v>
      </c>
      <c r="AN48" s="39">
        <v>0</v>
      </c>
      <c r="AO48" s="39">
        <v>0</v>
      </c>
      <c r="AP48" s="39">
        <v>0</v>
      </c>
      <c r="AQ48" s="39">
        <v>0</v>
      </c>
      <c r="AX48" s="39">
        <v>54.180000000000007</v>
      </c>
      <c r="AY48" s="39">
        <v>10.98</v>
      </c>
      <c r="AZ48" s="39">
        <v>0</v>
      </c>
      <c r="BA48" s="39">
        <v>18</v>
      </c>
    </row>
    <row r="49" spans="1:60" ht="42.75" x14ac:dyDescent="0.2">
      <c r="A49" s="103" t="s">
        <v>818</v>
      </c>
      <c r="B49" s="55" t="s">
        <v>1310</v>
      </c>
      <c r="C49" s="55" t="s">
        <v>1320</v>
      </c>
      <c r="D49" s="54" t="s">
        <v>110</v>
      </c>
      <c r="E49" s="53">
        <v>1</v>
      </c>
      <c r="F49" s="53"/>
      <c r="G49" s="53">
        <v>1</v>
      </c>
      <c r="H49" s="51"/>
      <c r="I49" s="52"/>
      <c r="J49" s="51"/>
      <c r="K49" s="52"/>
      <c r="L49" s="96"/>
      <c r="AC49" s="39">
        <v>4.13</v>
      </c>
      <c r="AD49" s="39">
        <v>4.13</v>
      </c>
      <c r="AE49" s="39">
        <v>3.1</v>
      </c>
      <c r="AF49" s="39">
        <v>3.1</v>
      </c>
      <c r="AS49" s="39">
        <v>0</v>
      </c>
      <c r="AT49" s="39">
        <v>0</v>
      </c>
      <c r="BC49" s="39">
        <v>4.13</v>
      </c>
      <c r="BD49" s="39">
        <v>3.1</v>
      </c>
    </row>
    <row r="51" spans="1:60" ht="14.25" x14ac:dyDescent="0.2">
      <c r="A51" s="103"/>
      <c r="B51" s="61">
        <v>1</v>
      </c>
      <c r="C51" s="55" t="s">
        <v>33</v>
      </c>
      <c r="D51" s="54"/>
      <c r="E51" s="53"/>
      <c r="F51" s="53"/>
      <c r="G51" s="53"/>
      <c r="H51" s="51">
        <v>5.16</v>
      </c>
      <c r="I51" s="52"/>
      <c r="J51" s="51">
        <v>5.16</v>
      </c>
      <c r="K51" s="52"/>
      <c r="L51" s="96"/>
    </row>
    <row r="52" spans="1:60" ht="14.25" x14ac:dyDescent="0.2">
      <c r="A52" s="103"/>
      <c r="B52" s="61">
        <v>4</v>
      </c>
      <c r="C52" s="55" t="s">
        <v>35</v>
      </c>
      <c r="D52" s="54"/>
      <c r="E52" s="53"/>
      <c r="F52" s="53"/>
      <c r="G52" s="53"/>
      <c r="H52" s="51">
        <v>1.0900000000000001</v>
      </c>
      <c r="I52" s="52"/>
      <c r="J52" s="51">
        <v>1.0900000000000001</v>
      </c>
      <c r="K52" s="52"/>
      <c r="L52" s="96"/>
    </row>
    <row r="53" spans="1:60" ht="14.25" x14ac:dyDescent="0.2">
      <c r="A53" s="103"/>
      <c r="B53" s="55"/>
      <c r="C53" s="60" t="s">
        <v>68</v>
      </c>
      <c r="D53" s="59" t="s">
        <v>69</v>
      </c>
      <c r="E53" s="58">
        <v>0.52</v>
      </c>
      <c r="F53" s="58"/>
      <c r="G53" s="58">
        <v>0.52</v>
      </c>
      <c r="H53" s="56"/>
      <c r="I53" s="57"/>
      <c r="J53" s="56"/>
      <c r="K53" s="57"/>
      <c r="L53" s="95"/>
    </row>
    <row r="54" spans="1:60" ht="14.25" x14ac:dyDescent="0.2">
      <c r="A54" s="103"/>
      <c r="B54" s="55"/>
      <c r="C54" s="55" t="s">
        <v>71</v>
      </c>
      <c r="D54" s="54"/>
      <c r="E54" s="53"/>
      <c r="F54" s="53"/>
      <c r="G54" s="53"/>
      <c r="H54" s="51">
        <f>H51+H52</f>
        <v>6.25</v>
      </c>
      <c r="I54" s="52"/>
      <c r="J54" s="51">
        <f>J51+J52</f>
        <v>6.25</v>
      </c>
      <c r="K54" s="52"/>
      <c r="L54" s="96"/>
    </row>
    <row r="55" spans="1:60" ht="14.25" x14ac:dyDescent="0.2">
      <c r="A55" s="103"/>
      <c r="B55" s="55"/>
      <c r="C55" s="55" t="s">
        <v>72</v>
      </c>
      <c r="D55" s="54"/>
      <c r="E55" s="53"/>
      <c r="F55" s="53"/>
      <c r="G55" s="53"/>
      <c r="H55" s="51"/>
      <c r="I55" s="52"/>
      <c r="J55" s="51">
        <f>SUM(Q49:Q58)+SUM(V49:V58)</f>
        <v>5.16</v>
      </c>
      <c r="K55" s="52"/>
      <c r="L55" s="96"/>
    </row>
    <row r="56" spans="1:60" ht="28.5" x14ac:dyDescent="0.2">
      <c r="A56" s="103"/>
      <c r="B56" s="55" t="s">
        <v>1043</v>
      </c>
      <c r="C56" s="55" t="s">
        <v>1042</v>
      </c>
      <c r="D56" s="54" t="s">
        <v>73</v>
      </c>
      <c r="E56" s="53">
        <v>80</v>
      </c>
      <c r="F56" s="53"/>
      <c r="G56" s="53">
        <v>80</v>
      </c>
      <c r="H56" s="51"/>
      <c r="I56" s="52"/>
      <c r="J56" s="51">
        <f>SUM(AC49:AC58)</f>
        <v>4.13</v>
      </c>
      <c r="K56" s="52"/>
      <c r="L56" s="96"/>
    </row>
    <row r="57" spans="1:60" ht="42.75" x14ac:dyDescent="0.2">
      <c r="A57" s="104"/>
      <c r="B57" s="60" t="s">
        <v>1041</v>
      </c>
      <c r="C57" s="60" t="s">
        <v>1040</v>
      </c>
      <c r="D57" s="59" t="s">
        <v>73</v>
      </c>
      <c r="E57" s="58">
        <v>60</v>
      </c>
      <c r="F57" s="58"/>
      <c r="G57" s="58">
        <v>60</v>
      </c>
      <c r="H57" s="56"/>
      <c r="I57" s="57"/>
      <c r="J57" s="56">
        <f>SUM(AE49:AE58)</f>
        <v>3.1</v>
      </c>
      <c r="K57" s="57"/>
      <c r="L57" s="95"/>
    </row>
    <row r="58" spans="1:60" ht="15" x14ac:dyDescent="0.25">
      <c r="C58" s="198" t="s">
        <v>74</v>
      </c>
      <c r="D58" s="198"/>
      <c r="E58" s="198"/>
      <c r="F58" s="198"/>
      <c r="G58" s="198"/>
      <c r="H58" s="198"/>
      <c r="I58" s="198">
        <f>J51+J52+J56+J57</f>
        <v>13.479999999999999</v>
      </c>
      <c r="J58" s="198"/>
      <c r="O58" s="49">
        <f>I58</f>
        <v>13.479999999999999</v>
      </c>
      <c r="P58" s="39">
        <f>K58</f>
        <v>0</v>
      </c>
      <c r="Q58" s="49">
        <f>J51</f>
        <v>5.16</v>
      </c>
      <c r="R58" s="49">
        <f>J51</f>
        <v>5.16</v>
      </c>
      <c r="U58" s="94">
        <f>L51</f>
        <v>0</v>
      </c>
      <c r="V58" s="39">
        <f>0</f>
        <v>0</v>
      </c>
      <c r="W58" s="39">
        <f>0</f>
        <v>0</v>
      </c>
      <c r="X58" s="39">
        <f>0</f>
        <v>0</v>
      </c>
      <c r="Z58" s="39">
        <f>0</f>
        <v>0</v>
      </c>
      <c r="AB58" s="49">
        <f>J52</f>
        <v>1.0900000000000001</v>
      </c>
      <c r="AN58" s="39">
        <v>0</v>
      </c>
      <c r="AO58" s="39">
        <v>0</v>
      </c>
      <c r="AP58" s="39">
        <v>0</v>
      </c>
      <c r="AQ58" s="39">
        <v>0</v>
      </c>
      <c r="AX58" s="39">
        <v>13.479999999999999</v>
      </c>
      <c r="AY58" s="39">
        <v>1.0900000000000001</v>
      </c>
      <c r="AZ58" s="39">
        <v>0</v>
      </c>
      <c r="BA58" s="39">
        <v>5.16</v>
      </c>
    </row>
    <row r="59" spans="1:60" ht="114" x14ac:dyDescent="0.2">
      <c r="A59" s="109" t="s">
        <v>821</v>
      </c>
      <c r="B59" s="91" t="s">
        <v>1321</v>
      </c>
      <c r="C59" s="91" t="s">
        <v>1056</v>
      </c>
      <c r="D59" s="90" t="s">
        <v>109</v>
      </c>
      <c r="E59" s="89">
        <v>1</v>
      </c>
      <c r="F59" s="89"/>
      <c r="G59" s="89">
        <v>1</v>
      </c>
      <c r="H59" s="87">
        <v>3202.26</v>
      </c>
      <c r="I59" s="88"/>
      <c r="J59" s="87">
        <v>3202.26</v>
      </c>
      <c r="K59" s="88"/>
      <c r="L59" s="108"/>
      <c r="AC59" s="39">
        <v>0</v>
      </c>
      <c r="AD59" s="39">
        <v>0</v>
      </c>
      <c r="AE59" s="39">
        <v>0</v>
      </c>
      <c r="AF59" s="39">
        <v>0</v>
      </c>
      <c r="AS59" s="39">
        <v>0</v>
      </c>
      <c r="AT59" s="39">
        <v>0</v>
      </c>
      <c r="BC59" s="39">
        <v>0</v>
      </c>
      <c r="BD59" s="39">
        <v>0</v>
      </c>
    </row>
    <row r="60" spans="1:60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60" ht="15" x14ac:dyDescent="0.25">
      <c r="A61" s="86"/>
      <c r="B61" s="86"/>
      <c r="C61" s="227" t="s">
        <v>74</v>
      </c>
      <c r="D61" s="227"/>
      <c r="E61" s="227"/>
      <c r="F61" s="227"/>
      <c r="G61" s="227"/>
      <c r="H61" s="227"/>
      <c r="I61" s="227">
        <f>J59</f>
        <v>3202.26</v>
      </c>
      <c r="J61" s="227"/>
      <c r="K61" s="86"/>
      <c r="L61" s="86"/>
      <c r="O61" s="49">
        <f>I61</f>
        <v>3202.26</v>
      </c>
      <c r="P61" s="39">
        <f>K61</f>
        <v>0</v>
      </c>
      <c r="Q61" s="39">
        <f>0</f>
        <v>0</v>
      </c>
      <c r="U61" s="39">
        <f>0</f>
        <v>0</v>
      </c>
      <c r="V61" s="39">
        <f>0</f>
        <v>0</v>
      </c>
      <c r="W61" s="39">
        <f>0</f>
        <v>0</v>
      </c>
      <c r="X61" s="39">
        <f>0</f>
        <v>0</v>
      </c>
      <c r="Z61" s="39">
        <f>0</f>
        <v>0</v>
      </c>
      <c r="AB61" s="49">
        <f>I61</f>
        <v>3202.26</v>
      </c>
      <c r="AN61" s="39">
        <v>0</v>
      </c>
      <c r="AO61" s="39">
        <v>0</v>
      </c>
      <c r="AP61" s="39">
        <v>0</v>
      </c>
      <c r="AQ61" s="39">
        <v>0</v>
      </c>
      <c r="AX61" s="39">
        <v>0</v>
      </c>
      <c r="AY61" s="39">
        <v>0</v>
      </c>
      <c r="AZ61" s="39">
        <v>0</v>
      </c>
      <c r="BA61" s="39">
        <v>0</v>
      </c>
      <c r="BH61" s="39">
        <v>3202.26</v>
      </c>
    </row>
    <row r="62" spans="1:60" ht="144.75" x14ac:dyDescent="0.2">
      <c r="A62" s="103" t="s">
        <v>822</v>
      </c>
      <c r="B62" s="55" t="s">
        <v>1322</v>
      </c>
      <c r="C62" s="55" t="s">
        <v>1055</v>
      </c>
      <c r="D62" s="54" t="s">
        <v>1323</v>
      </c>
      <c r="E62" s="53">
        <v>2</v>
      </c>
      <c r="F62" s="53"/>
      <c r="G62" s="53">
        <v>2</v>
      </c>
      <c r="H62" s="51"/>
      <c r="I62" s="52"/>
      <c r="J62" s="51"/>
      <c r="K62" s="52"/>
      <c r="L62" s="96"/>
      <c r="AC62" s="39">
        <v>25.57</v>
      </c>
      <c r="AD62" s="39">
        <v>25.57</v>
      </c>
      <c r="AE62" s="39">
        <v>15.66</v>
      </c>
      <c r="AF62" s="39">
        <v>15.66</v>
      </c>
      <c r="AS62" s="39">
        <v>25.57</v>
      </c>
      <c r="AT62" s="39">
        <v>15.66</v>
      </c>
      <c r="BC62" s="39">
        <v>0</v>
      </c>
      <c r="BD62" s="39">
        <v>0</v>
      </c>
    </row>
    <row r="63" spans="1:60" ht="38.25" x14ac:dyDescent="0.2">
      <c r="B63" s="106" t="s">
        <v>452</v>
      </c>
    </row>
    <row r="64" spans="1:60" ht="14.25" x14ac:dyDescent="0.2">
      <c r="A64" s="103"/>
      <c r="B64" s="61">
        <v>1</v>
      </c>
      <c r="C64" s="55" t="s">
        <v>33</v>
      </c>
      <c r="D64" s="54"/>
      <c r="E64" s="53"/>
      <c r="F64" s="53"/>
      <c r="G64" s="53"/>
      <c r="H64" s="51">
        <v>9.52</v>
      </c>
      <c r="I64" s="52">
        <f>ROUND(1.15,7)</f>
        <v>1.1499999999999999</v>
      </c>
      <c r="J64" s="51">
        <v>21.9</v>
      </c>
      <c r="K64" s="52"/>
      <c r="L64" s="96"/>
    </row>
    <row r="65" spans="1:56" ht="14.25" x14ac:dyDescent="0.2">
      <c r="A65" s="103"/>
      <c r="B65" s="61">
        <v>3</v>
      </c>
      <c r="C65" s="55" t="s">
        <v>34</v>
      </c>
      <c r="D65" s="54"/>
      <c r="E65" s="53"/>
      <c r="F65" s="53"/>
      <c r="G65" s="53"/>
      <c r="H65" s="51">
        <v>4.22</v>
      </c>
      <c r="I65" s="52">
        <f>ROUND(1.25,7)</f>
        <v>1.25</v>
      </c>
      <c r="J65" s="51">
        <v>10.56</v>
      </c>
      <c r="K65" s="52"/>
      <c r="L65" s="96"/>
    </row>
    <row r="66" spans="1:56" ht="14.25" x14ac:dyDescent="0.2">
      <c r="A66" s="103"/>
      <c r="B66" s="61">
        <v>2</v>
      </c>
      <c r="C66" s="55" t="s">
        <v>67</v>
      </c>
      <c r="D66" s="54"/>
      <c r="E66" s="53"/>
      <c r="F66" s="53"/>
      <c r="G66" s="53"/>
      <c r="H66" s="51">
        <v>0.12</v>
      </c>
      <c r="I66" s="52">
        <f>ROUND(1.25,7)</f>
        <v>1.25</v>
      </c>
      <c r="J66" s="62">
        <v>0.3</v>
      </c>
      <c r="K66" s="52"/>
      <c r="L66" s="97"/>
    </row>
    <row r="67" spans="1:56" ht="14.25" x14ac:dyDescent="0.2">
      <c r="A67" s="103"/>
      <c r="B67" s="61">
        <v>4</v>
      </c>
      <c r="C67" s="55" t="s">
        <v>35</v>
      </c>
      <c r="D67" s="54"/>
      <c r="E67" s="53"/>
      <c r="F67" s="53"/>
      <c r="G67" s="53"/>
      <c r="H67" s="51">
        <v>14.09</v>
      </c>
      <c r="I67" s="52"/>
      <c r="J67" s="51">
        <v>28.18</v>
      </c>
      <c r="K67" s="52"/>
      <c r="L67" s="96"/>
    </row>
    <row r="68" spans="1:56" ht="14.25" x14ac:dyDescent="0.2">
      <c r="A68" s="103"/>
      <c r="B68" s="55" t="s">
        <v>151</v>
      </c>
      <c r="C68" s="55" t="s">
        <v>152</v>
      </c>
      <c r="D68" s="54" t="s">
        <v>110</v>
      </c>
      <c r="E68" s="53">
        <v>2</v>
      </c>
      <c r="F68" s="53"/>
      <c r="G68" s="53">
        <v>4</v>
      </c>
      <c r="H68" s="51"/>
      <c r="I68" s="52"/>
      <c r="J68" s="51"/>
      <c r="K68" s="52"/>
      <c r="L68" s="96"/>
    </row>
    <row r="69" spans="1:56" ht="14.25" x14ac:dyDescent="0.2">
      <c r="A69" s="103"/>
      <c r="B69" s="55"/>
      <c r="C69" s="55" t="s">
        <v>68</v>
      </c>
      <c r="D69" s="54" t="s">
        <v>69</v>
      </c>
      <c r="E69" s="53">
        <v>0.96</v>
      </c>
      <c r="F69" s="53">
        <f>ROUND(1.15,7)</f>
        <v>1.1499999999999999</v>
      </c>
      <c r="G69" s="53">
        <v>2.2080000000000002</v>
      </c>
      <c r="H69" s="51"/>
      <c r="I69" s="52"/>
      <c r="J69" s="51"/>
      <c r="K69" s="52"/>
      <c r="L69" s="96"/>
    </row>
    <row r="70" spans="1:56" ht="14.25" x14ac:dyDescent="0.2">
      <c r="A70" s="103"/>
      <c r="B70" s="55"/>
      <c r="C70" s="60" t="s">
        <v>70</v>
      </c>
      <c r="D70" s="59" t="s">
        <v>69</v>
      </c>
      <c r="E70" s="58">
        <v>0.01</v>
      </c>
      <c r="F70" s="58">
        <f>ROUND(1.25,7)</f>
        <v>1.25</v>
      </c>
      <c r="G70" s="58">
        <v>2.5000000000000001E-2</v>
      </c>
      <c r="H70" s="56"/>
      <c r="I70" s="57"/>
      <c r="J70" s="56"/>
      <c r="K70" s="57"/>
      <c r="L70" s="95"/>
    </row>
    <row r="71" spans="1:56" ht="14.25" x14ac:dyDescent="0.2">
      <c r="A71" s="103"/>
      <c r="B71" s="55"/>
      <c r="C71" s="55" t="s">
        <v>71</v>
      </c>
      <c r="D71" s="54"/>
      <c r="E71" s="53"/>
      <c r="F71" s="53"/>
      <c r="G71" s="53"/>
      <c r="H71" s="51">
        <f>H64+H65+H67</f>
        <v>27.83</v>
      </c>
      <c r="I71" s="52"/>
      <c r="J71" s="51">
        <f>J64+J65+J67</f>
        <v>60.64</v>
      </c>
      <c r="K71" s="52"/>
      <c r="L71" s="96"/>
    </row>
    <row r="72" spans="1:56" ht="14.25" x14ac:dyDescent="0.2">
      <c r="A72" s="103"/>
      <c r="B72" s="55"/>
      <c r="C72" s="55" t="s">
        <v>72</v>
      </c>
      <c r="D72" s="54"/>
      <c r="E72" s="53"/>
      <c r="F72" s="53"/>
      <c r="G72" s="53"/>
      <c r="H72" s="51"/>
      <c r="I72" s="52"/>
      <c r="J72" s="51">
        <f>SUM(Q62:Q75)+SUM(V62:V75)</f>
        <v>22.2</v>
      </c>
      <c r="K72" s="52"/>
      <c r="L72" s="96"/>
    </row>
    <row r="73" spans="1:56" ht="71.25" x14ac:dyDescent="0.2">
      <c r="A73" s="103"/>
      <c r="B73" s="55" t="s">
        <v>969</v>
      </c>
      <c r="C73" s="55" t="s">
        <v>968</v>
      </c>
      <c r="D73" s="54" t="s">
        <v>73</v>
      </c>
      <c r="E73" s="53">
        <v>128</v>
      </c>
      <c r="F73" s="53">
        <f>ROUND(0.9,7)</f>
        <v>0.9</v>
      </c>
      <c r="G73" s="53">
        <v>115.2</v>
      </c>
      <c r="H73" s="51"/>
      <c r="I73" s="52"/>
      <c r="J73" s="51">
        <f>SUM(AC62:AC75)</f>
        <v>25.57</v>
      </c>
      <c r="K73" s="52"/>
      <c r="L73" s="96"/>
    </row>
    <row r="74" spans="1:56" ht="71.25" x14ac:dyDescent="0.2">
      <c r="A74" s="104"/>
      <c r="B74" s="60" t="s">
        <v>967</v>
      </c>
      <c r="C74" s="60" t="s">
        <v>966</v>
      </c>
      <c r="D74" s="59" t="s">
        <v>73</v>
      </c>
      <c r="E74" s="58">
        <v>83</v>
      </c>
      <c r="F74" s="58">
        <f>ROUND(0.85,7)</f>
        <v>0.85</v>
      </c>
      <c r="G74" s="58">
        <v>70.55</v>
      </c>
      <c r="H74" s="56"/>
      <c r="I74" s="57"/>
      <c r="J74" s="56">
        <f>SUM(AE62:AE75)</f>
        <v>15.66</v>
      </c>
      <c r="K74" s="57"/>
      <c r="L74" s="95"/>
    </row>
    <row r="75" spans="1:56" ht="15" x14ac:dyDescent="0.25">
      <c r="C75" s="198" t="s">
        <v>74</v>
      </c>
      <c r="D75" s="198"/>
      <c r="E75" s="198"/>
      <c r="F75" s="198"/>
      <c r="G75" s="198"/>
      <c r="H75" s="198"/>
      <c r="I75" s="198">
        <f>J64+J65+J67+J73+J74</f>
        <v>101.87</v>
      </c>
      <c r="J75" s="198"/>
      <c r="O75" s="49">
        <f>I75</f>
        <v>101.87</v>
      </c>
      <c r="P75" s="39">
        <f>K75</f>
        <v>0</v>
      </c>
      <c r="Q75" s="49">
        <f>J64</f>
        <v>21.9</v>
      </c>
      <c r="R75" s="49">
        <f>J64</f>
        <v>21.9</v>
      </c>
      <c r="U75" s="94">
        <f>L64</f>
        <v>0</v>
      </c>
      <c r="V75" s="49">
        <f>J66</f>
        <v>0.3</v>
      </c>
      <c r="W75" s="94">
        <f>L66</f>
        <v>0</v>
      </c>
      <c r="X75" s="49">
        <f>J65</f>
        <v>10.56</v>
      </c>
      <c r="Z75" s="94">
        <f>L65</f>
        <v>0</v>
      </c>
      <c r="AB75" s="49">
        <f>J67</f>
        <v>28.18</v>
      </c>
      <c r="AN75" s="39">
        <v>101.87</v>
      </c>
      <c r="AO75" s="39">
        <v>28.18</v>
      </c>
      <c r="AP75" s="39">
        <v>10.56</v>
      </c>
      <c r="AQ75" s="39">
        <v>21.9</v>
      </c>
      <c r="AX75" s="39">
        <v>0</v>
      </c>
      <c r="AY75" s="39">
        <v>0</v>
      </c>
      <c r="AZ75" s="39">
        <v>0</v>
      </c>
      <c r="BA75" s="39">
        <v>0</v>
      </c>
    </row>
    <row r="76" spans="1:56" ht="42.75" x14ac:dyDescent="0.2">
      <c r="A76" s="103" t="s">
        <v>825</v>
      </c>
      <c r="B76" s="55" t="s">
        <v>1267</v>
      </c>
      <c r="C76" s="55" t="s">
        <v>1268</v>
      </c>
      <c r="D76" s="54" t="s">
        <v>109</v>
      </c>
      <c r="E76" s="53">
        <v>2</v>
      </c>
      <c r="F76" s="53"/>
      <c r="G76" s="53">
        <v>2</v>
      </c>
      <c r="H76" s="51">
        <v>37.22</v>
      </c>
      <c r="I76" s="52"/>
      <c r="J76" s="51">
        <v>74.44</v>
      </c>
      <c r="K76" s="52"/>
      <c r="L76" s="96"/>
      <c r="AC76" s="39">
        <v>0</v>
      </c>
      <c r="AD76" s="39">
        <v>0</v>
      </c>
      <c r="AE76" s="39">
        <v>0</v>
      </c>
      <c r="AF76" s="39">
        <v>0</v>
      </c>
      <c r="AS76" s="39">
        <v>0</v>
      </c>
      <c r="AT76" s="39">
        <v>0</v>
      </c>
      <c r="BC76" s="39">
        <v>0</v>
      </c>
      <c r="BD76" s="39">
        <v>0</v>
      </c>
    </row>
    <row r="77" spans="1:56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56" ht="15" x14ac:dyDescent="0.25">
      <c r="C78" s="198" t="s">
        <v>74</v>
      </c>
      <c r="D78" s="198"/>
      <c r="E78" s="198"/>
      <c r="F78" s="198"/>
      <c r="G78" s="198"/>
      <c r="H78" s="198"/>
      <c r="I78" s="198">
        <f>J76</f>
        <v>74.44</v>
      </c>
      <c r="J78" s="198"/>
      <c r="O78" s="49">
        <f>I78</f>
        <v>74.44</v>
      </c>
      <c r="P78" s="39">
        <f>K78</f>
        <v>0</v>
      </c>
      <c r="Q78" s="39">
        <f>0</f>
        <v>0</v>
      </c>
      <c r="R78" s="39">
        <f>0</f>
        <v>0</v>
      </c>
      <c r="U78" s="39">
        <f>0</f>
        <v>0</v>
      </c>
      <c r="V78" s="39">
        <f>0</f>
        <v>0</v>
      </c>
      <c r="W78" s="39">
        <f>0</f>
        <v>0</v>
      </c>
      <c r="X78" s="39">
        <f>0</f>
        <v>0</v>
      </c>
      <c r="Z78" s="39">
        <f>0</f>
        <v>0</v>
      </c>
      <c r="AB78" s="49">
        <f>I78</f>
        <v>74.44</v>
      </c>
      <c r="AN78" s="39">
        <v>74.44</v>
      </c>
      <c r="AO78" s="39">
        <v>74.44</v>
      </c>
      <c r="AP78" s="39">
        <v>0</v>
      </c>
      <c r="AQ78" s="39">
        <v>0</v>
      </c>
      <c r="AX78" s="39">
        <v>0</v>
      </c>
      <c r="AY78" s="39">
        <v>0</v>
      </c>
      <c r="AZ78" s="39">
        <v>0</v>
      </c>
      <c r="BA78" s="39">
        <v>0</v>
      </c>
    </row>
    <row r="79" spans="1:56" ht="159" x14ac:dyDescent="0.2">
      <c r="A79" s="103" t="s">
        <v>826</v>
      </c>
      <c r="B79" s="55" t="s">
        <v>1242</v>
      </c>
      <c r="C79" s="55" t="s">
        <v>985</v>
      </c>
      <c r="D79" s="54" t="s">
        <v>126</v>
      </c>
      <c r="E79" s="53">
        <v>2.3999999999999998E-3</v>
      </c>
      <c r="F79" s="53"/>
      <c r="G79" s="53">
        <v>2.3999999999999998E-3</v>
      </c>
      <c r="H79" s="51"/>
      <c r="I79" s="52"/>
      <c r="J79" s="51"/>
      <c r="K79" s="52"/>
      <c r="L79" s="96"/>
      <c r="AC79" s="39">
        <v>0.93</v>
      </c>
      <c r="AD79" s="39">
        <v>0.93</v>
      </c>
      <c r="AE79" s="39">
        <v>0.56999999999999995</v>
      </c>
      <c r="AF79" s="39">
        <v>0.56999999999999995</v>
      </c>
      <c r="AS79" s="39">
        <v>0.93</v>
      </c>
      <c r="AT79" s="39">
        <v>0.56999999999999995</v>
      </c>
      <c r="BC79" s="39">
        <v>0</v>
      </c>
      <c r="BD79" s="39">
        <v>0</v>
      </c>
    </row>
    <row r="80" spans="1:56" ht="38.25" x14ac:dyDescent="0.2">
      <c r="B80" s="106" t="s">
        <v>452</v>
      </c>
    </row>
    <row r="81" spans="1:56" x14ac:dyDescent="0.2">
      <c r="C81" s="63" t="s">
        <v>1324</v>
      </c>
    </row>
    <row r="82" spans="1:56" ht="14.25" x14ac:dyDescent="0.2">
      <c r="A82" s="103"/>
      <c r="B82" s="61">
        <v>1</v>
      </c>
      <c r="C82" s="55" t="s">
        <v>33</v>
      </c>
      <c r="D82" s="54"/>
      <c r="E82" s="53"/>
      <c r="F82" s="53"/>
      <c r="G82" s="53"/>
      <c r="H82" s="51">
        <v>285.70999999999998</v>
      </c>
      <c r="I82" s="52">
        <f>ROUND(1.15,7)</f>
        <v>1.1499999999999999</v>
      </c>
      <c r="J82" s="51">
        <v>0.79</v>
      </c>
      <c r="K82" s="52"/>
      <c r="L82" s="96"/>
    </row>
    <row r="83" spans="1:56" ht="14.25" x14ac:dyDescent="0.2">
      <c r="A83" s="103"/>
      <c r="B83" s="61">
        <v>3</v>
      </c>
      <c r="C83" s="55" t="s">
        <v>34</v>
      </c>
      <c r="D83" s="54"/>
      <c r="E83" s="53"/>
      <c r="F83" s="53"/>
      <c r="G83" s="53"/>
      <c r="H83" s="51">
        <v>39.369999999999997</v>
      </c>
      <c r="I83" s="52">
        <f>ROUND(1.25,7)</f>
        <v>1.25</v>
      </c>
      <c r="J83" s="51">
        <v>0.12</v>
      </c>
      <c r="K83" s="52"/>
      <c r="L83" s="96"/>
    </row>
    <row r="84" spans="1:56" ht="14.25" x14ac:dyDescent="0.2">
      <c r="A84" s="103"/>
      <c r="B84" s="61">
        <v>2</v>
      </c>
      <c r="C84" s="55" t="s">
        <v>67</v>
      </c>
      <c r="D84" s="54"/>
      <c r="E84" s="53"/>
      <c r="F84" s="53"/>
      <c r="G84" s="53"/>
      <c r="H84" s="51">
        <v>6.09</v>
      </c>
      <c r="I84" s="52">
        <f>ROUND(1.25,7)</f>
        <v>1.25</v>
      </c>
      <c r="J84" s="62">
        <v>0.02</v>
      </c>
      <c r="K84" s="52"/>
      <c r="L84" s="97"/>
    </row>
    <row r="85" spans="1:56" ht="14.25" x14ac:dyDescent="0.2">
      <c r="A85" s="103"/>
      <c r="B85" s="61">
        <v>4</v>
      </c>
      <c r="C85" s="55" t="s">
        <v>35</v>
      </c>
      <c r="D85" s="54"/>
      <c r="E85" s="53"/>
      <c r="F85" s="53"/>
      <c r="G85" s="53"/>
      <c r="H85" s="51">
        <v>28.67</v>
      </c>
      <c r="I85" s="52"/>
      <c r="J85" s="51">
        <v>7.0000000000000007E-2</v>
      </c>
      <c r="K85" s="52"/>
      <c r="L85" s="96"/>
    </row>
    <row r="86" spans="1:56" ht="14.25" x14ac:dyDescent="0.2">
      <c r="A86" s="103"/>
      <c r="B86" s="55" t="s">
        <v>127</v>
      </c>
      <c r="C86" s="55" t="s">
        <v>128</v>
      </c>
      <c r="D86" s="54" t="s">
        <v>110</v>
      </c>
      <c r="E86" s="53">
        <v>0</v>
      </c>
      <c r="F86" s="53"/>
      <c r="G86" s="53">
        <v>0</v>
      </c>
      <c r="H86" s="51"/>
      <c r="I86" s="52"/>
      <c r="J86" s="51"/>
      <c r="K86" s="52"/>
      <c r="L86" s="96"/>
    </row>
    <row r="87" spans="1:56" ht="14.25" x14ac:dyDescent="0.2">
      <c r="A87" s="103"/>
      <c r="B87" s="55" t="s">
        <v>1368</v>
      </c>
      <c r="C87" s="55" t="s">
        <v>1369</v>
      </c>
      <c r="D87" s="54" t="s">
        <v>125</v>
      </c>
      <c r="E87" s="53">
        <v>100</v>
      </c>
      <c r="F87" s="53"/>
      <c r="G87" s="53">
        <v>0.24</v>
      </c>
      <c r="H87" s="51"/>
      <c r="I87" s="52"/>
      <c r="J87" s="51"/>
      <c r="K87" s="52"/>
      <c r="L87" s="96"/>
    </row>
    <row r="88" spans="1:56" ht="14.25" x14ac:dyDescent="0.2">
      <c r="A88" s="103"/>
      <c r="B88" s="55" t="s">
        <v>129</v>
      </c>
      <c r="C88" s="55" t="s">
        <v>130</v>
      </c>
      <c r="D88" s="54" t="s">
        <v>113</v>
      </c>
      <c r="E88" s="53">
        <v>0</v>
      </c>
      <c r="F88" s="53"/>
      <c r="G88" s="53">
        <v>0</v>
      </c>
      <c r="H88" s="51"/>
      <c r="I88" s="52"/>
      <c r="J88" s="51"/>
      <c r="K88" s="52"/>
      <c r="L88" s="96"/>
    </row>
    <row r="89" spans="1:56" ht="14.25" x14ac:dyDescent="0.2">
      <c r="A89" s="103"/>
      <c r="B89" s="55"/>
      <c r="C89" s="55" t="s">
        <v>68</v>
      </c>
      <c r="D89" s="54" t="s">
        <v>69</v>
      </c>
      <c r="E89" s="53">
        <v>29.7</v>
      </c>
      <c r="F89" s="53">
        <f>ROUND(1.15,7)</f>
        <v>1.1499999999999999</v>
      </c>
      <c r="G89" s="53">
        <v>8.1972000000000003E-2</v>
      </c>
      <c r="H89" s="51"/>
      <c r="I89" s="52"/>
      <c r="J89" s="51"/>
      <c r="K89" s="52"/>
      <c r="L89" s="96"/>
    </row>
    <row r="90" spans="1:56" ht="14.25" x14ac:dyDescent="0.2">
      <c r="A90" s="103"/>
      <c r="B90" s="55"/>
      <c r="C90" s="60" t="s">
        <v>70</v>
      </c>
      <c r="D90" s="59" t="s">
        <v>69</v>
      </c>
      <c r="E90" s="58">
        <v>0.5</v>
      </c>
      <c r="F90" s="58">
        <f>ROUND(1.25,7)</f>
        <v>1.25</v>
      </c>
      <c r="G90" s="58">
        <v>1.5E-3</v>
      </c>
      <c r="H90" s="56"/>
      <c r="I90" s="57"/>
      <c r="J90" s="56"/>
      <c r="K90" s="57"/>
      <c r="L90" s="95"/>
    </row>
    <row r="91" spans="1:56" ht="14.25" x14ac:dyDescent="0.2">
      <c r="A91" s="103"/>
      <c r="B91" s="55"/>
      <c r="C91" s="55" t="s">
        <v>71</v>
      </c>
      <c r="D91" s="54"/>
      <c r="E91" s="53"/>
      <c r="F91" s="53"/>
      <c r="G91" s="53"/>
      <c r="H91" s="51">
        <f>H82+H83+H85</f>
        <v>353.75</v>
      </c>
      <c r="I91" s="52"/>
      <c r="J91" s="51">
        <f>J82+J83+J85</f>
        <v>0.98</v>
      </c>
      <c r="K91" s="52"/>
      <c r="L91" s="96"/>
    </row>
    <row r="92" spans="1:56" ht="14.25" x14ac:dyDescent="0.2">
      <c r="A92" s="103"/>
      <c r="B92" s="55"/>
      <c r="C92" s="55" t="s">
        <v>72</v>
      </c>
      <c r="D92" s="54"/>
      <c r="E92" s="53"/>
      <c r="F92" s="53"/>
      <c r="G92" s="53"/>
      <c r="H92" s="51"/>
      <c r="I92" s="52"/>
      <c r="J92" s="51">
        <f>SUM(Q79:Q95)+SUM(V79:V95)</f>
        <v>0.81</v>
      </c>
      <c r="K92" s="52"/>
      <c r="L92" s="96"/>
    </row>
    <row r="93" spans="1:56" ht="71.25" x14ac:dyDescent="0.2">
      <c r="A93" s="103"/>
      <c r="B93" s="55" t="s">
        <v>969</v>
      </c>
      <c r="C93" s="55" t="s">
        <v>968</v>
      </c>
      <c r="D93" s="54" t="s">
        <v>73</v>
      </c>
      <c r="E93" s="53">
        <v>128</v>
      </c>
      <c r="F93" s="53">
        <f>ROUND(0.9,7)</f>
        <v>0.9</v>
      </c>
      <c r="G93" s="53">
        <v>115.2</v>
      </c>
      <c r="H93" s="51"/>
      <c r="I93" s="52"/>
      <c r="J93" s="51">
        <f>SUM(AC79:AC95)</f>
        <v>0.93</v>
      </c>
      <c r="K93" s="52"/>
      <c r="L93" s="96"/>
    </row>
    <row r="94" spans="1:56" ht="71.25" x14ac:dyDescent="0.2">
      <c r="A94" s="104"/>
      <c r="B94" s="60" t="s">
        <v>967</v>
      </c>
      <c r="C94" s="60" t="s">
        <v>966</v>
      </c>
      <c r="D94" s="59" t="s">
        <v>73</v>
      </c>
      <c r="E94" s="58">
        <v>83</v>
      </c>
      <c r="F94" s="58">
        <f>ROUND(0.85,7)</f>
        <v>0.85</v>
      </c>
      <c r="G94" s="58">
        <v>70.55</v>
      </c>
      <c r="H94" s="56"/>
      <c r="I94" s="57"/>
      <c r="J94" s="56">
        <f>SUM(AE79:AE95)</f>
        <v>0.56999999999999995</v>
      </c>
      <c r="K94" s="57"/>
      <c r="L94" s="95"/>
    </row>
    <row r="95" spans="1:56" ht="15" x14ac:dyDescent="0.25">
      <c r="C95" s="198" t="s">
        <v>74</v>
      </c>
      <c r="D95" s="198"/>
      <c r="E95" s="198"/>
      <c r="F95" s="198"/>
      <c r="G95" s="198"/>
      <c r="H95" s="198"/>
      <c r="I95" s="198">
        <f>J82+J83+J85+J93+J94</f>
        <v>2.48</v>
      </c>
      <c r="J95" s="198"/>
      <c r="O95" s="49">
        <f>I95</f>
        <v>2.48</v>
      </c>
      <c r="P95" s="39">
        <f>K95</f>
        <v>0</v>
      </c>
      <c r="Q95" s="49">
        <f>J82</f>
        <v>0.79</v>
      </c>
      <c r="R95" s="49">
        <f>J82</f>
        <v>0.79</v>
      </c>
      <c r="U95" s="94">
        <f>L82</f>
        <v>0</v>
      </c>
      <c r="V95" s="49">
        <f>J84</f>
        <v>0.02</v>
      </c>
      <c r="W95" s="94">
        <f>L84</f>
        <v>0</v>
      </c>
      <c r="X95" s="49">
        <f>J83</f>
        <v>0.12</v>
      </c>
      <c r="Z95" s="94">
        <f>L83</f>
        <v>0</v>
      </c>
      <c r="AB95" s="49">
        <f>J85</f>
        <v>7.0000000000000007E-2</v>
      </c>
      <c r="AN95" s="39">
        <v>2.48</v>
      </c>
      <c r="AO95" s="39">
        <v>7.0000000000000007E-2</v>
      </c>
      <c r="AP95" s="39">
        <v>0.12</v>
      </c>
      <c r="AQ95" s="39">
        <v>0.79</v>
      </c>
      <c r="AX95" s="39">
        <v>0</v>
      </c>
      <c r="AY95" s="39">
        <v>0</v>
      </c>
      <c r="AZ95" s="39">
        <v>0</v>
      </c>
      <c r="BA95" s="39">
        <v>0</v>
      </c>
    </row>
    <row r="96" spans="1:56" ht="71.25" x14ac:dyDescent="0.2">
      <c r="A96" s="103" t="s">
        <v>829</v>
      </c>
      <c r="B96" s="55" t="s">
        <v>1244</v>
      </c>
      <c r="C96" s="55" t="s">
        <v>1245</v>
      </c>
      <c r="D96" s="54" t="s">
        <v>125</v>
      </c>
      <c r="E96" s="53">
        <v>0.24</v>
      </c>
      <c r="F96" s="53"/>
      <c r="G96" s="53">
        <v>0.24</v>
      </c>
      <c r="H96" s="51">
        <v>30.61</v>
      </c>
      <c r="I96" s="52"/>
      <c r="J96" s="51">
        <v>7.35</v>
      </c>
      <c r="K96" s="52"/>
      <c r="L96" s="96"/>
      <c r="AC96" s="39">
        <v>0</v>
      </c>
      <c r="AD96" s="39">
        <v>0</v>
      </c>
      <c r="AE96" s="39">
        <v>0</v>
      </c>
      <c r="AF96" s="39">
        <v>0</v>
      </c>
      <c r="AS96" s="39">
        <v>0</v>
      </c>
      <c r="AT96" s="39">
        <v>0</v>
      </c>
      <c r="BC96" s="39">
        <v>0</v>
      </c>
      <c r="BD96" s="39">
        <v>0</v>
      </c>
    </row>
    <row r="97" spans="1:56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</row>
    <row r="98" spans="1:56" ht="15" x14ac:dyDescent="0.25">
      <c r="C98" s="198" t="s">
        <v>74</v>
      </c>
      <c r="D98" s="198"/>
      <c r="E98" s="198"/>
      <c r="F98" s="198"/>
      <c r="G98" s="198"/>
      <c r="H98" s="198"/>
      <c r="I98" s="198">
        <f>J96</f>
        <v>7.35</v>
      </c>
      <c r="J98" s="198"/>
      <c r="O98" s="49">
        <f>I98</f>
        <v>7.35</v>
      </c>
      <c r="P98" s="39">
        <f>K98</f>
        <v>0</v>
      </c>
      <c r="Q98" s="39">
        <f>0</f>
        <v>0</v>
      </c>
      <c r="R98" s="39">
        <f>0</f>
        <v>0</v>
      </c>
      <c r="U98" s="39">
        <f>0</f>
        <v>0</v>
      </c>
      <c r="V98" s="39">
        <f>0</f>
        <v>0</v>
      </c>
      <c r="W98" s="39">
        <f>0</f>
        <v>0</v>
      </c>
      <c r="X98" s="39">
        <f>0</f>
        <v>0</v>
      </c>
      <c r="Z98" s="39">
        <f>0</f>
        <v>0</v>
      </c>
      <c r="AB98" s="49">
        <f>I98</f>
        <v>7.35</v>
      </c>
      <c r="AN98" s="39">
        <v>7.35</v>
      </c>
      <c r="AO98" s="39">
        <v>7.35</v>
      </c>
      <c r="AP98" s="39">
        <v>0</v>
      </c>
      <c r="AQ98" s="39">
        <v>0</v>
      </c>
      <c r="AX98" s="39">
        <v>0</v>
      </c>
      <c r="AY98" s="39">
        <v>0</v>
      </c>
      <c r="AZ98" s="39">
        <v>0</v>
      </c>
      <c r="BA98" s="39">
        <v>0</v>
      </c>
    </row>
    <row r="99" spans="1:56" ht="14.25" x14ac:dyDescent="0.2">
      <c r="C99" s="107" t="s">
        <v>1325</v>
      </c>
    </row>
    <row r="100" spans="1:56" ht="116.25" x14ac:dyDescent="0.2">
      <c r="A100" s="103" t="s">
        <v>831</v>
      </c>
      <c r="B100" s="55" t="s">
        <v>1326</v>
      </c>
      <c r="C100" s="55" t="s">
        <v>1054</v>
      </c>
      <c r="D100" s="54" t="s">
        <v>1327</v>
      </c>
      <c r="E100" s="53">
        <v>2.1745999999999999</v>
      </c>
      <c r="F100" s="53"/>
      <c r="G100" s="53">
        <v>2.1745999999999999</v>
      </c>
      <c r="H100" s="51"/>
      <c r="I100" s="52"/>
      <c r="J100" s="51"/>
      <c r="K100" s="52"/>
      <c r="L100" s="96"/>
      <c r="AC100" s="39">
        <v>1648.6</v>
      </c>
      <c r="AD100" s="39">
        <v>1648.6</v>
      </c>
      <c r="AE100" s="39">
        <v>1009.63</v>
      </c>
      <c r="AF100" s="39">
        <v>1009.63</v>
      </c>
      <c r="AS100" s="39">
        <v>1648.6</v>
      </c>
      <c r="AT100" s="39">
        <v>1009.63</v>
      </c>
      <c r="BC100" s="39">
        <v>0</v>
      </c>
      <c r="BD100" s="39">
        <v>0</v>
      </c>
    </row>
    <row r="101" spans="1:56" ht="38.25" x14ac:dyDescent="0.2">
      <c r="B101" s="106" t="s">
        <v>452</v>
      </c>
    </row>
    <row r="102" spans="1:56" ht="14.25" x14ac:dyDescent="0.2">
      <c r="A102" s="103"/>
      <c r="B102" s="61">
        <v>1</v>
      </c>
      <c r="C102" s="55" t="s">
        <v>33</v>
      </c>
      <c r="D102" s="54"/>
      <c r="E102" s="53"/>
      <c r="F102" s="53"/>
      <c r="G102" s="53"/>
      <c r="H102" s="51">
        <v>530.13</v>
      </c>
      <c r="I102" s="52">
        <f>ROUND(1.15,7)</f>
        <v>1.1499999999999999</v>
      </c>
      <c r="J102" s="51">
        <v>1325.74</v>
      </c>
      <c r="K102" s="52"/>
      <c r="L102" s="96"/>
    </row>
    <row r="103" spans="1:56" ht="14.25" x14ac:dyDescent="0.2">
      <c r="A103" s="103"/>
      <c r="B103" s="61">
        <v>3</v>
      </c>
      <c r="C103" s="55" t="s">
        <v>34</v>
      </c>
      <c r="D103" s="54"/>
      <c r="E103" s="53"/>
      <c r="F103" s="53"/>
      <c r="G103" s="53"/>
      <c r="H103" s="51">
        <v>192.89</v>
      </c>
      <c r="I103" s="52">
        <f>ROUND(1.25,7)</f>
        <v>1.25</v>
      </c>
      <c r="J103" s="51">
        <v>524.34</v>
      </c>
      <c r="K103" s="52"/>
      <c r="L103" s="96"/>
    </row>
    <row r="104" spans="1:56" ht="14.25" x14ac:dyDescent="0.2">
      <c r="A104" s="103"/>
      <c r="B104" s="61">
        <v>2</v>
      </c>
      <c r="C104" s="55" t="s">
        <v>67</v>
      </c>
      <c r="D104" s="54"/>
      <c r="E104" s="53"/>
      <c r="F104" s="53"/>
      <c r="G104" s="53"/>
      <c r="H104" s="51">
        <v>38.75</v>
      </c>
      <c r="I104" s="52">
        <f>ROUND(1.25,7)</f>
        <v>1.25</v>
      </c>
      <c r="J104" s="62">
        <v>105.34</v>
      </c>
      <c r="K104" s="52"/>
      <c r="L104" s="97"/>
    </row>
    <row r="105" spans="1:56" ht="14.25" x14ac:dyDescent="0.2">
      <c r="A105" s="103"/>
      <c r="B105" s="61">
        <v>4</v>
      </c>
      <c r="C105" s="55" t="s">
        <v>35</v>
      </c>
      <c r="D105" s="54"/>
      <c r="E105" s="53"/>
      <c r="F105" s="53"/>
      <c r="G105" s="53"/>
      <c r="H105" s="51">
        <v>1222.3900000000001</v>
      </c>
      <c r="I105" s="52"/>
      <c r="J105" s="51">
        <v>2658.21</v>
      </c>
      <c r="K105" s="52"/>
      <c r="L105" s="96"/>
    </row>
    <row r="106" spans="1:56" ht="14.25" x14ac:dyDescent="0.2">
      <c r="A106" s="103"/>
      <c r="B106" s="55" t="s">
        <v>1393</v>
      </c>
      <c r="C106" s="55" t="s">
        <v>1394</v>
      </c>
      <c r="D106" s="54" t="s">
        <v>1395</v>
      </c>
      <c r="E106" s="53">
        <v>100</v>
      </c>
      <c r="F106" s="53"/>
      <c r="G106" s="53">
        <v>217.46</v>
      </c>
      <c r="H106" s="51"/>
      <c r="I106" s="52"/>
      <c r="J106" s="51"/>
      <c r="K106" s="52"/>
      <c r="L106" s="96"/>
    </row>
    <row r="107" spans="1:56" ht="14.25" x14ac:dyDescent="0.2">
      <c r="A107" s="103"/>
      <c r="B107" s="55"/>
      <c r="C107" s="55" t="s">
        <v>68</v>
      </c>
      <c r="D107" s="54" t="s">
        <v>69</v>
      </c>
      <c r="E107" s="53">
        <v>59.1</v>
      </c>
      <c r="F107" s="53">
        <f>ROUND(1.15,7)</f>
        <v>1.1499999999999999</v>
      </c>
      <c r="G107" s="53">
        <v>147.79668899999999</v>
      </c>
      <c r="H107" s="51"/>
      <c r="I107" s="52"/>
      <c r="J107" s="51"/>
      <c r="K107" s="52"/>
      <c r="L107" s="96"/>
    </row>
    <row r="108" spans="1:56" ht="14.25" x14ac:dyDescent="0.2">
      <c r="A108" s="103"/>
      <c r="B108" s="55"/>
      <c r="C108" s="60" t="s">
        <v>70</v>
      </c>
      <c r="D108" s="59" t="s">
        <v>69</v>
      </c>
      <c r="E108" s="58">
        <v>3.13</v>
      </c>
      <c r="F108" s="58">
        <f>ROUND(1.25,7)</f>
        <v>1.25</v>
      </c>
      <c r="G108" s="58">
        <v>8.5081225000000007</v>
      </c>
      <c r="H108" s="56"/>
      <c r="I108" s="57"/>
      <c r="J108" s="56"/>
      <c r="K108" s="57"/>
      <c r="L108" s="95"/>
    </row>
    <row r="109" spans="1:56" ht="14.25" x14ac:dyDescent="0.2">
      <c r="A109" s="103"/>
      <c r="B109" s="55"/>
      <c r="C109" s="55" t="s">
        <v>71</v>
      </c>
      <c r="D109" s="54"/>
      <c r="E109" s="53"/>
      <c r="F109" s="53"/>
      <c r="G109" s="53"/>
      <c r="H109" s="51">
        <f>H102+H103+H105</f>
        <v>1945.41</v>
      </c>
      <c r="I109" s="52"/>
      <c r="J109" s="51">
        <f>J102+J103+J105</f>
        <v>4508.29</v>
      </c>
      <c r="K109" s="52"/>
      <c r="L109" s="96"/>
    </row>
    <row r="110" spans="1:56" ht="14.25" x14ac:dyDescent="0.2">
      <c r="A110" s="103"/>
      <c r="B110" s="55"/>
      <c r="C110" s="55" t="s">
        <v>72</v>
      </c>
      <c r="D110" s="54"/>
      <c r="E110" s="53"/>
      <c r="F110" s="53"/>
      <c r="G110" s="53"/>
      <c r="H110" s="51"/>
      <c r="I110" s="52"/>
      <c r="J110" s="51">
        <f>SUM(Q100:Q113)+SUM(V100:V113)</f>
        <v>1431.08</v>
      </c>
      <c r="K110" s="52"/>
      <c r="L110" s="96"/>
    </row>
    <row r="111" spans="1:56" ht="71.25" x14ac:dyDescent="0.2">
      <c r="A111" s="103"/>
      <c r="B111" s="55" t="s">
        <v>969</v>
      </c>
      <c r="C111" s="55" t="s">
        <v>968</v>
      </c>
      <c r="D111" s="54" t="s">
        <v>73</v>
      </c>
      <c r="E111" s="53">
        <v>128</v>
      </c>
      <c r="F111" s="53">
        <f>ROUND(0.9,7)</f>
        <v>0.9</v>
      </c>
      <c r="G111" s="53">
        <v>115.2</v>
      </c>
      <c r="H111" s="51"/>
      <c r="I111" s="52"/>
      <c r="J111" s="51">
        <f>SUM(AC100:AC113)</f>
        <v>1648.6</v>
      </c>
      <c r="K111" s="52"/>
      <c r="L111" s="96"/>
    </row>
    <row r="112" spans="1:56" ht="71.25" x14ac:dyDescent="0.2">
      <c r="A112" s="104"/>
      <c r="B112" s="60" t="s">
        <v>967</v>
      </c>
      <c r="C112" s="60" t="s">
        <v>966</v>
      </c>
      <c r="D112" s="59" t="s">
        <v>73</v>
      </c>
      <c r="E112" s="58">
        <v>83</v>
      </c>
      <c r="F112" s="58">
        <f>ROUND(0.85,7)</f>
        <v>0.85</v>
      </c>
      <c r="G112" s="58">
        <v>70.55</v>
      </c>
      <c r="H112" s="56"/>
      <c r="I112" s="57"/>
      <c r="J112" s="56">
        <f>SUM(AE100:AE113)</f>
        <v>1009.63</v>
      </c>
      <c r="K112" s="57"/>
      <c r="L112" s="95"/>
    </row>
    <row r="113" spans="1:56" ht="15" x14ac:dyDescent="0.25">
      <c r="C113" s="198" t="s">
        <v>74</v>
      </c>
      <c r="D113" s="198"/>
      <c r="E113" s="198"/>
      <c r="F113" s="198"/>
      <c r="G113" s="198"/>
      <c r="H113" s="198"/>
      <c r="I113" s="198">
        <f>J102+J103+J105+J111+J112</f>
        <v>7166.5199999999995</v>
      </c>
      <c r="J113" s="198"/>
      <c r="O113" s="49">
        <f>I113</f>
        <v>7166.5199999999995</v>
      </c>
      <c r="P113" s="39">
        <f>K113</f>
        <v>0</v>
      </c>
      <c r="Q113" s="49">
        <f>J102</f>
        <v>1325.74</v>
      </c>
      <c r="R113" s="49">
        <f>J102</f>
        <v>1325.74</v>
      </c>
      <c r="U113" s="94">
        <f>L102</f>
        <v>0</v>
      </c>
      <c r="V113" s="49">
        <f>J104</f>
        <v>105.34</v>
      </c>
      <c r="W113" s="94">
        <f>L104</f>
        <v>0</v>
      </c>
      <c r="X113" s="49">
        <f>J103</f>
        <v>524.34</v>
      </c>
      <c r="Z113" s="94">
        <f>L103</f>
        <v>0</v>
      </c>
      <c r="AB113" s="49">
        <f>J105</f>
        <v>2658.21</v>
      </c>
      <c r="AN113" s="39">
        <v>7166.5199999999995</v>
      </c>
      <c r="AO113" s="39">
        <v>2658.21</v>
      </c>
      <c r="AP113" s="39">
        <v>524.34</v>
      </c>
      <c r="AQ113" s="39">
        <v>1325.74</v>
      </c>
      <c r="AX113" s="39">
        <v>0</v>
      </c>
      <c r="AY113" s="39">
        <v>0</v>
      </c>
      <c r="AZ113" s="39">
        <v>0</v>
      </c>
      <c r="BA113" s="39">
        <v>0</v>
      </c>
    </row>
    <row r="114" spans="1:56" ht="42.75" x14ac:dyDescent="0.2">
      <c r="A114" s="103" t="s">
        <v>834</v>
      </c>
      <c r="B114" s="55" t="s">
        <v>1328</v>
      </c>
      <c r="C114" s="55" t="s">
        <v>1329</v>
      </c>
      <c r="D114" s="54" t="s">
        <v>110</v>
      </c>
      <c r="E114" s="53">
        <v>1066</v>
      </c>
      <c r="F114" s="53"/>
      <c r="G114" s="53">
        <v>1066</v>
      </c>
      <c r="H114" s="51">
        <v>142.86000000000001</v>
      </c>
      <c r="I114" s="52"/>
      <c r="J114" s="51">
        <v>152288.76</v>
      </c>
      <c r="K114" s="52"/>
      <c r="L114" s="96"/>
      <c r="AC114" s="39">
        <v>0</v>
      </c>
      <c r="AD114" s="39">
        <v>0</v>
      </c>
      <c r="AE114" s="39">
        <v>0</v>
      </c>
      <c r="AF114" s="39">
        <v>0</v>
      </c>
      <c r="AS114" s="39">
        <v>0</v>
      </c>
      <c r="AT114" s="39">
        <v>0</v>
      </c>
      <c r="BC114" s="39">
        <v>0</v>
      </c>
      <c r="BD114" s="39">
        <v>0</v>
      </c>
    </row>
    <row r="115" spans="1:56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</row>
    <row r="116" spans="1:56" ht="15" x14ac:dyDescent="0.25">
      <c r="C116" s="198" t="s">
        <v>74</v>
      </c>
      <c r="D116" s="198"/>
      <c r="E116" s="198"/>
      <c r="F116" s="198"/>
      <c r="G116" s="198"/>
      <c r="H116" s="198"/>
      <c r="I116" s="198">
        <f>J114</f>
        <v>152288.76</v>
      </c>
      <c r="J116" s="198"/>
      <c r="O116" s="49">
        <f>I116</f>
        <v>152288.76</v>
      </c>
      <c r="P116" s="39">
        <f>K116</f>
        <v>0</v>
      </c>
      <c r="Q116" s="39">
        <f>0</f>
        <v>0</v>
      </c>
      <c r="R116" s="39">
        <f>0</f>
        <v>0</v>
      </c>
      <c r="U116" s="39">
        <f>0</f>
        <v>0</v>
      </c>
      <c r="V116" s="39">
        <f>0</f>
        <v>0</v>
      </c>
      <c r="W116" s="39">
        <f>0</f>
        <v>0</v>
      </c>
      <c r="X116" s="39">
        <f>0</f>
        <v>0</v>
      </c>
      <c r="Z116" s="39">
        <f>0</f>
        <v>0</v>
      </c>
      <c r="AB116" s="49">
        <f>I116</f>
        <v>152288.76</v>
      </c>
      <c r="AN116" s="39">
        <v>152288.76</v>
      </c>
      <c r="AO116" s="39">
        <v>152288.76</v>
      </c>
      <c r="AP116" s="39">
        <v>0</v>
      </c>
      <c r="AQ116" s="39">
        <v>0</v>
      </c>
      <c r="AX116" s="39">
        <v>0</v>
      </c>
      <c r="AY116" s="39">
        <v>0</v>
      </c>
      <c r="AZ116" s="39">
        <v>0</v>
      </c>
      <c r="BA116" s="39">
        <v>0</v>
      </c>
    </row>
    <row r="117" spans="1:56" ht="116.25" x14ac:dyDescent="0.2">
      <c r="A117" s="103" t="s">
        <v>837</v>
      </c>
      <c r="B117" s="55" t="s">
        <v>1330</v>
      </c>
      <c r="C117" s="55" t="s">
        <v>1053</v>
      </c>
      <c r="D117" s="54" t="s">
        <v>109</v>
      </c>
      <c r="E117" s="53">
        <v>105</v>
      </c>
      <c r="F117" s="53"/>
      <c r="G117" s="53">
        <v>105</v>
      </c>
      <c r="H117" s="51"/>
      <c r="I117" s="52"/>
      <c r="J117" s="51"/>
      <c r="K117" s="52"/>
      <c r="L117" s="96"/>
      <c r="AC117" s="39">
        <v>170.55</v>
      </c>
      <c r="AD117" s="39">
        <v>170.55</v>
      </c>
      <c r="AE117" s="39">
        <v>104.45</v>
      </c>
      <c r="AF117" s="39">
        <v>104.45</v>
      </c>
      <c r="AS117" s="39">
        <v>170.55</v>
      </c>
      <c r="AT117" s="39">
        <v>104.45</v>
      </c>
      <c r="BC117" s="39">
        <v>0</v>
      </c>
      <c r="BD117" s="39">
        <v>0</v>
      </c>
    </row>
    <row r="118" spans="1:56" ht="38.25" x14ac:dyDescent="0.2">
      <c r="B118" s="106" t="s">
        <v>452</v>
      </c>
    </row>
    <row r="119" spans="1:56" ht="14.25" x14ac:dyDescent="0.2">
      <c r="A119" s="103"/>
      <c r="B119" s="61">
        <v>1</v>
      </c>
      <c r="C119" s="55" t="s">
        <v>33</v>
      </c>
      <c r="D119" s="54"/>
      <c r="E119" s="53"/>
      <c r="F119" s="53"/>
      <c r="G119" s="53"/>
      <c r="H119" s="51">
        <v>1.23</v>
      </c>
      <c r="I119" s="52">
        <f>ROUND(1.15,7)</f>
        <v>1.1499999999999999</v>
      </c>
      <c r="J119" s="51">
        <v>148.05000000000001</v>
      </c>
      <c r="K119" s="52"/>
      <c r="L119" s="96"/>
    </row>
    <row r="120" spans="1:56" ht="14.25" x14ac:dyDescent="0.2">
      <c r="A120" s="103"/>
      <c r="B120" s="61">
        <v>4</v>
      </c>
      <c r="C120" s="55" t="s">
        <v>35</v>
      </c>
      <c r="D120" s="54"/>
      <c r="E120" s="53"/>
      <c r="F120" s="53"/>
      <c r="G120" s="53"/>
      <c r="H120" s="51">
        <v>25.93</v>
      </c>
      <c r="I120" s="52"/>
      <c r="J120" s="51">
        <v>2722.65</v>
      </c>
      <c r="K120" s="52"/>
      <c r="L120" s="96"/>
    </row>
    <row r="121" spans="1:56" ht="14.25" x14ac:dyDescent="0.2">
      <c r="A121" s="103"/>
      <c r="B121" s="55"/>
      <c r="C121" s="60" t="s">
        <v>68</v>
      </c>
      <c r="D121" s="59" t="s">
        <v>69</v>
      </c>
      <c r="E121" s="58">
        <v>0.12</v>
      </c>
      <c r="F121" s="58">
        <f>ROUND(1.15,7)</f>
        <v>1.1499999999999999</v>
      </c>
      <c r="G121" s="58">
        <v>14.49</v>
      </c>
      <c r="H121" s="56"/>
      <c r="I121" s="57"/>
      <c r="J121" s="56"/>
      <c r="K121" s="57"/>
      <c r="L121" s="95"/>
    </row>
    <row r="122" spans="1:56" ht="14.25" x14ac:dyDescent="0.2">
      <c r="A122" s="103"/>
      <c r="B122" s="55"/>
      <c r="C122" s="55" t="s">
        <v>71</v>
      </c>
      <c r="D122" s="54"/>
      <c r="E122" s="53"/>
      <c r="F122" s="53"/>
      <c r="G122" s="53"/>
      <c r="H122" s="51">
        <f>H119+H120</f>
        <v>27.16</v>
      </c>
      <c r="I122" s="52"/>
      <c r="J122" s="51">
        <f>J119+J120</f>
        <v>2870.7000000000003</v>
      </c>
      <c r="K122" s="52"/>
      <c r="L122" s="96"/>
    </row>
    <row r="123" spans="1:56" ht="14.25" x14ac:dyDescent="0.2">
      <c r="A123" s="103"/>
      <c r="B123" s="55"/>
      <c r="C123" s="55" t="s">
        <v>72</v>
      </c>
      <c r="D123" s="54"/>
      <c r="E123" s="53"/>
      <c r="F123" s="53"/>
      <c r="G123" s="53"/>
      <c r="H123" s="51"/>
      <c r="I123" s="52"/>
      <c r="J123" s="51">
        <f>SUM(Q117:Q126)+SUM(V117:V126)</f>
        <v>148.05000000000001</v>
      </c>
      <c r="K123" s="52"/>
      <c r="L123" s="96"/>
    </row>
    <row r="124" spans="1:56" ht="71.25" x14ac:dyDescent="0.2">
      <c r="A124" s="103"/>
      <c r="B124" s="55" t="s">
        <v>969</v>
      </c>
      <c r="C124" s="55" t="s">
        <v>968</v>
      </c>
      <c r="D124" s="54" t="s">
        <v>73</v>
      </c>
      <c r="E124" s="53">
        <v>128</v>
      </c>
      <c r="F124" s="53">
        <f>ROUND(0.9,7)</f>
        <v>0.9</v>
      </c>
      <c r="G124" s="53">
        <v>115.2</v>
      </c>
      <c r="H124" s="51"/>
      <c r="I124" s="52"/>
      <c r="J124" s="51">
        <f>SUM(AC117:AC126)</f>
        <v>170.55</v>
      </c>
      <c r="K124" s="52"/>
      <c r="L124" s="96"/>
    </row>
    <row r="125" spans="1:56" ht="71.25" x14ac:dyDescent="0.2">
      <c r="A125" s="104"/>
      <c r="B125" s="60" t="s">
        <v>967</v>
      </c>
      <c r="C125" s="60" t="s">
        <v>966</v>
      </c>
      <c r="D125" s="59" t="s">
        <v>73</v>
      </c>
      <c r="E125" s="58">
        <v>83</v>
      </c>
      <c r="F125" s="58">
        <f>ROUND(0.85,7)</f>
        <v>0.85</v>
      </c>
      <c r="G125" s="58">
        <v>70.55</v>
      </c>
      <c r="H125" s="56"/>
      <c r="I125" s="57"/>
      <c r="J125" s="56">
        <f>SUM(AE117:AE126)</f>
        <v>104.45</v>
      </c>
      <c r="K125" s="57"/>
      <c r="L125" s="95"/>
    </row>
    <row r="126" spans="1:56" ht="15" x14ac:dyDescent="0.25">
      <c r="C126" s="198" t="s">
        <v>74</v>
      </c>
      <c r="D126" s="198"/>
      <c r="E126" s="198"/>
      <c r="F126" s="198"/>
      <c r="G126" s="198"/>
      <c r="H126" s="198"/>
      <c r="I126" s="198">
        <f>J119+J120+J124+J125</f>
        <v>3145.7000000000003</v>
      </c>
      <c r="J126" s="198"/>
      <c r="O126" s="49">
        <f>I126</f>
        <v>3145.7000000000003</v>
      </c>
      <c r="P126" s="39">
        <f>K126</f>
        <v>0</v>
      </c>
      <c r="Q126" s="49">
        <f>J119</f>
        <v>148.05000000000001</v>
      </c>
      <c r="R126" s="49">
        <f>J119</f>
        <v>148.05000000000001</v>
      </c>
      <c r="U126" s="94">
        <f>L119</f>
        <v>0</v>
      </c>
      <c r="V126" s="39">
        <f>0</f>
        <v>0</v>
      </c>
      <c r="W126" s="39">
        <f>0</f>
        <v>0</v>
      </c>
      <c r="X126" s="39">
        <f>0</f>
        <v>0</v>
      </c>
      <c r="Z126" s="39">
        <f>0</f>
        <v>0</v>
      </c>
      <c r="AB126" s="49">
        <f>J120</f>
        <v>2722.65</v>
      </c>
      <c r="AN126" s="39">
        <v>3145.7000000000003</v>
      </c>
      <c r="AO126" s="39">
        <v>2722.65</v>
      </c>
      <c r="AP126" s="39">
        <v>0</v>
      </c>
      <c r="AQ126" s="39">
        <v>148.05000000000001</v>
      </c>
      <c r="AX126" s="39">
        <v>0</v>
      </c>
      <c r="AY126" s="39">
        <v>0</v>
      </c>
      <c r="AZ126" s="39">
        <v>0</v>
      </c>
      <c r="BA126" s="39">
        <v>0</v>
      </c>
    </row>
    <row r="127" spans="1:56" ht="42.75" x14ac:dyDescent="0.2">
      <c r="A127" s="103" t="s">
        <v>840</v>
      </c>
      <c r="B127" s="55" t="s">
        <v>1331</v>
      </c>
      <c r="C127" s="55" t="s">
        <v>1332</v>
      </c>
      <c r="D127" s="54" t="s">
        <v>110</v>
      </c>
      <c r="E127" s="53">
        <v>105</v>
      </c>
      <c r="F127" s="53"/>
      <c r="G127" s="53">
        <v>105</v>
      </c>
      <c r="H127" s="51"/>
      <c r="I127" s="52"/>
      <c r="J127" s="51"/>
      <c r="K127" s="52"/>
      <c r="L127" s="96"/>
      <c r="AC127" s="39">
        <v>858.48</v>
      </c>
      <c r="AD127" s="39">
        <v>858.48</v>
      </c>
      <c r="AE127" s="39">
        <v>643.86</v>
      </c>
      <c r="AF127" s="39">
        <v>643.86</v>
      </c>
      <c r="AS127" s="39">
        <v>0</v>
      </c>
      <c r="AT127" s="39">
        <v>0</v>
      </c>
      <c r="BC127" s="39">
        <v>858.48</v>
      </c>
      <c r="BD127" s="39">
        <v>643.86</v>
      </c>
    </row>
    <row r="129" spans="1:56" ht="14.25" x14ac:dyDescent="0.2">
      <c r="A129" s="103"/>
      <c r="B129" s="61">
        <v>1</v>
      </c>
      <c r="C129" s="55" t="s">
        <v>33</v>
      </c>
      <c r="D129" s="54"/>
      <c r="E129" s="53"/>
      <c r="F129" s="53"/>
      <c r="G129" s="53"/>
      <c r="H129" s="51">
        <v>10.220000000000001</v>
      </c>
      <c r="I129" s="52"/>
      <c r="J129" s="51">
        <v>1073.0999999999999</v>
      </c>
      <c r="K129" s="52"/>
      <c r="L129" s="96"/>
    </row>
    <row r="130" spans="1:56" ht="14.25" x14ac:dyDescent="0.2">
      <c r="A130" s="103"/>
      <c r="B130" s="61">
        <v>4</v>
      </c>
      <c r="C130" s="55" t="s">
        <v>35</v>
      </c>
      <c r="D130" s="54"/>
      <c r="E130" s="53"/>
      <c r="F130" s="53"/>
      <c r="G130" s="53"/>
      <c r="H130" s="51">
        <v>1.31</v>
      </c>
      <c r="I130" s="52"/>
      <c r="J130" s="51">
        <v>137.55000000000001</v>
      </c>
      <c r="K130" s="52"/>
      <c r="L130" s="96"/>
    </row>
    <row r="131" spans="1:56" ht="14.25" x14ac:dyDescent="0.2">
      <c r="A131" s="103"/>
      <c r="B131" s="55"/>
      <c r="C131" s="60" t="s">
        <v>68</v>
      </c>
      <c r="D131" s="59" t="s">
        <v>69</v>
      </c>
      <c r="E131" s="58">
        <v>1.03</v>
      </c>
      <c r="F131" s="58"/>
      <c r="G131" s="58">
        <v>108.15</v>
      </c>
      <c r="H131" s="56"/>
      <c r="I131" s="57"/>
      <c r="J131" s="56"/>
      <c r="K131" s="57"/>
      <c r="L131" s="95"/>
    </row>
    <row r="132" spans="1:56" ht="14.25" x14ac:dyDescent="0.2">
      <c r="A132" s="103"/>
      <c r="B132" s="55"/>
      <c r="C132" s="55" t="s">
        <v>71</v>
      </c>
      <c r="D132" s="54"/>
      <c r="E132" s="53"/>
      <c r="F132" s="53"/>
      <c r="G132" s="53"/>
      <c r="H132" s="51">
        <f>H129+H130</f>
        <v>11.530000000000001</v>
      </c>
      <c r="I132" s="52"/>
      <c r="J132" s="51">
        <f>J129+J130</f>
        <v>1210.6499999999999</v>
      </c>
      <c r="K132" s="52"/>
      <c r="L132" s="96"/>
    </row>
    <row r="133" spans="1:56" ht="14.25" x14ac:dyDescent="0.2">
      <c r="A133" s="103"/>
      <c r="B133" s="55"/>
      <c r="C133" s="55" t="s">
        <v>72</v>
      </c>
      <c r="D133" s="54"/>
      <c r="E133" s="53"/>
      <c r="F133" s="53"/>
      <c r="G133" s="53"/>
      <c r="H133" s="51"/>
      <c r="I133" s="52"/>
      <c r="J133" s="51">
        <f>SUM(Q127:Q136)+SUM(V127:V136)</f>
        <v>1073.0999999999999</v>
      </c>
      <c r="K133" s="52"/>
      <c r="L133" s="96"/>
    </row>
    <row r="134" spans="1:56" ht="28.5" x14ac:dyDescent="0.2">
      <c r="A134" s="103"/>
      <c r="B134" s="55" t="s">
        <v>1043</v>
      </c>
      <c r="C134" s="55" t="s">
        <v>1042</v>
      </c>
      <c r="D134" s="54" t="s">
        <v>73</v>
      </c>
      <c r="E134" s="53">
        <v>80</v>
      </c>
      <c r="F134" s="53"/>
      <c r="G134" s="53">
        <v>80</v>
      </c>
      <c r="H134" s="51"/>
      <c r="I134" s="52"/>
      <c r="J134" s="51">
        <f>SUM(AC127:AC136)</f>
        <v>858.48</v>
      </c>
      <c r="K134" s="52"/>
      <c r="L134" s="96"/>
    </row>
    <row r="135" spans="1:56" ht="42.75" x14ac:dyDescent="0.2">
      <c r="A135" s="104"/>
      <c r="B135" s="60" t="s">
        <v>1041</v>
      </c>
      <c r="C135" s="60" t="s">
        <v>1040</v>
      </c>
      <c r="D135" s="59" t="s">
        <v>73</v>
      </c>
      <c r="E135" s="58">
        <v>60</v>
      </c>
      <c r="F135" s="58"/>
      <c r="G135" s="58">
        <v>60</v>
      </c>
      <c r="H135" s="56"/>
      <c r="I135" s="57"/>
      <c r="J135" s="56">
        <f>SUM(AE127:AE136)</f>
        <v>643.86</v>
      </c>
      <c r="K135" s="57"/>
      <c r="L135" s="95"/>
    </row>
    <row r="136" spans="1:56" ht="15" x14ac:dyDescent="0.25">
      <c r="C136" s="198" t="s">
        <v>74</v>
      </c>
      <c r="D136" s="198"/>
      <c r="E136" s="198"/>
      <c r="F136" s="198"/>
      <c r="G136" s="198"/>
      <c r="H136" s="198"/>
      <c r="I136" s="198">
        <f>J129+J130+J134+J135</f>
        <v>2712.9900000000002</v>
      </c>
      <c r="J136" s="198"/>
      <c r="O136" s="49">
        <f>I136</f>
        <v>2712.9900000000002</v>
      </c>
      <c r="P136" s="39">
        <f>K136</f>
        <v>0</v>
      </c>
      <c r="Q136" s="49">
        <f>J129</f>
        <v>1073.0999999999999</v>
      </c>
      <c r="R136" s="49">
        <f>J129</f>
        <v>1073.0999999999999</v>
      </c>
      <c r="U136" s="94">
        <f>L129</f>
        <v>0</v>
      </c>
      <c r="V136" s="39">
        <f>0</f>
        <v>0</v>
      </c>
      <c r="W136" s="39">
        <f>0</f>
        <v>0</v>
      </c>
      <c r="X136" s="39">
        <f>0</f>
        <v>0</v>
      </c>
      <c r="Z136" s="39">
        <f>0</f>
        <v>0</v>
      </c>
      <c r="AB136" s="49">
        <f>J130</f>
        <v>137.55000000000001</v>
      </c>
      <c r="AN136" s="39">
        <v>0</v>
      </c>
      <c r="AO136" s="39">
        <v>0</v>
      </c>
      <c r="AP136" s="39">
        <v>0</v>
      </c>
      <c r="AQ136" s="39">
        <v>0</v>
      </c>
      <c r="AX136" s="39">
        <v>2712.9900000000002</v>
      </c>
      <c r="AY136" s="39">
        <v>137.55000000000001</v>
      </c>
      <c r="AZ136" s="39">
        <v>0</v>
      </c>
      <c r="BA136" s="39">
        <v>1073.0999999999999</v>
      </c>
    </row>
    <row r="137" spans="1:56" ht="28.5" x14ac:dyDescent="0.2">
      <c r="A137" s="103" t="s">
        <v>843</v>
      </c>
      <c r="B137" s="55" t="s">
        <v>1333</v>
      </c>
      <c r="C137" s="55" t="s">
        <v>1334</v>
      </c>
      <c r="D137" s="54" t="s">
        <v>110</v>
      </c>
      <c r="E137" s="53">
        <v>105</v>
      </c>
      <c r="F137" s="53"/>
      <c r="G137" s="53">
        <v>105</v>
      </c>
      <c r="H137" s="51">
        <v>147.09</v>
      </c>
      <c r="I137" s="52"/>
      <c r="J137" s="51">
        <v>15444.45</v>
      </c>
      <c r="K137" s="52"/>
      <c r="L137" s="96"/>
      <c r="AC137" s="39">
        <v>0</v>
      </c>
      <c r="AD137" s="39">
        <v>0</v>
      </c>
      <c r="AE137" s="39">
        <v>0</v>
      </c>
      <c r="AF137" s="39">
        <v>0</v>
      </c>
      <c r="AS137" s="39">
        <v>0</v>
      </c>
      <c r="AT137" s="39">
        <v>0</v>
      </c>
      <c r="BC137" s="39">
        <v>0</v>
      </c>
      <c r="BD137" s="39">
        <v>0</v>
      </c>
    </row>
    <row r="138" spans="1:56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</row>
    <row r="139" spans="1:56" ht="15" x14ac:dyDescent="0.25">
      <c r="C139" s="198" t="s">
        <v>74</v>
      </c>
      <c r="D139" s="198"/>
      <c r="E139" s="198"/>
      <c r="F139" s="198"/>
      <c r="G139" s="198"/>
      <c r="H139" s="198"/>
      <c r="I139" s="198">
        <f>J137</f>
        <v>15444.45</v>
      </c>
      <c r="J139" s="198"/>
      <c r="O139" s="49">
        <f>I139</f>
        <v>15444.45</v>
      </c>
      <c r="P139" s="39">
        <f>K139</f>
        <v>0</v>
      </c>
      <c r="Q139" s="39">
        <f>0</f>
        <v>0</v>
      </c>
      <c r="R139" s="39">
        <f>0</f>
        <v>0</v>
      </c>
      <c r="U139" s="39">
        <f>0</f>
        <v>0</v>
      </c>
      <c r="V139" s="39">
        <f>0</f>
        <v>0</v>
      </c>
      <c r="W139" s="39">
        <f>0</f>
        <v>0</v>
      </c>
      <c r="X139" s="39">
        <f>0</f>
        <v>0</v>
      </c>
      <c r="Z139" s="39">
        <f>0</f>
        <v>0</v>
      </c>
      <c r="AB139" s="49">
        <f>I139</f>
        <v>15444.45</v>
      </c>
      <c r="AN139" s="39">
        <v>15444.45</v>
      </c>
      <c r="AO139" s="39">
        <v>15444.45</v>
      </c>
      <c r="AP139" s="39">
        <v>0</v>
      </c>
      <c r="AQ139" s="39">
        <v>0</v>
      </c>
      <c r="AX139" s="39">
        <v>0</v>
      </c>
      <c r="AY139" s="39">
        <v>0</v>
      </c>
      <c r="AZ139" s="39">
        <v>0</v>
      </c>
      <c r="BA139" s="39">
        <v>0</v>
      </c>
    </row>
    <row r="140" spans="1:56" ht="71.25" x14ac:dyDescent="0.2">
      <c r="A140" s="103" t="s">
        <v>846</v>
      </c>
      <c r="B140" s="55" t="s">
        <v>1335</v>
      </c>
      <c r="C140" s="55" t="s">
        <v>1336</v>
      </c>
      <c r="D140" s="54" t="s">
        <v>110</v>
      </c>
      <c r="E140" s="53">
        <v>105</v>
      </c>
      <c r="F140" s="53"/>
      <c r="G140" s="53">
        <v>105</v>
      </c>
      <c r="H140" s="51">
        <v>136.21</v>
      </c>
      <c r="I140" s="52"/>
      <c r="J140" s="51">
        <v>14302.05</v>
      </c>
      <c r="K140" s="52"/>
      <c r="L140" s="96"/>
      <c r="AC140" s="39">
        <v>0</v>
      </c>
      <c r="AD140" s="39">
        <v>0</v>
      </c>
      <c r="AE140" s="39">
        <v>0</v>
      </c>
      <c r="AF140" s="39">
        <v>0</v>
      </c>
      <c r="AS140" s="39">
        <v>0</v>
      </c>
      <c r="AT140" s="39">
        <v>0</v>
      </c>
      <c r="BC140" s="39">
        <v>0</v>
      </c>
      <c r="BD140" s="39">
        <v>0</v>
      </c>
    </row>
    <row r="141" spans="1:56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</row>
    <row r="142" spans="1:56" ht="15" x14ac:dyDescent="0.25">
      <c r="C142" s="198" t="s">
        <v>74</v>
      </c>
      <c r="D142" s="198"/>
      <c r="E142" s="198"/>
      <c r="F142" s="198"/>
      <c r="G142" s="198"/>
      <c r="H142" s="198"/>
      <c r="I142" s="198">
        <f>J140</f>
        <v>14302.05</v>
      </c>
      <c r="J142" s="198"/>
      <c r="O142" s="49">
        <f>I142</f>
        <v>14302.05</v>
      </c>
      <c r="P142" s="39">
        <f>K142</f>
        <v>0</v>
      </c>
      <c r="Q142" s="39">
        <f>0</f>
        <v>0</v>
      </c>
      <c r="R142" s="39">
        <f>0</f>
        <v>0</v>
      </c>
      <c r="U142" s="39">
        <f>0</f>
        <v>0</v>
      </c>
      <c r="V142" s="39">
        <f>0</f>
        <v>0</v>
      </c>
      <c r="W142" s="39">
        <f>0</f>
        <v>0</v>
      </c>
      <c r="X142" s="39">
        <f>0</f>
        <v>0</v>
      </c>
      <c r="Z142" s="39">
        <f>0</f>
        <v>0</v>
      </c>
      <c r="AB142" s="49">
        <f>I142</f>
        <v>14302.05</v>
      </c>
      <c r="AN142" s="39">
        <v>14302.05</v>
      </c>
      <c r="AO142" s="39">
        <v>14302.05</v>
      </c>
      <c r="AP142" s="39">
        <v>0</v>
      </c>
      <c r="AQ142" s="39">
        <v>0</v>
      </c>
      <c r="AX142" s="39">
        <v>0</v>
      </c>
      <c r="AY142" s="39">
        <v>0</v>
      </c>
      <c r="AZ142" s="39">
        <v>0</v>
      </c>
      <c r="BA142" s="39">
        <v>0</v>
      </c>
    </row>
    <row r="143" spans="1:56" ht="116.25" x14ac:dyDescent="0.2">
      <c r="A143" s="103" t="s">
        <v>850</v>
      </c>
      <c r="B143" s="55" t="s">
        <v>1337</v>
      </c>
      <c r="C143" s="55" t="s">
        <v>1047</v>
      </c>
      <c r="D143" s="54" t="s">
        <v>110</v>
      </c>
      <c r="E143" s="53">
        <v>6</v>
      </c>
      <c r="F143" s="53"/>
      <c r="G143" s="53">
        <v>6</v>
      </c>
      <c r="H143" s="51"/>
      <c r="I143" s="52"/>
      <c r="J143" s="51"/>
      <c r="K143" s="52"/>
      <c r="L143" s="96"/>
      <c r="AC143" s="39">
        <v>128.56</v>
      </c>
      <c r="AD143" s="39">
        <v>128.56</v>
      </c>
      <c r="AE143" s="39">
        <v>78.73</v>
      </c>
      <c r="AF143" s="39">
        <v>78.73</v>
      </c>
      <c r="AS143" s="39">
        <v>128.56</v>
      </c>
      <c r="AT143" s="39">
        <v>78.73</v>
      </c>
      <c r="BC143" s="39">
        <v>0</v>
      </c>
      <c r="BD143" s="39">
        <v>0</v>
      </c>
    </row>
    <row r="144" spans="1:56" ht="38.25" x14ac:dyDescent="0.2">
      <c r="B144" s="106" t="s">
        <v>452</v>
      </c>
    </row>
    <row r="145" spans="1:56" ht="14.25" x14ac:dyDescent="0.2">
      <c r="A145" s="103"/>
      <c r="B145" s="61">
        <v>1</v>
      </c>
      <c r="C145" s="55" t="s">
        <v>33</v>
      </c>
      <c r="D145" s="54"/>
      <c r="E145" s="53"/>
      <c r="F145" s="53"/>
      <c r="G145" s="53"/>
      <c r="H145" s="51">
        <v>15.12</v>
      </c>
      <c r="I145" s="52">
        <f>ROUND(1.15,7)</f>
        <v>1.1499999999999999</v>
      </c>
      <c r="J145" s="51">
        <v>104.34</v>
      </c>
      <c r="K145" s="52"/>
      <c r="L145" s="96"/>
    </row>
    <row r="146" spans="1:56" ht="14.25" x14ac:dyDescent="0.2">
      <c r="A146" s="103"/>
      <c r="B146" s="61">
        <v>3</v>
      </c>
      <c r="C146" s="55" t="s">
        <v>34</v>
      </c>
      <c r="D146" s="54"/>
      <c r="E146" s="53"/>
      <c r="F146" s="53"/>
      <c r="G146" s="53"/>
      <c r="H146" s="51">
        <v>6.25</v>
      </c>
      <c r="I146" s="52">
        <f>ROUND(1.25,7)</f>
        <v>1.25</v>
      </c>
      <c r="J146" s="51">
        <v>46.86</v>
      </c>
      <c r="K146" s="52"/>
      <c r="L146" s="96"/>
    </row>
    <row r="147" spans="1:56" ht="14.25" x14ac:dyDescent="0.2">
      <c r="A147" s="103"/>
      <c r="B147" s="61">
        <v>2</v>
      </c>
      <c r="C147" s="55" t="s">
        <v>67</v>
      </c>
      <c r="D147" s="54"/>
      <c r="E147" s="53"/>
      <c r="F147" s="53"/>
      <c r="G147" s="53"/>
      <c r="H147" s="51">
        <v>0.97</v>
      </c>
      <c r="I147" s="52">
        <f>ROUND(1.25,7)</f>
        <v>1.25</v>
      </c>
      <c r="J147" s="62">
        <v>7.26</v>
      </c>
      <c r="K147" s="52"/>
      <c r="L147" s="97"/>
    </row>
    <row r="148" spans="1:56" ht="14.25" x14ac:dyDescent="0.2">
      <c r="A148" s="103"/>
      <c r="B148" s="61">
        <v>4</v>
      </c>
      <c r="C148" s="55" t="s">
        <v>35</v>
      </c>
      <c r="D148" s="54"/>
      <c r="E148" s="53"/>
      <c r="F148" s="53"/>
      <c r="G148" s="53"/>
      <c r="H148" s="51">
        <v>8.8800000000000008</v>
      </c>
      <c r="I148" s="52"/>
      <c r="J148" s="51">
        <v>53.28</v>
      </c>
      <c r="K148" s="52"/>
      <c r="L148" s="96"/>
    </row>
    <row r="149" spans="1:56" ht="14.25" x14ac:dyDescent="0.2">
      <c r="A149" s="103"/>
      <c r="B149" s="55" t="s">
        <v>1388</v>
      </c>
      <c r="C149" s="55" t="s">
        <v>1389</v>
      </c>
      <c r="D149" s="54" t="s">
        <v>110</v>
      </c>
      <c r="E149" s="53">
        <v>1</v>
      </c>
      <c r="F149" s="53"/>
      <c r="G149" s="53">
        <v>6</v>
      </c>
      <c r="H149" s="51"/>
      <c r="I149" s="52"/>
      <c r="J149" s="51"/>
      <c r="K149" s="52"/>
      <c r="L149" s="96"/>
    </row>
    <row r="150" spans="1:56" ht="14.25" x14ac:dyDescent="0.2">
      <c r="A150" s="103"/>
      <c r="B150" s="55" t="s">
        <v>151</v>
      </c>
      <c r="C150" s="55" t="s">
        <v>152</v>
      </c>
      <c r="D150" s="54" t="s">
        <v>110</v>
      </c>
      <c r="E150" s="53">
        <v>1</v>
      </c>
      <c r="F150" s="53"/>
      <c r="G150" s="53">
        <v>6</v>
      </c>
      <c r="H150" s="51"/>
      <c r="I150" s="52"/>
      <c r="J150" s="51"/>
      <c r="K150" s="52"/>
      <c r="L150" s="96"/>
    </row>
    <row r="151" spans="1:56" ht="14.25" x14ac:dyDescent="0.2">
      <c r="A151" s="103"/>
      <c r="B151" s="55"/>
      <c r="C151" s="55" t="s">
        <v>68</v>
      </c>
      <c r="D151" s="54" t="s">
        <v>69</v>
      </c>
      <c r="E151" s="53">
        <v>1.59</v>
      </c>
      <c r="F151" s="53">
        <f>ROUND(1.15,7)</f>
        <v>1.1499999999999999</v>
      </c>
      <c r="G151" s="53">
        <v>10.971</v>
      </c>
      <c r="H151" s="51"/>
      <c r="I151" s="52"/>
      <c r="J151" s="51"/>
      <c r="K151" s="52"/>
      <c r="L151" s="96"/>
    </row>
    <row r="152" spans="1:56" ht="14.25" x14ac:dyDescent="0.2">
      <c r="A152" s="103"/>
      <c r="B152" s="55"/>
      <c r="C152" s="60" t="s">
        <v>70</v>
      </c>
      <c r="D152" s="59" t="s">
        <v>69</v>
      </c>
      <c r="E152" s="58">
        <v>0.08</v>
      </c>
      <c r="F152" s="58">
        <f>ROUND(1.25,7)</f>
        <v>1.25</v>
      </c>
      <c r="G152" s="58">
        <v>0.6</v>
      </c>
      <c r="H152" s="56"/>
      <c r="I152" s="57"/>
      <c r="J152" s="56"/>
      <c r="K152" s="57"/>
      <c r="L152" s="95"/>
    </row>
    <row r="153" spans="1:56" ht="14.25" x14ac:dyDescent="0.2">
      <c r="A153" s="103"/>
      <c r="B153" s="55"/>
      <c r="C153" s="55" t="s">
        <v>71</v>
      </c>
      <c r="D153" s="54"/>
      <c r="E153" s="53"/>
      <c r="F153" s="53"/>
      <c r="G153" s="53"/>
      <c r="H153" s="51">
        <f>H145+H146+H148</f>
        <v>30.25</v>
      </c>
      <c r="I153" s="52"/>
      <c r="J153" s="51">
        <f>J145+J146+J148</f>
        <v>204.48</v>
      </c>
      <c r="K153" s="52"/>
      <c r="L153" s="96"/>
    </row>
    <row r="154" spans="1:56" ht="14.25" x14ac:dyDescent="0.2">
      <c r="A154" s="103"/>
      <c r="B154" s="55"/>
      <c r="C154" s="55" t="s">
        <v>72</v>
      </c>
      <c r="D154" s="54"/>
      <c r="E154" s="53"/>
      <c r="F154" s="53"/>
      <c r="G154" s="53"/>
      <c r="H154" s="51"/>
      <c r="I154" s="52"/>
      <c r="J154" s="51">
        <f>SUM(Q143:Q157)+SUM(V143:V157)</f>
        <v>111.60000000000001</v>
      </c>
      <c r="K154" s="52"/>
      <c r="L154" s="96"/>
    </row>
    <row r="155" spans="1:56" ht="71.25" x14ac:dyDescent="0.2">
      <c r="A155" s="103"/>
      <c r="B155" s="55" t="s">
        <v>969</v>
      </c>
      <c r="C155" s="55" t="s">
        <v>968</v>
      </c>
      <c r="D155" s="54" t="s">
        <v>73</v>
      </c>
      <c r="E155" s="53">
        <v>128</v>
      </c>
      <c r="F155" s="53">
        <f>ROUND(0.9,7)</f>
        <v>0.9</v>
      </c>
      <c r="G155" s="53">
        <v>115.2</v>
      </c>
      <c r="H155" s="51"/>
      <c r="I155" s="52"/>
      <c r="J155" s="51">
        <f>SUM(AC143:AC157)</f>
        <v>128.56</v>
      </c>
      <c r="K155" s="52"/>
      <c r="L155" s="96"/>
    </row>
    <row r="156" spans="1:56" ht="71.25" x14ac:dyDescent="0.2">
      <c r="A156" s="104"/>
      <c r="B156" s="60" t="s">
        <v>967</v>
      </c>
      <c r="C156" s="60" t="s">
        <v>966</v>
      </c>
      <c r="D156" s="59" t="s">
        <v>73</v>
      </c>
      <c r="E156" s="58">
        <v>83</v>
      </c>
      <c r="F156" s="58">
        <f>ROUND(0.85,7)</f>
        <v>0.85</v>
      </c>
      <c r="G156" s="58">
        <v>70.55</v>
      </c>
      <c r="H156" s="56"/>
      <c r="I156" s="57"/>
      <c r="J156" s="56">
        <f>SUM(AE143:AE157)</f>
        <v>78.73</v>
      </c>
      <c r="K156" s="57"/>
      <c r="L156" s="95"/>
    </row>
    <row r="157" spans="1:56" ht="15" x14ac:dyDescent="0.25">
      <c r="C157" s="198" t="s">
        <v>74</v>
      </c>
      <c r="D157" s="198"/>
      <c r="E157" s="198"/>
      <c r="F157" s="198"/>
      <c r="G157" s="198"/>
      <c r="H157" s="198"/>
      <c r="I157" s="198">
        <f>J145+J146+J148+J155+J156</f>
        <v>411.77</v>
      </c>
      <c r="J157" s="198"/>
      <c r="O157" s="49">
        <f>I157</f>
        <v>411.77</v>
      </c>
      <c r="P157" s="39">
        <f>K157</f>
        <v>0</v>
      </c>
      <c r="Q157" s="49">
        <f>J145</f>
        <v>104.34</v>
      </c>
      <c r="R157" s="49">
        <f>J145</f>
        <v>104.34</v>
      </c>
      <c r="U157" s="94">
        <f>L145</f>
        <v>0</v>
      </c>
      <c r="V157" s="49">
        <f>J147</f>
        <v>7.26</v>
      </c>
      <c r="W157" s="94">
        <f>L147</f>
        <v>0</v>
      </c>
      <c r="X157" s="49">
        <f>J146</f>
        <v>46.86</v>
      </c>
      <c r="Z157" s="94">
        <f>L146</f>
        <v>0</v>
      </c>
      <c r="AB157" s="49">
        <f>J148</f>
        <v>53.28</v>
      </c>
      <c r="AN157" s="39">
        <v>411.77</v>
      </c>
      <c r="AO157" s="39">
        <v>53.28</v>
      </c>
      <c r="AP157" s="39">
        <v>46.86</v>
      </c>
      <c r="AQ157" s="39">
        <v>104.34</v>
      </c>
      <c r="AX157" s="39">
        <v>0</v>
      </c>
      <c r="AY157" s="39">
        <v>0</v>
      </c>
      <c r="AZ157" s="39">
        <v>0</v>
      </c>
      <c r="BA157" s="39">
        <v>0</v>
      </c>
    </row>
    <row r="158" spans="1:56" ht="42.75" x14ac:dyDescent="0.2">
      <c r="A158" s="103" t="s">
        <v>853</v>
      </c>
      <c r="B158" s="55" t="s">
        <v>1338</v>
      </c>
      <c r="C158" s="55" t="s">
        <v>1339</v>
      </c>
      <c r="D158" s="54" t="s">
        <v>110</v>
      </c>
      <c r="E158" s="53">
        <v>6</v>
      </c>
      <c r="F158" s="53"/>
      <c r="G158" s="53">
        <v>6</v>
      </c>
      <c r="H158" s="51">
        <v>120.2</v>
      </c>
      <c r="I158" s="52"/>
      <c r="J158" s="51">
        <v>721.2</v>
      </c>
      <c r="K158" s="52"/>
      <c r="L158" s="96"/>
      <c r="AC158" s="39">
        <v>0</v>
      </c>
      <c r="AD158" s="39">
        <v>0</v>
      </c>
      <c r="AE158" s="39">
        <v>0</v>
      </c>
      <c r="AF158" s="39">
        <v>0</v>
      </c>
      <c r="AS158" s="39">
        <v>0</v>
      </c>
      <c r="AT158" s="39">
        <v>0</v>
      </c>
      <c r="BC158" s="39">
        <v>0</v>
      </c>
      <c r="BD158" s="39">
        <v>0</v>
      </c>
    </row>
    <row r="159" spans="1:56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</row>
    <row r="160" spans="1:56" ht="15" x14ac:dyDescent="0.25">
      <c r="C160" s="198" t="s">
        <v>74</v>
      </c>
      <c r="D160" s="198"/>
      <c r="E160" s="198"/>
      <c r="F160" s="198"/>
      <c r="G160" s="198"/>
      <c r="H160" s="198"/>
      <c r="I160" s="198">
        <f>J158</f>
        <v>721.2</v>
      </c>
      <c r="J160" s="198"/>
      <c r="O160" s="49">
        <f>I160</f>
        <v>721.2</v>
      </c>
      <c r="P160" s="39">
        <f>K160</f>
        <v>0</v>
      </c>
      <c r="Q160" s="39">
        <f>0</f>
        <v>0</v>
      </c>
      <c r="R160" s="39">
        <f>0</f>
        <v>0</v>
      </c>
      <c r="U160" s="39">
        <f>0</f>
        <v>0</v>
      </c>
      <c r="V160" s="39">
        <f>0</f>
        <v>0</v>
      </c>
      <c r="W160" s="39">
        <f>0</f>
        <v>0</v>
      </c>
      <c r="X160" s="39">
        <f>0</f>
        <v>0</v>
      </c>
      <c r="Z160" s="39">
        <f>0</f>
        <v>0</v>
      </c>
      <c r="AB160" s="49">
        <f>I160</f>
        <v>721.2</v>
      </c>
      <c r="AN160" s="39">
        <v>721.2</v>
      </c>
      <c r="AO160" s="39">
        <v>721.2</v>
      </c>
      <c r="AP160" s="39">
        <v>0</v>
      </c>
      <c r="AQ160" s="39">
        <v>0</v>
      </c>
      <c r="AX160" s="39">
        <v>0</v>
      </c>
      <c r="AY160" s="39">
        <v>0</v>
      </c>
      <c r="AZ160" s="39">
        <v>0</v>
      </c>
      <c r="BA160" s="39">
        <v>0</v>
      </c>
    </row>
    <row r="161" spans="1:56" ht="159" x14ac:dyDescent="0.2">
      <c r="A161" s="103" t="s">
        <v>856</v>
      </c>
      <c r="B161" s="55" t="s">
        <v>1340</v>
      </c>
      <c r="C161" s="55" t="s">
        <v>1052</v>
      </c>
      <c r="D161" s="54" t="s">
        <v>126</v>
      </c>
      <c r="E161" s="53">
        <v>0.03</v>
      </c>
      <c r="F161" s="53"/>
      <c r="G161" s="53">
        <v>0.03</v>
      </c>
      <c r="H161" s="51"/>
      <c r="I161" s="52"/>
      <c r="J161" s="51"/>
      <c r="K161" s="52"/>
      <c r="L161" s="96"/>
      <c r="AC161" s="39">
        <v>11.62</v>
      </c>
      <c r="AD161" s="39">
        <v>11.62</v>
      </c>
      <c r="AE161" s="39">
        <v>7.12</v>
      </c>
      <c r="AF161" s="39">
        <v>7.12</v>
      </c>
      <c r="AS161" s="39">
        <v>11.62</v>
      </c>
      <c r="AT161" s="39">
        <v>7.12</v>
      </c>
      <c r="BC161" s="39">
        <v>0</v>
      </c>
      <c r="BD161" s="39">
        <v>0</v>
      </c>
    </row>
    <row r="162" spans="1:56" ht="38.25" x14ac:dyDescent="0.2">
      <c r="B162" s="106" t="s">
        <v>452</v>
      </c>
    </row>
    <row r="163" spans="1:56" ht="14.25" x14ac:dyDescent="0.2">
      <c r="A163" s="103"/>
      <c r="B163" s="61">
        <v>1</v>
      </c>
      <c r="C163" s="55" t="s">
        <v>33</v>
      </c>
      <c r="D163" s="54"/>
      <c r="E163" s="53"/>
      <c r="F163" s="53"/>
      <c r="G163" s="53"/>
      <c r="H163" s="51">
        <v>285.70999999999998</v>
      </c>
      <c r="I163" s="52">
        <f>ROUND(1.15,7)</f>
        <v>1.1499999999999999</v>
      </c>
      <c r="J163" s="51">
        <v>9.86</v>
      </c>
      <c r="K163" s="52"/>
      <c r="L163" s="96"/>
    </row>
    <row r="164" spans="1:56" ht="14.25" x14ac:dyDescent="0.2">
      <c r="A164" s="103"/>
      <c r="B164" s="61">
        <v>3</v>
      </c>
      <c r="C164" s="55" t="s">
        <v>34</v>
      </c>
      <c r="D164" s="54"/>
      <c r="E164" s="53"/>
      <c r="F164" s="53"/>
      <c r="G164" s="53"/>
      <c r="H164" s="51">
        <v>39.369999999999997</v>
      </c>
      <c r="I164" s="52">
        <f>ROUND(1.25,7)</f>
        <v>1.25</v>
      </c>
      <c r="J164" s="51">
        <v>1.48</v>
      </c>
      <c r="K164" s="52"/>
      <c r="L164" s="96"/>
    </row>
    <row r="165" spans="1:56" ht="14.25" x14ac:dyDescent="0.2">
      <c r="A165" s="103"/>
      <c r="B165" s="61">
        <v>2</v>
      </c>
      <c r="C165" s="55" t="s">
        <v>67</v>
      </c>
      <c r="D165" s="54"/>
      <c r="E165" s="53"/>
      <c r="F165" s="53"/>
      <c r="G165" s="53"/>
      <c r="H165" s="51">
        <v>6.09</v>
      </c>
      <c r="I165" s="52">
        <f>ROUND(1.25,7)</f>
        <v>1.25</v>
      </c>
      <c r="J165" s="62">
        <v>0.23</v>
      </c>
      <c r="K165" s="52"/>
      <c r="L165" s="97"/>
    </row>
    <row r="166" spans="1:56" ht="14.25" x14ac:dyDescent="0.2">
      <c r="A166" s="103"/>
      <c r="B166" s="61">
        <v>4</v>
      </c>
      <c r="C166" s="55" t="s">
        <v>35</v>
      </c>
      <c r="D166" s="54"/>
      <c r="E166" s="53"/>
      <c r="F166" s="53"/>
      <c r="G166" s="53"/>
      <c r="H166" s="51">
        <v>26.51</v>
      </c>
      <c r="I166" s="52"/>
      <c r="J166" s="51">
        <v>0.8</v>
      </c>
      <c r="K166" s="52"/>
      <c r="L166" s="96"/>
    </row>
    <row r="167" spans="1:56" ht="14.25" x14ac:dyDescent="0.2">
      <c r="A167" s="103"/>
      <c r="B167" s="55" t="s">
        <v>127</v>
      </c>
      <c r="C167" s="55" t="s">
        <v>128</v>
      </c>
      <c r="D167" s="54" t="s">
        <v>110</v>
      </c>
      <c r="E167" s="53">
        <v>0</v>
      </c>
      <c r="F167" s="53"/>
      <c r="G167" s="53">
        <v>0</v>
      </c>
      <c r="H167" s="51"/>
      <c r="I167" s="52"/>
      <c r="J167" s="51"/>
      <c r="K167" s="52"/>
      <c r="L167" s="96"/>
    </row>
    <row r="168" spans="1:56" ht="14.25" x14ac:dyDescent="0.2">
      <c r="A168" s="103"/>
      <c r="B168" s="55" t="s">
        <v>1368</v>
      </c>
      <c r="C168" s="55" t="s">
        <v>1369</v>
      </c>
      <c r="D168" s="54" t="s">
        <v>125</v>
      </c>
      <c r="E168" s="53">
        <v>100</v>
      </c>
      <c r="F168" s="53"/>
      <c r="G168" s="53">
        <v>3</v>
      </c>
      <c r="H168" s="51"/>
      <c r="I168" s="52"/>
      <c r="J168" s="51"/>
      <c r="K168" s="52"/>
      <c r="L168" s="96"/>
    </row>
    <row r="169" spans="1:56" ht="14.25" x14ac:dyDescent="0.2">
      <c r="A169" s="103"/>
      <c r="B169" s="55" t="s">
        <v>129</v>
      </c>
      <c r="C169" s="55" t="s">
        <v>130</v>
      </c>
      <c r="D169" s="54" t="s">
        <v>113</v>
      </c>
      <c r="E169" s="53">
        <v>0</v>
      </c>
      <c r="F169" s="53"/>
      <c r="G169" s="53">
        <v>0</v>
      </c>
      <c r="H169" s="51"/>
      <c r="I169" s="52"/>
      <c r="J169" s="51"/>
      <c r="K169" s="52"/>
      <c r="L169" s="96"/>
    </row>
    <row r="170" spans="1:56" ht="14.25" x14ac:dyDescent="0.2">
      <c r="A170" s="103"/>
      <c r="B170" s="55"/>
      <c r="C170" s="55" t="s">
        <v>68</v>
      </c>
      <c r="D170" s="54" t="s">
        <v>69</v>
      </c>
      <c r="E170" s="53">
        <v>29.7</v>
      </c>
      <c r="F170" s="53">
        <f>ROUND(1.15,7)</f>
        <v>1.1499999999999999</v>
      </c>
      <c r="G170" s="53">
        <v>1.0246500000000001</v>
      </c>
      <c r="H170" s="51"/>
      <c r="I170" s="52"/>
      <c r="J170" s="51"/>
      <c r="K170" s="52"/>
      <c r="L170" s="96"/>
    </row>
    <row r="171" spans="1:56" ht="14.25" x14ac:dyDescent="0.2">
      <c r="A171" s="103"/>
      <c r="B171" s="55"/>
      <c r="C171" s="60" t="s">
        <v>70</v>
      </c>
      <c r="D171" s="59" t="s">
        <v>69</v>
      </c>
      <c r="E171" s="58">
        <v>0.5</v>
      </c>
      <c r="F171" s="58">
        <f>ROUND(1.25,7)</f>
        <v>1.25</v>
      </c>
      <c r="G171" s="58">
        <v>1.8749999999999999E-2</v>
      </c>
      <c r="H171" s="56"/>
      <c r="I171" s="57"/>
      <c r="J171" s="56"/>
      <c r="K171" s="57"/>
      <c r="L171" s="95"/>
    </row>
    <row r="172" spans="1:56" ht="14.25" x14ac:dyDescent="0.2">
      <c r="A172" s="103"/>
      <c r="B172" s="55"/>
      <c r="C172" s="55" t="s">
        <v>71</v>
      </c>
      <c r="D172" s="54"/>
      <c r="E172" s="53"/>
      <c r="F172" s="53"/>
      <c r="G172" s="53"/>
      <c r="H172" s="51">
        <f>H163+H164+H166</f>
        <v>351.59</v>
      </c>
      <c r="I172" s="52"/>
      <c r="J172" s="51">
        <f>J163+J164+J166</f>
        <v>12.14</v>
      </c>
      <c r="K172" s="52"/>
      <c r="L172" s="96"/>
    </row>
    <row r="173" spans="1:56" ht="14.25" x14ac:dyDescent="0.2">
      <c r="A173" s="103"/>
      <c r="B173" s="55"/>
      <c r="C173" s="55" t="s">
        <v>72</v>
      </c>
      <c r="D173" s="54"/>
      <c r="E173" s="53"/>
      <c r="F173" s="53"/>
      <c r="G173" s="53"/>
      <c r="H173" s="51"/>
      <c r="I173" s="52"/>
      <c r="J173" s="51">
        <f>SUM(Q161:Q176)+SUM(V161:V176)</f>
        <v>10.09</v>
      </c>
      <c r="K173" s="52"/>
      <c r="L173" s="96"/>
    </row>
    <row r="174" spans="1:56" ht="71.25" x14ac:dyDescent="0.2">
      <c r="A174" s="103"/>
      <c r="B174" s="55" t="s">
        <v>969</v>
      </c>
      <c r="C174" s="55" t="s">
        <v>968</v>
      </c>
      <c r="D174" s="54" t="s">
        <v>73</v>
      </c>
      <c r="E174" s="53">
        <v>128</v>
      </c>
      <c r="F174" s="53">
        <f>ROUND(0.9,7)</f>
        <v>0.9</v>
      </c>
      <c r="G174" s="53">
        <v>115.2</v>
      </c>
      <c r="H174" s="51"/>
      <c r="I174" s="52"/>
      <c r="J174" s="51">
        <f>SUM(AC161:AC176)</f>
        <v>11.62</v>
      </c>
      <c r="K174" s="52"/>
      <c r="L174" s="96"/>
    </row>
    <row r="175" spans="1:56" ht="71.25" x14ac:dyDescent="0.2">
      <c r="A175" s="104"/>
      <c r="B175" s="60" t="s">
        <v>967</v>
      </c>
      <c r="C175" s="60" t="s">
        <v>966</v>
      </c>
      <c r="D175" s="59" t="s">
        <v>73</v>
      </c>
      <c r="E175" s="58">
        <v>83</v>
      </c>
      <c r="F175" s="58">
        <f>ROUND(0.85,7)</f>
        <v>0.85</v>
      </c>
      <c r="G175" s="58">
        <v>70.55</v>
      </c>
      <c r="H175" s="56"/>
      <c r="I175" s="57"/>
      <c r="J175" s="56">
        <f>SUM(AE161:AE176)</f>
        <v>7.12</v>
      </c>
      <c r="K175" s="57"/>
      <c r="L175" s="95"/>
    </row>
    <row r="176" spans="1:56" ht="15" x14ac:dyDescent="0.25">
      <c r="C176" s="198" t="s">
        <v>74</v>
      </c>
      <c r="D176" s="198"/>
      <c r="E176" s="198"/>
      <c r="F176" s="198"/>
      <c r="G176" s="198"/>
      <c r="H176" s="198"/>
      <c r="I176" s="198">
        <f>J163+J164+J166+J174+J175</f>
        <v>30.88</v>
      </c>
      <c r="J176" s="198"/>
      <c r="O176" s="49">
        <f>I176</f>
        <v>30.88</v>
      </c>
      <c r="P176" s="39">
        <f>K176</f>
        <v>0</v>
      </c>
      <c r="Q176" s="49">
        <f>J163</f>
        <v>9.86</v>
      </c>
      <c r="R176" s="49">
        <f>J163</f>
        <v>9.86</v>
      </c>
      <c r="U176" s="94">
        <f>L163</f>
        <v>0</v>
      </c>
      <c r="V176" s="49">
        <f>J165</f>
        <v>0.23</v>
      </c>
      <c r="W176" s="94">
        <f>L165</f>
        <v>0</v>
      </c>
      <c r="X176" s="49">
        <f>J164</f>
        <v>1.48</v>
      </c>
      <c r="Z176" s="94">
        <f>L164</f>
        <v>0</v>
      </c>
      <c r="AB176" s="49">
        <f>J166</f>
        <v>0.8</v>
      </c>
      <c r="AN176" s="39">
        <v>30.88</v>
      </c>
      <c r="AO176" s="39">
        <v>0.8</v>
      </c>
      <c r="AP176" s="39">
        <v>1.48</v>
      </c>
      <c r="AQ176" s="39">
        <v>9.86</v>
      </c>
      <c r="AX176" s="39">
        <v>0</v>
      </c>
      <c r="AY176" s="39">
        <v>0</v>
      </c>
      <c r="AZ176" s="39">
        <v>0</v>
      </c>
      <c r="BA176" s="39">
        <v>0</v>
      </c>
    </row>
    <row r="177" spans="1:56" ht="71.25" x14ac:dyDescent="0.2">
      <c r="A177" s="103" t="s">
        <v>860</v>
      </c>
      <c r="B177" s="55" t="s">
        <v>1341</v>
      </c>
      <c r="C177" s="55" t="s">
        <v>1342</v>
      </c>
      <c r="D177" s="54" t="s">
        <v>125</v>
      </c>
      <c r="E177" s="53">
        <v>3</v>
      </c>
      <c r="F177" s="53"/>
      <c r="G177" s="53">
        <v>3</v>
      </c>
      <c r="H177" s="51">
        <v>19.62</v>
      </c>
      <c r="I177" s="52"/>
      <c r="J177" s="51">
        <v>58.86</v>
      </c>
      <c r="K177" s="52"/>
      <c r="L177" s="96"/>
      <c r="AC177" s="39">
        <v>0</v>
      </c>
      <c r="AD177" s="39">
        <v>0</v>
      </c>
      <c r="AE177" s="39">
        <v>0</v>
      </c>
      <c r="AF177" s="39">
        <v>0</v>
      </c>
      <c r="AS177" s="39">
        <v>0</v>
      </c>
      <c r="AT177" s="39">
        <v>0</v>
      </c>
      <c r="BC177" s="39">
        <v>0</v>
      </c>
      <c r="BD177" s="39">
        <v>0</v>
      </c>
    </row>
    <row r="178" spans="1:56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</row>
    <row r="179" spans="1:56" ht="15" x14ac:dyDescent="0.25">
      <c r="C179" s="198" t="s">
        <v>74</v>
      </c>
      <c r="D179" s="198"/>
      <c r="E179" s="198"/>
      <c r="F179" s="198"/>
      <c r="G179" s="198"/>
      <c r="H179" s="198"/>
      <c r="I179" s="198">
        <f>J177</f>
        <v>58.86</v>
      </c>
      <c r="J179" s="198"/>
      <c r="O179" s="49">
        <f>I179</f>
        <v>58.86</v>
      </c>
      <c r="P179" s="39">
        <f>K179</f>
        <v>0</v>
      </c>
      <c r="Q179" s="39">
        <f>0</f>
        <v>0</v>
      </c>
      <c r="R179" s="39">
        <f>0</f>
        <v>0</v>
      </c>
      <c r="U179" s="39">
        <f>0</f>
        <v>0</v>
      </c>
      <c r="V179" s="39">
        <f>0</f>
        <v>0</v>
      </c>
      <c r="W179" s="39">
        <f>0</f>
        <v>0</v>
      </c>
      <c r="X179" s="39">
        <f>0</f>
        <v>0</v>
      </c>
      <c r="Z179" s="39">
        <f>0</f>
        <v>0</v>
      </c>
      <c r="AB179" s="49">
        <f>I179</f>
        <v>58.86</v>
      </c>
      <c r="AN179" s="39">
        <v>58.86</v>
      </c>
      <c r="AO179" s="39">
        <v>58.86</v>
      </c>
      <c r="AP179" s="39">
        <v>0</v>
      </c>
      <c r="AQ179" s="39">
        <v>0</v>
      </c>
      <c r="AX179" s="39">
        <v>0</v>
      </c>
      <c r="AY179" s="39">
        <v>0</v>
      </c>
      <c r="AZ179" s="39">
        <v>0</v>
      </c>
      <c r="BA179" s="39">
        <v>0</v>
      </c>
    </row>
    <row r="180" spans="1:56" ht="159" x14ac:dyDescent="0.2">
      <c r="A180" s="103" t="s">
        <v>762</v>
      </c>
      <c r="B180" s="55" t="s">
        <v>1343</v>
      </c>
      <c r="C180" s="55" t="s">
        <v>1051</v>
      </c>
      <c r="D180" s="54" t="s">
        <v>126</v>
      </c>
      <c r="E180" s="53">
        <v>1.1000000000000001</v>
      </c>
      <c r="F180" s="53"/>
      <c r="G180" s="53">
        <v>1.1000000000000001</v>
      </c>
      <c r="H180" s="51"/>
      <c r="I180" s="52"/>
      <c r="J180" s="51"/>
      <c r="K180" s="52"/>
      <c r="L180" s="96"/>
      <c r="AC180" s="39">
        <v>426.01</v>
      </c>
      <c r="AD180" s="39">
        <v>426.01</v>
      </c>
      <c r="AE180" s="39">
        <v>260.89</v>
      </c>
      <c r="AF180" s="39">
        <v>260.89</v>
      </c>
      <c r="AS180" s="39">
        <v>426.01</v>
      </c>
      <c r="AT180" s="39">
        <v>260.89</v>
      </c>
      <c r="BC180" s="39">
        <v>0</v>
      </c>
      <c r="BD180" s="39">
        <v>0</v>
      </c>
    </row>
    <row r="181" spans="1:56" ht="38.25" x14ac:dyDescent="0.2">
      <c r="B181" s="106" t="s">
        <v>452</v>
      </c>
    </row>
    <row r="182" spans="1:56" ht="14.25" x14ac:dyDescent="0.2">
      <c r="A182" s="103"/>
      <c r="B182" s="61">
        <v>1</v>
      </c>
      <c r="C182" s="55" t="s">
        <v>33</v>
      </c>
      <c r="D182" s="54"/>
      <c r="E182" s="53"/>
      <c r="F182" s="53"/>
      <c r="G182" s="53"/>
      <c r="H182" s="51">
        <v>285.70999999999998</v>
      </c>
      <c r="I182" s="52">
        <f>ROUND(1.15,7)</f>
        <v>1.1499999999999999</v>
      </c>
      <c r="J182" s="51">
        <v>361.43</v>
      </c>
      <c r="K182" s="52"/>
      <c r="L182" s="96"/>
    </row>
    <row r="183" spans="1:56" ht="14.25" x14ac:dyDescent="0.2">
      <c r="A183" s="103"/>
      <c r="B183" s="61">
        <v>3</v>
      </c>
      <c r="C183" s="55" t="s">
        <v>34</v>
      </c>
      <c r="D183" s="54"/>
      <c r="E183" s="53"/>
      <c r="F183" s="53"/>
      <c r="G183" s="53"/>
      <c r="H183" s="51">
        <v>39.369999999999997</v>
      </c>
      <c r="I183" s="52">
        <f>ROUND(1.25,7)</f>
        <v>1.25</v>
      </c>
      <c r="J183" s="51">
        <v>54.13</v>
      </c>
      <c r="K183" s="52"/>
      <c r="L183" s="96"/>
    </row>
    <row r="184" spans="1:56" ht="14.25" x14ac:dyDescent="0.2">
      <c r="A184" s="103"/>
      <c r="B184" s="61">
        <v>2</v>
      </c>
      <c r="C184" s="55" t="s">
        <v>67</v>
      </c>
      <c r="D184" s="54"/>
      <c r="E184" s="53"/>
      <c r="F184" s="53"/>
      <c r="G184" s="53"/>
      <c r="H184" s="51">
        <v>6.09</v>
      </c>
      <c r="I184" s="52">
        <f>ROUND(1.25,7)</f>
        <v>1.25</v>
      </c>
      <c r="J184" s="62">
        <v>8.3699999999999992</v>
      </c>
      <c r="K184" s="52"/>
      <c r="L184" s="97"/>
    </row>
    <row r="185" spans="1:56" ht="14.25" x14ac:dyDescent="0.2">
      <c r="A185" s="103"/>
      <c r="B185" s="61">
        <v>4</v>
      </c>
      <c r="C185" s="55" t="s">
        <v>35</v>
      </c>
      <c r="D185" s="54"/>
      <c r="E185" s="53"/>
      <c r="F185" s="53"/>
      <c r="G185" s="53"/>
      <c r="H185" s="51">
        <v>26.97</v>
      </c>
      <c r="I185" s="52"/>
      <c r="J185" s="51">
        <v>29.67</v>
      </c>
      <c r="K185" s="52"/>
      <c r="L185" s="96"/>
    </row>
    <row r="186" spans="1:56" ht="14.25" x14ac:dyDescent="0.2">
      <c r="A186" s="103"/>
      <c r="B186" s="55" t="s">
        <v>127</v>
      </c>
      <c r="C186" s="55" t="s">
        <v>128</v>
      </c>
      <c r="D186" s="54" t="s">
        <v>110</v>
      </c>
      <c r="E186" s="53">
        <v>0</v>
      </c>
      <c r="F186" s="53"/>
      <c r="G186" s="53">
        <v>0</v>
      </c>
      <c r="H186" s="51"/>
      <c r="I186" s="52"/>
      <c r="J186" s="51"/>
      <c r="K186" s="52"/>
      <c r="L186" s="96"/>
    </row>
    <row r="187" spans="1:56" ht="14.25" x14ac:dyDescent="0.2">
      <c r="A187" s="103"/>
      <c r="B187" s="55" t="s">
        <v>1368</v>
      </c>
      <c r="C187" s="55" t="s">
        <v>1369</v>
      </c>
      <c r="D187" s="54" t="s">
        <v>125</v>
      </c>
      <c r="E187" s="53">
        <v>100</v>
      </c>
      <c r="F187" s="53"/>
      <c r="G187" s="53">
        <v>110</v>
      </c>
      <c r="H187" s="51"/>
      <c r="I187" s="52"/>
      <c r="J187" s="51"/>
      <c r="K187" s="52"/>
      <c r="L187" s="96"/>
    </row>
    <row r="188" spans="1:56" ht="14.25" x14ac:dyDescent="0.2">
      <c r="A188" s="103"/>
      <c r="B188" s="55" t="s">
        <v>129</v>
      </c>
      <c r="C188" s="55" t="s">
        <v>130</v>
      </c>
      <c r="D188" s="54" t="s">
        <v>113</v>
      </c>
      <c r="E188" s="53">
        <v>0</v>
      </c>
      <c r="F188" s="53"/>
      <c r="G188" s="53">
        <v>0</v>
      </c>
      <c r="H188" s="51"/>
      <c r="I188" s="52"/>
      <c r="J188" s="51"/>
      <c r="K188" s="52"/>
      <c r="L188" s="96"/>
    </row>
    <row r="189" spans="1:56" ht="14.25" x14ac:dyDescent="0.2">
      <c r="A189" s="103"/>
      <c r="B189" s="55"/>
      <c r="C189" s="55" t="s">
        <v>68</v>
      </c>
      <c r="D189" s="54" t="s">
        <v>69</v>
      </c>
      <c r="E189" s="53">
        <v>29.7</v>
      </c>
      <c r="F189" s="53">
        <f>ROUND(1.15,7)</f>
        <v>1.1499999999999999</v>
      </c>
      <c r="G189" s="53">
        <v>37.570500000000003</v>
      </c>
      <c r="H189" s="51"/>
      <c r="I189" s="52"/>
      <c r="J189" s="51"/>
      <c r="K189" s="52"/>
      <c r="L189" s="96"/>
    </row>
    <row r="190" spans="1:56" ht="14.25" x14ac:dyDescent="0.2">
      <c r="A190" s="103"/>
      <c r="B190" s="55"/>
      <c r="C190" s="60" t="s">
        <v>70</v>
      </c>
      <c r="D190" s="59" t="s">
        <v>69</v>
      </c>
      <c r="E190" s="58">
        <v>0.5</v>
      </c>
      <c r="F190" s="58">
        <f>ROUND(1.25,7)</f>
        <v>1.25</v>
      </c>
      <c r="G190" s="58">
        <v>0.6875</v>
      </c>
      <c r="H190" s="56"/>
      <c r="I190" s="57"/>
      <c r="J190" s="56"/>
      <c r="K190" s="57"/>
      <c r="L190" s="95"/>
    </row>
    <row r="191" spans="1:56" ht="14.25" x14ac:dyDescent="0.2">
      <c r="A191" s="103"/>
      <c r="B191" s="55"/>
      <c r="C191" s="55" t="s">
        <v>71</v>
      </c>
      <c r="D191" s="54"/>
      <c r="E191" s="53"/>
      <c r="F191" s="53"/>
      <c r="G191" s="53"/>
      <c r="H191" s="51">
        <f>H182+H183+H185</f>
        <v>352.04999999999995</v>
      </c>
      <c r="I191" s="52"/>
      <c r="J191" s="51">
        <f>J182+J183+J185</f>
        <v>445.23</v>
      </c>
      <c r="K191" s="52"/>
      <c r="L191" s="96"/>
    </row>
    <row r="192" spans="1:56" ht="14.25" x14ac:dyDescent="0.2">
      <c r="A192" s="103"/>
      <c r="B192" s="55"/>
      <c r="C192" s="55" t="s">
        <v>72</v>
      </c>
      <c r="D192" s="54"/>
      <c r="E192" s="53"/>
      <c r="F192" s="53"/>
      <c r="G192" s="53"/>
      <c r="H192" s="51"/>
      <c r="I192" s="52"/>
      <c r="J192" s="51">
        <f>SUM(Q180:Q195)+SUM(V180:V195)</f>
        <v>369.8</v>
      </c>
      <c r="K192" s="52"/>
      <c r="L192" s="96"/>
    </row>
    <row r="193" spans="1:56" ht="71.25" x14ac:dyDescent="0.2">
      <c r="A193" s="103"/>
      <c r="B193" s="55" t="s">
        <v>969</v>
      </c>
      <c r="C193" s="55" t="s">
        <v>968</v>
      </c>
      <c r="D193" s="54" t="s">
        <v>73</v>
      </c>
      <c r="E193" s="53">
        <v>128</v>
      </c>
      <c r="F193" s="53">
        <f>ROUND(0.9,7)</f>
        <v>0.9</v>
      </c>
      <c r="G193" s="53">
        <v>115.2</v>
      </c>
      <c r="H193" s="51"/>
      <c r="I193" s="52"/>
      <c r="J193" s="51">
        <f>SUM(AC180:AC195)</f>
        <v>426.01</v>
      </c>
      <c r="K193" s="52"/>
      <c r="L193" s="96"/>
    </row>
    <row r="194" spans="1:56" ht="71.25" x14ac:dyDescent="0.2">
      <c r="A194" s="104"/>
      <c r="B194" s="60" t="s">
        <v>967</v>
      </c>
      <c r="C194" s="60" t="s">
        <v>966</v>
      </c>
      <c r="D194" s="59" t="s">
        <v>73</v>
      </c>
      <c r="E194" s="58">
        <v>83</v>
      </c>
      <c r="F194" s="58">
        <f>ROUND(0.85,7)</f>
        <v>0.85</v>
      </c>
      <c r="G194" s="58">
        <v>70.55</v>
      </c>
      <c r="H194" s="56"/>
      <c r="I194" s="57"/>
      <c r="J194" s="56">
        <f>SUM(AE180:AE195)</f>
        <v>260.89</v>
      </c>
      <c r="K194" s="57"/>
      <c r="L194" s="95"/>
    </row>
    <row r="195" spans="1:56" ht="15" x14ac:dyDescent="0.25">
      <c r="C195" s="198" t="s">
        <v>74</v>
      </c>
      <c r="D195" s="198"/>
      <c r="E195" s="198"/>
      <c r="F195" s="198"/>
      <c r="G195" s="198"/>
      <c r="H195" s="198"/>
      <c r="I195" s="198">
        <f>J182+J183+J185+J193+J194</f>
        <v>1132.1300000000001</v>
      </c>
      <c r="J195" s="198"/>
      <c r="O195" s="49">
        <f>I195</f>
        <v>1132.1300000000001</v>
      </c>
      <c r="P195" s="39">
        <f>K195</f>
        <v>0</v>
      </c>
      <c r="Q195" s="49">
        <f>J182</f>
        <v>361.43</v>
      </c>
      <c r="R195" s="49">
        <f>J182</f>
        <v>361.43</v>
      </c>
      <c r="U195" s="94">
        <f>L182</f>
        <v>0</v>
      </c>
      <c r="V195" s="49">
        <f>J184</f>
        <v>8.3699999999999992</v>
      </c>
      <c r="W195" s="94">
        <f>L184</f>
        <v>0</v>
      </c>
      <c r="X195" s="49">
        <f>J183</f>
        <v>54.13</v>
      </c>
      <c r="Z195" s="94">
        <f>L183</f>
        <v>0</v>
      </c>
      <c r="AB195" s="49">
        <f>J185</f>
        <v>29.67</v>
      </c>
      <c r="AN195" s="39">
        <v>1132.1300000000001</v>
      </c>
      <c r="AO195" s="39">
        <v>29.67</v>
      </c>
      <c r="AP195" s="39">
        <v>54.13</v>
      </c>
      <c r="AQ195" s="39">
        <v>361.43</v>
      </c>
      <c r="AX195" s="39">
        <v>0</v>
      </c>
      <c r="AY195" s="39">
        <v>0</v>
      </c>
      <c r="AZ195" s="39">
        <v>0</v>
      </c>
      <c r="BA195" s="39">
        <v>0</v>
      </c>
    </row>
    <row r="196" spans="1:56" ht="71.25" x14ac:dyDescent="0.2">
      <c r="A196" s="103" t="s">
        <v>763</v>
      </c>
      <c r="B196" s="55" t="s">
        <v>1344</v>
      </c>
      <c r="C196" s="55" t="s">
        <v>1345</v>
      </c>
      <c r="D196" s="54" t="s">
        <v>125</v>
      </c>
      <c r="E196" s="53">
        <v>110</v>
      </c>
      <c r="F196" s="53"/>
      <c r="G196" s="53">
        <v>110</v>
      </c>
      <c r="H196" s="51">
        <v>23.39</v>
      </c>
      <c r="I196" s="52"/>
      <c r="J196" s="51">
        <v>2572.9</v>
      </c>
      <c r="K196" s="52"/>
      <c r="L196" s="96"/>
      <c r="AC196" s="39">
        <v>0</v>
      </c>
      <c r="AD196" s="39">
        <v>0</v>
      </c>
      <c r="AE196" s="39">
        <v>0</v>
      </c>
      <c r="AF196" s="39">
        <v>0</v>
      </c>
      <c r="AS196" s="39">
        <v>0</v>
      </c>
      <c r="AT196" s="39">
        <v>0</v>
      </c>
      <c r="BC196" s="39">
        <v>0</v>
      </c>
      <c r="BD196" s="39">
        <v>0</v>
      </c>
    </row>
    <row r="197" spans="1:56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</row>
    <row r="198" spans="1:56" ht="15" x14ac:dyDescent="0.25">
      <c r="C198" s="198" t="s">
        <v>74</v>
      </c>
      <c r="D198" s="198"/>
      <c r="E198" s="198"/>
      <c r="F198" s="198"/>
      <c r="G198" s="198"/>
      <c r="H198" s="198"/>
      <c r="I198" s="198">
        <f>J196</f>
        <v>2572.9</v>
      </c>
      <c r="J198" s="198"/>
      <c r="O198" s="49">
        <f>I198</f>
        <v>2572.9</v>
      </c>
      <c r="P198" s="39">
        <f>K198</f>
        <v>0</v>
      </c>
      <c r="Q198" s="39">
        <f>0</f>
        <v>0</v>
      </c>
      <c r="R198" s="39">
        <f>0</f>
        <v>0</v>
      </c>
      <c r="U198" s="39">
        <f>0</f>
        <v>0</v>
      </c>
      <c r="V198" s="39">
        <f>0</f>
        <v>0</v>
      </c>
      <c r="W198" s="39">
        <f>0</f>
        <v>0</v>
      </c>
      <c r="X198" s="39">
        <f>0</f>
        <v>0</v>
      </c>
      <c r="Z198" s="39">
        <f>0</f>
        <v>0</v>
      </c>
      <c r="AB198" s="49">
        <f>I198</f>
        <v>2572.9</v>
      </c>
      <c r="AN198" s="39">
        <v>2572.9</v>
      </c>
      <c r="AO198" s="39">
        <v>2572.9</v>
      </c>
      <c r="AP198" s="39">
        <v>0</v>
      </c>
      <c r="AQ198" s="39">
        <v>0</v>
      </c>
      <c r="AX198" s="39">
        <v>0</v>
      </c>
      <c r="AY198" s="39">
        <v>0</v>
      </c>
      <c r="AZ198" s="39">
        <v>0</v>
      </c>
      <c r="BA198" s="39">
        <v>0</v>
      </c>
    </row>
    <row r="199" spans="1:56" ht="159" x14ac:dyDescent="0.2">
      <c r="A199" s="103" t="s">
        <v>766</v>
      </c>
      <c r="B199" s="55" t="s">
        <v>1237</v>
      </c>
      <c r="C199" s="55" t="s">
        <v>986</v>
      </c>
      <c r="D199" s="54" t="s">
        <v>126</v>
      </c>
      <c r="E199" s="53">
        <v>1.18</v>
      </c>
      <c r="F199" s="53"/>
      <c r="G199" s="53">
        <v>1.18</v>
      </c>
      <c r="H199" s="51"/>
      <c r="I199" s="52"/>
      <c r="J199" s="51"/>
      <c r="K199" s="52"/>
      <c r="L199" s="96"/>
      <c r="AC199" s="39">
        <v>456.99</v>
      </c>
      <c r="AD199" s="39">
        <v>456.99</v>
      </c>
      <c r="AE199" s="39">
        <v>279.86</v>
      </c>
      <c r="AF199" s="39">
        <v>279.86</v>
      </c>
      <c r="AS199" s="39">
        <v>456.99</v>
      </c>
      <c r="AT199" s="39">
        <v>279.86</v>
      </c>
      <c r="BC199" s="39">
        <v>0</v>
      </c>
      <c r="BD199" s="39">
        <v>0</v>
      </c>
    </row>
    <row r="200" spans="1:56" ht="38.25" x14ac:dyDescent="0.2">
      <c r="B200" s="106" t="s">
        <v>452</v>
      </c>
    </row>
    <row r="201" spans="1:56" ht="14.25" x14ac:dyDescent="0.2">
      <c r="A201" s="103"/>
      <c r="B201" s="61">
        <v>1</v>
      </c>
      <c r="C201" s="55" t="s">
        <v>33</v>
      </c>
      <c r="D201" s="54"/>
      <c r="E201" s="53"/>
      <c r="F201" s="53"/>
      <c r="G201" s="53"/>
      <c r="H201" s="51">
        <v>285.70999999999998</v>
      </c>
      <c r="I201" s="52">
        <f>ROUND(1.15,7)</f>
        <v>1.1499999999999999</v>
      </c>
      <c r="J201" s="51">
        <v>387.71</v>
      </c>
      <c r="K201" s="52"/>
      <c r="L201" s="96"/>
    </row>
    <row r="202" spans="1:56" ht="14.25" x14ac:dyDescent="0.2">
      <c r="A202" s="103"/>
      <c r="B202" s="61">
        <v>3</v>
      </c>
      <c r="C202" s="55" t="s">
        <v>34</v>
      </c>
      <c r="D202" s="54"/>
      <c r="E202" s="53"/>
      <c r="F202" s="53"/>
      <c r="G202" s="53"/>
      <c r="H202" s="51">
        <v>39.369999999999997</v>
      </c>
      <c r="I202" s="52">
        <f>ROUND(1.25,7)</f>
        <v>1.25</v>
      </c>
      <c r="J202" s="51">
        <v>58.07</v>
      </c>
      <c r="K202" s="52"/>
      <c r="L202" s="96"/>
    </row>
    <row r="203" spans="1:56" ht="14.25" x14ac:dyDescent="0.2">
      <c r="A203" s="103"/>
      <c r="B203" s="61">
        <v>2</v>
      </c>
      <c r="C203" s="55" t="s">
        <v>67</v>
      </c>
      <c r="D203" s="54"/>
      <c r="E203" s="53"/>
      <c r="F203" s="53"/>
      <c r="G203" s="53"/>
      <c r="H203" s="51">
        <v>6.09</v>
      </c>
      <c r="I203" s="52">
        <f>ROUND(1.25,7)</f>
        <v>1.25</v>
      </c>
      <c r="J203" s="62">
        <v>8.98</v>
      </c>
      <c r="K203" s="52"/>
      <c r="L203" s="97"/>
    </row>
    <row r="204" spans="1:56" ht="14.25" x14ac:dyDescent="0.2">
      <c r="A204" s="103"/>
      <c r="B204" s="61">
        <v>4</v>
      </c>
      <c r="C204" s="55" t="s">
        <v>35</v>
      </c>
      <c r="D204" s="54"/>
      <c r="E204" s="53"/>
      <c r="F204" s="53"/>
      <c r="G204" s="53"/>
      <c r="H204" s="51">
        <v>27.59</v>
      </c>
      <c r="I204" s="52"/>
      <c r="J204" s="51">
        <v>32.56</v>
      </c>
      <c r="K204" s="52"/>
      <c r="L204" s="96"/>
    </row>
    <row r="205" spans="1:56" ht="14.25" x14ac:dyDescent="0.2">
      <c r="A205" s="103"/>
      <c r="B205" s="55" t="s">
        <v>127</v>
      </c>
      <c r="C205" s="55" t="s">
        <v>128</v>
      </c>
      <c r="D205" s="54" t="s">
        <v>110</v>
      </c>
      <c r="E205" s="53">
        <v>0</v>
      </c>
      <c r="F205" s="53"/>
      <c r="G205" s="53">
        <v>0</v>
      </c>
      <c r="H205" s="51"/>
      <c r="I205" s="52"/>
      <c r="J205" s="51"/>
      <c r="K205" s="52"/>
      <c r="L205" s="96"/>
    </row>
    <row r="206" spans="1:56" ht="14.25" x14ac:dyDescent="0.2">
      <c r="A206" s="103"/>
      <c r="B206" s="55" t="s">
        <v>1368</v>
      </c>
      <c r="C206" s="55" t="s">
        <v>1369</v>
      </c>
      <c r="D206" s="54" t="s">
        <v>125</v>
      </c>
      <c r="E206" s="53">
        <v>100</v>
      </c>
      <c r="F206" s="53"/>
      <c r="G206" s="53">
        <v>118</v>
      </c>
      <c r="H206" s="51"/>
      <c r="I206" s="52"/>
      <c r="J206" s="51"/>
      <c r="K206" s="52"/>
      <c r="L206" s="96"/>
    </row>
    <row r="207" spans="1:56" ht="14.25" x14ac:dyDescent="0.2">
      <c r="A207" s="103"/>
      <c r="B207" s="55" t="s">
        <v>129</v>
      </c>
      <c r="C207" s="55" t="s">
        <v>130</v>
      </c>
      <c r="D207" s="54" t="s">
        <v>113</v>
      </c>
      <c r="E207" s="53">
        <v>0</v>
      </c>
      <c r="F207" s="53"/>
      <c r="G207" s="53">
        <v>0</v>
      </c>
      <c r="H207" s="51"/>
      <c r="I207" s="52"/>
      <c r="J207" s="51"/>
      <c r="K207" s="52"/>
      <c r="L207" s="96"/>
    </row>
    <row r="208" spans="1:56" ht="14.25" x14ac:dyDescent="0.2">
      <c r="A208" s="103"/>
      <c r="B208" s="55"/>
      <c r="C208" s="55" t="s">
        <v>68</v>
      </c>
      <c r="D208" s="54" t="s">
        <v>69</v>
      </c>
      <c r="E208" s="53">
        <v>29.7</v>
      </c>
      <c r="F208" s="53">
        <f>ROUND(1.15,7)</f>
        <v>1.1499999999999999</v>
      </c>
      <c r="G208" s="53">
        <v>40.302900000000001</v>
      </c>
      <c r="H208" s="51"/>
      <c r="I208" s="52"/>
      <c r="J208" s="51"/>
      <c r="K208" s="52"/>
      <c r="L208" s="96"/>
    </row>
    <row r="209" spans="1:56" ht="14.25" x14ac:dyDescent="0.2">
      <c r="A209" s="103"/>
      <c r="B209" s="55"/>
      <c r="C209" s="60" t="s">
        <v>70</v>
      </c>
      <c r="D209" s="59" t="s">
        <v>69</v>
      </c>
      <c r="E209" s="58">
        <v>0.5</v>
      </c>
      <c r="F209" s="58">
        <f>ROUND(1.25,7)</f>
        <v>1.25</v>
      </c>
      <c r="G209" s="58">
        <v>0.73750000000000004</v>
      </c>
      <c r="H209" s="56"/>
      <c r="I209" s="57"/>
      <c r="J209" s="56"/>
      <c r="K209" s="57"/>
      <c r="L209" s="95"/>
    </row>
    <row r="210" spans="1:56" ht="14.25" x14ac:dyDescent="0.2">
      <c r="A210" s="103"/>
      <c r="B210" s="55"/>
      <c r="C210" s="55" t="s">
        <v>71</v>
      </c>
      <c r="D210" s="54"/>
      <c r="E210" s="53"/>
      <c r="F210" s="53"/>
      <c r="G210" s="53"/>
      <c r="H210" s="51">
        <f>H201+H202+H204</f>
        <v>352.66999999999996</v>
      </c>
      <c r="I210" s="52"/>
      <c r="J210" s="51">
        <f>J201+J202+J204</f>
        <v>478.34</v>
      </c>
      <c r="K210" s="52"/>
      <c r="L210" s="96"/>
    </row>
    <row r="211" spans="1:56" ht="14.25" x14ac:dyDescent="0.2">
      <c r="A211" s="103"/>
      <c r="B211" s="55"/>
      <c r="C211" s="55" t="s">
        <v>72</v>
      </c>
      <c r="D211" s="54"/>
      <c r="E211" s="53"/>
      <c r="F211" s="53"/>
      <c r="G211" s="53"/>
      <c r="H211" s="51"/>
      <c r="I211" s="52"/>
      <c r="J211" s="51">
        <f>SUM(Q199:Q214)+SUM(V199:V214)</f>
        <v>396.69</v>
      </c>
      <c r="K211" s="52"/>
      <c r="L211" s="96"/>
    </row>
    <row r="212" spans="1:56" ht="71.25" x14ac:dyDescent="0.2">
      <c r="A212" s="103"/>
      <c r="B212" s="55" t="s">
        <v>969</v>
      </c>
      <c r="C212" s="55" t="s">
        <v>968</v>
      </c>
      <c r="D212" s="54" t="s">
        <v>73</v>
      </c>
      <c r="E212" s="53">
        <v>128</v>
      </c>
      <c r="F212" s="53">
        <f>ROUND(0.9,7)</f>
        <v>0.9</v>
      </c>
      <c r="G212" s="53">
        <v>115.2</v>
      </c>
      <c r="H212" s="51"/>
      <c r="I212" s="52"/>
      <c r="J212" s="51">
        <f>SUM(AC199:AC214)</f>
        <v>456.99</v>
      </c>
      <c r="K212" s="52"/>
      <c r="L212" s="96"/>
    </row>
    <row r="213" spans="1:56" ht="71.25" x14ac:dyDescent="0.2">
      <c r="A213" s="104"/>
      <c r="B213" s="60" t="s">
        <v>967</v>
      </c>
      <c r="C213" s="60" t="s">
        <v>966</v>
      </c>
      <c r="D213" s="59" t="s">
        <v>73</v>
      </c>
      <c r="E213" s="58">
        <v>83</v>
      </c>
      <c r="F213" s="58">
        <f>ROUND(0.85,7)</f>
        <v>0.85</v>
      </c>
      <c r="G213" s="58">
        <v>70.55</v>
      </c>
      <c r="H213" s="56"/>
      <c r="I213" s="57"/>
      <c r="J213" s="56">
        <f>SUM(AE199:AE214)</f>
        <v>279.86</v>
      </c>
      <c r="K213" s="57"/>
      <c r="L213" s="95"/>
    </row>
    <row r="214" spans="1:56" ht="15" x14ac:dyDescent="0.25">
      <c r="C214" s="198" t="s">
        <v>74</v>
      </c>
      <c r="D214" s="198"/>
      <c r="E214" s="198"/>
      <c r="F214" s="198"/>
      <c r="G214" s="198"/>
      <c r="H214" s="198"/>
      <c r="I214" s="198">
        <f>J201+J202+J204+J212+J213</f>
        <v>1215.19</v>
      </c>
      <c r="J214" s="198"/>
      <c r="O214" s="49">
        <f>I214</f>
        <v>1215.19</v>
      </c>
      <c r="P214" s="39">
        <f>K214</f>
        <v>0</v>
      </c>
      <c r="Q214" s="49">
        <f>J201</f>
        <v>387.71</v>
      </c>
      <c r="R214" s="49">
        <f>J201</f>
        <v>387.71</v>
      </c>
      <c r="U214" s="94">
        <f>L201</f>
        <v>0</v>
      </c>
      <c r="V214" s="49">
        <f>J203</f>
        <v>8.98</v>
      </c>
      <c r="W214" s="94">
        <f>L203</f>
        <v>0</v>
      </c>
      <c r="X214" s="49">
        <f>J202</f>
        <v>58.07</v>
      </c>
      <c r="Z214" s="94">
        <f>L202</f>
        <v>0</v>
      </c>
      <c r="AB214" s="49">
        <f>J204</f>
        <v>32.56</v>
      </c>
      <c r="AN214" s="39">
        <v>1215.19</v>
      </c>
      <c r="AO214" s="39">
        <v>32.56</v>
      </c>
      <c r="AP214" s="39">
        <v>58.07</v>
      </c>
      <c r="AQ214" s="39">
        <v>387.71</v>
      </c>
      <c r="AX214" s="39">
        <v>0</v>
      </c>
      <c r="AY214" s="39">
        <v>0</v>
      </c>
      <c r="AZ214" s="39">
        <v>0</v>
      </c>
      <c r="BA214" s="39">
        <v>0</v>
      </c>
    </row>
    <row r="215" spans="1:56" ht="71.25" x14ac:dyDescent="0.2">
      <c r="A215" s="103" t="s">
        <v>769</v>
      </c>
      <c r="B215" s="55" t="s">
        <v>1239</v>
      </c>
      <c r="C215" s="55" t="s">
        <v>1240</v>
      </c>
      <c r="D215" s="54" t="s">
        <v>125</v>
      </c>
      <c r="E215" s="53">
        <v>118</v>
      </c>
      <c r="F215" s="53"/>
      <c r="G215" s="53">
        <v>118</v>
      </c>
      <c r="H215" s="51">
        <v>25.51</v>
      </c>
      <c r="I215" s="52"/>
      <c r="J215" s="51">
        <v>3010.18</v>
      </c>
      <c r="K215" s="52"/>
      <c r="L215" s="96"/>
      <c r="AC215" s="39">
        <v>0</v>
      </c>
      <c r="AD215" s="39">
        <v>0</v>
      </c>
      <c r="AE215" s="39">
        <v>0</v>
      </c>
      <c r="AF215" s="39">
        <v>0</v>
      </c>
      <c r="AS215" s="39">
        <v>0</v>
      </c>
      <c r="AT215" s="39">
        <v>0</v>
      </c>
      <c r="BC215" s="39">
        <v>0</v>
      </c>
      <c r="BD215" s="39">
        <v>0</v>
      </c>
    </row>
    <row r="216" spans="1:56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</row>
    <row r="217" spans="1:56" ht="15" x14ac:dyDescent="0.25">
      <c r="C217" s="198" t="s">
        <v>74</v>
      </c>
      <c r="D217" s="198"/>
      <c r="E217" s="198"/>
      <c r="F217" s="198"/>
      <c r="G217" s="198"/>
      <c r="H217" s="198"/>
      <c r="I217" s="198">
        <f>J215</f>
        <v>3010.18</v>
      </c>
      <c r="J217" s="198"/>
      <c r="O217" s="49">
        <f>I217</f>
        <v>3010.18</v>
      </c>
      <c r="P217" s="39">
        <f>K217</f>
        <v>0</v>
      </c>
      <c r="Q217" s="39">
        <f>0</f>
        <v>0</v>
      </c>
      <c r="R217" s="39">
        <f>0</f>
        <v>0</v>
      </c>
      <c r="U217" s="39">
        <f>0</f>
        <v>0</v>
      </c>
      <c r="V217" s="39">
        <f>0</f>
        <v>0</v>
      </c>
      <c r="W217" s="39">
        <f>0</f>
        <v>0</v>
      </c>
      <c r="X217" s="39">
        <f>0</f>
        <v>0</v>
      </c>
      <c r="Z217" s="39">
        <f>0</f>
        <v>0</v>
      </c>
      <c r="AB217" s="49">
        <f>I217</f>
        <v>3010.18</v>
      </c>
      <c r="AN217" s="39">
        <v>3010.18</v>
      </c>
      <c r="AO217" s="39">
        <v>3010.18</v>
      </c>
      <c r="AP217" s="39">
        <v>0</v>
      </c>
      <c r="AQ217" s="39">
        <v>0</v>
      </c>
      <c r="AX217" s="39">
        <v>0</v>
      </c>
      <c r="AY217" s="39">
        <v>0</v>
      </c>
      <c r="AZ217" s="39">
        <v>0</v>
      </c>
      <c r="BA217" s="39">
        <v>0</v>
      </c>
    </row>
    <row r="218" spans="1:56" ht="159" x14ac:dyDescent="0.2">
      <c r="A218" s="103" t="s">
        <v>772</v>
      </c>
      <c r="B218" s="55" t="s">
        <v>1242</v>
      </c>
      <c r="C218" s="55" t="s">
        <v>985</v>
      </c>
      <c r="D218" s="54" t="s">
        <v>126</v>
      </c>
      <c r="E218" s="53">
        <v>4.7</v>
      </c>
      <c r="F218" s="53"/>
      <c r="G218" s="53">
        <v>4.7</v>
      </c>
      <c r="H218" s="51"/>
      <c r="I218" s="52"/>
      <c r="J218" s="51"/>
      <c r="K218" s="52"/>
      <c r="L218" s="96"/>
      <c r="AC218" s="39">
        <v>1820.22</v>
      </c>
      <c r="AD218" s="39">
        <v>1820.22</v>
      </c>
      <c r="AE218" s="39">
        <v>1114.73</v>
      </c>
      <c r="AF218" s="39">
        <v>1114.73</v>
      </c>
      <c r="AS218" s="39">
        <v>1820.22</v>
      </c>
      <c r="AT218" s="39">
        <v>1114.73</v>
      </c>
      <c r="BC218" s="39">
        <v>0</v>
      </c>
      <c r="BD218" s="39">
        <v>0</v>
      </c>
    </row>
    <row r="219" spans="1:56" ht="38.25" x14ac:dyDescent="0.2">
      <c r="B219" s="106" t="s">
        <v>452</v>
      </c>
    </row>
    <row r="220" spans="1:56" ht="14.25" x14ac:dyDescent="0.2">
      <c r="A220" s="103"/>
      <c r="B220" s="61">
        <v>1</v>
      </c>
      <c r="C220" s="55" t="s">
        <v>33</v>
      </c>
      <c r="D220" s="54"/>
      <c r="E220" s="53"/>
      <c r="F220" s="53"/>
      <c r="G220" s="53"/>
      <c r="H220" s="51">
        <v>285.70999999999998</v>
      </c>
      <c r="I220" s="52">
        <f>ROUND(1.15,7)</f>
        <v>1.1499999999999999</v>
      </c>
      <c r="J220" s="51">
        <v>1544.28</v>
      </c>
      <c r="K220" s="52"/>
      <c r="L220" s="96"/>
    </row>
    <row r="221" spans="1:56" ht="14.25" x14ac:dyDescent="0.2">
      <c r="A221" s="103"/>
      <c r="B221" s="61">
        <v>3</v>
      </c>
      <c r="C221" s="55" t="s">
        <v>34</v>
      </c>
      <c r="D221" s="54"/>
      <c r="E221" s="53"/>
      <c r="F221" s="53"/>
      <c r="G221" s="53"/>
      <c r="H221" s="51">
        <v>39.369999999999997</v>
      </c>
      <c r="I221" s="52">
        <f>ROUND(1.25,7)</f>
        <v>1.25</v>
      </c>
      <c r="J221" s="51">
        <v>231.29</v>
      </c>
      <c r="K221" s="52"/>
      <c r="L221" s="96"/>
    </row>
    <row r="222" spans="1:56" ht="14.25" x14ac:dyDescent="0.2">
      <c r="A222" s="103"/>
      <c r="B222" s="61">
        <v>2</v>
      </c>
      <c r="C222" s="55" t="s">
        <v>67</v>
      </c>
      <c r="D222" s="54"/>
      <c r="E222" s="53"/>
      <c r="F222" s="53"/>
      <c r="G222" s="53"/>
      <c r="H222" s="51">
        <v>6.09</v>
      </c>
      <c r="I222" s="52">
        <f>ROUND(1.25,7)</f>
        <v>1.25</v>
      </c>
      <c r="J222" s="62">
        <v>35.770000000000003</v>
      </c>
      <c r="K222" s="52"/>
      <c r="L222" s="97"/>
    </row>
    <row r="223" spans="1:56" ht="14.25" x14ac:dyDescent="0.2">
      <c r="A223" s="103"/>
      <c r="B223" s="61">
        <v>4</v>
      </c>
      <c r="C223" s="55" t="s">
        <v>35</v>
      </c>
      <c r="D223" s="54"/>
      <c r="E223" s="53"/>
      <c r="F223" s="53"/>
      <c r="G223" s="53"/>
      <c r="H223" s="51">
        <v>28.67</v>
      </c>
      <c r="I223" s="52"/>
      <c r="J223" s="51">
        <v>134.75</v>
      </c>
      <c r="K223" s="52"/>
      <c r="L223" s="96"/>
    </row>
    <row r="224" spans="1:56" ht="14.25" x14ac:dyDescent="0.2">
      <c r="A224" s="103"/>
      <c r="B224" s="55" t="s">
        <v>127</v>
      </c>
      <c r="C224" s="55" t="s">
        <v>128</v>
      </c>
      <c r="D224" s="54" t="s">
        <v>110</v>
      </c>
      <c r="E224" s="53">
        <v>0</v>
      </c>
      <c r="F224" s="53"/>
      <c r="G224" s="53">
        <v>0</v>
      </c>
      <c r="H224" s="51"/>
      <c r="I224" s="52"/>
      <c r="J224" s="51"/>
      <c r="K224" s="52"/>
      <c r="L224" s="96"/>
    </row>
    <row r="225" spans="1:56" ht="14.25" x14ac:dyDescent="0.2">
      <c r="A225" s="103"/>
      <c r="B225" s="55" t="s">
        <v>1368</v>
      </c>
      <c r="C225" s="55" t="s">
        <v>1369</v>
      </c>
      <c r="D225" s="54" t="s">
        <v>125</v>
      </c>
      <c r="E225" s="53">
        <v>100</v>
      </c>
      <c r="F225" s="53"/>
      <c r="G225" s="53">
        <v>470</v>
      </c>
      <c r="H225" s="51"/>
      <c r="I225" s="52"/>
      <c r="J225" s="51"/>
      <c r="K225" s="52"/>
      <c r="L225" s="96"/>
    </row>
    <row r="226" spans="1:56" ht="14.25" x14ac:dyDescent="0.2">
      <c r="A226" s="103"/>
      <c r="B226" s="55" t="s">
        <v>129</v>
      </c>
      <c r="C226" s="55" t="s">
        <v>130</v>
      </c>
      <c r="D226" s="54" t="s">
        <v>113</v>
      </c>
      <c r="E226" s="53">
        <v>0</v>
      </c>
      <c r="F226" s="53"/>
      <c r="G226" s="53">
        <v>0</v>
      </c>
      <c r="H226" s="51"/>
      <c r="I226" s="52"/>
      <c r="J226" s="51"/>
      <c r="K226" s="52"/>
      <c r="L226" s="96"/>
    </row>
    <row r="227" spans="1:56" ht="14.25" x14ac:dyDescent="0.2">
      <c r="A227" s="103"/>
      <c r="B227" s="55"/>
      <c r="C227" s="55" t="s">
        <v>68</v>
      </c>
      <c r="D227" s="54" t="s">
        <v>69</v>
      </c>
      <c r="E227" s="53">
        <v>29.7</v>
      </c>
      <c r="F227" s="53">
        <f>ROUND(1.15,7)</f>
        <v>1.1499999999999999</v>
      </c>
      <c r="G227" s="53">
        <v>160.52850000000001</v>
      </c>
      <c r="H227" s="51"/>
      <c r="I227" s="52"/>
      <c r="J227" s="51"/>
      <c r="K227" s="52"/>
      <c r="L227" s="96"/>
    </row>
    <row r="228" spans="1:56" ht="14.25" x14ac:dyDescent="0.2">
      <c r="A228" s="103"/>
      <c r="B228" s="55"/>
      <c r="C228" s="60" t="s">
        <v>70</v>
      </c>
      <c r="D228" s="59" t="s">
        <v>69</v>
      </c>
      <c r="E228" s="58">
        <v>0.5</v>
      </c>
      <c r="F228" s="58">
        <f>ROUND(1.25,7)</f>
        <v>1.25</v>
      </c>
      <c r="G228" s="58">
        <v>2.9375</v>
      </c>
      <c r="H228" s="56"/>
      <c r="I228" s="57"/>
      <c r="J228" s="56"/>
      <c r="K228" s="57"/>
      <c r="L228" s="95"/>
    </row>
    <row r="229" spans="1:56" ht="14.25" x14ac:dyDescent="0.2">
      <c r="A229" s="103"/>
      <c r="B229" s="55"/>
      <c r="C229" s="55" t="s">
        <v>71</v>
      </c>
      <c r="D229" s="54"/>
      <c r="E229" s="53"/>
      <c r="F229" s="53"/>
      <c r="G229" s="53"/>
      <c r="H229" s="51">
        <f>H220+H221+H223</f>
        <v>353.75</v>
      </c>
      <c r="I229" s="52"/>
      <c r="J229" s="51">
        <f>J220+J221+J223</f>
        <v>1910.32</v>
      </c>
      <c r="K229" s="52"/>
      <c r="L229" s="96"/>
    </row>
    <row r="230" spans="1:56" ht="14.25" x14ac:dyDescent="0.2">
      <c r="A230" s="103"/>
      <c r="B230" s="55"/>
      <c r="C230" s="55" t="s">
        <v>72</v>
      </c>
      <c r="D230" s="54"/>
      <c r="E230" s="53"/>
      <c r="F230" s="53"/>
      <c r="G230" s="53"/>
      <c r="H230" s="51"/>
      <c r="I230" s="52"/>
      <c r="J230" s="51">
        <f>SUM(Q218:Q233)+SUM(V218:V233)</f>
        <v>1580.05</v>
      </c>
      <c r="K230" s="52"/>
      <c r="L230" s="96"/>
    </row>
    <row r="231" spans="1:56" ht="71.25" x14ac:dyDescent="0.2">
      <c r="A231" s="103"/>
      <c r="B231" s="55" t="s">
        <v>969</v>
      </c>
      <c r="C231" s="55" t="s">
        <v>968</v>
      </c>
      <c r="D231" s="54" t="s">
        <v>73</v>
      </c>
      <c r="E231" s="53">
        <v>128</v>
      </c>
      <c r="F231" s="53">
        <f>ROUND(0.9,7)</f>
        <v>0.9</v>
      </c>
      <c r="G231" s="53">
        <v>115.2</v>
      </c>
      <c r="H231" s="51"/>
      <c r="I231" s="52"/>
      <c r="J231" s="51">
        <f>SUM(AC218:AC233)</f>
        <v>1820.22</v>
      </c>
      <c r="K231" s="52"/>
      <c r="L231" s="96"/>
    </row>
    <row r="232" spans="1:56" ht="71.25" x14ac:dyDescent="0.2">
      <c r="A232" s="104"/>
      <c r="B232" s="60" t="s">
        <v>967</v>
      </c>
      <c r="C232" s="60" t="s">
        <v>966</v>
      </c>
      <c r="D232" s="59" t="s">
        <v>73</v>
      </c>
      <c r="E232" s="58">
        <v>83</v>
      </c>
      <c r="F232" s="58">
        <f>ROUND(0.85,7)</f>
        <v>0.85</v>
      </c>
      <c r="G232" s="58">
        <v>70.55</v>
      </c>
      <c r="H232" s="56"/>
      <c r="I232" s="57"/>
      <c r="J232" s="56">
        <f>SUM(AE218:AE233)</f>
        <v>1114.73</v>
      </c>
      <c r="K232" s="57"/>
      <c r="L232" s="95"/>
    </row>
    <row r="233" spans="1:56" ht="15" x14ac:dyDescent="0.25">
      <c r="C233" s="198" t="s">
        <v>74</v>
      </c>
      <c r="D233" s="198"/>
      <c r="E233" s="198"/>
      <c r="F233" s="198"/>
      <c r="G233" s="198"/>
      <c r="H233" s="198"/>
      <c r="I233" s="198">
        <f>J220+J221+J223+J231+J232</f>
        <v>4845.2700000000004</v>
      </c>
      <c r="J233" s="198"/>
      <c r="O233" s="49">
        <f>I233</f>
        <v>4845.2700000000004</v>
      </c>
      <c r="P233" s="39">
        <f>K233</f>
        <v>0</v>
      </c>
      <c r="Q233" s="49">
        <f>J220</f>
        <v>1544.28</v>
      </c>
      <c r="R233" s="49">
        <f>J220</f>
        <v>1544.28</v>
      </c>
      <c r="U233" s="94">
        <f>L220</f>
        <v>0</v>
      </c>
      <c r="V233" s="49">
        <f>J222</f>
        <v>35.770000000000003</v>
      </c>
      <c r="W233" s="94">
        <f>L222</f>
        <v>0</v>
      </c>
      <c r="X233" s="49">
        <f>J221</f>
        <v>231.29</v>
      </c>
      <c r="Z233" s="94">
        <f>L221</f>
        <v>0</v>
      </c>
      <c r="AB233" s="49">
        <f>J223</f>
        <v>134.75</v>
      </c>
      <c r="AN233" s="39">
        <v>4845.2700000000004</v>
      </c>
      <c r="AO233" s="39">
        <v>134.75</v>
      </c>
      <c r="AP233" s="39">
        <v>231.29</v>
      </c>
      <c r="AQ233" s="39">
        <v>1544.28</v>
      </c>
      <c r="AX233" s="39">
        <v>0</v>
      </c>
      <c r="AY233" s="39">
        <v>0</v>
      </c>
      <c r="AZ233" s="39">
        <v>0</v>
      </c>
      <c r="BA233" s="39">
        <v>0</v>
      </c>
    </row>
    <row r="234" spans="1:56" ht="71.25" x14ac:dyDescent="0.2">
      <c r="A234" s="103" t="s">
        <v>773</v>
      </c>
      <c r="B234" s="55" t="s">
        <v>1244</v>
      </c>
      <c r="C234" s="55" t="s">
        <v>1245</v>
      </c>
      <c r="D234" s="54" t="s">
        <v>125</v>
      </c>
      <c r="E234" s="53">
        <v>470</v>
      </c>
      <c r="F234" s="53"/>
      <c r="G234" s="53">
        <v>470</v>
      </c>
      <c r="H234" s="51">
        <v>30.61</v>
      </c>
      <c r="I234" s="52"/>
      <c r="J234" s="51">
        <v>14386.7</v>
      </c>
      <c r="K234" s="52"/>
      <c r="L234" s="96"/>
      <c r="AC234" s="39">
        <v>0</v>
      </c>
      <c r="AD234" s="39">
        <v>0</v>
      </c>
      <c r="AE234" s="39">
        <v>0</v>
      </c>
      <c r="AF234" s="39">
        <v>0</v>
      </c>
      <c r="AS234" s="39">
        <v>0</v>
      </c>
      <c r="AT234" s="39">
        <v>0</v>
      </c>
      <c r="BC234" s="39">
        <v>0</v>
      </c>
      <c r="BD234" s="39">
        <v>0</v>
      </c>
    </row>
    <row r="235" spans="1:56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</row>
    <row r="236" spans="1:56" ht="15" x14ac:dyDescent="0.25">
      <c r="C236" s="198" t="s">
        <v>74</v>
      </c>
      <c r="D236" s="198"/>
      <c r="E236" s="198"/>
      <c r="F236" s="198"/>
      <c r="G236" s="198"/>
      <c r="H236" s="198"/>
      <c r="I236" s="198">
        <f>J234</f>
        <v>14386.7</v>
      </c>
      <c r="J236" s="198"/>
      <c r="O236" s="49">
        <f>I236</f>
        <v>14386.7</v>
      </c>
      <c r="P236" s="39">
        <f>K236</f>
        <v>0</v>
      </c>
      <c r="Q236" s="39">
        <f>0</f>
        <v>0</v>
      </c>
      <c r="R236" s="39">
        <f>0</f>
        <v>0</v>
      </c>
      <c r="U236" s="39">
        <f>0</f>
        <v>0</v>
      </c>
      <c r="V236" s="39">
        <f>0</f>
        <v>0</v>
      </c>
      <c r="W236" s="39">
        <f>0</f>
        <v>0</v>
      </c>
      <c r="X236" s="39">
        <f>0</f>
        <v>0</v>
      </c>
      <c r="Z236" s="39">
        <f>0</f>
        <v>0</v>
      </c>
      <c r="AB236" s="49">
        <f>I236</f>
        <v>14386.7</v>
      </c>
      <c r="AN236" s="39">
        <v>14386.7</v>
      </c>
      <c r="AO236" s="39">
        <v>14386.7</v>
      </c>
      <c r="AP236" s="39">
        <v>0</v>
      </c>
      <c r="AQ236" s="39">
        <v>0</v>
      </c>
      <c r="AX236" s="39">
        <v>0</v>
      </c>
      <c r="AY236" s="39">
        <v>0</v>
      </c>
      <c r="AZ236" s="39">
        <v>0</v>
      </c>
      <c r="BA236" s="39">
        <v>0</v>
      </c>
    </row>
    <row r="237" spans="1:56" ht="159" x14ac:dyDescent="0.2">
      <c r="A237" s="103" t="s">
        <v>776</v>
      </c>
      <c r="B237" s="55" t="s">
        <v>1247</v>
      </c>
      <c r="C237" s="55" t="s">
        <v>984</v>
      </c>
      <c r="D237" s="54" t="s">
        <v>126</v>
      </c>
      <c r="E237" s="53">
        <v>1.2</v>
      </c>
      <c r="F237" s="53"/>
      <c r="G237" s="53">
        <v>1.2</v>
      </c>
      <c r="H237" s="51"/>
      <c r="I237" s="52"/>
      <c r="J237" s="51"/>
      <c r="K237" s="52"/>
      <c r="L237" s="96"/>
      <c r="AC237" s="39">
        <v>464.73</v>
      </c>
      <c r="AD237" s="39">
        <v>464.73</v>
      </c>
      <c r="AE237" s="39">
        <v>284.61</v>
      </c>
      <c r="AF237" s="39">
        <v>284.61</v>
      </c>
      <c r="AS237" s="39">
        <v>464.73</v>
      </c>
      <c r="AT237" s="39">
        <v>284.61</v>
      </c>
      <c r="BC237" s="39">
        <v>0</v>
      </c>
      <c r="BD237" s="39">
        <v>0</v>
      </c>
    </row>
    <row r="238" spans="1:56" ht="38.25" x14ac:dyDescent="0.2">
      <c r="B238" s="106" t="s">
        <v>452</v>
      </c>
    </row>
    <row r="239" spans="1:56" ht="14.25" x14ac:dyDescent="0.2">
      <c r="A239" s="103"/>
      <c r="B239" s="61">
        <v>1</v>
      </c>
      <c r="C239" s="55" t="s">
        <v>33</v>
      </c>
      <c r="D239" s="54"/>
      <c r="E239" s="53"/>
      <c r="F239" s="53"/>
      <c r="G239" s="53"/>
      <c r="H239" s="51">
        <v>285.70999999999998</v>
      </c>
      <c r="I239" s="52">
        <f>ROUND(1.15,7)</f>
        <v>1.1499999999999999</v>
      </c>
      <c r="J239" s="51">
        <v>394.28</v>
      </c>
      <c r="K239" s="52"/>
      <c r="L239" s="96"/>
    </row>
    <row r="240" spans="1:56" ht="14.25" x14ac:dyDescent="0.2">
      <c r="A240" s="103"/>
      <c r="B240" s="61">
        <v>3</v>
      </c>
      <c r="C240" s="55" t="s">
        <v>34</v>
      </c>
      <c r="D240" s="54"/>
      <c r="E240" s="53"/>
      <c r="F240" s="53"/>
      <c r="G240" s="53"/>
      <c r="H240" s="51">
        <v>39.369999999999997</v>
      </c>
      <c r="I240" s="52">
        <f>ROUND(1.25,7)</f>
        <v>1.25</v>
      </c>
      <c r="J240" s="51">
        <v>59.05</v>
      </c>
      <c r="K240" s="52"/>
      <c r="L240" s="96"/>
    </row>
    <row r="241" spans="1:56" ht="14.25" x14ac:dyDescent="0.2">
      <c r="A241" s="103"/>
      <c r="B241" s="61">
        <v>2</v>
      </c>
      <c r="C241" s="55" t="s">
        <v>67</v>
      </c>
      <c r="D241" s="54"/>
      <c r="E241" s="53"/>
      <c r="F241" s="53"/>
      <c r="G241" s="53"/>
      <c r="H241" s="51">
        <v>6.09</v>
      </c>
      <c r="I241" s="52">
        <f>ROUND(1.25,7)</f>
        <v>1.25</v>
      </c>
      <c r="J241" s="62">
        <v>9.1300000000000008</v>
      </c>
      <c r="K241" s="52"/>
      <c r="L241" s="97"/>
    </row>
    <row r="242" spans="1:56" ht="14.25" x14ac:dyDescent="0.2">
      <c r="A242" s="103"/>
      <c r="B242" s="61">
        <v>4</v>
      </c>
      <c r="C242" s="55" t="s">
        <v>35</v>
      </c>
      <c r="D242" s="54"/>
      <c r="E242" s="53"/>
      <c r="F242" s="53"/>
      <c r="G242" s="53"/>
      <c r="H242" s="51">
        <v>30.2</v>
      </c>
      <c r="I242" s="52"/>
      <c r="J242" s="51">
        <v>36.24</v>
      </c>
      <c r="K242" s="52"/>
      <c r="L242" s="96"/>
    </row>
    <row r="243" spans="1:56" ht="14.25" x14ac:dyDescent="0.2">
      <c r="A243" s="103"/>
      <c r="B243" s="55" t="s">
        <v>127</v>
      </c>
      <c r="C243" s="55" t="s">
        <v>128</v>
      </c>
      <c r="D243" s="54" t="s">
        <v>110</v>
      </c>
      <c r="E243" s="53">
        <v>0</v>
      </c>
      <c r="F243" s="53"/>
      <c r="G243" s="53">
        <v>0</v>
      </c>
      <c r="H243" s="51"/>
      <c r="I243" s="52"/>
      <c r="J243" s="51"/>
      <c r="K243" s="52"/>
      <c r="L243" s="96"/>
    </row>
    <row r="244" spans="1:56" ht="14.25" x14ac:dyDescent="0.2">
      <c r="A244" s="103"/>
      <c r="B244" s="55" t="s">
        <v>1368</v>
      </c>
      <c r="C244" s="55" t="s">
        <v>1369</v>
      </c>
      <c r="D244" s="54" t="s">
        <v>125</v>
      </c>
      <c r="E244" s="53">
        <v>100</v>
      </c>
      <c r="F244" s="53"/>
      <c r="G244" s="53">
        <v>120</v>
      </c>
      <c r="H244" s="51"/>
      <c r="I244" s="52"/>
      <c r="J244" s="51"/>
      <c r="K244" s="52"/>
      <c r="L244" s="96"/>
    </row>
    <row r="245" spans="1:56" ht="14.25" x14ac:dyDescent="0.2">
      <c r="A245" s="103"/>
      <c r="B245" s="55" t="s">
        <v>129</v>
      </c>
      <c r="C245" s="55" t="s">
        <v>130</v>
      </c>
      <c r="D245" s="54" t="s">
        <v>113</v>
      </c>
      <c r="E245" s="53">
        <v>0</v>
      </c>
      <c r="F245" s="53"/>
      <c r="G245" s="53">
        <v>0</v>
      </c>
      <c r="H245" s="51"/>
      <c r="I245" s="52"/>
      <c r="J245" s="51"/>
      <c r="K245" s="52"/>
      <c r="L245" s="96"/>
    </row>
    <row r="246" spans="1:56" ht="14.25" x14ac:dyDescent="0.2">
      <c r="A246" s="103"/>
      <c r="B246" s="55"/>
      <c r="C246" s="55" t="s">
        <v>68</v>
      </c>
      <c r="D246" s="54" t="s">
        <v>69</v>
      </c>
      <c r="E246" s="53">
        <v>29.7</v>
      </c>
      <c r="F246" s="53">
        <f>ROUND(1.15,7)</f>
        <v>1.1499999999999999</v>
      </c>
      <c r="G246" s="53">
        <v>40.985999999999997</v>
      </c>
      <c r="H246" s="51"/>
      <c r="I246" s="52"/>
      <c r="J246" s="51"/>
      <c r="K246" s="52"/>
      <c r="L246" s="96"/>
    </row>
    <row r="247" spans="1:56" ht="14.25" x14ac:dyDescent="0.2">
      <c r="A247" s="103"/>
      <c r="B247" s="55"/>
      <c r="C247" s="60" t="s">
        <v>70</v>
      </c>
      <c r="D247" s="59" t="s">
        <v>69</v>
      </c>
      <c r="E247" s="58">
        <v>0.5</v>
      </c>
      <c r="F247" s="58">
        <f>ROUND(1.25,7)</f>
        <v>1.25</v>
      </c>
      <c r="G247" s="58">
        <v>0.75</v>
      </c>
      <c r="H247" s="56"/>
      <c r="I247" s="57"/>
      <c r="J247" s="56"/>
      <c r="K247" s="57"/>
      <c r="L247" s="95"/>
    </row>
    <row r="248" spans="1:56" ht="14.25" x14ac:dyDescent="0.2">
      <c r="A248" s="103"/>
      <c r="B248" s="55"/>
      <c r="C248" s="55" t="s">
        <v>71</v>
      </c>
      <c r="D248" s="54"/>
      <c r="E248" s="53"/>
      <c r="F248" s="53"/>
      <c r="G248" s="53"/>
      <c r="H248" s="51">
        <f>H239+H240+H242</f>
        <v>355.28</v>
      </c>
      <c r="I248" s="52"/>
      <c r="J248" s="51">
        <f>J239+J240+J242</f>
        <v>489.57</v>
      </c>
      <c r="K248" s="52"/>
      <c r="L248" s="96"/>
    </row>
    <row r="249" spans="1:56" ht="14.25" x14ac:dyDescent="0.2">
      <c r="A249" s="103"/>
      <c r="B249" s="55"/>
      <c r="C249" s="55" t="s">
        <v>72</v>
      </c>
      <c r="D249" s="54"/>
      <c r="E249" s="53"/>
      <c r="F249" s="53"/>
      <c r="G249" s="53"/>
      <c r="H249" s="51"/>
      <c r="I249" s="52"/>
      <c r="J249" s="51">
        <f>SUM(Q237:Q252)+SUM(V237:V252)</f>
        <v>403.40999999999997</v>
      </c>
      <c r="K249" s="52"/>
      <c r="L249" s="96"/>
    </row>
    <row r="250" spans="1:56" ht="71.25" x14ac:dyDescent="0.2">
      <c r="A250" s="103"/>
      <c r="B250" s="55" t="s">
        <v>969</v>
      </c>
      <c r="C250" s="55" t="s">
        <v>968</v>
      </c>
      <c r="D250" s="54" t="s">
        <v>73</v>
      </c>
      <c r="E250" s="53">
        <v>128</v>
      </c>
      <c r="F250" s="53">
        <f>ROUND(0.9,7)</f>
        <v>0.9</v>
      </c>
      <c r="G250" s="53">
        <v>115.2</v>
      </c>
      <c r="H250" s="51"/>
      <c r="I250" s="52"/>
      <c r="J250" s="51">
        <f>SUM(AC237:AC252)</f>
        <v>464.73</v>
      </c>
      <c r="K250" s="52"/>
      <c r="L250" s="96"/>
    </row>
    <row r="251" spans="1:56" ht="71.25" x14ac:dyDescent="0.2">
      <c r="A251" s="104"/>
      <c r="B251" s="60" t="s">
        <v>967</v>
      </c>
      <c r="C251" s="60" t="s">
        <v>966</v>
      </c>
      <c r="D251" s="59" t="s">
        <v>73</v>
      </c>
      <c r="E251" s="58">
        <v>83</v>
      </c>
      <c r="F251" s="58">
        <f>ROUND(0.85,7)</f>
        <v>0.85</v>
      </c>
      <c r="G251" s="58">
        <v>70.55</v>
      </c>
      <c r="H251" s="56"/>
      <c r="I251" s="57"/>
      <c r="J251" s="56">
        <f>SUM(AE237:AE252)</f>
        <v>284.61</v>
      </c>
      <c r="K251" s="57"/>
      <c r="L251" s="95"/>
    </row>
    <row r="252" spans="1:56" ht="15" x14ac:dyDescent="0.25">
      <c r="C252" s="198" t="s">
        <v>74</v>
      </c>
      <c r="D252" s="198"/>
      <c r="E252" s="198"/>
      <c r="F252" s="198"/>
      <c r="G252" s="198"/>
      <c r="H252" s="198"/>
      <c r="I252" s="198">
        <f>J239+J240+J242+J250+J251</f>
        <v>1238.9099999999999</v>
      </c>
      <c r="J252" s="198"/>
      <c r="O252" s="49">
        <f>I252</f>
        <v>1238.9099999999999</v>
      </c>
      <c r="P252" s="39">
        <f>K252</f>
        <v>0</v>
      </c>
      <c r="Q252" s="49">
        <f>J239</f>
        <v>394.28</v>
      </c>
      <c r="R252" s="49">
        <f>J239</f>
        <v>394.28</v>
      </c>
      <c r="U252" s="94">
        <f>L239</f>
        <v>0</v>
      </c>
      <c r="V252" s="49">
        <f>J241</f>
        <v>9.1300000000000008</v>
      </c>
      <c r="W252" s="94">
        <f>L241</f>
        <v>0</v>
      </c>
      <c r="X252" s="49">
        <f>J240</f>
        <v>59.05</v>
      </c>
      <c r="Z252" s="94">
        <f>L240</f>
        <v>0</v>
      </c>
      <c r="AB252" s="49">
        <f>J242</f>
        <v>36.24</v>
      </c>
      <c r="AN252" s="39">
        <v>1238.9099999999999</v>
      </c>
      <c r="AO252" s="39">
        <v>36.24</v>
      </c>
      <c r="AP252" s="39">
        <v>59.05</v>
      </c>
      <c r="AQ252" s="39">
        <v>394.28</v>
      </c>
      <c r="AX252" s="39">
        <v>0</v>
      </c>
      <c r="AY252" s="39">
        <v>0</v>
      </c>
      <c r="AZ252" s="39">
        <v>0</v>
      </c>
      <c r="BA252" s="39">
        <v>0</v>
      </c>
    </row>
    <row r="253" spans="1:56" ht="71.25" x14ac:dyDescent="0.2">
      <c r="A253" s="103" t="s">
        <v>779</v>
      </c>
      <c r="B253" s="55" t="s">
        <v>1249</v>
      </c>
      <c r="C253" s="55" t="s">
        <v>1250</v>
      </c>
      <c r="D253" s="54" t="s">
        <v>125</v>
      </c>
      <c r="E253" s="53">
        <v>120</v>
      </c>
      <c r="F253" s="53"/>
      <c r="G253" s="53">
        <v>120</v>
      </c>
      <c r="H253" s="51">
        <v>28.25</v>
      </c>
      <c r="I253" s="52"/>
      <c r="J253" s="51">
        <v>3390</v>
      </c>
      <c r="K253" s="52"/>
      <c r="L253" s="96"/>
      <c r="AC253" s="39">
        <v>0</v>
      </c>
      <c r="AD253" s="39">
        <v>0</v>
      </c>
      <c r="AE253" s="39">
        <v>0</v>
      </c>
      <c r="AF253" s="39">
        <v>0</v>
      </c>
      <c r="AS253" s="39">
        <v>0</v>
      </c>
      <c r="AT253" s="39">
        <v>0</v>
      </c>
      <c r="BC253" s="39">
        <v>0</v>
      </c>
      <c r="BD253" s="39">
        <v>0</v>
      </c>
    </row>
    <row r="254" spans="1:56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</row>
    <row r="255" spans="1:56" ht="15" x14ac:dyDescent="0.25">
      <c r="C255" s="198" t="s">
        <v>74</v>
      </c>
      <c r="D255" s="198"/>
      <c r="E255" s="198"/>
      <c r="F255" s="198"/>
      <c r="G255" s="198"/>
      <c r="H255" s="198"/>
      <c r="I255" s="198">
        <f>J253</f>
        <v>3390</v>
      </c>
      <c r="J255" s="198"/>
      <c r="O255" s="49">
        <f>I255</f>
        <v>3390</v>
      </c>
      <c r="P255" s="39">
        <f>K255</f>
        <v>0</v>
      </c>
      <c r="Q255" s="39">
        <f>0</f>
        <v>0</v>
      </c>
      <c r="R255" s="39">
        <f>0</f>
        <v>0</v>
      </c>
      <c r="U255" s="39">
        <f>0</f>
        <v>0</v>
      </c>
      <c r="V255" s="39">
        <f>0</f>
        <v>0</v>
      </c>
      <c r="W255" s="39">
        <f>0</f>
        <v>0</v>
      </c>
      <c r="X255" s="39">
        <f>0</f>
        <v>0</v>
      </c>
      <c r="Z255" s="39">
        <f>0</f>
        <v>0</v>
      </c>
      <c r="AB255" s="49">
        <f>I255</f>
        <v>3390</v>
      </c>
      <c r="AN255" s="39">
        <v>3390</v>
      </c>
      <c r="AO255" s="39">
        <v>3390</v>
      </c>
      <c r="AP255" s="39">
        <v>0</v>
      </c>
      <c r="AQ255" s="39">
        <v>0</v>
      </c>
      <c r="AX255" s="39">
        <v>0</v>
      </c>
      <c r="AY255" s="39">
        <v>0</v>
      </c>
      <c r="AZ255" s="39">
        <v>0</v>
      </c>
      <c r="BA255" s="39">
        <v>0</v>
      </c>
    </row>
    <row r="256" spans="1:56" ht="159" x14ac:dyDescent="0.2">
      <c r="A256" s="103" t="s">
        <v>781</v>
      </c>
      <c r="B256" s="55" t="s">
        <v>1346</v>
      </c>
      <c r="C256" s="55" t="s">
        <v>1050</v>
      </c>
      <c r="D256" s="54" t="s">
        <v>126</v>
      </c>
      <c r="E256" s="53">
        <v>0.1</v>
      </c>
      <c r="F256" s="53"/>
      <c r="G256" s="53">
        <v>0.1</v>
      </c>
      <c r="H256" s="51"/>
      <c r="I256" s="52"/>
      <c r="J256" s="51"/>
      <c r="K256" s="52"/>
      <c r="L256" s="96"/>
      <c r="AC256" s="39">
        <v>96.8</v>
      </c>
      <c r="AD256" s="39">
        <v>96.8</v>
      </c>
      <c r="AE256" s="39">
        <v>59.28</v>
      </c>
      <c r="AF256" s="39">
        <v>59.28</v>
      </c>
      <c r="AS256" s="39">
        <v>96.8</v>
      </c>
      <c r="AT256" s="39">
        <v>59.28</v>
      </c>
      <c r="BC256" s="39">
        <v>0</v>
      </c>
      <c r="BD256" s="39">
        <v>0</v>
      </c>
    </row>
    <row r="257" spans="1:56" ht="38.25" x14ac:dyDescent="0.2">
      <c r="B257" s="106" t="s">
        <v>452</v>
      </c>
    </row>
    <row r="258" spans="1:56" ht="14.25" x14ac:dyDescent="0.2">
      <c r="A258" s="103"/>
      <c r="B258" s="61">
        <v>1</v>
      </c>
      <c r="C258" s="55" t="s">
        <v>33</v>
      </c>
      <c r="D258" s="54"/>
      <c r="E258" s="53"/>
      <c r="F258" s="53"/>
      <c r="G258" s="53"/>
      <c r="H258" s="51">
        <v>707.6</v>
      </c>
      <c r="I258" s="52">
        <f>ROUND(1.15,7)</f>
        <v>1.1499999999999999</v>
      </c>
      <c r="J258" s="51">
        <v>81.37</v>
      </c>
      <c r="K258" s="52"/>
      <c r="L258" s="96"/>
    </row>
    <row r="259" spans="1:56" ht="14.25" x14ac:dyDescent="0.2">
      <c r="A259" s="103"/>
      <c r="B259" s="61">
        <v>3</v>
      </c>
      <c r="C259" s="55" t="s">
        <v>34</v>
      </c>
      <c r="D259" s="54"/>
      <c r="E259" s="53"/>
      <c r="F259" s="53"/>
      <c r="G259" s="53"/>
      <c r="H259" s="51">
        <v>168.76</v>
      </c>
      <c r="I259" s="52">
        <f>ROUND(1.25,7)</f>
        <v>1.25</v>
      </c>
      <c r="J259" s="51">
        <v>21.1</v>
      </c>
      <c r="K259" s="52"/>
      <c r="L259" s="96"/>
    </row>
    <row r="260" spans="1:56" ht="14.25" x14ac:dyDescent="0.2">
      <c r="A260" s="103"/>
      <c r="B260" s="61">
        <v>2</v>
      </c>
      <c r="C260" s="55" t="s">
        <v>67</v>
      </c>
      <c r="D260" s="54"/>
      <c r="E260" s="53"/>
      <c r="F260" s="53"/>
      <c r="G260" s="53"/>
      <c r="H260" s="51">
        <v>21.24</v>
      </c>
      <c r="I260" s="52">
        <f>ROUND(1.25,7)</f>
        <v>1.25</v>
      </c>
      <c r="J260" s="62">
        <v>2.66</v>
      </c>
      <c r="K260" s="52"/>
      <c r="L260" s="97"/>
    </row>
    <row r="261" spans="1:56" ht="14.25" x14ac:dyDescent="0.2">
      <c r="A261" s="103"/>
      <c r="B261" s="61">
        <v>4</v>
      </c>
      <c r="C261" s="55" t="s">
        <v>35</v>
      </c>
      <c r="D261" s="54"/>
      <c r="E261" s="53"/>
      <c r="F261" s="53"/>
      <c r="G261" s="53"/>
      <c r="H261" s="51">
        <v>73.94</v>
      </c>
      <c r="I261" s="52"/>
      <c r="J261" s="51">
        <v>7.39</v>
      </c>
      <c r="K261" s="52"/>
      <c r="L261" s="96"/>
    </row>
    <row r="262" spans="1:56" ht="14.25" x14ac:dyDescent="0.2">
      <c r="A262" s="103"/>
      <c r="B262" s="55" t="s">
        <v>129</v>
      </c>
      <c r="C262" s="55" t="s">
        <v>130</v>
      </c>
      <c r="D262" s="54" t="s">
        <v>113</v>
      </c>
      <c r="E262" s="53">
        <v>0</v>
      </c>
      <c r="F262" s="53"/>
      <c r="G262" s="53">
        <v>0</v>
      </c>
      <c r="H262" s="51"/>
      <c r="I262" s="52"/>
      <c r="J262" s="51"/>
      <c r="K262" s="52"/>
      <c r="L262" s="96"/>
    </row>
    <row r="263" spans="1:56" ht="14.25" x14ac:dyDescent="0.2">
      <c r="A263" s="103"/>
      <c r="B263" s="55" t="s">
        <v>1392</v>
      </c>
      <c r="C263" s="55" t="s">
        <v>1369</v>
      </c>
      <c r="D263" s="54" t="s">
        <v>125</v>
      </c>
      <c r="E263" s="53">
        <v>100</v>
      </c>
      <c r="F263" s="53"/>
      <c r="G263" s="53">
        <v>10</v>
      </c>
      <c r="H263" s="51"/>
      <c r="I263" s="52"/>
      <c r="J263" s="51"/>
      <c r="K263" s="52"/>
      <c r="L263" s="96"/>
    </row>
    <row r="264" spans="1:56" ht="14.25" x14ac:dyDescent="0.2">
      <c r="A264" s="103"/>
      <c r="B264" s="55"/>
      <c r="C264" s="55" t="s">
        <v>68</v>
      </c>
      <c r="D264" s="54" t="s">
        <v>69</v>
      </c>
      <c r="E264" s="53">
        <v>72.5</v>
      </c>
      <c r="F264" s="53">
        <f>ROUND(1.15,7)</f>
        <v>1.1499999999999999</v>
      </c>
      <c r="G264" s="53">
        <v>8.3375000000000004</v>
      </c>
      <c r="H264" s="51"/>
      <c r="I264" s="52"/>
      <c r="J264" s="51"/>
      <c r="K264" s="52"/>
      <c r="L264" s="96"/>
    </row>
    <row r="265" spans="1:56" ht="14.25" x14ac:dyDescent="0.2">
      <c r="A265" s="103"/>
      <c r="B265" s="55"/>
      <c r="C265" s="60" t="s">
        <v>70</v>
      </c>
      <c r="D265" s="59" t="s">
        <v>69</v>
      </c>
      <c r="E265" s="58">
        <v>1.77</v>
      </c>
      <c r="F265" s="58">
        <f>ROUND(1.25,7)</f>
        <v>1.25</v>
      </c>
      <c r="G265" s="58">
        <v>0.22125</v>
      </c>
      <c r="H265" s="56"/>
      <c r="I265" s="57"/>
      <c r="J265" s="56"/>
      <c r="K265" s="57"/>
      <c r="L265" s="95"/>
    </row>
    <row r="266" spans="1:56" ht="14.25" x14ac:dyDescent="0.2">
      <c r="A266" s="103"/>
      <c r="B266" s="55"/>
      <c r="C266" s="55" t="s">
        <v>71</v>
      </c>
      <c r="D266" s="54"/>
      <c r="E266" s="53"/>
      <c r="F266" s="53"/>
      <c r="G266" s="53"/>
      <c r="H266" s="51">
        <f>H258+H259+H261</f>
        <v>950.3</v>
      </c>
      <c r="I266" s="52"/>
      <c r="J266" s="51">
        <f>J258+J259+J261</f>
        <v>109.86</v>
      </c>
      <c r="K266" s="52"/>
      <c r="L266" s="96"/>
    </row>
    <row r="267" spans="1:56" ht="14.25" x14ac:dyDescent="0.2">
      <c r="A267" s="103"/>
      <c r="B267" s="55"/>
      <c r="C267" s="55" t="s">
        <v>72</v>
      </c>
      <c r="D267" s="54"/>
      <c r="E267" s="53"/>
      <c r="F267" s="53"/>
      <c r="G267" s="53"/>
      <c r="H267" s="51"/>
      <c r="I267" s="52"/>
      <c r="J267" s="51">
        <f>SUM(Q256:Q270)+SUM(V256:V270)</f>
        <v>84.03</v>
      </c>
      <c r="K267" s="52"/>
      <c r="L267" s="96"/>
    </row>
    <row r="268" spans="1:56" ht="71.25" x14ac:dyDescent="0.2">
      <c r="A268" s="103"/>
      <c r="B268" s="55" t="s">
        <v>969</v>
      </c>
      <c r="C268" s="55" t="s">
        <v>968</v>
      </c>
      <c r="D268" s="54" t="s">
        <v>73</v>
      </c>
      <c r="E268" s="53">
        <v>128</v>
      </c>
      <c r="F268" s="53">
        <f>ROUND(0.9,7)</f>
        <v>0.9</v>
      </c>
      <c r="G268" s="53">
        <v>115.2</v>
      </c>
      <c r="H268" s="51"/>
      <c r="I268" s="52"/>
      <c r="J268" s="51">
        <f>SUM(AC256:AC270)</f>
        <v>96.8</v>
      </c>
      <c r="K268" s="52"/>
      <c r="L268" s="96"/>
    </row>
    <row r="269" spans="1:56" ht="71.25" x14ac:dyDescent="0.2">
      <c r="A269" s="104"/>
      <c r="B269" s="60" t="s">
        <v>967</v>
      </c>
      <c r="C269" s="60" t="s">
        <v>966</v>
      </c>
      <c r="D269" s="59" t="s">
        <v>73</v>
      </c>
      <c r="E269" s="58">
        <v>83</v>
      </c>
      <c r="F269" s="58">
        <f>ROUND(0.85,7)</f>
        <v>0.85</v>
      </c>
      <c r="G269" s="58">
        <v>70.55</v>
      </c>
      <c r="H269" s="56"/>
      <c r="I269" s="57"/>
      <c r="J269" s="56">
        <f>SUM(AE256:AE270)</f>
        <v>59.28</v>
      </c>
      <c r="K269" s="57"/>
      <c r="L269" s="95"/>
    </row>
    <row r="270" spans="1:56" ht="15" x14ac:dyDescent="0.25">
      <c r="C270" s="198" t="s">
        <v>74</v>
      </c>
      <c r="D270" s="198"/>
      <c r="E270" s="198"/>
      <c r="F270" s="198"/>
      <c r="G270" s="198"/>
      <c r="H270" s="198"/>
      <c r="I270" s="198">
        <f>J258+J259+J261+J268+J269</f>
        <v>265.94</v>
      </c>
      <c r="J270" s="198"/>
      <c r="O270" s="49">
        <f>I270</f>
        <v>265.94</v>
      </c>
      <c r="P270" s="39">
        <f>K270</f>
        <v>0</v>
      </c>
      <c r="Q270" s="49">
        <f>J258</f>
        <v>81.37</v>
      </c>
      <c r="R270" s="49">
        <f>J258</f>
        <v>81.37</v>
      </c>
      <c r="U270" s="94">
        <f>L258</f>
        <v>0</v>
      </c>
      <c r="V270" s="49">
        <f>J260</f>
        <v>2.66</v>
      </c>
      <c r="W270" s="94">
        <f>L260</f>
        <v>0</v>
      </c>
      <c r="X270" s="49">
        <f>J259</f>
        <v>21.1</v>
      </c>
      <c r="Z270" s="94">
        <f>L259</f>
        <v>0</v>
      </c>
      <c r="AB270" s="49">
        <f>J261</f>
        <v>7.39</v>
      </c>
      <c r="AN270" s="39">
        <v>265.94</v>
      </c>
      <c r="AO270" s="39">
        <v>7.39</v>
      </c>
      <c r="AP270" s="39">
        <v>21.1</v>
      </c>
      <c r="AQ270" s="39">
        <v>81.37</v>
      </c>
      <c r="AX270" s="39">
        <v>0</v>
      </c>
      <c r="AY270" s="39">
        <v>0</v>
      </c>
      <c r="AZ270" s="39">
        <v>0</v>
      </c>
      <c r="BA270" s="39">
        <v>0</v>
      </c>
    </row>
    <row r="271" spans="1:56" ht="57" x14ac:dyDescent="0.2">
      <c r="A271" s="103" t="s">
        <v>784</v>
      </c>
      <c r="B271" s="55" t="s">
        <v>1347</v>
      </c>
      <c r="C271" s="55" t="s">
        <v>1348</v>
      </c>
      <c r="D271" s="54" t="s">
        <v>125</v>
      </c>
      <c r="E271" s="53">
        <v>10</v>
      </c>
      <c r="F271" s="53"/>
      <c r="G271" s="53">
        <v>10</v>
      </c>
      <c r="H271" s="51">
        <v>79.36</v>
      </c>
      <c r="I271" s="52"/>
      <c r="J271" s="51">
        <v>793.6</v>
      </c>
      <c r="K271" s="52"/>
      <c r="L271" s="96"/>
      <c r="AC271" s="39">
        <v>0</v>
      </c>
      <c r="AD271" s="39">
        <v>0</v>
      </c>
      <c r="AE271" s="39">
        <v>0</v>
      </c>
      <c r="AF271" s="39">
        <v>0</v>
      </c>
      <c r="AS271" s="39">
        <v>0</v>
      </c>
      <c r="AT271" s="39">
        <v>0</v>
      </c>
      <c r="BC271" s="39">
        <v>0</v>
      </c>
      <c r="BD271" s="39">
        <v>0</v>
      </c>
    </row>
    <row r="272" spans="1:56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</row>
    <row r="273" spans="1:56" ht="15" x14ac:dyDescent="0.25">
      <c r="C273" s="198" t="s">
        <v>74</v>
      </c>
      <c r="D273" s="198"/>
      <c r="E273" s="198"/>
      <c r="F273" s="198"/>
      <c r="G273" s="198"/>
      <c r="H273" s="198"/>
      <c r="I273" s="198">
        <f>J271</f>
        <v>793.6</v>
      </c>
      <c r="J273" s="198"/>
      <c r="O273" s="49">
        <f>I273</f>
        <v>793.6</v>
      </c>
      <c r="P273" s="39">
        <f>K273</f>
        <v>0</v>
      </c>
      <c r="Q273" s="39">
        <f>0</f>
        <v>0</v>
      </c>
      <c r="R273" s="39">
        <f>0</f>
        <v>0</v>
      </c>
      <c r="U273" s="39">
        <f>0</f>
        <v>0</v>
      </c>
      <c r="V273" s="39">
        <f>0</f>
        <v>0</v>
      </c>
      <c r="W273" s="39">
        <f>0</f>
        <v>0</v>
      </c>
      <c r="X273" s="39">
        <f>0</f>
        <v>0</v>
      </c>
      <c r="Z273" s="39">
        <f>0</f>
        <v>0</v>
      </c>
      <c r="AB273" s="49">
        <f>I273</f>
        <v>793.6</v>
      </c>
      <c r="AN273" s="39">
        <v>793.6</v>
      </c>
      <c r="AO273" s="39">
        <v>793.6</v>
      </c>
      <c r="AP273" s="39">
        <v>0</v>
      </c>
      <c r="AQ273" s="39">
        <v>0</v>
      </c>
      <c r="AX273" s="39">
        <v>0</v>
      </c>
      <c r="AY273" s="39">
        <v>0</v>
      </c>
      <c r="AZ273" s="39">
        <v>0</v>
      </c>
      <c r="BA273" s="39">
        <v>0</v>
      </c>
    </row>
    <row r="274" spans="1:56" ht="28.5" x14ac:dyDescent="0.2">
      <c r="A274" s="103" t="s">
        <v>787</v>
      </c>
      <c r="B274" s="55" t="s">
        <v>1349</v>
      </c>
      <c r="C274" s="55" t="s">
        <v>1350</v>
      </c>
      <c r="D274" s="54" t="s">
        <v>113</v>
      </c>
      <c r="E274" s="53">
        <v>150</v>
      </c>
      <c r="F274" s="53"/>
      <c r="G274" s="53">
        <v>150</v>
      </c>
      <c r="H274" s="51">
        <v>11.99</v>
      </c>
      <c r="I274" s="52"/>
      <c r="J274" s="51">
        <v>1798.5</v>
      </c>
      <c r="K274" s="52"/>
      <c r="L274" s="96"/>
      <c r="AC274" s="39">
        <v>0</v>
      </c>
      <c r="AD274" s="39">
        <v>0</v>
      </c>
      <c r="AE274" s="39">
        <v>0</v>
      </c>
      <c r="AF274" s="39">
        <v>0</v>
      </c>
      <c r="AS274" s="39">
        <v>0</v>
      </c>
      <c r="AT274" s="39">
        <v>0</v>
      </c>
      <c r="BC274" s="39">
        <v>0</v>
      </c>
      <c r="BD274" s="39">
        <v>0</v>
      </c>
    </row>
    <row r="275" spans="1:56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</row>
    <row r="276" spans="1:56" ht="15" x14ac:dyDescent="0.25">
      <c r="C276" s="198" t="s">
        <v>74</v>
      </c>
      <c r="D276" s="198"/>
      <c r="E276" s="198"/>
      <c r="F276" s="198"/>
      <c r="G276" s="198"/>
      <c r="H276" s="198"/>
      <c r="I276" s="198">
        <f>J274</f>
        <v>1798.5</v>
      </c>
      <c r="J276" s="198"/>
      <c r="O276" s="49">
        <f>I276</f>
        <v>1798.5</v>
      </c>
      <c r="P276" s="39">
        <f>K276</f>
        <v>0</v>
      </c>
      <c r="Q276" s="39">
        <f>0</f>
        <v>0</v>
      </c>
      <c r="R276" s="39">
        <f>0</f>
        <v>0</v>
      </c>
      <c r="U276" s="39">
        <f>0</f>
        <v>0</v>
      </c>
      <c r="V276" s="39">
        <f>0</f>
        <v>0</v>
      </c>
      <c r="W276" s="39">
        <f>0</f>
        <v>0</v>
      </c>
      <c r="X276" s="39">
        <f>0</f>
        <v>0</v>
      </c>
      <c r="Z276" s="39">
        <f>0</f>
        <v>0</v>
      </c>
      <c r="AB276" s="49">
        <f>I276</f>
        <v>1798.5</v>
      </c>
      <c r="AN276" s="39">
        <v>1798.5</v>
      </c>
      <c r="AO276" s="39">
        <v>1798.5</v>
      </c>
      <c r="AP276" s="39">
        <v>0</v>
      </c>
      <c r="AQ276" s="39">
        <v>0</v>
      </c>
      <c r="AX276" s="39">
        <v>0</v>
      </c>
      <c r="AY276" s="39">
        <v>0</v>
      </c>
      <c r="AZ276" s="39">
        <v>0</v>
      </c>
      <c r="BA276" s="39">
        <v>0</v>
      </c>
    </row>
    <row r="277" spans="1:56" ht="159" x14ac:dyDescent="0.2">
      <c r="A277" s="103" t="s">
        <v>790</v>
      </c>
      <c r="B277" s="55" t="s">
        <v>1257</v>
      </c>
      <c r="C277" s="55" t="s">
        <v>982</v>
      </c>
      <c r="D277" s="54" t="s">
        <v>126</v>
      </c>
      <c r="E277" s="53">
        <v>8.2100000000000009</v>
      </c>
      <c r="F277" s="53"/>
      <c r="G277" s="53">
        <v>8.2100000000000009</v>
      </c>
      <c r="H277" s="51"/>
      <c r="I277" s="52"/>
      <c r="J277" s="51"/>
      <c r="K277" s="52"/>
      <c r="L277" s="96"/>
      <c r="AC277" s="39">
        <v>634.34</v>
      </c>
      <c r="AD277" s="39">
        <v>634.34</v>
      </c>
      <c r="AE277" s="39">
        <v>388.48</v>
      </c>
      <c r="AF277" s="39">
        <v>388.48</v>
      </c>
      <c r="AS277" s="39">
        <v>634.34</v>
      </c>
      <c r="AT277" s="39">
        <v>388.48</v>
      </c>
      <c r="BC277" s="39">
        <v>0</v>
      </c>
      <c r="BD277" s="39">
        <v>0</v>
      </c>
    </row>
    <row r="278" spans="1:56" ht="38.25" x14ac:dyDescent="0.2">
      <c r="B278" s="106" t="s">
        <v>452</v>
      </c>
    </row>
    <row r="279" spans="1:56" ht="14.25" x14ac:dyDescent="0.2">
      <c r="A279" s="103"/>
      <c r="B279" s="61">
        <v>1</v>
      </c>
      <c r="C279" s="55" t="s">
        <v>33</v>
      </c>
      <c r="D279" s="54"/>
      <c r="E279" s="53"/>
      <c r="F279" s="53"/>
      <c r="G279" s="53"/>
      <c r="H279" s="51">
        <v>58.32</v>
      </c>
      <c r="I279" s="52">
        <f>ROUND(1.15,7)</f>
        <v>1.1499999999999999</v>
      </c>
      <c r="J279" s="51">
        <v>550.64</v>
      </c>
      <c r="K279" s="52"/>
      <c r="L279" s="96"/>
    </row>
    <row r="280" spans="1:56" ht="14.25" x14ac:dyDescent="0.2">
      <c r="A280" s="103"/>
      <c r="B280" s="61">
        <v>3</v>
      </c>
      <c r="C280" s="55" t="s">
        <v>34</v>
      </c>
      <c r="D280" s="54"/>
      <c r="E280" s="53"/>
      <c r="F280" s="53"/>
      <c r="G280" s="53"/>
      <c r="H280" s="51">
        <v>44.51</v>
      </c>
      <c r="I280" s="52">
        <f>ROUND(1.25,7)</f>
        <v>1.25</v>
      </c>
      <c r="J280" s="51">
        <v>456.8</v>
      </c>
      <c r="K280" s="52"/>
      <c r="L280" s="96"/>
    </row>
    <row r="281" spans="1:56" ht="14.25" x14ac:dyDescent="0.2">
      <c r="A281" s="103"/>
      <c r="B281" s="61">
        <v>4</v>
      </c>
      <c r="C281" s="55" t="s">
        <v>35</v>
      </c>
      <c r="D281" s="54"/>
      <c r="E281" s="53"/>
      <c r="F281" s="53"/>
      <c r="G281" s="53"/>
      <c r="H281" s="51">
        <v>4.29</v>
      </c>
      <c r="I281" s="52"/>
      <c r="J281" s="51">
        <v>35.22</v>
      </c>
      <c r="K281" s="52"/>
      <c r="L281" s="96"/>
    </row>
    <row r="282" spans="1:56" ht="14.25" x14ac:dyDescent="0.2">
      <c r="A282" s="103"/>
      <c r="B282" s="55"/>
      <c r="C282" s="60" t="s">
        <v>68</v>
      </c>
      <c r="D282" s="59" t="s">
        <v>69</v>
      </c>
      <c r="E282" s="58">
        <v>5.01</v>
      </c>
      <c r="F282" s="58">
        <f>ROUND(1.15,7)</f>
        <v>1.1499999999999999</v>
      </c>
      <c r="G282" s="58">
        <v>47.301915000000001</v>
      </c>
      <c r="H282" s="56"/>
      <c r="I282" s="57"/>
      <c r="J282" s="56"/>
      <c r="K282" s="57"/>
      <c r="L282" s="95"/>
    </row>
    <row r="283" spans="1:56" ht="14.25" x14ac:dyDescent="0.2">
      <c r="A283" s="103"/>
      <c r="B283" s="55"/>
      <c r="C283" s="55" t="s">
        <v>71</v>
      </c>
      <c r="D283" s="54"/>
      <c r="E283" s="53"/>
      <c r="F283" s="53"/>
      <c r="G283" s="53"/>
      <c r="H283" s="51">
        <f>H279+H280+H281</f>
        <v>107.12</v>
      </c>
      <c r="I283" s="52"/>
      <c r="J283" s="51">
        <f>J279+J280+J281</f>
        <v>1042.6600000000001</v>
      </c>
      <c r="K283" s="52"/>
      <c r="L283" s="96"/>
    </row>
    <row r="284" spans="1:56" ht="14.25" x14ac:dyDescent="0.2">
      <c r="A284" s="103"/>
      <c r="B284" s="55"/>
      <c r="C284" s="55" t="s">
        <v>72</v>
      </c>
      <c r="D284" s="54"/>
      <c r="E284" s="53"/>
      <c r="F284" s="53"/>
      <c r="G284" s="53"/>
      <c r="H284" s="51"/>
      <c r="I284" s="52"/>
      <c r="J284" s="51">
        <f>SUM(Q277:Q287)+SUM(V277:V287)</f>
        <v>550.64</v>
      </c>
      <c r="K284" s="52"/>
      <c r="L284" s="96"/>
    </row>
    <row r="285" spans="1:56" ht="71.25" x14ac:dyDescent="0.2">
      <c r="A285" s="103"/>
      <c r="B285" s="55" t="s">
        <v>969</v>
      </c>
      <c r="C285" s="55" t="s">
        <v>968</v>
      </c>
      <c r="D285" s="54" t="s">
        <v>73</v>
      </c>
      <c r="E285" s="53">
        <v>128</v>
      </c>
      <c r="F285" s="53">
        <f>ROUND(0.9,7)</f>
        <v>0.9</v>
      </c>
      <c r="G285" s="53">
        <v>115.2</v>
      </c>
      <c r="H285" s="51"/>
      <c r="I285" s="52"/>
      <c r="J285" s="51">
        <f>SUM(AC277:AC287)</f>
        <v>634.34</v>
      </c>
      <c r="K285" s="52"/>
      <c r="L285" s="96"/>
    </row>
    <row r="286" spans="1:56" ht="71.25" x14ac:dyDescent="0.2">
      <c r="A286" s="104"/>
      <c r="B286" s="60" t="s">
        <v>967</v>
      </c>
      <c r="C286" s="60" t="s">
        <v>966</v>
      </c>
      <c r="D286" s="59" t="s">
        <v>73</v>
      </c>
      <c r="E286" s="58">
        <v>83</v>
      </c>
      <c r="F286" s="58">
        <f>ROUND(0.85,7)</f>
        <v>0.85</v>
      </c>
      <c r="G286" s="58">
        <v>70.55</v>
      </c>
      <c r="H286" s="56"/>
      <c r="I286" s="57"/>
      <c r="J286" s="56">
        <f>SUM(AE277:AE287)</f>
        <v>388.48</v>
      </c>
      <c r="K286" s="57"/>
      <c r="L286" s="95"/>
    </row>
    <row r="287" spans="1:56" ht="15" x14ac:dyDescent="0.25">
      <c r="C287" s="198" t="s">
        <v>74</v>
      </c>
      <c r="D287" s="198"/>
      <c r="E287" s="198"/>
      <c r="F287" s="198"/>
      <c r="G287" s="198"/>
      <c r="H287" s="198"/>
      <c r="I287" s="198">
        <f>J279+J280+J281+J285+J286</f>
        <v>2065.48</v>
      </c>
      <c r="J287" s="198"/>
      <c r="O287" s="49">
        <f>I287</f>
        <v>2065.48</v>
      </c>
      <c r="P287" s="39">
        <f>K287</f>
        <v>0</v>
      </c>
      <c r="Q287" s="49">
        <f>J279</f>
        <v>550.64</v>
      </c>
      <c r="R287" s="49">
        <f>J279</f>
        <v>550.64</v>
      </c>
      <c r="U287" s="94">
        <f>L279</f>
        <v>0</v>
      </c>
      <c r="V287" s="39">
        <f>0</f>
        <v>0</v>
      </c>
      <c r="W287" s="39">
        <f>0</f>
        <v>0</v>
      </c>
      <c r="X287" s="49">
        <f>J280</f>
        <v>456.8</v>
      </c>
      <c r="Z287" s="94">
        <f>L280</f>
        <v>0</v>
      </c>
      <c r="AB287" s="49">
        <f>J281</f>
        <v>35.22</v>
      </c>
      <c r="AN287" s="39">
        <v>2065.48</v>
      </c>
      <c r="AO287" s="39">
        <v>35.22</v>
      </c>
      <c r="AP287" s="39">
        <v>456.8</v>
      </c>
      <c r="AQ287" s="39">
        <v>550.64</v>
      </c>
      <c r="AX287" s="39">
        <v>0</v>
      </c>
      <c r="AY287" s="39">
        <v>0</v>
      </c>
      <c r="AZ287" s="39">
        <v>0</v>
      </c>
      <c r="BA287" s="39">
        <v>0</v>
      </c>
    </row>
    <row r="288" spans="1:56" ht="144.75" x14ac:dyDescent="0.2">
      <c r="A288" s="103" t="s">
        <v>793</v>
      </c>
      <c r="B288" s="55" t="s">
        <v>526</v>
      </c>
      <c r="C288" s="55" t="s">
        <v>259</v>
      </c>
      <c r="D288" s="54" t="s">
        <v>104</v>
      </c>
      <c r="E288" s="53">
        <v>1.05</v>
      </c>
      <c r="F288" s="53"/>
      <c r="G288" s="53">
        <v>1.05</v>
      </c>
      <c r="H288" s="51"/>
      <c r="I288" s="52"/>
      <c r="J288" s="51"/>
      <c r="K288" s="52"/>
      <c r="L288" s="96"/>
      <c r="AC288" s="39">
        <v>55.54</v>
      </c>
      <c r="AD288" s="39">
        <v>55.54</v>
      </c>
      <c r="AE288" s="39">
        <v>40.799999999999997</v>
      </c>
      <c r="AF288" s="39">
        <v>40.799999999999997</v>
      </c>
      <c r="AS288" s="39">
        <v>55.54</v>
      </c>
      <c r="AT288" s="39">
        <v>40.799999999999997</v>
      </c>
      <c r="BC288" s="39">
        <v>0</v>
      </c>
      <c r="BD288" s="39">
        <v>0</v>
      </c>
    </row>
    <row r="289" spans="1:56" ht="38.25" x14ac:dyDescent="0.2">
      <c r="B289" s="106" t="s">
        <v>452</v>
      </c>
    </row>
    <row r="290" spans="1:56" ht="14.25" x14ac:dyDescent="0.2">
      <c r="A290" s="103"/>
      <c r="B290" s="61">
        <v>1</v>
      </c>
      <c r="C290" s="55" t="s">
        <v>33</v>
      </c>
      <c r="D290" s="54"/>
      <c r="E290" s="53"/>
      <c r="F290" s="53"/>
      <c r="G290" s="53"/>
      <c r="H290" s="51">
        <v>56.55</v>
      </c>
      <c r="I290" s="52">
        <f>ROUND(1.15,7)</f>
        <v>1.1499999999999999</v>
      </c>
      <c r="J290" s="51">
        <v>68.28</v>
      </c>
      <c r="K290" s="52"/>
      <c r="L290" s="96"/>
    </row>
    <row r="291" spans="1:56" ht="14.25" x14ac:dyDescent="0.2">
      <c r="A291" s="103"/>
      <c r="B291" s="61">
        <v>3</v>
      </c>
      <c r="C291" s="55" t="s">
        <v>34</v>
      </c>
      <c r="D291" s="54"/>
      <c r="E291" s="53"/>
      <c r="F291" s="53"/>
      <c r="G291" s="53"/>
      <c r="H291" s="51">
        <v>9.2200000000000006</v>
      </c>
      <c r="I291" s="52">
        <f>ROUND(1.25,7)</f>
        <v>1.25</v>
      </c>
      <c r="J291" s="51">
        <v>12.11</v>
      </c>
      <c r="K291" s="52"/>
      <c r="L291" s="96"/>
    </row>
    <row r="292" spans="1:56" ht="14.25" x14ac:dyDescent="0.2">
      <c r="A292" s="103"/>
      <c r="B292" s="61">
        <v>2</v>
      </c>
      <c r="C292" s="55" t="s">
        <v>67</v>
      </c>
      <c r="D292" s="54"/>
      <c r="E292" s="53"/>
      <c r="F292" s="53"/>
      <c r="G292" s="53"/>
      <c r="H292" s="51">
        <v>0.22</v>
      </c>
      <c r="I292" s="52">
        <f>ROUND(1.25,7)</f>
        <v>1.25</v>
      </c>
      <c r="J292" s="62">
        <v>0.28999999999999998</v>
      </c>
      <c r="K292" s="52"/>
      <c r="L292" s="97"/>
    </row>
    <row r="293" spans="1:56" ht="14.25" x14ac:dyDescent="0.2">
      <c r="A293" s="103"/>
      <c r="B293" s="61">
        <v>4</v>
      </c>
      <c r="C293" s="55" t="s">
        <v>35</v>
      </c>
      <c r="D293" s="54"/>
      <c r="E293" s="53"/>
      <c r="F293" s="53"/>
      <c r="G293" s="53"/>
      <c r="H293" s="51">
        <v>152.04</v>
      </c>
      <c r="I293" s="52"/>
      <c r="J293" s="51">
        <v>159.63999999999999</v>
      </c>
      <c r="K293" s="52"/>
      <c r="L293" s="96"/>
    </row>
    <row r="294" spans="1:56" ht="14.25" x14ac:dyDescent="0.2">
      <c r="A294" s="103"/>
      <c r="B294" s="55"/>
      <c r="C294" s="55" t="s">
        <v>68</v>
      </c>
      <c r="D294" s="54" t="s">
        <v>69</v>
      </c>
      <c r="E294" s="53">
        <v>5.31</v>
      </c>
      <c r="F294" s="53">
        <f>ROUND(1.15,7)</f>
        <v>1.1499999999999999</v>
      </c>
      <c r="G294" s="53">
        <v>6.4118250000000003</v>
      </c>
      <c r="H294" s="51"/>
      <c r="I294" s="52"/>
      <c r="J294" s="51"/>
      <c r="K294" s="52"/>
      <c r="L294" s="96"/>
    </row>
    <row r="295" spans="1:56" ht="14.25" x14ac:dyDescent="0.2">
      <c r="A295" s="103"/>
      <c r="B295" s="55"/>
      <c r="C295" s="60" t="s">
        <v>70</v>
      </c>
      <c r="D295" s="59" t="s">
        <v>69</v>
      </c>
      <c r="E295" s="58">
        <v>0.02</v>
      </c>
      <c r="F295" s="58">
        <f>ROUND(1.25,7)</f>
        <v>1.25</v>
      </c>
      <c r="G295" s="58">
        <v>2.6249999999999999E-2</v>
      </c>
      <c r="H295" s="56"/>
      <c r="I295" s="57"/>
      <c r="J295" s="56"/>
      <c r="K295" s="57"/>
      <c r="L295" s="95"/>
    </row>
    <row r="296" spans="1:56" ht="14.25" x14ac:dyDescent="0.2">
      <c r="A296" s="103"/>
      <c r="B296" s="55"/>
      <c r="C296" s="55" t="s">
        <v>71</v>
      </c>
      <c r="D296" s="54"/>
      <c r="E296" s="53"/>
      <c r="F296" s="53"/>
      <c r="G296" s="53"/>
      <c r="H296" s="51">
        <f>H290+H291+H293</f>
        <v>217.81</v>
      </c>
      <c r="I296" s="52"/>
      <c r="J296" s="51">
        <f>J290+J291+J293</f>
        <v>240.02999999999997</v>
      </c>
      <c r="K296" s="52"/>
      <c r="L296" s="96"/>
    </row>
    <row r="297" spans="1:56" ht="14.25" x14ac:dyDescent="0.2">
      <c r="A297" s="103"/>
      <c r="B297" s="55"/>
      <c r="C297" s="55" t="s">
        <v>72</v>
      </c>
      <c r="D297" s="54"/>
      <c r="E297" s="53"/>
      <c r="F297" s="53"/>
      <c r="G297" s="53"/>
      <c r="H297" s="51"/>
      <c r="I297" s="52"/>
      <c r="J297" s="51">
        <f>SUM(Q288:Q300)+SUM(V288:V300)</f>
        <v>68.570000000000007</v>
      </c>
      <c r="K297" s="52"/>
      <c r="L297" s="96"/>
    </row>
    <row r="298" spans="1:56" ht="28.5" x14ac:dyDescent="0.2">
      <c r="A298" s="103"/>
      <c r="B298" s="55" t="s">
        <v>257</v>
      </c>
      <c r="C298" s="55" t="s">
        <v>96</v>
      </c>
      <c r="D298" s="54" t="s">
        <v>73</v>
      </c>
      <c r="E298" s="53">
        <v>90</v>
      </c>
      <c r="F298" s="53">
        <f>ROUND(0.9,7)</f>
        <v>0.9</v>
      </c>
      <c r="G298" s="53">
        <v>81</v>
      </c>
      <c r="H298" s="51"/>
      <c r="I298" s="52"/>
      <c r="J298" s="51">
        <f>SUM(AC288:AC300)</f>
        <v>55.54</v>
      </c>
      <c r="K298" s="52"/>
      <c r="L298" s="96"/>
    </row>
    <row r="299" spans="1:56" ht="42.75" x14ac:dyDescent="0.2">
      <c r="A299" s="104"/>
      <c r="B299" s="60" t="s">
        <v>256</v>
      </c>
      <c r="C299" s="60" t="s">
        <v>97</v>
      </c>
      <c r="D299" s="59" t="s">
        <v>73</v>
      </c>
      <c r="E299" s="58">
        <v>70</v>
      </c>
      <c r="F299" s="58">
        <f>ROUND(0.85,7)</f>
        <v>0.85</v>
      </c>
      <c r="G299" s="58">
        <v>59.5</v>
      </c>
      <c r="H299" s="56"/>
      <c r="I299" s="57"/>
      <c r="J299" s="56">
        <f>SUM(AE288:AE300)</f>
        <v>40.799999999999997</v>
      </c>
      <c r="K299" s="57"/>
      <c r="L299" s="95"/>
    </row>
    <row r="300" spans="1:56" ht="15" x14ac:dyDescent="0.25">
      <c r="C300" s="198" t="s">
        <v>74</v>
      </c>
      <c r="D300" s="198"/>
      <c r="E300" s="198"/>
      <c r="F300" s="198"/>
      <c r="G300" s="198"/>
      <c r="H300" s="198"/>
      <c r="I300" s="198">
        <f>J290+J291+J293+J298+J299</f>
        <v>336.37</v>
      </c>
      <c r="J300" s="198"/>
      <c r="O300" s="49">
        <f>I300</f>
        <v>336.37</v>
      </c>
      <c r="P300" s="39">
        <f>K300</f>
        <v>0</v>
      </c>
      <c r="Q300" s="49">
        <f>J290</f>
        <v>68.28</v>
      </c>
      <c r="R300" s="49">
        <f>J290</f>
        <v>68.28</v>
      </c>
      <c r="U300" s="94">
        <f>L290</f>
        <v>0</v>
      </c>
      <c r="V300" s="49">
        <f>J292</f>
        <v>0.28999999999999998</v>
      </c>
      <c r="W300" s="94">
        <f>L292</f>
        <v>0</v>
      </c>
      <c r="X300" s="49">
        <f>J291</f>
        <v>12.11</v>
      </c>
      <c r="Z300" s="94">
        <f>L291</f>
        <v>0</v>
      </c>
      <c r="AB300" s="49">
        <f>J293</f>
        <v>159.63999999999999</v>
      </c>
      <c r="AN300" s="39">
        <v>336.37</v>
      </c>
      <c r="AO300" s="39">
        <v>159.63999999999999</v>
      </c>
      <c r="AP300" s="39">
        <v>12.11</v>
      </c>
      <c r="AQ300" s="39">
        <v>68.28</v>
      </c>
      <c r="AX300" s="39">
        <v>0</v>
      </c>
      <c r="AY300" s="39">
        <v>0</v>
      </c>
      <c r="AZ300" s="39">
        <v>0</v>
      </c>
      <c r="BA300" s="39">
        <v>0</v>
      </c>
    </row>
    <row r="301" spans="1:56" ht="143.25" x14ac:dyDescent="0.2">
      <c r="A301" s="103" t="s">
        <v>796</v>
      </c>
      <c r="B301" s="55" t="s">
        <v>528</v>
      </c>
      <c r="C301" s="55" t="s">
        <v>1049</v>
      </c>
      <c r="D301" s="54" t="s">
        <v>104</v>
      </c>
      <c r="E301" s="53">
        <v>1.05</v>
      </c>
      <c r="F301" s="53"/>
      <c r="G301" s="53">
        <v>1.05</v>
      </c>
      <c r="H301" s="51"/>
      <c r="I301" s="52"/>
      <c r="J301" s="51"/>
      <c r="K301" s="52"/>
      <c r="L301" s="96"/>
      <c r="AC301" s="39">
        <v>38.26</v>
      </c>
      <c r="AD301" s="39">
        <v>38.26</v>
      </c>
      <c r="AE301" s="39">
        <v>28.11</v>
      </c>
      <c r="AF301" s="39">
        <v>28.11</v>
      </c>
      <c r="AS301" s="39">
        <v>38.26</v>
      </c>
      <c r="AT301" s="39">
        <v>28.11</v>
      </c>
      <c r="BC301" s="39">
        <v>0</v>
      </c>
      <c r="BD301" s="39">
        <v>0</v>
      </c>
    </row>
    <row r="302" spans="1:56" ht="38.25" x14ac:dyDescent="0.2">
      <c r="B302" s="106" t="s">
        <v>452</v>
      </c>
    </row>
    <row r="303" spans="1:56" ht="14.25" x14ac:dyDescent="0.2">
      <c r="A303" s="103"/>
      <c r="B303" s="61">
        <v>1</v>
      </c>
      <c r="C303" s="55" t="s">
        <v>33</v>
      </c>
      <c r="D303" s="54"/>
      <c r="E303" s="53"/>
      <c r="F303" s="53"/>
      <c r="G303" s="53"/>
      <c r="H303" s="51">
        <v>19.32</v>
      </c>
      <c r="I303" s="52">
        <f>ROUND((2)*1.15,7)</f>
        <v>2.2999999999999998</v>
      </c>
      <c r="J303" s="51">
        <v>46.66</v>
      </c>
      <c r="K303" s="52"/>
      <c r="L303" s="96"/>
    </row>
    <row r="304" spans="1:56" ht="14.25" x14ac:dyDescent="0.2">
      <c r="A304" s="103"/>
      <c r="B304" s="61">
        <v>3</v>
      </c>
      <c r="C304" s="55" t="s">
        <v>34</v>
      </c>
      <c r="D304" s="54"/>
      <c r="E304" s="53"/>
      <c r="F304" s="53"/>
      <c r="G304" s="53"/>
      <c r="H304" s="51">
        <v>6.01</v>
      </c>
      <c r="I304" s="52">
        <f>ROUND((2)*1.25,7)</f>
        <v>2.5</v>
      </c>
      <c r="J304" s="51">
        <v>15.78</v>
      </c>
      <c r="K304" s="52"/>
      <c r="L304" s="96"/>
    </row>
    <row r="305" spans="1:56" ht="14.25" x14ac:dyDescent="0.2">
      <c r="A305" s="103"/>
      <c r="B305" s="61">
        <v>2</v>
      </c>
      <c r="C305" s="55" t="s">
        <v>67</v>
      </c>
      <c r="D305" s="54"/>
      <c r="E305" s="53"/>
      <c r="F305" s="53"/>
      <c r="G305" s="53"/>
      <c r="H305" s="51">
        <v>0.22</v>
      </c>
      <c r="I305" s="52">
        <f>ROUND((2)*1.25,7)</f>
        <v>2.5</v>
      </c>
      <c r="J305" s="62">
        <v>0.57999999999999996</v>
      </c>
      <c r="K305" s="52"/>
      <c r="L305" s="97"/>
    </row>
    <row r="306" spans="1:56" ht="14.25" x14ac:dyDescent="0.2">
      <c r="A306" s="103"/>
      <c r="B306" s="61">
        <v>4</v>
      </c>
      <c r="C306" s="55" t="s">
        <v>35</v>
      </c>
      <c r="D306" s="54"/>
      <c r="E306" s="53"/>
      <c r="F306" s="53"/>
      <c r="G306" s="53"/>
      <c r="H306" s="51">
        <v>138.16</v>
      </c>
      <c r="I306" s="52">
        <f>ROUND(2,7)</f>
        <v>2</v>
      </c>
      <c r="J306" s="51">
        <v>290.14</v>
      </c>
      <c r="K306" s="52"/>
      <c r="L306" s="96"/>
    </row>
    <row r="307" spans="1:56" ht="14.25" x14ac:dyDescent="0.2">
      <c r="A307" s="103"/>
      <c r="B307" s="55"/>
      <c r="C307" s="55" t="s">
        <v>68</v>
      </c>
      <c r="D307" s="54" t="s">
        <v>69</v>
      </c>
      <c r="E307" s="53">
        <v>2.13</v>
      </c>
      <c r="F307" s="53">
        <f>ROUND((2)*1.15,7)</f>
        <v>2.2999999999999998</v>
      </c>
      <c r="G307" s="53">
        <v>5.1439500000000002</v>
      </c>
      <c r="H307" s="51"/>
      <c r="I307" s="52"/>
      <c r="J307" s="51"/>
      <c r="K307" s="52"/>
      <c r="L307" s="96"/>
    </row>
    <row r="308" spans="1:56" ht="14.25" x14ac:dyDescent="0.2">
      <c r="A308" s="103"/>
      <c r="B308" s="55"/>
      <c r="C308" s="60" t="s">
        <v>70</v>
      </c>
      <c r="D308" s="59" t="s">
        <v>69</v>
      </c>
      <c r="E308" s="58">
        <v>0.02</v>
      </c>
      <c r="F308" s="58">
        <f>ROUND((2)*1.25,7)</f>
        <v>2.5</v>
      </c>
      <c r="G308" s="58">
        <v>5.2499999999999998E-2</v>
      </c>
      <c r="H308" s="56"/>
      <c r="I308" s="57"/>
      <c r="J308" s="56"/>
      <c r="K308" s="57"/>
      <c r="L308" s="95"/>
    </row>
    <row r="309" spans="1:56" ht="14.25" x14ac:dyDescent="0.2">
      <c r="A309" s="103"/>
      <c r="B309" s="55"/>
      <c r="C309" s="55" t="s">
        <v>71</v>
      </c>
      <c r="D309" s="54"/>
      <c r="E309" s="53"/>
      <c r="F309" s="53"/>
      <c r="G309" s="53"/>
      <c r="H309" s="51">
        <f>H303+H304+H306</f>
        <v>163.49</v>
      </c>
      <c r="I309" s="52"/>
      <c r="J309" s="51">
        <f>J303+J304+J306</f>
        <v>352.58</v>
      </c>
      <c r="K309" s="52"/>
      <c r="L309" s="96"/>
    </row>
    <row r="310" spans="1:56" ht="14.25" x14ac:dyDescent="0.2">
      <c r="A310" s="103"/>
      <c r="B310" s="55"/>
      <c r="C310" s="55" t="s">
        <v>72</v>
      </c>
      <c r="D310" s="54"/>
      <c r="E310" s="53"/>
      <c r="F310" s="53"/>
      <c r="G310" s="53"/>
      <c r="H310" s="51"/>
      <c r="I310" s="52"/>
      <c r="J310" s="51">
        <f>SUM(Q301:Q313)+SUM(V301:V313)</f>
        <v>47.239999999999995</v>
      </c>
      <c r="K310" s="52"/>
      <c r="L310" s="96"/>
    </row>
    <row r="311" spans="1:56" ht="28.5" x14ac:dyDescent="0.2">
      <c r="A311" s="103"/>
      <c r="B311" s="55" t="s">
        <v>257</v>
      </c>
      <c r="C311" s="55" t="s">
        <v>96</v>
      </c>
      <c r="D311" s="54" t="s">
        <v>73</v>
      </c>
      <c r="E311" s="53">
        <v>90</v>
      </c>
      <c r="F311" s="53">
        <f>ROUND(0.9,7)</f>
        <v>0.9</v>
      </c>
      <c r="G311" s="53">
        <v>81</v>
      </c>
      <c r="H311" s="51"/>
      <c r="I311" s="52"/>
      <c r="J311" s="51">
        <f>SUM(AC301:AC313)</f>
        <v>38.26</v>
      </c>
      <c r="K311" s="52"/>
      <c r="L311" s="96"/>
    </row>
    <row r="312" spans="1:56" ht="42.75" x14ac:dyDescent="0.2">
      <c r="A312" s="104"/>
      <c r="B312" s="60" t="s">
        <v>256</v>
      </c>
      <c r="C312" s="60" t="s">
        <v>97</v>
      </c>
      <c r="D312" s="59" t="s">
        <v>73</v>
      </c>
      <c r="E312" s="58">
        <v>70</v>
      </c>
      <c r="F312" s="58">
        <f>ROUND(0.85,7)</f>
        <v>0.85</v>
      </c>
      <c r="G312" s="58">
        <v>59.5</v>
      </c>
      <c r="H312" s="56"/>
      <c r="I312" s="57"/>
      <c r="J312" s="56">
        <f>SUM(AE301:AE313)</f>
        <v>28.11</v>
      </c>
      <c r="K312" s="57"/>
      <c r="L312" s="95"/>
    </row>
    <row r="313" spans="1:56" ht="15" x14ac:dyDescent="0.25">
      <c r="C313" s="198" t="s">
        <v>74</v>
      </c>
      <c r="D313" s="198"/>
      <c r="E313" s="198"/>
      <c r="F313" s="198"/>
      <c r="G313" s="198"/>
      <c r="H313" s="198"/>
      <c r="I313" s="198">
        <f>J303+J304+J306+J311+J312</f>
        <v>418.95</v>
      </c>
      <c r="J313" s="198"/>
      <c r="O313" s="49">
        <f>I313</f>
        <v>418.95</v>
      </c>
      <c r="P313" s="39">
        <f>K313</f>
        <v>0</v>
      </c>
      <c r="Q313" s="49">
        <f>J303</f>
        <v>46.66</v>
      </c>
      <c r="R313" s="49">
        <f>J303</f>
        <v>46.66</v>
      </c>
      <c r="U313" s="94">
        <f>L303</f>
        <v>0</v>
      </c>
      <c r="V313" s="49">
        <f>J305</f>
        <v>0.57999999999999996</v>
      </c>
      <c r="W313" s="94">
        <f>L305</f>
        <v>0</v>
      </c>
      <c r="X313" s="49">
        <f>J304</f>
        <v>15.78</v>
      </c>
      <c r="Z313" s="94">
        <f>L304</f>
        <v>0</v>
      </c>
      <c r="AB313" s="49">
        <f>J306</f>
        <v>290.14</v>
      </c>
      <c r="AN313" s="39">
        <v>418.95</v>
      </c>
      <c r="AO313" s="39">
        <v>290.14</v>
      </c>
      <c r="AP313" s="39">
        <v>15.78</v>
      </c>
      <c r="AQ313" s="39">
        <v>46.66</v>
      </c>
      <c r="AX313" s="39">
        <v>0</v>
      </c>
      <c r="AY313" s="39">
        <v>0</v>
      </c>
      <c r="AZ313" s="39">
        <v>0</v>
      </c>
      <c r="BA313" s="39">
        <v>0</v>
      </c>
    </row>
    <row r="314" spans="1:56" ht="159" x14ac:dyDescent="0.2">
      <c r="A314" s="103" t="s">
        <v>799</v>
      </c>
      <c r="B314" s="55" t="s">
        <v>1351</v>
      </c>
      <c r="C314" s="55" t="s">
        <v>1048</v>
      </c>
      <c r="D314" s="54" t="s">
        <v>694</v>
      </c>
      <c r="E314" s="53">
        <v>6</v>
      </c>
      <c r="F314" s="53"/>
      <c r="G314" s="53">
        <v>6</v>
      </c>
      <c r="H314" s="51"/>
      <c r="I314" s="52"/>
      <c r="J314" s="51"/>
      <c r="K314" s="52"/>
      <c r="L314" s="96"/>
      <c r="AC314" s="39">
        <v>155.09</v>
      </c>
      <c r="AD314" s="39">
        <v>155.09</v>
      </c>
      <c r="AE314" s="39">
        <v>102.53</v>
      </c>
      <c r="AF314" s="39">
        <v>102.53</v>
      </c>
      <c r="AS314" s="39">
        <v>155.09</v>
      </c>
      <c r="AT314" s="39">
        <v>102.53</v>
      </c>
      <c r="BC314" s="39">
        <v>0</v>
      </c>
      <c r="BD314" s="39">
        <v>0</v>
      </c>
    </row>
    <row r="315" spans="1:56" ht="38.25" x14ac:dyDescent="0.2">
      <c r="B315" s="106" t="s">
        <v>452</v>
      </c>
    </row>
    <row r="316" spans="1:56" ht="14.25" x14ac:dyDescent="0.2">
      <c r="A316" s="103"/>
      <c r="B316" s="61">
        <v>1</v>
      </c>
      <c r="C316" s="55" t="s">
        <v>33</v>
      </c>
      <c r="D316" s="54"/>
      <c r="E316" s="53"/>
      <c r="F316" s="53"/>
      <c r="G316" s="53"/>
      <c r="H316" s="51">
        <v>21.82</v>
      </c>
      <c r="I316" s="52">
        <f>ROUND(1.15,7)</f>
        <v>1.1499999999999999</v>
      </c>
      <c r="J316" s="51">
        <v>150.54</v>
      </c>
      <c r="K316" s="52"/>
      <c r="L316" s="96"/>
    </row>
    <row r="317" spans="1:56" ht="14.25" x14ac:dyDescent="0.2">
      <c r="A317" s="103"/>
      <c r="B317" s="61">
        <v>3</v>
      </c>
      <c r="C317" s="55" t="s">
        <v>34</v>
      </c>
      <c r="D317" s="54"/>
      <c r="E317" s="53"/>
      <c r="F317" s="53"/>
      <c r="G317" s="53"/>
      <c r="H317" s="51">
        <v>17.27</v>
      </c>
      <c r="I317" s="52">
        <f>ROUND(1.25,7)</f>
        <v>1.25</v>
      </c>
      <c r="J317" s="51">
        <v>129.54</v>
      </c>
      <c r="K317" s="52"/>
      <c r="L317" s="96"/>
    </row>
    <row r="318" spans="1:56" ht="14.25" x14ac:dyDescent="0.2">
      <c r="A318" s="103"/>
      <c r="B318" s="61">
        <v>2</v>
      </c>
      <c r="C318" s="55" t="s">
        <v>67</v>
      </c>
      <c r="D318" s="54"/>
      <c r="E318" s="53"/>
      <c r="F318" s="53"/>
      <c r="G318" s="53"/>
      <c r="H318" s="51">
        <v>2.9</v>
      </c>
      <c r="I318" s="52">
        <f>ROUND(1.25,7)</f>
        <v>1.25</v>
      </c>
      <c r="J318" s="62">
        <v>21.78</v>
      </c>
      <c r="K318" s="52"/>
      <c r="L318" s="97"/>
    </row>
    <row r="319" spans="1:56" ht="14.25" x14ac:dyDescent="0.2">
      <c r="A319" s="103"/>
      <c r="B319" s="61">
        <v>4</v>
      </c>
      <c r="C319" s="55" t="s">
        <v>35</v>
      </c>
      <c r="D319" s="54"/>
      <c r="E319" s="53"/>
      <c r="F319" s="53"/>
      <c r="G319" s="53"/>
      <c r="H319" s="51">
        <v>89.78</v>
      </c>
      <c r="I319" s="52"/>
      <c r="J319" s="51">
        <v>538.67999999999995</v>
      </c>
      <c r="K319" s="52"/>
      <c r="L319" s="96"/>
    </row>
    <row r="320" spans="1:56" ht="28.5" x14ac:dyDescent="0.2">
      <c r="A320" s="103"/>
      <c r="B320" s="55" t="s">
        <v>1390</v>
      </c>
      <c r="C320" s="55" t="s">
        <v>1391</v>
      </c>
      <c r="D320" s="54" t="s">
        <v>125</v>
      </c>
      <c r="E320" s="53">
        <v>11</v>
      </c>
      <c r="F320" s="53"/>
      <c r="G320" s="53">
        <v>66</v>
      </c>
      <c r="H320" s="51"/>
      <c r="I320" s="52"/>
      <c r="J320" s="51"/>
      <c r="K320" s="52"/>
      <c r="L320" s="96"/>
    </row>
    <row r="321" spans="1:56" ht="14.25" x14ac:dyDescent="0.2">
      <c r="A321" s="103"/>
      <c r="B321" s="55"/>
      <c r="C321" s="55" t="s">
        <v>68</v>
      </c>
      <c r="D321" s="54" t="s">
        <v>69</v>
      </c>
      <c r="E321" s="53">
        <v>2.2000000000000002</v>
      </c>
      <c r="F321" s="53">
        <f>ROUND(1.15,7)</f>
        <v>1.1499999999999999</v>
      </c>
      <c r="G321" s="53">
        <v>15.18</v>
      </c>
      <c r="H321" s="51"/>
      <c r="I321" s="52"/>
      <c r="J321" s="51"/>
      <c r="K321" s="52"/>
      <c r="L321" s="96"/>
    </row>
    <row r="322" spans="1:56" ht="14.25" x14ac:dyDescent="0.2">
      <c r="A322" s="103"/>
      <c r="B322" s="55"/>
      <c r="C322" s="60" t="s">
        <v>70</v>
      </c>
      <c r="D322" s="59" t="s">
        <v>69</v>
      </c>
      <c r="E322" s="58">
        <v>0.25</v>
      </c>
      <c r="F322" s="58">
        <f>ROUND(1.25,7)</f>
        <v>1.25</v>
      </c>
      <c r="G322" s="58">
        <v>1.875</v>
      </c>
      <c r="H322" s="56"/>
      <c r="I322" s="57"/>
      <c r="J322" s="56"/>
      <c r="K322" s="57"/>
      <c r="L322" s="95"/>
    </row>
    <row r="323" spans="1:56" ht="14.25" x14ac:dyDescent="0.2">
      <c r="A323" s="103"/>
      <c r="B323" s="55"/>
      <c r="C323" s="55" t="s">
        <v>71</v>
      </c>
      <c r="D323" s="54"/>
      <c r="E323" s="53"/>
      <c r="F323" s="53"/>
      <c r="G323" s="53"/>
      <c r="H323" s="51">
        <f>H316+H317+H319</f>
        <v>128.87</v>
      </c>
      <c r="I323" s="52"/>
      <c r="J323" s="51">
        <f>J316+J317+J319</f>
        <v>818.76</v>
      </c>
      <c r="K323" s="52"/>
      <c r="L323" s="96"/>
    </row>
    <row r="324" spans="1:56" ht="14.25" x14ac:dyDescent="0.2">
      <c r="A324" s="103"/>
      <c r="B324" s="55"/>
      <c r="C324" s="55" t="s">
        <v>72</v>
      </c>
      <c r="D324" s="54"/>
      <c r="E324" s="53"/>
      <c r="F324" s="53"/>
      <c r="G324" s="53"/>
      <c r="H324" s="51"/>
      <c r="I324" s="52"/>
      <c r="J324" s="51">
        <f>SUM(Q314:Q327)+SUM(V314:V327)</f>
        <v>172.32</v>
      </c>
      <c r="K324" s="52"/>
      <c r="L324" s="96"/>
    </row>
    <row r="325" spans="1:56" ht="28.5" x14ac:dyDescent="0.2">
      <c r="A325" s="103"/>
      <c r="B325" s="55" t="s">
        <v>216</v>
      </c>
      <c r="C325" s="55" t="s">
        <v>215</v>
      </c>
      <c r="D325" s="54" t="s">
        <v>73</v>
      </c>
      <c r="E325" s="53">
        <v>100</v>
      </c>
      <c r="F325" s="53">
        <f>ROUND(0.9,7)</f>
        <v>0.9</v>
      </c>
      <c r="G325" s="53">
        <v>90</v>
      </c>
      <c r="H325" s="51"/>
      <c r="I325" s="52"/>
      <c r="J325" s="51">
        <f>SUM(AC314:AC327)</f>
        <v>155.09</v>
      </c>
      <c r="K325" s="52"/>
      <c r="L325" s="96"/>
    </row>
    <row r="326" spans="1:56" ht="42.75" x14ac:dyDescent="0.2">
      <c r="A326" s="104"/>
      <c r="B326" s="60" t="s">
        <v>214</v>
      </c>
      <c r="C326" s="60" t="s">
        <v>213</v>
      </c>
      <c r="D326" s="59" t="s">
        <v>73</v>
      </c>
      <c r="E326" s="58">
        <v>70</v>
      </c>
      <c r="F326" s="58">
        <f>ROUND(0.85,7)</f>
        <v>0.85</v>
      </c>
      <c r="G326" s="58">
        <v>59.5</v>
      </c>
      <c r="H326" s="56"/>
      <c r="I326" s="57"/>
      <c r="J326" s="56">
        <f>SUM(AE314:AE327)</f>
        <v>102.53</v>
      </c>
      <c r="K326" s="57"/>
      <c r="L326" s="95"/>
    </row>
    <row r="327" spans="1:56" ht="15" x14ac:dyDescent="0.25">
      <c r="C327" s="198" t="s">
        <v>74</v>
      </c>
      <c r="D327" s="198"/>
      <c r="E327" s="198"/>
      <c r="F327" s="198"/>
      <c r="G327" s="198"/>
      <c r="H327" s="198"/>
      <c r="I327" s="198">
        <f>J316+J317+J319+J325+J326</f>
        <v>1076.3800000000001</v>
      </c>
      <c r="J327" s="198"/>
      <c r="O327" s="49">
        <f>I327</f>
        <v>1076.3800000000001</v>
      </c>
      <c r="P327" s="39">
        <f>K327</f>
        <v>0</v>
      </c>
      <c r="Q327" s="49">
        <f>J316</f>
        <v>150.54</v>
      </c>
      <c r="R327" s="49">
        <f>J316</f>
        <v>150.54</v>
      </c>
      <c r="U327" s="94">
        <f>L316</f>
        <v>0</v>
      </c>
      <c r="V327" s="49">
        <f>J318</f>
        <v>21.78</v>
      </c>
      <c r="W327" s="94">
        <f>L318</f>
        <v>0</v>
      </c>
      <c r="X327" s="49">
        <f>J317</f>
        <v>129.54</v>
      </c>
      <c r="Z327" s="94">
        <f>L317</f>
        <v>0</v>
      </c>
      <c r="AB327" s="49">
        <f>J319</f>
        <v>538.67999999999995</v>
      </c>
      <c r="AN327" s="39">
        <v>1076.3800000000001</v>
      </c>
      <c r="AO327" s="39">
        <v>538.67999999999995</v>
      </c>
      <c r="AP327" s="39">
        <v>129.54</v>
      </c>
      <c r="AQ327" s="39">
        <v>150.54</v>
      </c>
      <c r="AX327" s="39">
        <v>0</v>
      </c>
      <c r="AY327" s="39">
        <v>0</v>
      </c>
      <c r="AZ327" s="39">
        <v>0</v>
      </c>
      <c r="BA327" s="39">
        <v>0</v>
      </c>
    </row>
    <row r="328" spans="1:56" ht="42.75" x14ac:dyDescent="0.2">
      <c r="A328" s="103" t="s">
        <v>802</v>
      </c>
      <c r="B328" s="55" t="s">
        <v>1352</v>
      </c>
      <c r="C328" s="55" t="s">
        <v>1353</v>
      </c>
      <c r="D328" s="54" t="s">
        <v>126</v>
      </c>
      <c r="E328" s="53">
        <v>0.66</v>
      </c>
      <c r="F328" s="53"/>
      <c r="G328" s="53">
        <v>0.66</v>
      </c>
      <c r="H328" s="51">
        <v>2147.5100000000002</v>
      </c>
      <c r="I328" s="52"/>
      <c r="J328" s="51">
        <v>1417.36</v>
      </c>
      <c r="K328" s="52"/>
      <c r="L328" s="96"/>
      <c r="AC328" s="39">
        <v>0</v>
      </c>
      <c r="AD328" s="39">
        <v>0</v>
      </c>
      <c r="AE328" s="39">
        <v>0</v>
      </c>
      <c r="AF328" s="39">
        <v>0</v>
      </c>
      <c r="AS328" s="39">
        <v>0</v>
      </c>
      <c r="AT328" s="39">
        <v>0</v>
      </c>
      <c r="BC328" s="39">
        <v>0</v>
      </c>
      <c r="BD328" s="39">
        <v>0</v>
      </c>
    </row>
    <row r="329" spans="1:56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</row>
    <row r="330" spans="1:56" ht="15" x14ac:dyDescent="0.25">
      <c r="C330" s="198" t="s">
        <v>74</v>
      </c>
      <c r="D330" s="198"/>
      <c r="E330" s="198"/>
      <c r="F330" s="198"/>
      <c r="G330" s="198"/>
      <c r="H330" s="198"/>
      <c r="I330" s="198">
        <f>J328</f>
        <v>1417.36</v>
      </c>
      <c r="J330" s="198"/>
      <c r="O330" s="49">
        <f>I330</f>
        <v>1417.36</v>
      </c>
      <c r="P330" s="39">
        <f>K330</f>
        <v>0</v>
      </c>
      <c r="Q330" s="39">
        <f>0</f>
        <v>0</v>
      </c>
      <c r="R330" s="39">
        <f>0</f>
        <v>0</v>
      </c>
      <c r="U330" s="39">
        <f>0</f>
        <v>0</v>
      </c>
      <c r="V330" s="39">
        <f>0</f>
        <v>0</v>
      </c>
      <c r="W330" s="39">
        <f>0</f>
        <v>0</v>
      </c>
      <c r="X330" s="39">
        <f>0</f>
        <v>0</v>
      </c>
      <c r="Z330" s="39">
        <f>0</f>
        <v>0</v>
      </c>
      <c r="AB330" s="49">
        <f>I330</f>
        <v>1417.36</v>
      </c>
      <c r="AN330" s="39">
        <v>1417.36</v>
      </c>
      <c r="AO330" s="39">
        <v>1417.36</v>
      </c>
      <c r="AP330" s="39">
        <v>0</v>
      </c>
      <c r="AQ330" s="39">
        <v>0</v>
      </c>
      <c r="AX330" s="39">
        <v>0</v>
      </c>
      <c r="AY330" s="39">
        <v>0</v>
      </c>
      <c r="AZ330" s="39">
        <v>0</v>
      </c>
      <c r="BA330" s="39">
        <v>0</v>
      </c>
    </row>
    <row r="331" spans="1:56" ht="71.25" x14ac:dyDescent="0.2">
      <c r="A331" s="103" t="s">
        <v>803</v>
      </c>
      <c r="B331" s="55" t="s">
        <v>1270</v>
      </c>
      <c r="C331" s="55" t="s">
        <v>1271</v>
      </c>
      <c r="D331" s="54" t="s">
        <v>110</v>
      </c>
      <c r="E331" s="53">
        <v>12</v>
      </c>
      <c r="F331" s="53"/>
      <c r="G331" s="53">
        <v>12</v>
      </c>
      <c r="H331" s="51">
        <v>15.71</v>
      </c>
      <c r="I331" s="52"/>
      <c r="J331" s="51">
        <v>188.52</v>
      </c>
      <c r="K331" s="52"/>
      <c r="L331" s="96"/>
      <c r="AC331" s="39">
        <v>0</v>
      </c>
      <c r="AD331" s="39">
        <v>0</v>
      </c>
      <c r="AE331" s="39">
        <v>0</v>
      </c>
      <c r="AF331" s="39">
        <v>0</v>
      </c>
      <c r="AS331" s="39">
        <v>0</v>
      </c>
      <c r="AT331" s="39">
        <v>0</v>
      </c>
      <c r="BC331" s="39">
        <v>0</v>
      </c>
      <c r="BD331" s="39">
        <v>0</v>
      </c>
    </row>
    <row r="332" spans="1:56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</row>
    <row r="333" spans="1:56" ht="15" x14ac:dyDescent="0.25">
      <c r="C333" s="198" t="s">
        <v>74</v>
      </c>
      <c r="D333" s="198"/>
      <c r="E333" s="198"/>
      <c r="F333" s="198"/>
      <c r="G333" s="198"/>
      <c r="H333" s="198"/>
      <c r="I333" s="198">
        <f>J331</f>
        <v>188.52</v>
      </c>
      <c r="J333" s="198"/>
      <c r="O333" s="49">
        <f>I333</f>
        <v>188.52</v>
      </c>
      <c r="P333" s="39">
        <f>K333</f>
        <v>0</v>
      </c>
      <c r="Q333" s="39">
        <f>0</f>
        <v>0</v>
      </c>
      <c r="R333" s="39">
        <f>0</f>
        <v>0</v>
      </c>
      <c r="U333" s="39">
        <f>0</f>
        <v>0</v>
      </c>
      <c r="V333" s="39">
        <f>0</f>
        <v>0</v>
      </c>
      <c r="W333" s="39">
        <f>0</f>
        <v>0</v>
      </c>
      <c r="X333" s="39">
        <f>0</f>
        <v>0</v>
      </c>
      <c r="Z333" s="39">
        <f>0</f>
        <v>0</v>
      </c>
      <c r="AB333" s="49">
        <f>I333</f>
        <v>188.52</v>
      </c>
      <c r="AN333" s="39">
        <v>188.52</v>
      </c>
      <c r="AO333" s="39">
        <v>188.52</v>
      </c>
      <c r="AP333" s="39">
        <v>0</v>
      </c>
      <c r="AQ333" s="39">
        <v>0</v>
      </c>
      <c r="AX333" s="39">
        <v>0</v>
      </c>
      <c r="AY333" s="39">
        <v>0</v>
      </c>
      <c r="AZ333" s="39">
        <v>0</v>
      </c>
      <c r="BA333" s="39">
        <v>0</v>
      </c>
    </row>
    <row r="334" spans="1:56" ht="116.25" x14ac:dyDescent="0.2">
      <c r="A334" s="103" t="s">
        <v>806</v>
      </c>
      <c r="B334" s="55" t="s">
        <v>1337</v>
      </c>
      <c r="C334" s="55" t="s">
        <v>1047</v>
      </c>
      <c r="D334" s="54" t="s">
        <v>110</v>
      </c>
      <c r="E334" s="53">
        <v>12</v>
      </c>
      <c r="F334" s="53"/>
      <c r="G334" s="53">
        <v>12</v>
      </c>
      <c r="H334" s="51"/>
      <c r="I334" s="52"/>
      <c r="J334" s="51"/>
      <c r="K334" s="52"/>
      <c r="L334" s="96"/>
      <c r="AC334" s="39">
        <v>257.13</v>
      </c>
      <c r="AD334" s="39">
        <v>257.13</v>
      </c>
      <c r="AE334" s="39">
        <v>157.47</v>
      </c>
      <c r="AF334" s="39">
        <v>157.47</v>
      </c>
      <c r="AS334" s="39">
        <v>257.13</v>
      </c>
      <c r="AT334" s="39">
        <v>157.47</v>
      </c>
      <c r="BC334" s="39">
        <v>0</v>
      </c>
      <c r="BD334" s="39">
        <v>0</v>
      </c>
    </row>
    <row r="335" spans="1:56" ht="38.25" x14ac:dyDescent="0.2">
      <c r="B335" s="106" t="s">
        <v>452</v>
      </c>
    </row>
    <row r="336" spans="1:56" ht="14.25" x14ac:dyDescent="0.2">
      <c r="A336" s="103"/>
      <c r="B336" s="61">
        <v>1</v>
      </c>
      <c r="C336" s="55" t="s">
        <v>33</v>
      </c>
      <c r="D336" s="54"/>
      <c r="E336" s="53"/>
      <c r="F336" s="53"/>
      <c r="G336" s="53"/>
      <c r="H336" s="51">
        <v>15.12</v>
      </c>
      <c r="I336" s="52">
        <f>ROUND(1.15,7)</f>
        <v>1.1499999999999999</v>
      </c>
      <c r="J336" s="51">
        <v>208.68</v>
      </c>
      <c r="K336" s="52"/>
      <c r="L336" s="96"/>
    </row>
    <row r="337" spans="1:56" ht="14.25" x14ac:dyDescent="0.2">
      <c r="A337" s="103"/>
      <c r="B337" s="61">
        <v>3</v>
      </c>
      <c r="C337" s="55" t="s">
        <v>34</v>
      </c>
      <c r="D337" s="54"/>
      <c r="E337" s="53"/>
      <c r="F337" s="53"/>
      <c r="G337" s="53"/>
      <c r="H337" s="51">
        <v>6.25</v>
      </c>
      <c r="I337" s="52">
        <f>ROUND(1.25,7)</f>
        <v>1.25</v>
      </c>
      <c r="J337" s="51">
        <v>93.72</v>
      </c>
      <c r="K337" s="52"/>
      <c r="L337" s="96"/>
    </row>
    <row r="338" spans="1:56" ht="14.25" x14ac:dyDescent="0.2">
      <c r="A338" s="103"/>
      <c r="B338" s="61">
        <v>2</v>
      </c>
      <c r="C338" s="55" t="s">
        <v>67</v>
      </c>
      <c r="D338" s="54"/>
      <c r="E338" s="53"/>
      <c r="F338" s="53"/>
      <c r="G338" s="53"/>
      <c r="H338" s="51">
        <v>0.97</v>
      </c>
      <c r="I338" s="52">
        <f>ROUND(1.25,7)</f>
        <v>1.25</v>
      </c>
      <c r="J338" s="62">
        <v>14.52</v>
      </c>
      <c r="K338" s="52"/>
      <c r="L338" s="97"/>
    </row>
    <row r="339" spans="1:56" ht="14.25" x14ac:dyDescent="0.2">
      <c r="A339" s="103"/>
      <c r="B339" s="61">
        <v>4</v>
      </c>
      <c r="C339" s="55" t="s">
        <v>35</v>
      </c>
      <c r="D339" s="54"/>
      <c r="E339" s="53"/>
      <c r="F339" s="53"/>
      <c r="G339" s="53"/>
      <c r="H339" s="51">
        <v>8.8800000000000008</v>
      </c>
      <c r="I339" s="52"/>
      <c r="J339" s="51">
        <v>106.56</v>
      </c>
      <c r="K339" s="52"/>
      <c r="L339" s="96"/>
    </row>
    <row r="340" spans="1:56" ht="14.25" x14ac:dyDescent="0.2">
      <c r="A340" s="103"/>
      <c r="B340" s="55" t="s">
        <v>1388</v>
      </c>
      <c r="C340" s="55" t="s">
        <v>1389</v>
      </c>
      <c r="D340" s="54" t="s">
        <v>110</v>
      </c>
      <c r="E340" s="53">
        <v>1</v>
      </c>
      <c r="F340" s="53"/>
      <c r="G340" s="53">
        <v>12</v>
      </c>
      <c r="H340" s="51"/>
      <c r="I340" s="52"/>
      <c r="J340" s="51"/>
      <c r="K340" s="52"/>
      <c r="L340" s="96"/>
    </row>
    <row r="341" spans="1:56" ht="14.25" x14ac:dyDescent="0.2">
      <c r="A341" s="103"/>
      <c r="B341" s="55" t="s">
        <v>151</v>
      </c>
      <c r="C341" s="55" t="s">
        <v>152</v>
      </c>
      <c r="D341" s="54" t="s">
        <v>110</v>
      </c>
      <c r="E341" s="53">
        <v>1</v>
      </c>
      <c r="F341" s="53"/>
      <c r="G341" s="53">
        <v>12</v>
      </c>
      <c r="H341" s="51"/>
      <c r="I341" s="52"/>
      <c r="J341" s="51"/>
      <c r="K341" s="52"/>
      <c r="L341" s="96"/>
    </row>
    <row r="342" spans="1:56" ht="14.25" x14ac:dyDescent="0.2">
      <c r="A342" s="103"/>
      <c r="B342" s="55"/>
      <c r="C342" s="55" t="s">
        <v>68</v>
      </c>
      <c r="D342" s="54" t="s">
        <v>69</v>
      </c>
      <c r="E342" s="53">
        <v>1.59</v>
      </c>
      <c r="F342" s="53">
        <f>ROUND(1.15,7)</f>
        <v>1.1499999999999999</v>
      </c>
      <c r="G342" s="53">
        <v>21.942</v>
      </c>
      <c r="H342" s="51"/>
      <c r="I342" s="52"/>
      <c r="J342" s="51"/>
      <c r="K342" s="52"/>
      <c r="L342" s="96"/>
    </row>
    <row r="343" spans="1:56" ht="14.25" x14ac:dyDescent="0.2">
      <c r="A343" s="103"/>
      <c r="B343" s="55"/>
      <c r="C343" s="60" t="s">
        <v>70</v>
      </c>
      <c r="D343" s="59" t="s">
        <v>69</v>
      </c>
      <c r="E343" s="58">
        <v>0.08</v>
      </c>
      <c r="F343" s="58">
        <f>ROUND(1.25,7)</f>
        <v>1.25</v>
      </c>
      <c r="G343" s="58">
        <v>1.2</v>
      </c>
      <c r="H343" s="56"/>
      <c r="I343" s="57"/>
      <c r="J343" s="56"/>
      <c r="K343" s="57"/>
      <c r="L343" s="95"/>
    </row>
    <row r="344" spans="1:56" ht="14.25" x14ac:dyDescent="0.2">
      <c r="A344" s="103"/>
      <c r="B344" s="55"/>
      <c r="C344" s="55" t="s">
        <v>71</v>
      </c>
      <c r="D344" s="54"/>
      <c r="E344" s="53"/>
      <c r="F344" s="53"/>
      <c r="G344" s="53"/>
      <c r="H344" s="51">
        <f>H336+H337+H339</f>
        <v>30.25</v>
      </c>
      <c r="I344" s="52"/>
      <c r="J344" s="51">
        <f>J336+J337+J339</f>
        <v>408.96</v>
      </c>
      <c r="K344" s="52"/>
      <c r="L344" s="96"/>
    </row>
    <row r="345" spans="1:56" ht="14.25" x14ac:dyDescent="0.2">
      <c r="A345" s="103"/>
      <c r="B345" s="55"/>
      <c r="C345" s="55" t="s">
        <v>72</v>
      </c>
      <c r="D345" s="54"/>
      <c r="E345" s="53"/>
      <c r="F345" s="53"/>
      <c r="G345" s="53"/>
      <c r="H345" s="51"/>
      <c r="I345" s="52"/>
      <c r="J345" s="51">
        <f>SUM(Q334:Q348)+SUM(V334:V348)</f>
        <v>223.20000000000002</v>
      </c>
      <c r="K345" s="52"/>
      <c r="L345" s="96"/>
    </row>
    <row r="346" spans="1:56" ht="71.25" x14ac:dyDescent="0.2">
      <c r="A346" s="103"/>
      <c r="B346" s="55" t="s">
        <v>969</v>
      </c>
      <c r="C346" s="55" t="s">
        <v>968</v>
      </c>
      <c r="D346" s="54" t="s">
        <v>73</v>
      </c>
      <c r="E346" s="53">
        <v>128</v>
      </c>
      <c r="F346" s="53">
        <f>ROUND(0.9,7)</f>
        <v>0.9</v>
      </c>
      <c r="G346" s="53">
        <v>115.2</v>
      </c>
      <c r="H346" s="51"/>
      <c r="I346" s="52"/>
      <c r="J346" s="51">
        <f>SUM(AC334:AC348)</f>
        <v>257.13</v>
      </c>
      <c r="K346" s="52"/>
      <c r="L346" s="96"/>
    </row>
    <row r="347" spans="1:56" ht="71.25" x14ac:dyDescent="0.2">
      <c r="A347" s="104"/>
      <c r="B347" s="60" t="s">
        <v>967</v>
      </c>
      <c r="C347" s="60" t="s">
        <v>966</v>
      </c>
      <c r="D347" s="59" t="s">
        <v>73</v>
      </c>
      <c r="E347" s="58">
        <v>83</v>
      </c>
      <c r="F347" s="58">
        <f>ROUND(0.85,7)</f>
        <v>0.85</v>
      </c>
      <c r="G347" s="58">
        <v>70.55</v>
      </c>
      <c r="H347" s="56"/>
      <c r="I347" s="57"/>
      <c r="J347" s="56">
        <f>SUM(AE334:AE348)</f>
        <v>157.47</v>
      </c>
      <c r="K347" s="57"/>
      <c r="L347" s="95"/>
    </row>
    <row r="348" spans="1:56" ht="15" x14ac:dyDescent="0.25">
      <c r="C348" s="198" t="s">
        <v>74</v>
      </c>
      <c r="D348" s="198"/>
      <c r="E348" s="198"/>
      <c r="F348" s="198"/>
      <c r="G348" s="198"/>
      <c r="H348" s="198"/>
      <c r="I348" s="198">
        <f>J336+J337+J339+J346+J347</f>
        <v>823.56</v>
      </c>
      <c r="J348" s="198"/>
      <c r="O348" s="49">
        <f>I348</f>
        <v>823.56</v>
      </c>
      <c r="P348" s="39">
        <f>K348</f>
        <v>0</v>
      </c>
      <c r="Q348" s="49">
        <f>J336</f>
        <v>208.68</v>
      </c>
      <c r="R348" s="49">
        <f>J336</f>
        <v>208.68</v>
      </c>
      <c r="U348" s="94">
        <f>L336</f>
        <v>0</v>
      </c>
      <c r="V348" s="49">
        <f>J338</f>
        <v>14.52</v>
      </c>
      <c r="W348" s="94">
        <f>L338</f>
        <v>0</v>
      </c>
      <c r="X348" s="49">
        <f>J337</f>
        <v>93.72</v>
      </c>
      <c r="Z348" s="94">
        <f>L337</f>
        <v>0</v>
      </c>
      <c r="AB348" s="49">
        <f>J339</f>
        <v>106.56</v>
      </c>
      <c r="AN348" s="39">
        <v>823.56</v>
      </c>
      <c r="AO348" s="39">
        <v>106.56</v>
      </c>
      <c r="AP348" s="39">
        <v>93.72</v>
      </c>
      <c r="AQ348" s="39">
        <v>208.68</v>
      </c>
      <c r="AX348" s="39">
        <v>0</v>
      </c>
      <c r="AY348" s="39">
        <v>0</v>
      </c>
      <c r="AZ348" s="39">
        <v>0</v>
      </c>
      <c r="BA348" s="39">
        <v>0</v>
      </c>
    </row>
    <row r="349" spans="1:56" ht="42.75" x14ac:dyDescent="0.2">
      <c r="A349" s="103" t="s">
        <v>809</v>
      </c>
      <c r="B349" s="55" t="s">
        <v>1338</v>
      </c>
      <c r="C349" s="55" t="s">
        <v>1339</v>
      </c>
      <c r="D349" s="54" t="s">
        <v>110</v>
      </c>
      <c r="E349" s="53">
        <v>12</v>
      </c>
      <c r="F349" s="53"/>
      <c r="G349" s="53">
        <v>12</v>
      </c>
      <c r="H349" s="51">
        <v>120.2</v>
      </c>
      <c r="I349" s="52"/>
      <c r="J349" s="51">
        <v>1442.4</v>
      </c>
      <c r="K349" s="52"/>
      <c r="L349" s="96"/>
      <c r="AC349" s="39">
        <v>0</v>
      </c>
      <c r="AD349" s="39">
        <v>0</v>
      </c>
      <c r="AE349" s="39">
        <v>0</v>
      </c>
      <c r="AF349" s="39">
        <v>0</v>
      </c>
      <c r="AS349" s="39">
        <v>0</v>
      </c>
      <c r="AT349" s="39">
        <v>0</v>
      </c>
      <c r="BC349" s="39">
        <v>0</v>
      </c>
      <c r="BD349" s="39">
        <v>0</v>
      </c>
    </row>
    <row r="350" spans="1:56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</row>
    <row r="351" spans="1:56" ht="15" x14ac:dyDescent="0.25">
      <c r="C351" s="198" t="s">
        <v>74</v>
      </c>
      <c r="D351" s="198"/>
      <c r="E351" s="198"/>
      <c r="F351" s="198"/>
      <c r="G351" s="198"/>
      <c r="H351" s="198"/>
      <c r="I351" s="198">
        <f>J349</f>
        <v>1442.4</v>
      </c>
      <c r="J351" s="198"/>
      <c r="O351" s="49">
        <f>I351</f>
        <v>1442.4</v>
      </c>
      <c r="P351" s="39">
        <f>K351</f>
        <v>0</v>
      </c>
      <c r="Q351" s="39">
        <f>0</f>
        <v>0</v>
      </c>
      <c r="R351" s="39">
        <f>0</f>
        <v>0</v>
      </c>
      <c r="U351" s="39">
        <f>0</f>
        <v>0</v>
      </c>
      <c r="V351" s="39">
        <f>0</f>
        <v>0</v>
      </c>
      <c r="W351" s="39">
        <f>0</f>
        <v>0</v>
      </c>
      <c r="X351" s="39">
        <f>0</f>
        <v>0</v>
      </c>
      <c r="Z351" s="39">
        <f>0</f>
        <v>0</v>
      </c>
      <c r="AB351" s="49">
        <f>I351</f>
        <v>1442.4</v>
      </c>
      <c r="AN351" s="39">
        <v>1442.4</v>
      </c>
      <c r="AO351" s="39">
        <v>1442.4</v>
      </c>
      <c r="AP351" s="39">
        <v>0</v>
      </c>
      <c r="AQ351" s="39">
        <v>0</v>
      </c>
      <c r="AX351" s="39">
        <v>0</v>
      </c>
      <c r="AY351" s="39">
        <v>0</v>
      </c>
      <c r="AZ351" s="39">
        <v>0</v>
      </c>
      <c r="BA351" s="39">
        <v>0</v>
      </c>
    </row>
    <row r="353" spans="1:84" ht="15" x14ac:dyDescent="0.2">
      <c r="A353" s="48"/>
      <c r="B353" s="47"/>
      <c r="C353" s="197" t="s">
        <v>237</v>
      </c>
      <c r="D353" s="197"/>
      <c r="E353" s="197"/>
      <c r="F353" s="197"/>
      <c r="G353" s="197"/>
      <c r="H353" s="197"/>
      <c r="I353" s="46"/>
      <c r="J353" s="45">
        <f>J355+J356+J357+J358</f>
        <v>227096.69</v>
      </c>
      <c r="K353" s="45"/>
      <c r="L353" s="93"/>
      <c r="CF353" s="99" t="s">
        <v>237</v>
      </c>
    </row>
    <row r="354" spans="1:84" ht="14.25" x14ac:dyDescent="0.2">
      <c r="A354" s="44"/>
      <c r="B354" s="43"/>
      <c r="C354" s="196" t="s">
        <v>75</v>
      </c>
      <c r="D354" s="195"/>
      <c r="E354" s="195"/>
      <c r="F354" s="195"/>
      <c r="G354" s="195"/>
      <c r="H354" s="195"/>
      <c r="I354" s="100"/>
      <c r="J354" s="42"/>
      <c r="K354" s="42"/>
      <c r="L354" s="92"/>
    </row>
    <row r="355" spans="1:84" ht="14.25" x14ac:dyDescent="0.2">
      <c r="A355" s="44"/>
      <c r="B355" s="43"/>
      <c r="C355" s="195" t="s">
        <v>76</v>
      </c>
      <c r="D355" s="195"/>
      <c r="E355" s="195"/>
      <c r="F355" s="195"/>
      <c r="G355" s="195"/>
      <c r="H355" s="195"/>
      <c r="I355" s="100"/>
      <c r="J355" s="42">
        <f>SUM(Q37:Q351)</f>
        <v>6500.8099999999995</v>
      </c>
      <c r="K355" s="42"/>
      <c r="L355" s="92"/>
    </row>
    <row r="356" spans="1:84" ht="14.25" x14ac:dyDescent="0.2">
      <c r="A356" s="44"/>
      <c r="B356" s="43"/>
      <c r="C356" s="195" t="s">
        <v>77</v>
      </c>
      <c r="D356" s="195"/>
      <c r="E356" s="195"/>
      <c r="F356" s="195"/>
      <c r="G356" s="195"/>
      <c r="H356" s="195"/>
      <c r="I356" s="100"/>
      <c r="J356" s="42">
        <v>1714.95</v>
      </c>
      <c r="K356" s="42"/>
      <c r="L356" s="92"/>
    </row>
    <row r="357" spans="1:84" ht="14.25" x14ac:dyDescent="0.2">
      <c r="A357" s="44"/>
      <c r="B357" s="43"/>
      <c r="C357" s="195" t="s">
        <v>78</v>
      </c>
      <c r="D357" s="195"/>
      <c r="E357" s="195"/>
      <c r="F357" s="195"/>
      <c r="G357" s="195"/>
      <c r="H357" s="195"/>
      <c r="I357" s="100"/>
      <c r="J357" s="42">
        <v>218880.93</v>
      </c>
      <c r="K357" s="42"/>
      <c r="L357" s="92"/>
    </row>
    <row r="358" spans="1:84" ht="14.25" hidden="1" customHeight="1" x14ac:dyDescent="0.2">
      <c r="A358" s="44"/>
      <c r="B358" s="43"/>
      <c r="C358" s="195" t="s">
        <v>79</v>
      </c>
      <c r="D358" s="195"/>
      <c r="E358" s="195"/>
      <c r="F358" s="195"/>
      <c r="G358" s="195"/>
      <c r="H358" s="195"/>
      <c r="I358" s="100"/>
      <c r="J358" s="42">
        <v>0</v>
      </c>
      <c r="K358" s="42"/>
      <c r="L358" s="92"/>
    </row>
    <row r="359" spans="1:84" ht="14.25" x14ac:dyDescent="0.2">
      <c r="A359" s="44"/>
      <c r="B359" s="43"/>
      <c r="C359" s="195" t="s">
        <v>87</v>
      </c>
      <c r="D359" s="195"/>
      <c r="E359" s="195"/>
      <c r="F359" s="195"/>
      <c r="G359" s="195"/>
      <c r="H359" s="195"/>
      <c r="I359" s="100"/>
      <c r="J359" s="42">
        <f>SUM(Q37:Q351)+SUM(V37:V351)</f>
        <v>6716.0399999999991</v>
      </c>
      <c r="K359" s="42"/>
      <c r="L359" s="92"/>
    </row>
    <row r="360" spans="1:84" ht="14.25" x14ac:dyDescent="0.2">
      <c r="A360" s="44"/>
      <c r="B360" s="43"/>
      <c r="C360" s="195" t="s">
        <v>88</v>
      </c>
      <c r="D360" s="195"/>
      <c r="E360" s="195"/>
      <c r="F360" s="195"/>
      <c r="G360" s="195"/>
      <c r="H360" s="195"/>
      <c r="I360" s="100"/>
      <c r="J360" s="42">
        <v>7267.95</v>
      </c>
      <c r="K360" s="42"/>
      <c r="L360" s="92"/>
    </row>
    <row r="361" spans="1:84" ht="14.25" x14ac:dyDescent="0.2">
      <c r="A361" s="44"/>
      <c r="B361" s="43"/>
      <c r="C361" s="195" t="s">
        <v>89</v>
      </c>
      <c r="D361" s="195"/>
      <c r="E361" s="195"/>
      <c r="F361" s="195"/>
      <c r="G361" s="195"/>
      <c r="H361" s="195"/>
      <c r="I361" s="100"/>
      <c r="J361" s="42">
        <v>4590.68</v>
      </c>
      <c r="K361" s="42"/>
      <c r="L361" s="92"/>
    </row>
    <row r="362" spans="1:84" ht="14.25" x14ac:dyDescent="0.2">
      <c r="A362" s="44"/>
      <c r="B362" s="43"/>
      <c r="C362" s="195" t="s">
        <v>90</v>
      </c>
      <c r="D362" s="195"/>
      <c r="E362" s="195"/>
      <c r="F362" s="195"/>
      <c r="G362" s="195"/>
      <c r="H362" s="195"/>
      <c r="I362" s="100"/>
      <c r="J362" s="42">
        <v>3202.26</v>
      </c>
      <c r="K362" s="42"/>
      <c r="L362" s="92"/>
    </row>
    <row r="363" spans="1:84" ht="14.25" hidden="1" customHeight="1" x14ac:dyDescent="0.2">
      <c r="A363" s="44"/>
      <c r="B363" s="43"/>
      <c r="C363" s="195" t="s">
        <v>91</v>
      </c>
      <c r="D363" s="195"/>
      <c r="E363" s="195"/>
      <c r="F363" s="195"/>
      <c r="G363" s="195"/>
      <c r="H363" s="195"/>
      <c r="I363" s="100"/>
      <c r="J363" s="42">
        <v>0</v>
      </c>
      <c r="K363" s="42"/>
      <c r="L363" s="92"/>
    </row>
    <row r="364" spans="1:84" ht="15" x14ac:dyDescent="0.2">
      <c r="A364" s="48"/>
      <c r="B364" s="47"/>
      <c r="C364" s="197" t="s">
        <v>236</v>
      </c>
      <c r="D364" s="197"/>
      <c r="E364" s="197"/>
      <c r="F364" s="197"/>
      <c r="G364" s="197"/>
      <c r="H364" s="197"/>
      <c r="I364" s="46"/>
      <c r="J364" s="45">
        <v>242157.58</v>
      </c>
      <c r="K364" s="45"/>
      <c r="L364" s="93"/>
    </row>
    <row r="365" spans="1:84" ht="14.25" hidden="1" customHeight="1" x14ac:dyDescent="0.2">
      <c r="A365" s="44"/>
      <c r="B365" s="43"/>
      <c r="C365" s="196" t="s">
        <v>75</v>
      </c>
      <c r="D365" s="195"/>
      <c r="E365" s="195"/>
      <c r="F365" s="195"/>
      <c r="G365" s="195"/>
      <c r="H365" s="195"/>
      <c r="I365" s="100"/>
      <c r="J365" s="42"/>
      <c r="K365" s="42"/>
      <c r="L365" s="92"/>
    </row>
    <row r="366" spans="1:84" ht="14.25" hidden="1" customHeight="1" x14ac:dyDescent="0.2">
      <c r="A366" s="44"/>
      <c r="B366" s="43"/>
      <c r="C366" s="195" t="s">
        <v>163</v>
      </c>
      <c r="D366" s="195"/>
      <c r="E366" s="195"/>
      <c r="F366" s="195"/>
      <c r="G366" s="195"/>
      <c r="H366" s="195"/>
      <c r="I366" s="100"/>
      <c r="J366" s="42">
        <f>SUM(BQ37:BQ351)</f>
        <v>0</v>
      </c>
      <c r="K366" s="42"/>
      <c r="L366" s="92"/>
    </row>
    <row r="367" spans="1:84" ht="14.25" hidden="1" customHeight="1" x14ac:dyDescent="0.2">
      <c r="A367" s="44"/>
      <c r="B367" s="43"/>
      <c r="C367" s="195" t="s">
        <v>162</v>
      </c>
      <c r="D367" s="195"/>
      <c r="E367" s="195"/>
      <c r="F367" s="195"/>
      <c r="G367" s="195"/>
      <c r="H367" s="195"/>
      <c r="I367" s="100"/>
      <c r="J367" s="42">
        <f>SUM(BR37:BR351)</f>
        <v>0</v>
      </c>
      <c r="K367" s="42"/>
      <c r="L367" s="92"/>
    </row>
    <row r="369" spans="1:56" ht="16.5" x14ac:dyDescent="0.25">
      <c r="A369" s="199" t="s">
        <v>1046</v>
      </c>
      <c r="B369" s="199"/>
      <c r="C369" s="199"/>
      <c r="D369" s="199"/>
      <c r="E369" s="199"/>
      <c r="F369" s="199"/>
      <c r="G369" s="199"/>
      <c r="H369" s="199"/>
      <c r="I369" s="199"/>
      <c r="J369" s="199"/>
      <c r="K369" s="199"/>
      <c r="L369" s="199"/>
    </row>
    <row r="370" spans="1:56" ht="146.25" x14ac:dyDescent="0.2">
      <c r="A370" s="103" t="s">
        <v>812</v>
      </c>
      <c r="B370" s="55" t="s">
        <v>1308</v>
      </c>
      <c r="C370" s="55" t="s">
        <v>1045</v>
      </c>
      <c r="D370" s="54" t="s">
        <v>110</v>
      </c>
      <c r="E370" s="53">
        <v>2</v>
      </c>
      <c r="F370" s="53"/>
      <c r="G370" s="53">
        <v>2</v>
      </c>
      <c r="H370" s="51"/>
      <c r="I370" s="52"/>
      <c r="J370" s="51"/>
      <c r="K370" s="52"/>
      <c r="L370" s="96"/>
      <c r="AC370" s="39">
        <v>4.32</v>
      </c>
      <c r="AD370" s="39">
        <v>4.32</v>
      </c>
      <c r="AE370" s="39">
        <v>3.24</v>
      </c>
      <c r="AF370" s="39">
        <v>3.24</v>
      </c>
      <c r="AS370" s="39">
        <v>0</v>
      </c>
      <c r="AT370" s="39">
        <v>0</v>
      </c>
      <c r="BC370" s="39">
        <v>4.32</v>
      </c>
      <c r="BD370" s="39">
        <v>3.24</v>
      </c>
    </row>
    <row r="371" spans="1:56" ht="25.5" x14ac:dyDescent="0.2">
      <c r="B371" s="106" t="s">
        <v>1309</v>
      </c>
    </row>
    <row r="372" spans="1:56" ht="14.25" x14ac:dyDescent="0.2">
      <c r="A372" s="103"/>
      <c r="B372" s="61">
        <v>1</v>
      </c>
      <c r="C372" s="55" t="s">
        <v>33</v>
      </c>
      <c r="D372" s="54"/>
      <c r="E372" s="53"/>
      <c r="F372" s="53"/>
      <c r="G372" s="53"/>
      <c r="H372" s="51">
        <v>9</v>
      </c>
      <c r="I372" s="52">
        <f>ROUND(0.3,7)</f>
        <v>0.3</v>
      </c>
      <c r="J372" s="51">
        <v>5.4</v>
      </c>
      <c r="K372" s="52"/>
      <c r="L372" s="96"/>
    </row>
    <row r="373" spans="1:56" ht="14.25" x14ac:dyDescent="0.2">
      <c r="A373" s="103"/>
      <c r="B373" s="55"/>
      <c r="C373" s="60" t="s">
        <v>68</v>
      </c>
      <c r="D373" s="59" t="s">
        <v>69</v>
      </c>
      <c r="E373" s="58">
        <v>1.03</v>
      </c>
      <c r="F373" s="58">
        <f>ROUND(0.3,7)</f>
        <v>0.3</v>
      </c>
      <c r="G373" s="58">
        <v>0.61799999999999999</v>
      </c>
      <c r="H373" s="56"/>
      <c r="I373" s="57"/>
      <c r="J373" s="56"/>
      <c r="K373" s="57"/>
      <c r="L373" s="95"/>
    </row>
    <row r="374" spans="1:56" ht="14.25" x14ac:dyDescent="0.2">
      <c r="A374" s="103"/>
      <c r="B374" s="55"/>
      <c r="C374" s="55" t="s">
        <v>71</v>
      </c>
      <c r="D374" s="54"/>
      <c r="E374" s="53"/>
      <c r="F374" s="53"/>
      <c r="G374" s="53"/>
      <c r="H374" s="51">
        <f>H372</f>
        <v>9</v>
      </c>
      <c r="I374" s="52"/>
      <c r="J374" s="51">
        <f>J372</f>
        <v>5.4</v>
      </c>
      <c r="K374" s="52"/>
      <c r="L374" s="96"/>
    </row>
    <row r="375" spans="1:56" ht="14.25" x14ac:dyDescent="0.2">
      <c r="A375" s="103"/>
      <c r="B375" s="55"/>
      <c r="C375" s="55" t="s">
        <v>72</v>
      </c>
      <c r="D375" s="54"/>
      <c r="E375" s="53"/>
      <c r="F375" s="53"/>
      <c r="G375" s="53"/>
      <c r="H375" s="51"/>
      <c r="I375" s="52"/>
      <c r="J375" s="51">
        <f>SUM(Q370:Q378)+SUM(V370:V378)</f>
        <v>5.4</v>
      </c>
      <c r="K375" s="52"/>
      <c r="L375" s="96"/>
    </row>
    <row r="376" spans="1:56" ht="28.5" x14ac:dyDescent="0.2">
      <c r="A376" s="103"/>
      <c r="B376" s="55" t="s">
        <v>1043</v>
      </c>
      <c r="C376" s="55" t="s">
        <v>1042</v>
      </c>
      <c r="D376" s="54" t="s">
        <v>73</v>
      </c>
      <c r="E376" s="53">
        <v>80</v>
      </c>
      <c r="F376" s="53"/>
      <c r="G376" s="53">
        <v>80</v>
      </c>
      <c r="H376" s="51"/>
      <c r="I376" s="52"/>
      <c r="J376" s="51">
        <f>SUM(AC370:AC378)</f>
        <v>4.32</v>
      </c>
      <c r="K376" s="52"/>
      <c r="L376" s="96"/>
    </row>
    <row r="377" spans="1:56" ht="42.75" x14ac:dyDescent="0.2">
      <c r="A377" s="104"/>
      <c r="B377" s="60" t="s">
        <v>1041</v>
      </c>
      <c r="C377" s="60" t="s">
        <v>1040</v>
      </c>
      <c r="D377" s="59" t="s">
        <v>73</v>
      </c>
      <c r="E377" s="58">
        <v>60</v>
      </c>
      <c r="F377" s="58"/>
      <c r="G377" s="58">
        <v>60</v>
      </c>
      <c r="H377" s="56"/>
      <c r="I377" s="57"/>
      <c r="J377" s="56">
        <f>SUM(AE370:AE378)</f>
        <v>3.24</v>
      </c>
      <c r="K377" s="57"/>
      <c r="L377" s="95"/>
    </row>
    <row r="378" spans="1:56" ht="15" x14ac:dyDescent="0.25">
      <c r="C378" s="198" t="s">
        <v>74</v>
      </c>
      <c r="D378" s="198"/>
      <c r="E378" s="198"/>
      <c r="F378" s="198"/>
      <c r="G378" s="198"/>
      <c r="H378" s="198"/>
      <c r="I378" s="198">
        <f>J372+J376+J377</f>
        <v>12.96</v>
      </c>
      <c r="J378" s="198"/>
      <c r="O378" s="49">
        <f>I378</f>
        <v>12.96</v>
      </c>
      <c r="P378" s="39">
        <f>K378</f>
        <v>0</v>
      </c>
      <c r="Q378" s="49">
        <f>J372</f>
        <v>5.4</v>
      </c>
      <c r="R378" s="49">
        <f>J372</f>
        <v>5.4</v>
      </c>
      <c r="U378" s="94">
        <f>L372</f>
        <v>0</v>
      </c>
      <c r="V378" s="39">
        <f>0</f>
        <v>0</v>
      </c>
      <c r="W378" s="39">
        <f>0</f>
        <v>0</v>
      </c>
      <c r="X378" s="39">
        <f>0</f>
        <v>0</v>
      </c>
      <c r="Z378" s="39">
        <f>0</f>
        <v>0</v>
      </c>
      <c r="AB378" s="39">
        <f>0</f>
        <v>0</v>
      </c>
      <c r="AN378" s="39">
        <v>0</v>
      </c>
      <c r="AO378" s="39">
        <v>0</v>
      </c>
      <c r="AP378" s="39">
        <v>0</v>
      </c>
      <c r="AQ378" s="39">
        <v>0</v>
      </c>
      <c r="AX378" s="39">
        <v>12.96</v>
      </c>
      <c r="AY378" s="39">
        <v>0</v>
      </c>
      <c r="AZ378" s="39">
        <v>0</v>
      </c>
      <c r="BA378" s="39">
        <v>5.4</v>
      </c>
    </row>
    <row r="379" spans="1:56" ht="132" x14ac:dyDescent="0.2">
      <c r="A379" s="103" t="s">
        <v>614</v>
      </c>
      <c r="B379" s="55" t="s">
        <v>1310</v>
      </c>
      <c r="C379" s="55" t="s">
        <v>1044</v>
      </c>
      <c r="D379" s="54" t="s">
        <v>110</v>
      </c>
      <c r="E379" s="53">
        <v>1</v>
      </c>
      <c r="F379" s="53"/>
      <c r="G379" s="53">
        <v>1</v>
      </c>
      <c r="H379" s="51"/>
      <c r="I379" s="52"/>
      <c r="J379" s="51"/>
      <c r="K379" s="52"/>
      <c r="L379" s="96"/>
      <c r="AC379" s="39">
        <v>1.24</v>
      </c>
      <c r="AD379" s="39">
        <v>1.24</v>
      </c>
      <c r="AE379" s="39">
        <v>0.93</v>
      </c>
      <c r="AF379" s="39">
        <v>0.93</v>
      </c>
      <c r="AS379" s="39">
        <v>0</v>
      </c>
      <c r="AT379" s="39">
        <v>0</v>
      </c>
      <c r="BC379" s="39">
        <v>1.24</v>
      </c>
      <c r="BD379" s="39">
        <v>0.93</v>
      </c>
    </row>
    <row r="380" spans="1:56" ht="25.5" x14ac:dyDescent="0.2">
      <c r="B380" s="106" t="s">
        <v>1309</v>
      </c>
    </row>
    <row r="381" spans="1:56" ht="14.25" x14ac:dyDescent="0.2">
      <c r="A381" s="103"/>
      <c r="B381" s="61">
        <v>1</v>
      </c>
      <c r="C381" s="55" t="s">
        <v>33</v>
      </c>
      <c r="D381" s="54"/>
      <c r="E381" s="53"/>
      <c r="F381" s="53"/>
      <c r="G381" s="53"/>
      <c r="H381" s="51">
        <v>5.16</v>
      </c>
      <c r="I381" s="52">
        <f>ROUND(0.3,7)</f>
        <v>0.3</v>
      </c>
      <c r="J381" s="51">
        <v>1.55</v>
      </c>
      <c r="K381" s="52"/>
      <c r="L381" s="96"/>
    </row>
    <row r="382" spans="1:56" ht="14.25" x14ac:dyDescent="0.2">
      <c r="A382" s="103"/>
      <c r="B382" s="55"/>
      <c r="C382" s="60" t="s">
        <v>68</v>
      </c>
      <c r="D382" s="59" t="s">
        <v>69</v>
      </c>
      <c r="E382" s="58">
        <v>0.52</v>
      </c>
      <c r="F382" s="58">
        <f>ROUND(0.3,7)</f>
        <v>0.3</v>
      </c>
      <c r="G382" s="58">
        <v>0.156</v>
      </c>
      <c r="H382" s="56"/>
      <c r="I382" s="57"/>
      <c r="J382" s="56"/>
      <c r="K382" s="57"/>
      <c r="L382" s="95"/>
    </row>
    <row r="383" spans="1:56" ht="14.25" x14ac:dyDescent="0.2">
      <c r="A383" s="103"/>
      <c r="B383" s="55"/>
      <c r="C383" s="55" t="s">
        <v>71</v>
      </c>
      <c r="D383" s="54"/>
      <c r="E383" s="53"/>
      <c r="F383" s="53"/>
      <c r="G383" s="53"/>
      <c r="H383" s="51">
        <f>H381</f>
        <v>5.16</v>
      </c>
      <c r="I383" s="52"/>
      <c r="J383" s="51">
        <f>J381</f>
        <v>1.55</v>
      </c>
      <c r="K383" s="52"/>
      <c r="L383" s="96"/>
    </row>
    <row r="384" spans="1:56" ht="14.25" x14ac:dyDescent="0.2">
      <c r="A384" s="103"/>
      <c r="B384" s="55"/>
      <c r="C384" s="55" t="s">
        <v>72</v>
      </c>
      <c r="D384" s="54"/>
      <c r="E384" s="53"/>
      <c r="F384" s="53"/>
      <c r="G384" s="53"/>
      <c r="H384" s="51"/>
      <c r="I384" s="52"/>
      <c r="J384" s="51">
        <f>SUM(Q379:Q387)+SUM(V379:V387)</f>
        <v>1.55</v>
      </c>
      <c r="K384" s="52"/>
      <c r="L384" s="96"/>
    </row>
    <row r="385" spans="1:56" ht="28.5" x14ac:dyDescent="0.2">
      <c r="A385" s="103"/>
      <c r="B385" s="55" t="s">
        <v>1043</v>
      </c>
      <c r="C385" s="55" t="s">
        <v>1042</v>
      </c>
      <c r="D385" s="54" t="s">
        <v>73</v>
      </c>
      <c r="E385" s="53">
        <v>80</v>
      </c>
      <c r="F385" s="53"/>
      <c r="G385" s="53">
        <v>80</v>
      </c>
      <c r="H385" s="51"/>
      <c r="I385" s="52"/>
      <c r="J385" s="51">
        <f>SUM(AC379:AC387)</f>
        <v>1.24</v>
      </c>
      <c r="K385" s="52"/>
      <c r="L385" s="96"/>
    </row>
    <row r="386" spans="1:56" ht="42.75" x14ac:dyDescent="0.2">
      <c r="A386" s="104"/>
      <c r="B386" s="60" t="s">
        <v>1041</v>
      </c>
      <c r="C386" s="60" t="s">
        <v>1040</v>
      </c>
      <c r="D386" s="59" t="s">
        <v>73</v>
      </c>
      <c r="E386" s="58">
        <v>60</v>
      </c>
      <c r="F386" s="58"/>
      <c r="G386" s="58">
        <v>60</v>
      </c>
      <c r="H386" s="56"/>
      <c r="I386" s="57"/>
      <c r="J386" s="56">
        <f>SUM(AE379:AE387)</f>
        <v>0.93</v>
      </c>
      <c r="K386" s="57"/>
      <c r="L386" s="95"/>
    </row>
    <row r="387" spans="1:56" ht="15" x14ac:dyDescent="0.25">
      <c r="C387" s="198" t="s">
        <v>74</v>
      </c>
      <c r="D387" s="198"/>
      <c r="E387" s="198"/>
      <c r="F387" s="198"/>
      <c r="G387" s="198"/>
      <c r="H387" s="198"/>
      <c r="I387" s="198">
        <f>J381+J385+J386</f>
        <v>3.72</v>
      </c>
      <c r="J387" s="198"/>
      <c r="O387" s="49">
        <f>I387</f>
        <v>3.72</v>
      </c>
      <c r="P387" s="39">
        <f>K387</f>
        <v>0</v>
      </c>
      <c r="Q387" s="49">
        <f>J381</f>
        <v>1.55</v>
      </c>
      <c r="R387" s="49">
        <f>J381</f>
        <v>1.55</v>
      </c>
      <c r="U387" s="94">
        <f>L381</f>
        <v>0</v>
      </c>
      <c r="V387" s="39">
        <f>0</f>
        <v>0</v>
      </c>
      <c r="W387" s="39">
        <f>0</f>
        <v>0</v>
      </c>
      <c r="X387" s="39">
        <f>0</f>
        <v>0</v>
      </c>
      <c r="Z387" s="39">
        <f>0</f>
        <v>0</v>
      </c>
      <c r="AB387" s="39">
        <f>0</f>
        <v>0</v>
      </c>
      <c r="AN387" s="39">
        <v>0</v>
      </c>
      <c r="AO387" s="39">
        <v>0</v>
      </c>
      <c r="AP387" s="39">
        <v>0</v>
      </c>
      <c r="AQ387" s="39">
        <v>0</v>
      </c>
      <c r="AX387" s="39">
        <v>3.72</v>
      </c>
      <c r="AY387" s="39">
        <v>0</v>
      </c>
      <c r="AZ387" s="39">
        <v>0</v>
      </c>
      <c r="BA387" s="39">
        <v>1.55</v>
      </c>
    </row>
    <row r="388" spans="1:56" ht="57" x14ac:dyDescent="0.2">
      <c r="A388" s="103" t="s">
        <v>616</v>
      </c>
      <c r="B388" s="55" t="s">
        <v>1311</v>
      </c>
      <c r="C388" s="55" t="s">
        <v>1312</v>
      </c>
      <c r="D388" s="54" t="s">
        <v>126</v>
      </c>
      <c r="E388" s="53">
        <v>1.4</v>
      </c>
      <c r="F388" s="53"/>
      <c r="G388" s="53">
        <v>1.4</v>
      </c>
      <c r="H388" s="51"/>
      <c r="I388" s="52"/>
      <c r="J388" s="51"/>
      <c r="K388" s="52"/>
      <c r="L388" s="96"/>
      <c r="AC388" s="39">
        <v>577.05999999999995</v>
      </c>
      <c r="AD388" s="39">
        <v>577.05999999999995</v>
      </c>
      <c r="AE388" s="39">
        <v>389.91</v>
      </c>
      <c r="AF388" s="39">
        <v>389.91</v>
      </c>
      <c r="AS388" s="39">
        <v>577.05999999999995</v>
      </c>
      <c r="AT388" s="39">
        <v>389.91</v>
      </c>
      <c r="BC388" s="39">
        <v>0</v>
      </c>
      <c r="BD388" s="39">
        <v>0</v>
      </c>
    </row>
    <row r="390" spans="1:56" ht="14.25" x14ac:dyDescent="0.2">
      <c r="A390" s="103"/>
      <c r="B390" s="61">
        <v>1</v>
      </c>
      <c r="C390" s="55" t="s">
        <v>33</v>
      </c>
      <c r="D390" s="54"/>
      <c r="E390" s="53"/>
      <c r="F390" s="53"/>
      <c r="G390" s="53"/>
      <c r="H390" s="51">
        <v>557.01</v>
      </c>
      <c r="I390" s="52"/>
      <c r="J390" s="51">
        <v>779.81</v>
      </c>
      <c r="K390" s="52"/>
      <c r="L390" s="96"/>
    </row>
    <row r="391" spans="1:56" ht="14.25" x14ac:dyDescent="0.2">
      <c r="A391" s="103"/>
      <c r="B391" s="61">
        <v>3</v>
      </c>
      <c r="C391" s="55" t="s">
        <v>34</v>
      </c>
      <c r="D391" s="54"/>
      <c r="E391" s="53"/>
      <c r="F391" s="53"/>
      <c r="G391" s="53"/>
      <c r="H391" s="51">
        <v>16.32</v>
      </c>
      <c r="I391" s="52"/>
      <c r="J391" s="51">
        <v>22.85</v>
      </c>
      <c r="K391" s="52"/>
      <c r="L391" s="96"/>
    </row>
    <row r="392" spans="1:56" ht="14.25" x14ac:dyDescent="0.2">
      <c r="A392" s="103"/>
      <c r="B392" s="61">
        <v>4</v>
      </c>
      <c r="C392" s="55" t="s">
        <v>35</v>
      </c>
      <c r="D392" s="54"/>
      <c r="E392" s="53"/>
      <c r="F392" s="53"/>
      <c r="G392" s="53"/>
      <c r="H392" s="51">
        <v>30.34</v>
      </c>
      <c r="I392" s="52"/>
      <c r="J392" s="51">
        <v>42.48</v>
      </c>
      <c r="K392" s="52"/>
      <c r="L392" s="96"/>
    </row>
    <row r="393" spans="1:56" ht="14.25" x14ac:dyDescent="0.2">
      <c r="A393" s="103"/>
      <c r="B393" s="55"/>
      <c r="C393" s="60" t="s">
        <v>68</v>
      </c>
      <c r="D393" s="59" t="s">
        <v>69</v>
      </c>
      <c r="E393" s="58">
        <v>65.3</v>
      </c>
      <c r="F393" s="58"/>
      <c r="G393" s="58">
        <v>91.42</v>
      </c>
      <c r="H393" s="56"/>
      <c r="I393" s="57"/>
      <c r="J393" s="56"/>
      <c r="K393" s="57"/>
      <c r="L393" s="95"/>
    </row>
    <row r="394" spans="1:56" ht="14.25" x14ac:dyDescent="0.2">
      <c r="A394" s="103"/>
      <c r="B394" s="55"/>
      <c r="C394" s="55" t="s">
        <v>71</v>
      </c>
      <c r="D394" s="54"/>
      <c r="E394" s="53"/>
      <c r="F394" s="53"/>
      <c r="G394" s="53"/>
      <c r="H394" s="51">
        <f>H390+H391+H392</f>
        <v>603.67000000000007</v>
      </c>
      <c r="I394" s="52"/>
      <c r="J394" s="51">
        <f>J390+J391+J392</f>
        <v>845.14</v>
      </c>
      <c r="K394" s="52"/>
      <c r="L394" s="96"/>
    </row>
    <row r="395" spans="1:56" ht="14.25" x14ac:dyDescent="0.2">
      <c r="A395" s="103"/>
      <c r="B395" s="55"/>
      <c r="C395" s="55" t="s">
        <v>72</v>
      </c>
      <c r="D395" s="54"/>
      <c r="E395" s="53"/>
      <c r="F395" s="53"/>
      <c r="G395" s="53"/>
      <c r="H395" s="51"/>
      <c r="I395" s="52"/>
      <c r="J395" s="51">
        <f>SUM(Q388:Q398)+SUM(V388:V398)</f>
        <v>779.81</v>
      </c>
      <c r="K395" s="52"/>
      <c r="L395" s="96"/>
    </row>
    <row r="396" spans="1:56" ht="28.5" x14ac:dyDescent="0.2">
      <c r="A396" s="103"/>
      <c r="B396" s="55" t="s">
        <v>965</v>
      </c>
      <c r="C396" s="55" t="s">
        <v>964</v>
      </c>
      <c r="D396" s="54" t="s">
        <v>73</v>
      </c>
      <c r="E396" s="53">
        <v>74</v>
      </c>
      <c r="F396" s="53"/>
      <c r="G396" s="53">
        <v>74</v>
      </c>
      <c r="H396" s="51"/>
      <c r="I396" s="52"/>
      <c r="J396" s="51">
        <f>SUM(AC388:AC398)</f>
        <v>577.05999999999995</v>
      </c>
      <c r="K396" s="52"/>
      <c r="L396" s="96"/>
    </row>
    <row r="397" spans="1:56" ht="57" x14ac:dyDescent="0.2">
      <c r="A397" s="104"/>
      <c r="B397" s="60" t="s">
        <v>963</v>
      </c>
      <c r="C397" s="60" t="s">
        <v>962</v>
      </c>
      <c r="D397" s="59" t="s">
        <v>73</v>
      </c>
      <c r="E397" s="58">
        <v>50</v>
      </c>
      <c r="F397" s="58"/>
      <c r="G397" s="58">
        <v>50</v>
      </c>
      <c r="H397" s="56"/>
      <c r="I397" s="57"/>
      <c r="J397" s="56">
        <f>SUM(AE388:AE398)</f>
        <v>389.91</v>
      </c>
      <c r="K397" s="57"/>
      <c r="L397" s="95"/>
    </row>
    <row r="398" spans="1:56" ht="15" x14ac:dyDescent="0.25">
      <c r="C398" s="198" t="s">
        <v>74</v>
      </c>
      <c r="D398" s="198"/>
      <c r="E398" s="198"/>
      <c r="F398" s="198"/>
      <c r="G398" s="198"/>
      <c r="H398" s="198"/>
      <c r="I398" s="198">
        <f>J390+J391+J392+J396+J397</f>
        <v>1812.11</v>
      </c>
      <c r="J398" s="198"/>
      <c r="O398" s="49">
        <f>I398</f>
        <v>1812.11</v>
      </c>
      <c r="P398" s="39">
        <f>K398</f>
        <v>0</v>
      </c>
      <c r="Q398" s="49">
        <f>J390</f>
        <v>779.81</v>
      </c>
      <c r="R398" s="49">
        <f>J390</f>
        <v>779.81</v>
      </c>
      <c r="U398" s="94">
        <f>L390</f>
        <v>0</v>
      </c>
      <c r="V398" s="39">
        <f>0</f>
        <v>0</v>
      </c>
      <c r="W398" s="39">
        <f>0</f>
        <v>0</v>
      </c>
      <c r="X398" s="49">
        <f>J391</f>
        <v>22.85</v>
      </c>
      <c r="Z398" s="94">
        <f>L391</f>
        <v>0</v>
      </c>
      <c r="AB398" s="49">
        <f>J392</f>
        <v>42.48</v>
      </c>
      <c r="AN398" s="39">
        <v>1812.11</v>
      </c>
      <c r="AO398" s="39">
        <v>42.48</v>
      </c>
      <c r="AP398" s="39">
        <v>22.85</v>
      </c>
      <c r="AQ398" s="39">
        <v>779.81</v>
      </c>
      <c r="AX398" s="39">
        <v>0</v>
      </c>
      <c r="AY398" s="39">
        <v>0</v>
      </c>
      <c r="AZ398" s="39">
        <v>0</v>
      </c>
      <c r="BA398" s="39">
        <v>0</v>
      </c>
    </row>
    <row r="399" spans="1:56" ht="14.25" x14ac:dyDescent="0.2">
      <c r="A399" s="103" t="s">
        <v>619</v>
      </c>
      <c r="B399" s="55" t="s">
        <v>1313</v>
      </c>
      <c r="C399" s="55" t="s">
        <v>1314</v>
      </c>
      <c r="D399" s="54" t="s">
        <v>1315</v>
      </c>
      <c r="E399" s="53">
        <v>1.897</v>
      </c>
      <c r="F399" s="53"/>
      <c r="G399" s="53">
        <v>1.897</v>
      </c>
      <c r="H399" s="51"/>
      <c r="I399" s="52"/>
      <c r="J399" s="51"/>
      <c r="K399" s="52"/>
      <c r="L399" s="96"/>
      <c r="AC399" s="39">
        <v>205.96</v>
      </c>
      <c r="AD399" s="39">
        <v>205.96</v>
      </c>
      <c r="AE399" s="39">
        <v>139.16999999999999</v>
      </c>
      <c r="AF399" s="39">
        <v>139.16999999999999</v>
      </c>
      <c r="AS399" s="39">
        <v>205.96</v>
      </c>
      <c r="AT399" s="39">
        <v>139.16999999999999</v>
      </c>
      <c r="BC399" s="39">
        <v>0</v>
      </c>
      <c r="BD399" s="39">
        <v>0</v>
      </c>
    </row>
    <row r="401" spans="1:56" ht="14.25" x14ac:dyDescent="0.2">
      <c r="A401" s="103"/>
      <c r="B401" s="61">
        <v>1</v>
      </c>
      <c r="C401" s="55" t="s">
        <v>33</v>
      </c>
      <c r="D401" s="54"/>
      <c r="E401" s="53"/>
      <c r="F401" s="53"/>
      <c r="G401" s="53"/>
      <c r="H401" s="51">
        <v>144.02000000000001</v>
      </c>
      <c r="I401" s="52"/>
      <c r="J401" s="51">
        <v>273.20999999999998</v>
      </c>
      <c r="K401" s="52"/>
      <c r="L401" s="96"/>
    </row>
    <row r="402" spans="1:56" ht="14.25" x14ac:dyDescent="0.2">
      <c r="A402" s="103"/>
      <c r="B402" s="61">
        <v>3</v>
      </c>
      <c r="C402" s="55" t="s">
        <v>34</v>
      </c>
      <c r="D402" s="54"/>
      <c r="E402" s="53"/>
      <c r="F402" s="53"/>
      <c r="G402" s="53"/>
      <c r="H402" s="51">
        <v>6.25</v>
      </c>
      <c r="I402" s="52"/>
      <c r="J402" s="51">
        <v>11.86</v>
      </c>
      <c r="K402" s="52"/>
      <c r="L402" s="96"/>
    </row>
    <row r="403" spans="1:56" ht="14.25" x14ac:dyDescent="0.2">
      <c r="A403" s="103"/>
      <c r="B403" s="61">
        <v>2</v>
      </c>
      <c r="C403" s="55" t="s">
        <v>67</v>
      </c>
      <c r="D403" s="54"/>
      <c r="E403" s="53"/>
      <c r="F403" s="53"/>
      <c r="G403" s="53"/>
      <c r="H403" s="51">
        <v>2.7</v>
      </c>
      <c r="I403" s="52"/>
      <c r="J403" s="62">
        <v>5.12</v>
      </c>
      <c r="K403" s="52"/>
      <c r="L403" s="97"/>
    </row>
    <row r="404" spans="1:56" ht="14.25" x14ac:dyDescent="0.2">
      <c r="A404" s="103"/>
      <c r="B404" s="55"/>
      <c r="C404" s="55" t="s">
        <v>68</v>
      </c>
      <c r="D404" s="54" t="s">
        <v>69</v>
      </c>
      <c r="E404" s="53">
        <v>18.3</v>
      </c>
      <c r="F404" s="53"/>
      <c r="G404" s="53">
        <v>34.7151</v>
      </c>
      <c r="H404" s="51"/>
      <c r="I404" s="52"/>
      <c r="J404" s="51"/>
      <c r="K404" s="52"/>
      <c r="L404" s="96"/>
    </row>
    <row r="405" spans="1:56" ht="14.25" x14ac:dyDescent="0.2">
      <c r="A405" s="103"/>
      <c r="B405" s="55"/>
      <c r="C405" s="60" t="s">
        <v>70</v>
      </c>
      <c r="D405" s="59" t="s">
        <v>69</v>
      </c>
      <c r="E405" s="58">
        <v>0.2</v>
      </c>
      <c r="F405" s="58"/>
      <c r="G405" s="58">
        <v>0.37940000000000002</v>
      </c>
      <c r="H405" s="56"/>
      <c r="I405" s="57"/>
      <c r="J405" s="56"/>
      <c r="K405" s="57"/>
      <c r="L405" s="95"/>
    </row>
    <row r="406" spans="1:56" ht="14.25" x14ac:dyDescent="0.2">
      <c r="A406" s="103"/>
      <c r="B406" s="55"/>
      <c r="C406" s="55" t="s">
        <v>71</v>
      </c>
      <c r="D406" s="54"/>
      <c r="E406" s="53"/>
      <c r="F406" s="53"/>
      <c r="G406" s="53"/>
      <c r="H406" s="51">
        <f>H401+H402</f>
        <v>150.27000000000001</v>
      </c>
      <c r="I406" s="52"/>
      <c r="J406" s="51">
        <f>J401+J402</f>
        <v>285.07</v>
      </c>
      <c r="K406" s="52"/>
      <c r="L406" s="96"/>
    </row>
    <row r="407" spans="1:56" ht="14.25" x14ac:dyDescent="0.2">
      <c r="A407" s="103"/>
      <c r="B407" s="55"/>
      <c r="C407" s="55" t="s">
        <v>72</v>
      </c>
      <c r="D407" s="54"/>
      <c r="E407" s="53"/>
      <c r="F407" s="53"/>
      <c r="G407" s="53"/>
      <c r="H407" s="51"/>
      <c r="I407" s="52"/>
      <c r="J407" s="51">
        <f>SUM(Q399:Q410)+SUM(V399:V410)</f>
        <v>278.33</v>
      </c>
      <c r="K407" s="52"/>
      <c r="L407" s="96"/>
    </row>
    <row r="408" spans="1:56" ht="28.5" x14ac:dyDescent="0.2">
      <c r="A408" s="103"/>
      <c r="B408" s="55" t="s">
        <v>965</v>
      </c>
      <c r="C408" s="55" t="s">
        <v>964</v>
      </c>
      <c r="D408" s="54" t="s">
        <v>73</v>
      </c>
      <c r="E408" s="53">
        <v>74</v>
      </c>
      <c r="F408" s="53"/>
      <c r="G408" s="53">
        <v>74</v>
      </c>
      <c r="H408" s="51"/>
      <c r="I408" s="52"/>
      <c r="J408" s="51">
        <f>SUM(AC399:AC410)</f>
        <v>205.96</v>
      </c>
      <c r="K408" s="52"/>
      <c r="L408" s="96"/>
    </row>
    <row r="409" spans="1:56" ht="57" x14ac:dyDescent="0.2">
      <c r="A409" s="104"/>
      <c r="B409" s="60" t="s">
        <v>963</v>
      </c>
      <c r="C409" s="60" t="s">
        <v>962</v>
      </c>
      <c r="D409" s="59" t="s">
        <v>73</v>
      </c>
      <c r="E409" s="58">
        <v>50</v>
      </c>
      <c r="F409" s="58"/>
      <c r="G409" s="58">
        <v>50</v>
      </c>
      <c r="H409" s="56"/>
      <c r="I409" s="57"/>
      <c r="J409" s="56">
        <f>SUM(AE399:AE410)</f>
        <v>139.16999999999999</v>
      </c>
      <c r="K409" s="57"/>
      <c r="L409" s="95"/>
    </row>
    <row r="410" spans="1:56" ht="15" x14ac:dyDescent="0.25">
      <c r="C410" s="198" t="s">
        <v>74</v>
      </c>
      <c r="D410" s="198"/>
      <c r="E410" s="198"/>
      <c r="F410" s="198"/>
      <c r="G410" s="198"/>
      <c r="H410" s="198"/>
      <c r="I410" s="198">
        <f>J401+J402+J408+J409</f>
        <v>630.19999999999993</v>
      </c>
      <c r="J410" s="198"/>
      <c r="O410" s="49">
        <f>I410</f>
        <v>630.19999999999993</v>
      </c>
      <c r="P410" s="39">
        <f>K410</f>
        <v>0</v>
      </c>
      <c r="Q410" s="49">
        <f>J401</f>
        <v>273.20999999999998</v>
      </c>
      <c r="R410" s="49">
        <f>J401</f>
        <v>273.20999999999998</v>
      </c>
      <c r="U410" s="94">
        <f>L401</f>
        <v>0</v>
      </c>
      <c r="V410" s="49">
        <f>J403</f>
        <v>5.12</v>
      </c>
      <c r="W410" s="94">
        <f>L403</f>
        <v>0</v>
      </c>
      <c r="X410" s="49">
        <f>J402</f>
        <v>11.86</v>
      </c>
      <c r="Z410" s="94">
        <f>L402</f>
        <v>0</v>
      </c>
      <c r="AB410" s="39">
        <f>0</f>
        <v>0</v>
      </c>
      <c r="AN410" s="39">
        <v>630.19999999999993</v>
      </c>
      <c r="AO410" s="39">
        <v>0</v>
      </c>
      <c r="AP410" s="39">
        <v>11.86</v>
      </c>
      <c r="AQ410" s="39">
        <v>273.20999999999998</v>
      </c>
      <c r="AX410" s="39">
        <v>0</v>
      </c>
      <c r="AY410" s="39">
        <v>0</v>
      </c>
      <c r="AZ410" s="39">
        <v>0</v>
      </c>
      <c r="BA410" s="39">
        <v>0</v>
      </c>
    </row>
    <row r="411" spans="1:56" ht="57" x14ac:dyDescent="0.2">
      <c r="A411" s="103" t="s">
        <v>621</v>
      </c>
      <c r="B411" s="55" t="s">
        <v>1316</v>
      </c>
      <c r="C411" s="55" t="s">
        <v>1317</v>
      </c>
      <c r="D411" s="54" t="s">
        <v>126</v>
      </c>
      <c r="E411" s="53">
        <v>6.42</v>
      </c>
      <c r="F411" s="53"/>
      <c r="G411" s="53">
        <v>6.42</v>
      </c>
      <c r="H411" s="51"/>
      <c r="I411" s="52"/>
      <c r="J411" s="51"/>
      <c r="K411" s="52"/>
      <c r="L411" s="96"/>
      <c r="AC411" s="39">
        <v>1766.87</v>
      </c>
      <c r="AD411" s="39">
        <v>1766.87</v>
      </c>
      <c r="AE411" s="39">
        <v>1193.83</v>
      </c>
      <c r="AF411" s="39">
        <v>1193.83</v>
      </c>
      <c r="AS411" s="39">
        <v>1766.87</v>
      </c>
      <c r="AT411" s="39">
        <v>1193.83</v>
      </c>
      <c r="BC411" s="39">
        <v>0</v>
      </c>
      <c r="BD411" s="39">
        <v>0</v>
      </c>
    </row>
    <row r="413" spans="1:56" ht="14.25" x14ac:dyDescent="0.2">
      <c r="A413" s="103"/>
      <c r="B413" s="61">
        <v>1</v>
      </c>
      <c r="C413" s="55" t="s">
        <v>33</v>
      </c>
      <c r="D413" s="54"/>
      <c r="E413" s="53"/>
      <c r="F413" s="53"/>
      <c r="G413" s="53"/>
      <c r="H413" s="51">
        <v>371.91</v>
      </c>
      <c r="I413" s="52"/>
      <c r="J413" s="51">
        <v>2387.66</v>
      </c>
      <c r="K413" s="52"/>
      <c r="L413" s="96"/>
    </row>
    <row r="414" spans="1:56" ht="14.25" x14ac:dyDescent="0.2">
      <c r="A414" s="103"/>
      <c r="B414" s="61">
        <v>3</v>
      </c>
      <c r="C414" s="55" t="s">
        <v>34</v>
      </c>
      <c r="D414" s="54"/>
      <c r="E414" s="53"/>
      <c r="F414" s="53"/>
      <c r="G414" s="53"/>
      <c r="H414" s="51">
        <v>6.54</v>
      </c>
      <c r="I414" s="52"/>
      <c r="J414" s="51">
        <v>41.99</v>
      </c>
      <c r="K414" s="52"/>
      <c r="L414" s="96"/>
    </row>
    <row r="415" spans="1:56" ht="14.25" x14ac:dyDescent="0.2">
      <c r="A415" s="103"/>
      <c r="B415" s="61">
        <v>4</v>
      </c>
      <c r="C415" s="55" t="s">
        <v>35</v>
      </c>
      <c r="D415" s="54"/>
      <c r="E415" s="53"/>
      <c r="F415" s="53"/>
      <c r="G415" s="53"/>
      <c r="H415" s="51">
        <v>12.56</v>
      </c>
      <c r="I415" s="52"/>
      <c r="J415" s="51">
        <v>80.64</v>
      </c>
      <c r="K415" s="52"/>
      <c r="L415" s="96"/>
    </row>
    <row r="416" spans="1:56" ht="14.25" x14ac:dyDescent="0.2">
      <c r="A416" s="103"/>
      <c r="B416" s="55"/>
      <c r="C416" s="60" t="s">
        <v>68</v>
      </c>
      <c r="D416" s="59" t="s">
        <v>69</v>
      </c>
      <c r="E416" s="58">
        <v>43.6</v>
      </c>
      <c r="F416" s="58"/>
      <c r="G416" s="58">
        <v>279.91199999999998</v>
      </c>
      <c r="H416" s="56"/>
      <c r="I416" s="57"/>
      <c r="J416" s="56"/>
      <c r="K416" s="57"/>
      <c r="L416" s="95"/>
    </row>
    <row r="417" spans="1:84" ht="14.25" x14ac:dyDescent="0.2">
      <c r="A417" s="103"/>
      <c r="B417" s="55"/>
      <c r="C417" s="55" t="s">
        <v>71</v>
      </c>
      <c r="D417" s="54"/>
      <c r="E417" s="53"/>
      <c r="F417" s="53"/>
      <c r="G417" s="53"/>
      <c r="H417" s="51">
        <f>H413+H414+H415</f>
        <v>391.01000000000005</v>
      </c>
      <c r="I417" s="52"/>
      <c r="J417" s="51">
        <f>J413+J414+J415</f>
        <v>2510.2899999999995</v>
      </c>
      <c r="K417" s="52"/>
      <c r="L417" s="96"/>
    </row>
    <row r="418" spans="1:84" ht="14.25" x14ac:dyDescent="0.2">
      <c r="A418" s="103"/>
      <c r="B418" s="55"/>
      <c r="C418" s="55" t="s">
        <v>72</v>
      </c>
      <c r="D418" s="54"/>
      <c r="E418" s="53"/>
      <c r="F418" s="53"/>
      <c r="G418" s="53"/>
      <c r="H418" s="51"/>
      <c r="I418" s="52"/>
      <c r="J418" s="51">
        <f>SUM(Q411:Q421)+SUM(V411:V421)</f>
        <v>2387.66</v>
      </c>
      <c r="K418" s="52"/>
      <c r="L418" s="96"/>
    </row>
    <row r="419" spans="1:84" ht="28.5" x14ac:dyDescent="0.2">
      <c r="A419" s="103"/>
      <c r="B419" s="55" t="s">
        <v>965</v>
      </c>
      <c r="C419" s="55" t="s">
        <v>964</v>
      </c>
      <c r="D419" s="54" t="s">
        <v>73</v>
      </c>
      <c r="E419" s="53">
        <v>74</v>
      </c>
      <c r="F419" s="53"/>
      <c r="G419" s="53">
        <v>74</v>
      </c>
      <c r="H419" s="51"/>
      <c r="I419" s="52"/>
      <c r="J419" s="51">
        <f>SUM(AC411:AC421)</f>
        <v>1766.87</v>
      </c>
      <c r="K419" s="52"/>
      <c r="L419" s="96"/>
    </row>
    <row r="420" spans="1:84" ht="57" x14ac:dyDescent="0.2">
      <c r="A420" s="104"/>
      <c r="B420" s="60" t="s">
        <v>963</v>
      </c>
      <c r="C420" s="60" t="s">
        <v>962</v>
      </c>
      <c r="D420" s="59" t="s">
        <v>73</v>
      </c>
      <c r="E420" s="58">
        <v>50</v>
      </c>
      <c r="F420" s="58"/>
      <c r="G420" s="58">
        <v>50</v>
      </c>
      <c r="H420" s="56"/>
      <c r="I420" s="57"/>
      <c r="J420" s="56">
        <f>SUM(AE411:AE421)</f>
        <v>1193.83</v>
      </c>
      <c r="K420" s="57"/>
      <c r="L420" s="95"/>
    </row>
    <row r="421" spans="1:84" ht="15" x14ac:dyDescent="0.25">
      <c r="C421" s="198" t="s">
        <v>74</v>
      </c>
      <c r="D421" s="198"/>
      <c r="E421" s="198"/>
      <c r="F421" s="198"/>
      <c r="G421" s="198"/>
      <c r="H421" s="198"/>
      <c r="I421" s="198">
        <f>J413+J414+J415+J419+J420</f>
        <v>5470.99</v>
      </c>
      <c r="J421" s="198"/>
      <c r="O421" s="49">
        <f>I421</f>
        <v>5470.99</v>
      </c>
      <c r="P421" s="39">
        <f>K421</f>
        <v>0</v>
      </c>
      <c r="Q421" s="49">
        <f>J413</f>
        <v>2387.66</v>
      </c>
      <c r="R421" s="49">
        <f>J413</f>
        <v>2387.66</v>
      </c>
      <c r="U421" s="94">
        <f>L413</f>
        <v>0</v>
      </c>
      <c r="V421" s="39">
        <f>0</f>
        <v>0</v>
      </c>
      <c r="W421" s="39">
        <f>0</f>
        <v>0</v>
      </c>
      <c r="X421" s="49">
        <f>J414</f>
        <v>41.99</v>
      </c>
      <c r="Z421" s="94">
        <f>L414</f>
        <v>0</v>
      </c>
      <c r="AB421" s="49">
        <f>J415</f>
        <v>80.64</v>
      </c>
      <c r="AN421" s="39">
        <v>5470.99</v>
      </c>
      <c r="AO421" s="39">
        <v>80.64</v>
      </c>
      <c r="AP421" s="39">
        <v>41.99</v>
      </c>
      <c r="AQ421" s="39">
        <v>2387.66</v>
      </c>
      <c r="AX421" s="39">
        <v>0</v>
      </c>
      <c r="AY421" s="39">
        <v>0</v>
      </c>
      <c r="AZ421" s="39">
        <v>0</v>
      </c>
      <c r="BA421" s="39">
        <v>0</v>
      </c>
    </row>
    <row r="423" spans="1:84" ht="15" x14ac:dyDescent="0.2">
      <c r="A423" s="48"/>
      <c r="B423" s="47"/>
      <c r="C423" s="197" t="s">
        <v>165</v>
      </c>
      <c r="D423" s="197"/>
      <c r="E423" s="197"/>
      <c r="F423" s="197"/>
      <c r="G423" s="197"/>
      <c r="H423" s="197"/>
      <c r="I423" s="46"/>
      <c r="J423" s="45">
        <f>J425+J426+J427+J428</f>
        <v>3647.45</v>
      </c>
      <c r="K423" s="45"/>
      <c r="L423" s="93"/>
      <c r="CF423" s="99" t="s">
        <v>165</v>
      </c>
    </row>
    <row r="424" spans="1:84" ht="14.25" x14ac:dyDescent="0.2">
      <c r="A424" s="44"/>
      <c r="B424" s="43"/>
      <c r="C424" s="196" t="s">
        <v>75</v>
      </c>
      <c r="D424" s="195"/>
      <c r="E424" s="195"/>
      <c r="F424" s="195"/>
      <c r="G424" s="195"/>
      <c r="H424" s="195"/>
      <c r="I424" s="100"/>
      <c r="J424" s="42"/>
      <c r="K424" s="42"/>
      <c r="L424" s="92"/>
    </row>
    <row r="425" spans="1:84" ht="14.25" x14ac:dyDescent="0.2">
      <c r="A425" s="44"/>
      <c r="B425" s="43"/>
      <c r="C425" s="195" t="s">
        <v>76</v>
      </c>
      <c r="D425" s="195"/>
      <c r="E425" s="195"/>
      <c r="F425" s="195"/>
      <c r="G425" s="195"/>
      <c r="H425" s="195"/>
      <c r="I425" s="100"/>
      <c r="J425" s="42">
        <f>SUM(Q369:Q421)</f>
        <v>3447.63</v>
      </c>
      <c r="K425" s="42"/>
      <c r="L425" s="92"/>
    </row>
    <row r="426" spans="1:84" ht="14.25" x14ac:dyDescent="0.2">
      <c r="A426" s="44"/>
      <c r="B426" s="43"/>
      <c r="C426" s="195" t="s">
        <v>77</v>
      </c>
      <c r="D426" s="195"/>
      <c r="E426" s="195"/>
      <c r="F426" s="195"/>
      <c r="G426" s="195"/>
      <c r="H426" s="195"/>
      <c r="I426" s="100"/>
      <c r="J426" s="42">
        <v>76.7</v>
      </c>
      <c r="K426" s="42"/>
      <c r="L426" s="92"/>
    </row>
    <row r="427" spans="1:84" ht="14.25" x14ac:dyDescent="0.2">
      <c r="A427" s="44"/>
      <c r="B427" s="43"/>
      <c r="C427" s="195" t="s">
        <v>78</v>
      </c>
      <c r="D427" s="195"/>
      <c r="E427" s="195"/>
      <c r="F427" s="195"/>
      <c r="G427" s="195"/>
      <c r="H427" s="195"/>
      <c r="I427" s="100"/>
      <c r="J427" s="42">
        <v>123.12</v>
      </c>
      <c r="K427" s="42"/>
      <c r="L427" s="92"/>
    </row>
    <row r="428" spans="1:84" ht="14.25" hidden="1" customHeight="1" x14ac:dyDescent="0.2">
      <c r="A428" s="44"/>
      <c r="B428" s="43"/>
      <c r="C428" s="195" t="s">
        <v>79</v>
      </c>
      <c r="D428" s="195"/>
      <c r="E428" s="195"/>
      <c r="F428" s="195"/>
      <c r="G428" s="195"/>
      <c r="H428" s="195"/>
      <c r="I428" s="100"/>
      <c r="J428" s="42">
        <v>0</v>
      </c>
      <c r="K428" s="42"/>
      <c r="L428" s="92"/>
    </row>
    <row r="429" spans="1:84" ht="14.25" x14ac:dyDescent="0.2">
      <c r="A429" s="44"/>
      <c r="B429" s="43"/>
      <c r="C429" s="195" t="s">
        <v>87</v>
      </c>
      <c r="D429" s="195"/>
      <c r="E429" s="195"/>
      <c r="F429" s="195"/>
      <c r="G429" s="195"/>
      <c r="H429" s="195"/>
      <c r="I429" s="100"/>
      <c r="J429" s="42">
        <f>SUM(Q369:Q421)+SUM(V369:V421)</f>
        <v>3452.75</v>
      </c>
      <c r="K429" s="42"/>
      <c r="L429" s="92"/>
    </row>
    <row r="430" spans="1:84" ht="14.25" x14ac:dyDescent="0.2">
      <c r="A430" s="44"/>
      <c r="B430" s="43"/>
      <c r="C430" s="195" t="s">
        <v>88</v>
      </c>
      <c r="D430" s="195"/>
      <c r="E430" s="195"/>
      <c r="F430" s="195"/>
      <c r="G430" s="195"/>
      <c r="H430" s="195"/>
      <c r="I430" s="100"/>
      <c r="J430" s="42">
        <v>2555.4499999999998</v>
      </c>
      <c r="K430" s="42"/>
      <c r="L430" s="92"/>
    </row>
    <row r="431" spans="1:84" ht="14.25" x14ac:dyDescent="0.2">
      <c r="A431" s="44"/>
      <c r="B431" s="43"/>
      <c r="C431" s="195" t="s">
        <v>89</v>
      </c>
      <c r="D431" s="195"/>
      <c r="E431" s="195"/>
      <c r="F431" s="195"/>
      <c r="G431" s="195"/>
      <c r="H431" s="195"/>
      <c r="I431" s="100"/>
      <c r="J431" s="42">
        <v>1727.08</v>
      </c>
      <c r="K431" s="42"/>
      <c r="L431" s="92"/>
    </row>
    <row r="432" spans="1:84" ht="14.25" hidden="1" customHeight="1" x14ac:dyDescent="0.2">
      <c r="A432" s="44"/>
      <c r="B432" s="43"/>
      <c r="C432" s="195" t="s">
        <v>90</v>
      </c>
      <c r="D432" s="195"/>
      <c r="E432" s="195"/>
      <c r="F432" s="195"/>
      <c r="G432" s="195"/>
      <c r="H432" s="195"/>
      <c r="I432" s="100"/>
      <c r="J432" s="42">
        <v>0</v>
      </c>
      <c r="K432" s="42"/>
      <c r="L432" s="92"/>
    </row>
    <row r="433" spans="1:56" ht="14.25" hidden="1" customHeight="1" x14ac:dyDescent="0.2">
      <c r="A433" s="44"/>
      <c r="B433" s="43"/>
      <c r="C433" s="195" t="s">
        <v>91</v>
      </c>
      <c r="D433" s="195"/>
      <c r="E433" s="195"/>
      <c r="F433" s="195"/>
      <c r="G433" s="195"/>
      <c r="H433" s="195"/>
      <c r="I433" s="100"/>
      <c r="J433" s="42">
        <v>0</v>
      </c>
      <c r="K433" s="42"/>
      <c r="L433" s="92"/>
    </row>
    <row r="434" spans="1:56" ht="15" x14ac:dyDescent="0.2">
      <c r="A434" s="48"/>
      <c r="B434" s="47"/>
      <c r="C434" s="197" t="s">
        <v>164</v>
      </c>
      <c r="D434" s="197"/>
      <c r="E434" s="197"/>
      <c r="F434" s="197"/>
      <c r="G434" s="197"/>
      <c r="H434" s="197"/>
      <c r="I434" s="46"/>
      <c r="J434" s="45">
        <v>7929.98</v>
      </c>
      <c r="K434" s="45"/>
      <c r="L434" s="93"/>
    </row>
    <row r="435" spans="1:56" ht="14.25" hidden="1" customHeight="1" x14ac:dyDescent="0.2">
      <c r="A435" s="44"/>
      <c r="B435" s="43"/>
      <c r="C435" s="196" t="s">
        <v>75</v>
      </c>
      <c r="D435" s="195"/>
      <c r="E435" s="195"/>
      <c r="F435" s="195"/>
      <c r="G435" s="195"/>
      <c r="H435" s="195"/>
      <c r="I435" s="100"/>
      <c r="J435" s="42"/>
      <c r="K435" s="42"/>
      <c r="L435" s="92"/>
    </row>
    <row r="436" spans="1:56" ht="14.25" hidden="1" customHeight="1" x14ac:dyDescent="0.2">
      <c r="A436" s="44"/>
      <c r="B436" s="43"/>
      <c r="C436" s="195" t="s">
        <v>163</v>
      </c>
      <c r="D436" s="195"/>
      <c r="E436" s="195"/>
      <c r="F436" s="195"/>
      <c r="G436" s="195"/>
      <c r="H436" s="195"/>
      <c r="I436" s="100"/>
      <c r="J436" s="42">
        <f>SUM(BQ369:BQ421)</f>
        <v>0</v>
      </c>
      <c r="K436" s="42"/>
      <c r="L436" s="92"/>
    </row>
    <row r="437" spans="1:56" ht="14.25" hidden="1" customHeight="1" x14ac:dyDescent="0.2">
      <c r="A437" s="44"/>
      <c r="B437" s="43"/>
      <c r="C437" s="195" t="s">
        <v>162</v>
      </c>
      <c r="D437" s="195"/>
      <c r="E437" s="195"/>
      <c r="F437" s="195"/>
      <c r="G437" s="195"/>
      <c r="H437" s="195"/>
      <c r="I437" s="100"/>
      <c r="J437" s="42">
        <f>SUM(BR369:BR421)</f>
        <v>0</v>
      </c>
      <c r="K437" s="42"/>
      <c r="L437" s="92"/>
    </row>
    <row r="439" spans="1:56" ht="16.5" x14ac:dyDescent="0.25">
      <c r="A439" s="199" t="s">
        <v>1039</v>
      </c>
      <c r="B439" s="199"/>
      <c r="C439" s="199"/>
      <c r="D439" s="199"/>
      <c r="E439" s="199"/>
      <c r="F439" s="199"/>
      <c r="G439" s="199"/>
      <c r="H439" s="199"/>
      <c r="I439" s="199"/>
      <c r="J439" s="199"/>
      <c r="K439" s="199"/>
      <c r="L439" s="199"/>
    </row>
    <row r="440" spans="1:56" ht="14.25" x14ac:dyDescent="0.2">
      <c r="C440" s="107" t="s">
        <v>1101</v>
      </c>
    </row>
    <row r="441" spans="1:56" ht="159" x14ac:dyDescent="0.2">
      <c r="A441" s="103" t="s">
        <v>625</v>
      </c>
      <c r="B441" s="55" t="s">
        <v>1102</v>
      </c>
      <c r="C441" s="55" t="s">
        <v>1024</v>
      </c>
      <c r="D441" s="54" t="s">
        <v>110</v>
      </c>
      <c r="E441" s="53">
        <v>1</v>
      </c>
      <c r="F441" s="53"/>
      <c r="G441" s="53">
        <v>1</v>
      </c>
      <c r="H441" s="51"/>
      <c r="I441" s="52"/>
      <c r="J441" s="51"/>
      <c r="K441" s="52"/>
      <c r="L441" s="96"/>
      <c r="AC441" s="39">
        <v>496.59</v>
      </c>
      <c r="AD441" s="39">
        <v>496.59</v>
      </c>
      <c r="AE441" s="39">
        <v>304.12</v>
      </c>
      <c r="AF441" s="39">
        <v>304.12</v>
      </c>
      <c r="AS441" s="39">
        <v>496.59</v>
      </c>
      <c r="AT441" s="39">
        <v>304.12</v>
      </c>
      <c r="BC441" s="39">
        <v>0</v>
      </c>
      <c r="BD441" s="39">
        <v>0</v>
      </c>
    </row>
    <row r="442" spans="1:56" ht="38.25" x14ac:dyDescent="0.2">
      <c r="B442" s="106" t="s">
        <v>452</v>
      </c>
    </row>
    <row r="443" spans="1:56" ht="14.25" x14ac:dyDescent="0.2">
      <c r="A443" s="103"/>
      <c r="B443" s="61">
        <v>1</v>
      </c>
      <c r="C443" s="55" t="s">
        <v>33</v>
      </c>
      <c r="D443" s="54"/>
      <c r="E443" s="53"/>
      <c r="F443" s="53"/>
      <c r="G443" s="53"/>
      <c r="H443" s="51">
        <v>368.12</v>
      </c>
      <c r="I443" s="52">
        <f>ROUND(1.15,7)</f>
        <v>1.1499999999999999</v>
      </c>
      <c r="J443" s="51">
        <v>423.34</v>
      </c>
      <c r="K443" s="52"/>
      <c r="L443" s="96"/>
    </row>
    <row r="444" spans="1:56" ht="14.25" x14ac:dyDescent="0.2">
      <c r="A444" s="103"/>
      <c r="B444" s="61">
        <v>3</v>
      </c>
      <c r="C444" s="55" t="s">
        <v>34</v>
      </c>
      <c r="D444" s="54"/>
      <c r="E444" s="53"/>
      <c r="F444" s="53"/>
      <c r="G444" s="53"/>
      <c r="H444" s="51">
        <v>93.88</v>
      </c>
      <c r="I444" s="52">
        <f>ROUND(1.25,7)</f>
        <v>1.25</v>
      </c>
      <c r="J444" s="51">
        <v>117.36</v>
      </c>
      <c r="K444" s="52"/>
      <c r="L444" s="96"/>
    </row>
    <row r="445" spans="1:56" ht="14.25" x14ac:dyDescent="0.2">
      <c r="A445" s="103"/>
      <c r="B445" s="61">
        <v>2</v>
      </c>
      <c r="C445" s="55" t="s">
        <v>67</v>
      </c>
      <c r="D445" s="54"/>
      <c r="E445" s="53"/>
      <c r="F445" s="53"/>
      <c r="G445" s="53"/>
      <c r="H445" s="51">
        <v>6.18</v>
      </c>
      <c r="I445" s="52">
        <f>ROUND(1.25,7)</f>
        <v>1.25</v>
      </c>
      <c r="J445" s="62">
        <v>7.73</v>
      </c>
      <c r="K445" s="52"/>
      <c r="L445" s="97"/>
    </row>
    <row r="446" spans="1:56" ht="14.25" x14ac:dyDescent="0.2">
      <c r="A446" s="103"/>
      <c r="B446" s="61">
        <v>4</v>
      </c>
      <c r="C446" s="55" t="s">
        <v>35</v>
      </c>
      <c r="D446" s="54"/>
      <c r="E446" s="53"/>
      <c r="F446" s="53"/>
      <c r="G446" s="53"/>
      <c r="H446" s="51">
        <v>196.98</v>
      </c>
      <c r="I446" s="52"/>
      <c r="J446" s="51">
        <v>196.98</v>
      </c>
      <c r="K446" s="52"/>
      <c r="L446" s="96"/>
    </row>
    <row r="447" spans="1:56" ht="14.25" x14ac:dyDescent="0.2">
      <c r="A447" s="103"/>
      <c r="B447" s="55"/>
      <c r="C447" s="55" t="s">
        <v>68</v>
      </c>
      <c r="D447" s="54" t="s">
        <v>69</v>
      </c>
      <c r="E447" s="53">
        <v>40.1</v>
      </c>
      <c r="F447" s="53">
        <f>ROUND(1.15,7)</f>
        <v>1.1499999999999999</v>
      </c>
      <c r="G447" s="53">
        <v>46.115000000000002</v>
      </c>
      <c r="H447" s="51"/>
      <c r="I447" s="52"/>
      <c r="J447" s="51"/>
      <c r="K447" s="52"/>
      <c r="L447" s="96"/>
    </row>
    <row r="448" spans="1:56" ht="14.25" x14ac:dyDescent="0.2">
      <c r="A448" s="103"/>
      <c r="B448" s="55"/>
      <c r="C448" s="60" t="s">
        <v>70</v>
      </c>
      <c r="D448" s="59" t="s">
        <v>69</v>
      </c>
      <c r="E448" s="58">
        <v>0.5</v>
      </c>
      <c r="F448" s="58">
        <f>ROUND(1.25,7)</f>
        <v>1.25</v>
      </c>
      <c r="G448" s="58">
        <v>0.625</v>
      </c>
      <c r="H448" s="56"/>
      <c r="I448" s="57"/>
      <c r="J448" s="56"/>
      <c r="K448" s="57"/>
      <c r="L448" s="95"/>
    </row>
    <row r="449" spans="1:60" ht="14.25" x14ac:dyDescent="0.2">
      <c r="A449" s="103"/>
      <c r="B449" s="55"/>
      <c r="C449" s="55" t="s">
        <v>71</v>
      </c>
      <c r="D449" s="54"/>
      <c r="E449" s="53"/>
      <c r="F449" s="53"/>
      <c r="G449" s="53"/>
      <c r="H449" s="51">
        <f>H443+H444+H446</f>
        <v>658.98</v>
      </c>
      <c r="I449" s="52"/>
      <c r="J449" s="51">
        <f>J443+J444+J446</f>
        <v>737.68</v>
      </c>
      <c r="K449" s="52"/>
      <c r="L449" s="96"/>
    </row>
    <row r="450" spans="1:60" ht="14.25" x14ac:dyDescent="0.2">
      <c r="A450" s="103"/>
      <c r="B450" s="55"/>
      <c r="C450" s="55" t="s">
        <v>72</v>
      </c>
      <c r="D450" s="54"/>
      <c r="E450" s="53"/>
      <c r="F450" s="53"/>
      <c r="G450" s="53"/>
      <c r="H450" s="51"/>
      <c r="I450" s="52"/>
      <c r="J450" s="51">
        <f>SUM(Q441:Q453)+SUM(V441:V453)</f>
        <v>431.07</v>
      </c>
      <c r="K450" s="52"/>
      <c r="L450" s="96"/>
    </row>
    <row r="451" spans="1:60" ht="71.25" x14ac:dyDescent="0.2">
      <c r="A451" s="103"/>
      <c r="B451" s="55" t="s">
        <v>969</v>
      </c>
      <c r="C451" s="55" t="s">
        <v>968</v>
      </c>
      <c r="D451" s="54" t="s">
        <v>73</v>
      </c>
      <c r="E451" s="53">
        <v>128</v>
      </c>
      <c r="F451" s="53">
        <f>ROUND(0.9,7)</f>
        <v>0.9</v>
      </c>
      <c r="G451" s="53">
        <v>115.2</v>
      </c>
      <c r="H451" s="51"/>
      <c r="I451" s="52"/>
      <c r="J451" s="51">
        <f>SUM(AC441:AC453)</f>
        <v>496.59</v>
      </c>
      <c r="K451" s="52"/>
      <c r="L451" s="96"/>
    </row>
    <row r="452" spans="1:60" ht="71.25" x14ac:dyDescent="0.2">
      <c r="A452" s="104"/>
      <c r="B452" s="60" t="s">
        <v>967</v>
      </c>
      <c r="C452" s="60" t="s">
        <v>966</v>
      </c>
      <c r="D452" s="59" t="s">
        <v>73</v>
      </c>
      <c r="E452" s="58">
        <v>83</v>
      </c>
      <c r="F452" s="58">
        <f>ROUND(0.85,7)</f>
        <v>0.85</v>
      </c>
      <c r="G452" s="58">
        <v>70.55</v>
      </c>
      <c r="H452" s="56"/>
      <c r="I452" s="57"/>
      <c r="J452" s="56">
        <f>SUM(AE441:AE453)</f>
        <v>304.12</v>
      </c>
      <c r="K452" s="57"/>
      <c r="L452" s="95"/>
    </row>
    <row r="453" spans="1:60" ht="15" x14ac:dyDescent="0.25">
      <c r="C453" s="198" t="s">
        <v>74</v>
      </c>
      <c r="D453" s="198"/>
      <c r="E453" s="198"/>
      <c r="F453" s="198"/>
      <c r="G453" s="198"/>
      <c r="H453" s="198"/>
      <c r="I453" s="198">
        <f>J443+J444+J446+J451+J452</f>
        <v>1538.3899999999999</v>
      </c>
      <c r="J453" s="198"/>
      <c r="O453" s="49">
        <f>I453</f>
        <v>1538.3899999999999</v>
      </c>
      <c r="P453" s="39">
        <f>K453</f>
        <v>0</v>
      </c>
      <c r="Q453" s="49">
        <f>J443</f>
        <v>423.34</v>
      </c>
      <c r="R453" s="49">
        <f>J443</f>
        <v>423.34</v>
      </c>
      <c r="U453" s="94">
        <f>L443</f>
        <v>0</v>
      </c>
      <c r="V453" s="49">
        <f>J445</f>
        <v>7.73</v>
      </c>
      <c r="W453" s="94">
        <f>L445</f>
        <v>0</v>
      </c>
      <c r="X453" s="49">
        <f>J444</f>
        <v>117.36</v>
      </c>
      <c r="Z453" s="94">
        <f>L444</f>
        <v>0</v>
      </c>
      <c r="AB453" s="49">
        <f>J446</f>
        <v>196.98</v>
      </c>
      <c r="AN453" s="39">
        <v>1538.3899999999999</v>
      </c>
      <c r="AO453" s="39">
        <v>196.98</v>
      </c>
      <c r="AP453" s="39">
        <v>117.36</v>
      </c>
      <c r="AQ453" s="39">
        <v>423.34</v>
      </c>
      <c r="AX453" s="39">
        <v>0</v>
      </c>
      <c r="AY453" s="39">
        <v>0</v>
      </c>
      <c r="AZ453" s="39">
        <v>0</v>
      </c>
      <c r="BA453" s="39">
        <v>0</v>
      </c>
    </row>
    <row r="454" spans="1:60" ht="42.75" x14ac:dyDescent="0.2">
      <c r="A454" s="109" t="s">
        <v>628</v>
      </c>
      <c r="B454" s="91" t="s">
        <v>1103</v>
      </c>
      <c r="C454" s="91" t="s">
        <v>1038</v>
      </c>
      <c r="D454" s="90" t="s">
        <v>1104</v>
      </c>
      <c r="E454" s="89">
        <v>1</v>
      </c>
      <c r="F454" s="89"/>
      <c r="G454" s="89">
        <v>1</v>
      </c>
      <c r="H454" s="87">
        <v>35293.9</v>
      </c>
      <c r="I454" s="88"/>
      <c r="J454" s="87">
        <v>35293.9</v>
      </c>
      <c r="K454" s="88"/>
      <c r="L454" s="108"/>
      <c r="AC454" s="39">
        <v>0</v>
      </c>
      <c r="AD454" s="39">
        <v>0</v>
      </c>
      <c r="AE454" s="39">
        <v>0</v>
      </c>
      <c r="AF454" s="39">
        <v>0</v>
      </c>
      <c r="AS454" s="39">
        <v>0</v>
      </c>
      <c r="AT454" s="39">
        <v>0</v>
      </c>
      <c r="BC454" s="39">
        <v>0</v>
      </c>
      <c r="BD454" s="39">
        <v>0</v>
      </c>
    </row>
    <row r="455" spans="1:60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</row>
    <row r="456" spans="1:60" ht="15" x14ac:dyDescent="0.25">
      <c r="A456" s="86"/>
      <c r="B456" s="86"/>
      <c r="C456" s="227" t="s">
        <v>74</v>
      </c>
      <c r="D456" s="227"/>
      <c r="E456" s="227"/>
      <c r="F456" s="227"/>
      <c r="G456" s="227"/>
      <c r="H456" s="227"/>
      <c r="I456" s="227">
        <f>J454</f>
        <v>35293.9</v>
      </c>
      <c r="J456" s="227"/>
      <c r="K456" s="86"/>
      <c r="L456" s="86"/>
      <c r="O456" s="49">
        <f>I456</f>
        <v>35293.9</v>
      </c>
      <c r="P456" s="39">
        <f>K456</f>
        <v>0</v>
      </c>
      <c r="Q456" s="39">
        <f>0</f>
        <v>0</v>
      </c>
      <c r="U456" s="39">
        <f>0</f>
        <v>0</v>
      </c>
      <c r="V456" s="39">
        <f>0</f>
        <v>0</v>
      </c>
      <c r="W456" s="39">
        <f>0</f>
        <v>0</v>
      </c>
      <c r="X456" s="39">
        <f>0</f>
        <v>0</v>
      </c>
      <c r="Z456" s="39">
        <f>0</f>
        <v>0</v>
      </c>
      <c r="AB456" s="49">
        <f>I456</f>
        <v>35293.9</v>
      </c>
      <c r="AN456" s="39">
        <v>0</v>
      </c>
      <c r="AO456" s="39">
        <v>0</v>
      </c>
      <c r="AP456" s="39">
        <v>0</v>
      </c>
      <c r="AQ456" s="39">
        <v>0</v>
      </c>
      <c r="AX456" s="39">
        <v>0</v>
      </c>
      <c r="AY456" s="39">
        <v>0</v>
      </c>
      <c r="AZ456" s="39">
        <v>0</v>
      </c>
      <c r="BA456" s="39">
        <v>0</v>
      </c>
      <c r="BH456" s="39">
        <v>35293.9</v>
      </c>
    </row>
    <row r="457" spans="1:60" ht="42.75" x14ac:dyDescent="0.2">
      <c r="A457" s="109" t="s">
        <v>630</v>
      </c>
      <c r="B457" s="91" t="s">
        <v>1105</v>
      </c>
      <c r="C457" s="91" t="s">
        <v>1037</v>
      </c>
      <c r="D457" s="90" t="s">
        <v>1104</v>
      </c>
      <c r="E457" s="89">
        <v>1</v>
      </c>
      <c r="F457" s="89"/>
      <c r="G457" s="89">
        <v>1</v>
      </c>
      <c r="H457" s="87">
        <v>19022.86</v>
      </c>
      <c r="I457" s="88"/>
      <c r="J457" s="87">
        <v>19022.86</v>
      </c>
      <c r="K457" s="88"/>
      <c r="L457" s="108"/>
      <c r="AC457" s="39">
        <v>0</v>
      </c>
      <c r="AD457" s="39">
        <v>0</v>
      </c>
      <c r="AE457" s="39">
        <v>0</v>
      </c>
      <c r="AF457" s="39">
        <v>0</v>
      </c>
      <c r="AS457" s="39">
        <v>0</v>
      </c>
      <c r="AT457" s="39">
        <v>0</v>
      </c>
      <c r="BC457" s="39">
        <v>0</v>
      </c>
      <c r="BD457" s="39">
        <v>0</v>
      </c>
    </row>
    <row r="458" spans="1:60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</row>
    <row r="459" spans="1:60" ht="15" x14ac:dyDescent="0.25">
      <c r="A459" s="86"/>
      <c r="B459" s="86"/>
      <c r="C459" s="227" t="s">
        <v>74</v>
      </c>
      <c r="D459" s="227"/>
      <c r="E459" s="227"/>
      <c r="F459" s="227"/>
      <c r="G459" s="227"/>
      <c r="H459" s="227"/>
      <c r="I459" s="227">
        <f>J457</f>
        <v>19022.86</v>
      </c>
      <c r="J459" s="227"/>
      <c r="K459" s="86"/>
      <c r="L459" s="86"/>
      <c r="O459" s="49">
        <f>I459</f>
        <v>19022.86</v>
      </c>
      <c r="P459" s="39">
        <f>K459</f>
        <v>0</v>
      </c>
      <c r="Q459" s="39">
        <f>0</f>
        <v>0</v>
      </c>
      <c r="U459" s="39">
        <f>0</f>
        <v>0</v>
      </c>
      <c r="V459" s="39">
        <f>0</f>
        <v>0</v>
      </c>
      <c r="W459" s="39">
        <f>0</f>
        <v>0</v>
      </c>
      <c r="X459" s="39">
        <f>0</f>
        <v>0</v>
      </c>
      <c r="Z459" s="39">
        <f>0</f>
        <v>0</v>
      </c>
      <c r="AB459" s="49">
        <f>I459</f>
        <v>19022.86</v>
      </c>
      <c r="AN459" s="39">
        <v>0</v>
      </c>
      <c r="AO459" s="39">
        <v>0</v>
      </c>
      <c r="AP459" s="39">
        <v>0</v>
      </c>
      <c r="AQ459" s="39">
        <v>0</v>
      </c>
      <c r="AX459" s="39">
        <v>0</v>
      </c>
      <c r="AY459" s="39">
        <v>0</v>
      </c>
      <c r="AZ459" s="39">
        <v>0</v>
      </c>
      <c r="BA459" s="39">
        <v>0</v>
      </c>
      <c r="BH459" s="39">
        <v>19022.86</v>
      </c>
    </row>
    <row r="460" spans="1:60" ht="57" x14ac:dyDescent="0.2">
      <c r="A460" s="109" t="s">
        <v>632</v>
      </c>
      <c r="B460" s="91" t="s">
        <v>1106</v>
      </c>
      <c r="C460" s="91" t="s">
        <v>1036</v>
      </c>
      <c r="D460" s="90" t="s">
        <v>1104</v>
      </c>
      <c r="E460" s="89">
        <v>1</v>
      </c>
      <c r="F460" s="89"/>
      <c r="G460" s="89">
        <v>1</v>
      </c>
      <c r="H460" s="87">
        <v>3750</v>
      </c>
      <c r="I460" s="88"/>
      <c r="J460" s="87">
        <v>3750</v>
      </c>
      <c r="K460" s="88"/>
      <c r="L460" s="108"/>
      <c r="AC460" s="39">
        <v>0</v>
      </c>
      <c r="AD460" s="39">
        <v>0</v>
      </c>
      <c r="AE460" s="39">
        <v>0</v>
      </c>
      <c r="AF460" s="39">
        <v>0</v>
      </c>
      <c r="AS460" s="39">
        <v>0</v>
      </c>
      <c r="AT460" s="39">
        <v>0</v>
      </c>
      <c r="BC460" s="39">
        <v>0</v>
      </c>
      <c r="BD460" s="39">
        <v>0</v>
      </c>
    </row>
    <row r="461" spans="1:60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</row>
    <row r="462" spans="1:60" ht="15" x14ac:dyDescent="0.25">
      <c r="A462" s="86"/>
      <c r="B462" s="86"/>
      <c r="C462" s="227" t="s">
        <v>74</v>
      </c>
      <c r="D462" s="227"/>
      <c r="E462" s="227"/>
      <c r="F462" s="227"/>
      <c r="G462" s="227"/>
      <c r="H462" s="227"/>
      <c r="I462" s="227">
        <f>J460</f>
        <v>3750</v>
      </c>
      <c r="J462" s="227"/>
      <c r="K462" s="86"/>
      <c r="L462" s="86"/>
      <c r="O462" s="49">
        <f>I462</f>
        <v>3750</v>
      </c>
      <c r="P462" s="39">
        <f>K462</f>
        <v>0</v>
      </c>
      <c r="Q462" s="39">
        <f>0</f>
        <v>0</v>
      </c>
      <c r="U462" s="39">
        <f>0</f>
        <v>0</v>
      </c>
      <c r="V462" s="39">
        <f>0</f>
        <v>0</v>
      </c>
      <c r="W462" s="39">
        <f>0</f>
        <v>0</v>
      </c>
      <c r="X462" s="39">
        <f>0</f>
        <v>0</v>
      </c>
      <c r="Z462" s="39">
        <f>0</f>
        <v>0</v>
      </c>
      <c r="AB462" s="49">
        <f>I462</f>
        <v>3750</v>
      </c>
      <c r="AN462" s="39">
        <v>0</v>
      </c>
      <c r="AO462" s="39">
        <v>0</v>
      </c>
      <c r="AP462" s="39">
        <v>0</v>
      </c>
      <c r="AQ462" s="39">
        <v>0</v>
      </c>
      <c r="AX462" s="39">
        <v>0</v>
      </c>
      <c r="AY462" s="39">
        <v>0</v>
      </c>
      <c r="AZ462" s="39">
        <v>0</v>
      </c>
      <c r="BA462" s="39">
        <v>0</v>
      </c>
      <c r="BH462" s="39">
        <v>3750</v>
      </c>
    </row>
    <row r="463" spans="1:60" ht="42.75" x14ac:dyDescent="0.2">
      <c r="A463" s="109" t="s">
        <v>633</v>
      </c>
      <c r="B463" s="91" t="s">
        <v>1103</v>
      </c>
      <c r="C463" s="91" t="s">
        <v>1035</v>
      </c>
      <c r="D463" s="90" t="s">
        <v>1104</v>
      </c>
      <c r="E463" s="89">
        <v>1</v>
      </c>
      <c r="F463" s="89"/>
      <c r="G463" s="89">
        <v>1</v>
      </c>
      <c r="H463" s="87">
        <v>9042.09</v>
      </c>
      <c r="I463" s="88"/>
      <c r="J463" s="87">
        <v>9042.09</v>
      </c>
      <c r="K463" s="88"/>
      <c r="L463" s="108"/>
      <c r="AC463" s="39">
        <v>0</v>
      </c>
      <c r="AD463" s="39">
        <v>0</v>
      </c>
      <c r="AE463" s="39">
        <v>0</v>
      </c>
      <c r="AF463" s="39">
        <v>0</v>
      </c>
      <c r="AS463" s="39">
        <v>0</v>
      </c>
      <c r="AT463" s="39">
        <v>0</v>
      </c>
      <c r="BC463" s="39">
        <v>0</v>
      </c>
      <c r="BD463" s="39">
        <v>0</v>
      </c>
    </row>
    <row r="464" spans="1:60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</row>
    <row r="465" spans="1:60" ht="15" x14ac:dyDescent="0.25">
      <c r="A465" s="86"/>
      <c r="B465" s="86"/>
      <c r="C465" s="227" t="s">
        <v>74</v>
      </c>
      <c r="D465" s="227"/>
      <c r="E465" s="227"/>
      <c r="F465" s="227"/>
      <c r="G465" s="227"/>
      <c r="H465" s="227"/>
      <c r="I465" s="227">
        <f>J463</f>
        <v>9042.09</v>
      </c>
      <c r="J465" s="227"/>
      <c r="K465" s="86"/>
      <c r="L465" s="86"/>
      <c r="O465" s="49">
        <f>I465</f>
        <v>9042.09</v>
      </c>
      <c r="P465" s="39">
        <f>K465</f>
        <v>0</v>
      </c>
      <c r="Q465" s="39">
        <f>0</f>
        <v>0</v>
      </c>
      <c r="U465" s="39">
        <f>0</f>
        <v>0</v>
      </c>
      <c r="V465" s="39">
        <f>0</f>
        <v>0</v>
      </c>
      <c r="W465" s="39">
        <f>0</f>
        <v>0</v>
      </c>
      <c r="X465" s="39">
        <f>0</f>
        <v>0</v>
      </c>
      <c r="Z465" s="39">
        <f>0</f>
        <v>0</v>
      </c>
      <c r="AB465" s="49">
        <f>I465</f>
        <v>9042.09</v>
      </c>
      <c r="AN465" s="39">
        <v>0</v>
      </c>
      <c r="AO465" s="39">
        <v>0</v>
      </c>
      <c r="AP465" s="39">
        <v>0</v>
      </c>
      <c r="AQ465" s="39">
        <v>0</v>
      </c>
      <c r="AX465" s="39">
        <v>0</v>
      </c>
      <c r="AY465" s="39">
        <v>0</v>
      </c>
      <c r="AZ465" s="39">
        <v>0</v>
      </c>
      <c r="BA465" s="39">
        <v>0</v>
      </c>
      <c r="BH465" s="39">
        <v>9042.09</v>
      </c>
    </row>
    <row r="466" spans="1:60" ht="130.5" x14ac:dyDescent="0.2">
      <c r="A466" s="103" t="s">
        <v>635</v>
      </c>
      <c r="B466" s="55" t="s">
        <v>1091</v>
      </c>
      <c r="C466" s="55" t="s">
        <v>1034</v>
      </c>
      <c r="D466" s="54" t="s">
        <v>110</v>
      </c>
      <c r="E466" s="53">
        <v>1</v>
      </c>
      <c r="F466" s="53"/>
      <c r="G466" s="53">
        <v>1</v>
      </c>
      <c r="H466" s="51"/>
      <c r="I466" s="52"/>
      <c r="J466" s="51"/>
      <c r="K466" s="52"/>
      <c r="L466" s="96"/>
      <c r="AC466" s="39">
        <v>20.25</v>
      </c>
      <c r="AD466" s="39">
        <v>20.25</v>
      </c>
      <c r="AE466" s="39">
        <v>12.4</v>
      </c>
      <c r="AF466" s="39">
        <v>12.4</v>
      </c>
      <c r="AS466" s="39">
        <v>20.25</v>
      </c>
      <c r="AT466" s="39">
        <v>12.4</v>
      </c>
      <c r="BC466" s="39">
        <v>0</v>
      </c>
      <c r="BD466" s="39">
        <v>0</v>
      </c>
    </row>
    <row r="467" spans="1:60" ht="38.25" x14ac:dyDescent="0.2">
      <c r="B467" s="106" t="s">
        <v>452</v>
      </c>
    </row>
    <row r="468" spans="1:60" ht="14.25" x14ac:dyDescent="0.2">
      <c r="A468" s="103"/>
      <c r="B468" s="61">
        <v>1</v>
      </c>
      <c r="C468" s="55" t="s">
        <v>33</v>
      </c>
      <c r="D468" s="54"/>
      <c r="E468" s="53"/>
      <c r="F468" s="53"/>
      <c r="G468" s="53"/>
      <c r="H468" s="51">
        <v>14.89</v>
      </c>
      <c r="I468" s="52">
        <f>ROUND(1.15,7)</f>
        <v>1.1499999999999999</v>
      </c>
      <c r="J468" s="51">
        <v>17.12</v>
      </c>
      <c r="K468" s="52"/>
      <c r="L468" s="96"/>
    </row>
    <row r="469" spans="1:60" ht="14.25" x14ac:dyDescent="0.2">
      <c r="A469" s="103"/>
      <c r="B469" s="61">
        <v>3</v>
      </c>
      <c r="C469" s="55" t="s">
        <v>34</v>
      </c>
      <c r="D469" s="54"/>
      <c r="E469" s="53"/>
      <c r="F469" s="53"/>
      <c r="G469" s="53"/>
      <c r="H469" s="51">
        <v>3.27</v>
      </c>
      <c r="I469" s="52">
        <f>ROUND(1.25,7)</f>
        <v>1.25</v>
      </c>
      <c r="J469" s="51">
        <v>4.09</v>
      </c>
      <c r="K469" s="52"/>
      <c r="L469" s="96"/>
    </row>
    <row r="470" spans="1:60" ht="14.25" x14ac:dyDescent="0.2">
      <c r="A470" s="103"/>
      <c r="B470" s="61">
        <v>2</v>
      </c>
      <c r="C470" s="55" t="s">
        <v>67</v>
      </c>
      <c r="D470" s="54"/>
      <c r="E470" s="53"/>
      <c r="F470" s="53"/>
      <c r="G470" s="53"/>
      <c r="H470" s="51">
        <v>0.37</v>
      </c>
      <c r="I470" s="52">
        <f>ROUND(1.25,7)</f>
        <v>1.25</v>
      </c>
      <c r="J470" s="62">
        <v>0.46</v>
      </c>
      <c r="K470" s="52"/>
      <c r="L470" s="97"/>
    </row>
    <row r="471" spans="1:60" ht="14.25" x14ac:dyDescent="0.2">
      <c r="A471" s="103"/>
      <c r="B471" s="61">
        <v>4</v>
      </c>
      <c r="C471" s="55" t="s">
        <v>35</v>
      </c>
      <c r="D471" s="54"/>
      <c r="E471" s="53"/>
      <c r="F471" s="53"/>
      <c r="G471" s="53"/>
      <c r="H471" s="51">
        <v>11.41</v>
      </c>
      <c r="I471" s="52"/>
      <c r="J471" s="51">
        <v>11.41</v>
      </c>
      <c r="K471" s="52"/>
      <c r="L471" s="96"/>
    </row>
    <row r="472" spans="1:60" ht="14.25" x14ac:dyDescent="0.2">
      <c r="A472" s="103"/>
      <c r="B472" s="55" t="s">
        <v>1356</v>
      </c>
      <c r="C472" s="55" t="s">
        <v>1357</v>
      </c>
      <c r="D472" s="54" t="s">
        <v>110</v>
      </c>
      <c r="E472" s="53">
        <v>1</v>
      </c>
      <c r="F472" s="53"/>
      <c r="G472" s="53">
        <v>1</v>
      </c>
      <c r="H472" s="51"/>
      <c r="I472" s="52"/>
      <c r="J472" s="51"/>
      <c r="K472" s="52"/>
      <c r="L472" s="96"/>
    </row>
    <row r="473" spans="1:60" ht="14.25" x14ac:dyDescent="0.2">
      <c r="A473" s="103"/>
      <c r="B473" s="55"/>
      <c r="C473" s="55" t="s">
        <v>68</v>
      </c>
      <c r="D473" s="54" t="s">
        <v>69</v>
      </c>
      <c r="E473" s="53">
        <v>1.66</v>
      </c>
      <c r="F473" s="53">
        <f>ROUND(1.15,7)</f>
        <v>1.1499999999999999</v>
      </c>
      <c r="G473" s="53">
        <v>1.909</v>
      </c>
      <c r="H473" s="51"/>
      <c r="I473" s="52"/>
      <c r="J473" s="51"/>
      <c r="K473" s="52"/>
      <c r="L473" s="96"/>
    </row>
    <row r="474" spans="1:60" ht="14.25" x14ac:dyDescent="0.2">
      <c r="A474" s="103"/>
      <c r="B474" s="55"/>
      <c r="C474" s="60" t="s">
        <v>70</v>
      </c>
      <c r="D474" s="59" t="s">
        <v>69</v>
      </c>
      <c r="E474" s="58">
        <v>0.03</v>
      </c>
      <c r="F474" s="58">
        <f>ROUND(1.25,7)</f>
        <v>1.25</v>
      </c>
      <c r="G474" s="58">
        <v>3.7499999999999999E-2</v>
      </c>
      <c r="H474" s="56"/>
      <c r="I474" s="57"/>
      <c r="J474" s="56"/>
      <c r="K474" s="57"/>
      <c r="L474" s="95"/>
    </row>
    <row r="475" spans="1:60" ht="14.25" x14ac:dyDescent="0.2">
      <c r="A475" s="103"/>
      <c r="B475" s="55"/>
      <c r="C475" s="55" t="s">
        <v>71</v>
      </c>
      <c r="D475" s="54"/>
      <c r="E475" s="53"/>
      <c r="F475" s="53"/>
      <c r="G475" s="53"/>
      <c r="H475" s="51">
        <f>H468+H469+H471</f>
        <v>29.57</v>
      </c>
      <c r="I475" s="52"/>
      <c r="J475" s="51">
        <f>J468+J469+J471</f>
        <v>32.620000000000005</v>
      </c>
      <c r="K475" s="52"/>
      <c r="L475" s="96"/>
    </row>
    <row r="476" spans="1:60" ht="42.75" x14ac:dyDescent="0.2">
      <c r="A476" s="105" t="s">
        <v>1033</v>
      </c>
      <c r="B476" s="55" t="s">
        <v>493</v>
      </c>
      <c r="C476" s="55" t="s">
        <v>494</v>
      </c>
      <c r="D476" s="54" t="s">
        <v>495</v>
      </c>
      <c r="E476" s="53">
        <v>0.15</v>
      </c>
      <c r="F476" s="53"/>
      <c r="G476" s="53">
        <v>0.15</v>
      </c>
      <c r="H476" s="51">
        <v>1</v>
      </c>
      <c r="I476" s="52"/>
      <c r="J476" s="51">
        <v>0.15</v>
      </c>
      <c r="K476" s="52"/>
      <c r="L476" s="96"/>
      <c r="AB476" s="49">
        <f>J476</f>
        <v>0.15</v>
      </c>
      <c r="AC476" s="39">
        <v>0</v>
      </c>
      <c r="AD476" s="39">
        <v>0</v>
      </c>
      <c r="AE476" s="39">
        <v>0</v>
      </c>
      <c r="AF476" s="39">
        <v>0</v>
      </c>
      <c r="AN476" s="39">
        <v>0.15</v>
      </c>
      <c r="AO476" s="39">
        <v>0.15</v>
      </c>
      <c r="AS476" s="39">
        <v>0</v>
      </c>
      <c r="AT476" s="39">
        <v>0</v>
      </c>
      <c r="AX476" s="39">
        <v>0</v>
      </c>
      <c r="AZ476" s="39">
        <v>0</v>
      </c>
      <c r="BC476" s="39">
        <v>0</v>
      </c>
      <c r="BD476" s="39">
        <v>0</v>
      </c>
    </row>
    <row r="477" spans="1:60" ht="14.25" x14ac:dyDescent="0.2">
      <c r="A477" s="103"/>
      <c r="B477" s="55"/>
      <c r="C477" s="55" t="s">
        <v>72</v>
      </c>
      <c r="D477" s="54"/>
      <c r="E477" s="53"/>
      <c r="F477" s="53"/>
      <c r="G477" s="53"/>
      <c r="H477" s="51"/>
      <c r="I477" s="52"/>
      <c r="J477" s="51">
        <f>SUM(Q466:Q480)+SUM(V466:V480)</f>
        <v>17.580000000000002</v>
      </c>
      <c r="K477" s="52"/>
      <c r="L477" s="96"/>
    </row>
    <row r="478" spans="1:60" ht="71.25" x14ac:dyDescent="0.2">
      <c r="A478" s="103"/>
      <c r="B478" s="55" t="s">
        <v>969</v>
      </c>
      <c r="C478" s="55" t="s">
        <v>968</v>
      </c>
      <c r="D478" s="54" t="s">
        <v>73</v>
      </c>
      <c r="E478" s="53">
        <v>128</v>
      </c>
      <c r="F478" s="53">
        <f>ROUND(0.9,7)</f>
        <v>0.9</v>
      </c>
      <c r="G478" s="53">
        <v>115.2</v>
      </c>
      <c r="H478" s="51"/>
      <c r="I478" s="52"/>
      <c r="J478" s="51">
        <f>SUM(AC466:AC480)</f>
        <v>20.25</v>
      </c>
      <c r="K478" s="52"/>
      <c r="L478" s="96"/>
    </row>
    <row r="479" spans="1:60" ht="71.25" x14ac:dyDescent="0.2">
      <c r="A479" s="104"/>
      <c r="B479" s="60" t="s">
        <v>967</v>
      </c>
      <c r="C479" s="60" t="s">
        <v>966</v>
      </c>
      <c r="D479" s="59" t="s">
        <v>73</v>
      </c>
      <c r="E479" s="58">
        <v>83</v>
      </c>
      <c r="F479" s="58">
        <f>ROUND(0.85,7)</f>
        <v>0.85</v>
      </c>
      <c r="G479" s="58">
        <v>70.55</v>
      </c>
      <c r="H479" s="56"/>
      <c r="I479" s="57"/>
      <c r="J479" s="56">
        <f>SUM(AE466:AE480)</f>
        <v>12.4</v>
      </c>
      <c r="K479" s="57"/>
      <c r="L479" s="95"/>
    </row>
    <row r="480" spans="1:60" ht="15" x14ac:dyDescent="0.25">
      <c r="C480" s="198" t="s">
        <v>74</v>
      </c>
      <c r="D480" s="198"/>
      <c r="E480" s="198"/>
      <c r="F480" s="198"/>
      <c r="G480" s="198"/>
      <c r="H480" s="198"/>
      <c r="I480" s="198">
        <f>J468+J469+J471+J478+J479+SUM(J476:J476)</f>
        <v>65.420000000000016</v>
      </c>
      <c r="J480" s="198"/>
      <c r="O480" s="49">
        <f>I480</f>
        <v>65.420000000000016</v>
      </c>
      <c r="P480" s="39">
        <f>K480</f>
        <v>0</v>
      </c>
      <c r="Q480" s="49">
        <f>J468</f>
        <v>17.12</v>
      </c>
      <c r="R480" s="49">
        <f>J468</f>
        <v>17.12</v>
      </c>
      <c r="U480" s="94">
        <f>L468</f>
        <v>0</v>
      </c>
      <c r="V480" s="49">
        <f>J470</f>
        <v>0.46</v>
      </c>
      <c r="W480" s="94">
        <f>L470</f>
        <v>0</v>
      </c>
      <c r="X480" s="49">
        <f>J469</f>
        <v>4.09</v>
      </c>
      <c r="Z480" s="94">
        <f>L469</f>
        <v>0</v>
      </c>
      <c r="AB480" s="49">
        <f>J471</f>
        <v>11.41</v>
      </c>
      <c r="AN480" s="39">
        <v>65.27000000000001</v>
      </c>
      <c r="AO480" s="39">
        <v>11.41</v>
      </c>
      <c r="AP480" s="39">
        <v>4.09</v>
      </c>
      <c r="AQ480" s="39">
        <v>17.12</v>
      </c>
      <c r="AX480" s="39">
        <v>0</v>
      </c>
      <c r="AY480" s="39">
        <v>0</v>
      </c>
      <c r="AZ480" s="39">
        <v>0</v>
      </c>
      <c r="BA480" s="39">
        <v>0</v>
      </c>
    </row>
    <row r="481" spans="1:56" ht="42.75" x14ac:dyDescent="0.2">
      <c r="A481" s="103" t="s">
        <v>638</v>
      </c>
      <c r="B481" s="55" t="s">
        <v>1107</v>
      </c>
      <c r="C481" s="55" t="s">
        <v>1108</v>
      </c>
      <c r="D481" s="54" t="s">
        <v>110</v>
      </c>
      <c r="E481" s="53">
        <v>1</v>
      </c>
      <c r="F481" s="53"/>
      <c r="G481" s="53">
        <v>1</v>
      </c>
      <c r="H481" s="51">
        <v>695.93</v>
      </c>
      <c r="I481" s="52"/>
      <c r="J481" s="51">
        <v>695.93</v>
      </c>
      <c r="K481" s="52"/>
      <c r="L481" s="96"/>
      <c r="AC481" s="39">
        <v>0</v>
      </c>
      <c r="AD481" s="39">
        <v>0</v>
      </c>
      <c r="AE481" s="39">
        <v>0</v>
      </c>
      <c r="AF481" s="39">
        <v>0</v>
      </c>
      <c r="AS481" s="39">
        <v>0</v>
      </c>
      <c r="AT481" s="39">
        <v>0</v>
      </c>
      <c r="BC481" s="39">
        <v>0</v>
      </c>
      <c r="BD481" s="39">
        <v>0</v>
      </c>
    </row>
    <row r="482" spans="1:56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</row>
    <row r="483" spans="1:56" ht="15" x14ac:dyDescent="0.25">
      <c r="C483" s="198" t="s">
        <v>74</v>
      </c>
      <c r="D483" s="198"/>
      <c r="E483" s="198"/>
      <c r="F483" s="198"/>
      <c r="G483" s="198"/>
      <c r="H483" s="198"/>
      <c r="I483" s="198">
        <f>J481</f>
        <v>695.93</v>
      </c>
      <c r="J483" s="198"/>
      <c r="O483" s="49">
        <f>I483</f>
        <v>695.93</v>
      </c>
      <c r="P483" s="39">
        <f>K483</f>
        <v>0</v>
      </c>
      <c r="Q483" s="39">
        <f>0</f>
        <v>0</v>
      </c>
      <c r="R483" s="39">
        <f>0</f>
        <v>0</v>
      </c>
      <c r="U483" s="39">
        <f>0</f>
        <v>0</v>
      </c>
      <c r="V483" s="39">
        <f>0</f>
        <v>0</v>
      </c>
      <c r="W483" s="39">
        <f>0</f>
        <v>0</v>
      </c>
      <c r="X483" s="39">
        <f>0</f>
        <v>0</v>
      </c>
      <c r="Z483" s="39">
        <f>0</f>
        <v>0</v>
      </c>
      <c r="AB483" s="49">
        <f>I483</f>
        <v>695.93</v>
      </c>
      <c r="AN483" s="39">
        <v>695.93</v>
      </c>
      <c r="AO483" s="39">
        <v>695.93</v>
      </c>
      <c r="AP483" s="39">
        <v>0</v>
      </c>
      <c r="AQ483" s="39">
        <v>0</v>
      </c>
      <c r="AX483" s="39">
        <v>0</v>
      </c>
      <c r="AY483" s="39">
        <v>0</v>
      </c>
      <c r="AZ483" s="39">
        <v>0</v>
      </c>
      <c r="BA483" s="39">
        <v>0</v>
      </c>
    </row>
    <row r="484" spans="1:56" ht="159" x14ac:dyDescent="0.2">
      <c r="A484" s="103" t="s">
        <v>641</v>
      </c>
      <c r="B484" s="55" t="s">
        <v>1109</v>
      </c>
      <c r="C484" s="55" t="s">
        <v>1032</v>
      </c>
      <c r="D484" s="54" t="s">
        <v>110</v>
      </c>
      <c r="E484" s="53">
        <v>1</v>
      </c>
      <c r="F484" s="53"/>
      <c r="G484" s="53">
        <v>1</v>
      </c>
      <c r="H484" s="51"/>
      <c r="I484" s="52"/>
      <c r="J484" s="51"/>
      <c r="K484" s="52"/>
      <c r="L484" s="96"/>
      <c r="AC484" s="39">
        <v>24.3</v>
      </c>
      <c r="AD484" s="39">
        <v>24.3</v>
      </c>
      <c r="AE484" s="39">
        <v>14.88</v>
      </c>
      <c r="AF484" s="39">
        <v>14.88</v>
      </c>
      <c r="AS484" s="39">
        <v>24.3</v>
      </c>
      <c r="AT484" s="39">
        <v>14.88</v>
      </c>
      <c r="BC484" s="39">
        <v>0</v>
      </c>
      <c r="BD484" s="39">
        <v>0</v>
      </c>
    </row>
    <row r="485" spans="1:56" ht="38.25" x14ac:dyDescent="0.2">
      <c r="B485" s="106" t="s">
        <v>452</v>
      </c>
    </row>
    <row r="486" spans="1:56" ht="14.25" x14ac:dyDescent="0.2">
      <c r="A486" s="103"/>
      <c r="B486" s="61">
        <v>1</v>
      </c>
      <c r="C486" s="55" t="s">
        <v>33</v>
      </c>
      <c r="D486" s="54"/>
      <c r="E486" s="53"/>
      <c r="F486" s="53"/>
      <c r="G486" s="53"/>
      <c r="H486" s="51">
        <v>17.940000000000001</v>
      </c>
      <c r="I486" s="52">
        <f>ROUND(1.15,7)</f>
        <v>1.1499999999999999</v>
      </c>
      <c r="J486" s="51">
        <v>20.63</v>
      </c>
      <c r="K486" s="52"/>
      <c r="L486" s="96"/>
    </row>
    <row r="487" spans="1:56" ht="14.25" x14ac:dyDescent="0.2">
      <c r="A487" s="103"/>
      <c r="B487" s="61">
        <v>3</v>
      </c>
      <c r="C487" s="55" t="s">
        <v>34</v>
      </c>
      <c r="D487" s="54"/>
      <c r="E487" s="53"/>
      <c r="F487" s="53"/>
      <c r="G487" s="53"/>
      <c r="H487" s="51">
        <v>4.0199999999999996</v>
      </c>
      <c r="I487" s="52">
        <f>ROUND(1.25,7)</f>
        <v>1.25</v>
      </c>
      <c r="J487" s="51">
        <v>5.0199999999999996</v>
      </c>
      <c r="K487" s="52"/>
      <c r="L487" s="96"/>
    </row>
    <row r="488" spans="1:56" ht="14.25" x14ac:dyDescent="0.2">
      <c r="A488" s="103"/>
      <c r="B488" s="61">
        <v>2</v>
      </c>
      <c r="C488" s="55" t="s">
        <v>67</v>
      </c>
      <c r="D488" s="54"/>
      <c r="E488" s="53"/>
      <c r="F488" s="53"/>
      <c r="G488" s="53"/>
      <c r="H488" s="51">
        <v>0.37</v>
      </c>
      <c r="I488" s="52">
        <f>ROUND(1.25,7)</f>
        <v>1.25</v>
      </c>
      <c r="J488" s="62">
        <v>0.46</v>
      </c>
      <c r="K488" s="52"/>
      <c r="L488" s="97"/>
    </row>
    <row r="489" spans="1:56" ht="14.25" x14ac:dyDescent="0.2">
      <c r="A489" s="103"/>
      <c r="B489" s="61">
        <v>4</v>
      </c>
      <c r="C489" s="55" t="s">
        <v>35</v>
      </c>
      <c r="D489" s="54"/>
      <c r="E489" s="53"/>
      <c r="F489" s="53"/>
      <c r="G489" s="53"/>
      <c r="H489" s="51">
        <v>28.76</v>
      </c>
      <c r="I489" s="52"/>
      <c r="J489" s="51">
        <v>28.76</v>
      </c>
      <c r="K489" s="52"/>
      <c r="L489" s="96"/>
    </row>
    <row r="490" spans="1:56" ht="28.5" x14ac:dyDescent="0.2">
      <c r="A490" s="103"/>
      <c r="B490" s="55" t="s">
        <v>1386</v>
      </c>
      <c r="C490" s="55" t="s">
        <v>1387</v>
      </c>
      <c r="D490" s="54" t="s">
        <v>110</v>
      </c>
      <c r="E490" s="53">
        <v>1</v>
      </c>
      <c r="F490" s="53"/>
      <c r="G490" s="53">
        <v>1</v>
      </c>
      <c r="H490" s="51"/>
      <c r="I490" s="52"/>
      <c r="J490" s="51"/>
      <c r="K490" s="52"/>
      <c r="L490" s="96"/>
    </row>
    <row r="491" spans="1:56" ht="14.25" x14ac:dyDescent="0.2">
      <c r="A491" s="103"/>
      <c r="B491" s="55"/>
      <c r="C491" s="55" t="s">
        <v>68</v>
      </c>
      <c r="D491" s="54" t="s">
        <v>69</v>
      </c>
      <c r="E491" s="53">
        <v>2</v>
      </c>
      <c r="F491" s="53">
        <f>ROUND(1.15,7)</f>
        <v>1.1499999999999999</v>
      </c>
      <c r="G491" s="53">
        <v>2.2999999999999998</v>
      </c>
      <c r="H491" s="51"/>
      <c r="I491" s="52"/>
      <c r="J491" s="51"/>
      <c r="K491" s="52"/>
      <c r="L491" s="96"/>
    </row>
    <row r="492" spans="1:56" ht="14.25" x14ac:dyDescent="0.2">
      <c r="A492" s="103"/>
      <c r="B492" s="55"/>
      <c r="C492" s="60" t="s">
        <v>70</v>
      </c>
      <c r="D492" s="59" t="s">
        <v>69</v>
      </c>
      <c r="E492" s="58">
        <v>0.03</v>
      </c>
      <c r="F492" s="58">
        <f>ROUND(1.25,7)</f>
        <v>1.25</v>
      </c>
      <c r="G492" s="58">
        <v>3.7499999999999999E-2</v>
      </c>
      <c r="H492" s="56"/>
      <c r="I492" s="57"/>
      <c r="J492" s="56"/>
      <c r="K492" s="57"/>
      <c r="L492" s="95"/>
    </row>
    <row r="493" spans="1:56" ht="14.25" x14ac:dyDescent="0.2">
      <c r="A493" s="103"/>
      <c r="B493" s="55"/>
      <c r="C493" s="55" t="s">
        <v>71</v>
      </c>
      <c r="D493" s="54"/>
      <c r="E493" s="53"/>
      <c r="F493" s="53"/>
      <c r="G493" s="53"/>
      <c r="H493" s="51">
        <f>H486+H487+H489</f>
        <v>50.72</v>
      </c>
      <c r="I493" s="52"/>
      <c r="J493" s="51">
        <f>J486+J487+J489</f>
        <v>54.41</v>
      </c>
      <c r="K493" s="52"/>
      <c r="L493" s="96"/>
    </row>
    <row r="494" spans="1:56" ht="14.25" x14ac:dyDescent="0.2">
      <c r="A494" s="103"/>
      <c r="B494" s="55"/>
      <c r="C494" s="55" t="s">
        <v>72</v>
      </c>
      <c r="D494" s="54"/>
      <c r="E494" s="53"/>
      <c r="F494" s="53"/>
      <c r="G494" s="53"/>
      <c r="H494" s="51"/>
      <c r="I494" s="52"/>
      <c r="J494" s="51">
        <f>SUM(Q484:Q497)+SUM(V484:V497)</f>
        <v>21.09</v>
      </c>
      <c r="K494" s="52"/>
      <c r="L494" s="96"/>
    </row>
    <row r="495" spans="1:56" ht="71.25" x14ac:dyDescent="0.2">
      <c r="A495" s="103"/>
      <c r="B495" s="55" t="s">
        <v>969</v>
      </c>
      <c r="C495" s="55" t="s">
        <v>968</v>
      </c>
      <c r="D495" s="54" t="s">
        <v>73</v>
      </c>
      <c r="E495" s="53">
        <v>128</v>
      </c>
      <c r="F495" s="53">
        <f>ROUND(0.9,7)</f>
        <v>0.9</v>
      </c>
      <c r="G495" s="53">
        <v>115.2</v>
      </c>
      <c r="H495" s="51"/>
      <c r="I495" s="52"/>
      <c r="J495" s="51">
        <f>SUM(AC484:AC497)</f>
        <v>24.3</v>
      </c>
      <c r="K495" s="52"/>
      <c r="L495" s="96"/>
    </row>
    <row r="496" spans="1:56" ht="71.25" x14ac:dyDescent="0.2">
      <c r="A496" s="104"/>
      <c r="B496" s="60" t="s">
        <v>967</v>
      </c>
      <c r="C496" s="60" t="s">
        <v>966</v>
      </c>
      <c r="D496" s="59" t="s">
        <v>73</v>
      </c>
      <c r="E496" s="58">
        <v>83</v>
      </c>
      <c r="F496" s="58">
        <f>ROUND(0.85,7)</f>
        <v>0.85</v>
      </c>
      <c r="G496" s="58">
        <v>70.55</v>
      </c>
      <c r="H496" s="56"/>
      <c r="I496" s="57"/>
      <c r="J496" s="56">
        <f>SUM(AE484:AE497)</f>
        <v>14.88</v>
      </c>
      <c r="K496" s="57"/>
      <c r="L496" s="95"/>
    </row>
    <row r="497" spans="1:60" ht="15" x14ac:dyDescent="0.25">
      <c r="C497" s="198" t="s">
        <v>74</v>
      </c>
      <c r="D497" s="198"/>
      <c r="E497" s="198"/>
      <c r="F497" s="198"/>
      <c r="G497" s="198"/>
      <c r="H497" s="198"/>
      <c r="I497" s="198">
        <f>J486+J487+J489+J495+J496</f>
        <v>93.589999999999989</v>
      </c>
      <c r="J497" s="198"/>
      <c r="O497" s="49">
        <f>I497</f>
        <v>93.589999999999989</v>
      </c>
      <c r="P497" s="39">
        <f>K497</f>
        <v>0</v>
      </c>
      <c r="Q497" s="49">
        <f>J486</f>
        <v>20.63</v>
      </c>
      <c r="R497" s="49">
        <f>J486</f>
        <v>20.63</v>
      </c>
      <c r="U497" s="94">
        <f>L486</f>
        <v>0</v>
      </c>
      <c r="V497" s="49">
        <f>J488</f>
        <v>0.46</v>
      </c>
      <c r="W497" s="94">
        <f>L488</f>
        <v>0</v>
      </c>
      <c r="X497" s="49">
        <f>J487</f>
        <v>5.0199999999999996</v>
      </c>
      <c r="Z497" s="94">
        <f>L487</f>
        <v>0</v>
      </c>
      <c r="AB497" s="49">
        <f>J489</f>
        <v>28.76</v>
      </c>
      <c r="AN497" s="39">
        <v>93.589999999999989</v>
      </c>
      <c r="AO497" s="39">
        <v>28.76</v>
      </c>
      <c r="AP497" s="39">
        <v>5.0199999999999996</v>
      </c>
      <c r="AQ497" s="39">
        <v>20.63</v>
      </c>
      <c r="AX497" s="39">
        <v>0</v>
      </c>
      <c r="AY497" s="39">
        <v>0</v>
      </c>
      <c r="AZ497" s="39">
        <v>0</v>
      </c>
      <c r="BA497" s="39">
        <v>0</v>
      </c>
    </row>
    <row r="498" spans="1:60" ht="71.25" x14ac:dyDescent="0.2">
      <c r="A498" s="109" t="s">
        <v>643</v>
      </c>
      <c r="B498" s="91" t="s">
        <v>1110</v>
      </c>
      <c r="C498" s="91" t="s">
        <v>1029</v>
      </c>
      <c r="D498" s="90" t="s">
        <v>110</v>
      </c>
      <c r="E498" s="89">
        <v>1</v>
      </c>
      <c r="F498" s="89"/>
      <c r="G498" s="89">
        <v>1</v>
      </c>
      <c r="H498" s="87">
        <v>2196.7600000000002</v>
      </c>
      <c r="I498" s="88"/>
      <c r="J498" s="87">
        <v>2196.7600000000002</v>
      </c>
      <c r="K498" s="88"/>
      <c r="L498" s="108"/>
      <c r="AC498" s="39">
        <v>0</v>
      </c>
      <c r="AD498" s="39">
        <v>0</v>
      </c>
      <c r="AE498" s="39">
        <v>0</v>
      </c>
      <c r="AF498" s="39">
        <v>0</v>
      </c>
      <c r="AS498" s="39">
        <v>0</v>
      </c>
      <c r="AT498" s="39">
        <v>0</v>
      </c>
      <c r="BC498" s="39">
        <v>0</v>
      </c>
      <c r="BD498" s="39">
        <v>0</v>
      </c>
    </row>
    <row r="499" spans="1:60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</row>
    <row r="500" spans="1:60" ht="15" x14ac:dyDescent="0.25">
      <c r="A500" s="86"/>
      <c r="B500" s="86"/>
      <c r="C500" s="227" t="s">
        <v>74</v>
      </c>
      <c r="D500" s="227"/>
      <c r="E500" s="227"/>
      <c r="F500" s="227"/>
      <c r="G500" s="227"/>
      <c r="H500" s="227"/>
      <c r="I500" s="227">
        <f>J498</f>
        <v>2196.7600000000002</v>
      </c>
      <c r="J500" s="227"/>
      <c r="K500" s="86"/>
      <c r="L500" s="86"/>
      <c r="O500" s="49">
        <f>I500</f>
        <v>2196.7600000000002</v>
      </c>
      <c r="P500" s="39">
        <f>K500</f>
        <v>0</v>
      </c>
      <c r="Q500" s="39">
        <f>0</f>
        <v>0</v>
      </c>
      <c r="U500" s="39">
        <f>0</f>
        <v>0</v>
      </c>
      <c r="V500" s="39">
        <f>0</f>
        <v>0</v>
      </c>
      <c r="W500" s="39">
        <f>0</f>
        <v>0</v>
      </c>
      <c r="X500" s="39">
        <f>0</f>
        <v>0</v>
      </c>
      <c r="Z500" s="39">
        <f>0</f>
        <v>0</v>
      </c>
      <c r="AB500" s="49">
        <f>I500</f>
        <v>2196.7600000000002</v>
      </c>
      <c r="AN500" s="39">
        <v>0</v>
      </c>
      <c r="AO500" s="39">
        <v>0</v>
      </c>
      <c r="AP500" s="39">
        <v>0</v>
      </c>
      <c r="AQ500" s="39">
        <v>0</v>
      </c>
      <c r="AX500" s="39">
        <v>0</v>
      </c>
      <c r="AY500" s="39">
        <v>0</v>
      </c>
      <c r="AZ500" s="39">
        <v>0</v>
      </c>
      <c r="BA500" s="39">
        <v>0</v>
      </c>
      <c r="BH500" s="39">
        <v>2196.7600000000002</v>
      </c>
    </row>
    <row r="501" spans="1:60" ht="159" x14ac:dyDescent="0.2">
      <c r="A501" s="103" t="s">
        <v>645</v>
      </c>
      <c r="B501" s="55" t="s">
        <v>1111</v>
      </c>
      <c r="C501" s="55" t="s">
        <v>1009</v>
      </c>
      <c r="D501" s="54" t="s">
        <v>110</v>
      </c>
      <c r="E501" s="53">
        <v>1</v>
      </c>
      <c r="F501" s="53"/>
      <c r="G501" s="53">
        <v>1</v>
      </c>
      <c r="H501" s="51"/>
      <c r="I501" s="52"/>
      <c r="J501" s="51"/>
      <c r="K501" s="52"/>
      <c r="L501" s="96"/>
      <c r="AC501" s="39">
        <v>17.05</v>
      </c>
      <c r="AD501" s="39">
        <v>17.05</v>
      </c>
      <c r="AE501" s="39">
        <v>10.44</v>
      </c>
      <c r="AF501" s="39">
        <v>10.44</v>
      </c>
      <c r="AS501" s="39">
        <v>17.05</v>
      </c>
      <c r="AT501" s="39">
        <v>10.44</v>
      </c>
      <c r="BC501" s="39">
        <v>0</v>
      </c>
      <c r="BD501" s="39">
        <v>0</v>
      </c>
    </row>
    <row r="502" spans="1:60" ht="38.25" x14ac:dyDescent="0.2">
      <c r="B502" s="106" t="s">
        <v>452</v>
      </c>
    </row>
    <row r="503" spans="1:60" ht="14.25" x14ac:dyDescent="0.2">
      <c r="A503" s="103"/>
      <c r="B503" s="61">
        <v>1</v>
      </c>
      <c r="C503" s="55" t="s">
        <v>33</v>
      </c>
      <c r="D503" s="54"/>
      <c r="E503" s="53"/>
      <c r="F503" s="53"/>
      <c r="G503" s="53"/>
      <c r="H503" s="51">
        <v>12.74</v>
      </c>
      <c r="I503" s="52">
        <f>ROUND(1.15,7)</f>
        <v>1.1499999999999999</v>
      </c>
      <c r="J503" s="51">
        <v>14.65</v>
      </c>
      <c r="K503" s="52"/>
      <c r="L503" s="96"/>
    </row>
    <row r="504" spans="1:60" ht="14.25" x14ac:dyDescent="0.2">
      <c r="A504" s="103"/>
      <c r="B504" s="61">
        <v>3</v>
      </c>
      <c r="C504" s="55" t="s">
        <v>34</v>
      </c>
      <c r="D504" s="54"/>
      <c r="E504" s="53"/>
      <c r="F504" s="53"/>
      <c r="G504" s="53"/>
      <c r="H504" s="51">
        <v>1.75</v>
      </c>
      <c r="I504" s="52">
        <f>ROUND(1.25,7)</f>
        <v>1.25</v>
      </c>
      <c r="J504" s="51">
        <v>2.19</v>
      </c>
      <c r="K504" s="52"/>
      <c r="L504" s="96"/>
    </row>
    <row r="505" spans="1:60" ht="14.25" x14ac:dyDescent="0.2">
      <c r="A505" s="103"/>
      <c r="B505" s="61">
        <v>2</v>
      </c>
      <c r="C505" s="55" t="s">
        <v>67</v>
      </c>
      <c r="D505" s="54"/>
      <c r="E505" s="53"/>
      <c r="F505" s="53"/>
      <c r="G505" s="53"/>
      <c r="H505" s="51">
        <v>0.12</v>
      </c>
      <c r="I505" s="52">
        <f>ROUND(1.25,7)</f>
        <v>1.25</v>
      </c>
      <c r="J505" s="62">
        <v>0.15</v>
      </c>
      <c r="K505" s="52"/>
      <c r="L505" s="97"/>
    </row>
    <row r="506" spans="1:60" ht="14.25" x14ac:dyDescent="0.2">
      <c r="A506" s="103"/>
      <c r="B506" s="61">
        <v>4</v>
      </c>
      <c r="C506" s="55" t="s">
        <v>35</v>
      </c>
      <c r="D506" s="54"/>
      <c r="E506" s="53"/>
      <c r="F506" s="53"/>
      <c r="G506" s="53"/>
      <c r="H506" s="51">
        <v>14.74</v>
      </c>
      <c r="I506" s="52"/>
      <c r="J506" s="51">
        <v>14.74</v>
      </c>
      <c r="K506" s="52"/>
      <c r="L506" s="96"/>
    </row>
    <row r="507" spans="1:60" ht="28.5" x14ac:dyDescent="0.2">
      <c r="A507" s="103"/>
      <c r="B507" s="55" t="s">
        <v>1386</v>
      </c>
      <c r="C507" s="55" t="s">
        <v>1387</v>
      </c>
      <c r="D507" s="54" t="s">
        <v>110</v>
      </c>
      <c r="E507" s="53">
        <v>1</v>
      </c>
      <c r="F507" s="53"/>
      <c r="G507" s="53">
        <v>1</v>
      </c>
      <c r="H507" s="51"/>
      <c r="I507" s="52"/>
      <c r="J507" s="51"/>
      <c r="K507" s="52"/>
      <c r="L507" s="96"/>
    </row>
    <row r="508" spans="1:60" ht="14.25" x14ac:dyDescent="0.2">
      <c r="A508" s="103"/>
      <c r="B508" s="55"/>
      <c r="C508" s="55" t="s">
        <v>68</v>
      </c>
      <c r="D508" s="54" t="s">
        <v>69</v>
      </c>
      <c r="E508" s="53">
        <v>1.42</v>
      </c>
      <c r="F508" s="53">
        <f>ROUND(1.15,7)</f>
        <v>1.1499999999999999</v>
      </c>
      <c r="G508" s="53">
        <v>1.633</v>
      </c>
      <c r="H508" s="51"/>
      <c r="I508" s="52"/>
      <c r="J508" s="51"/>
      <c r="K508" s="52"/>
      <c r="L508" s="96"/>
    </row>
    <row r="509" spans="1:60" ht="14.25" x14ac:dyDescent="0.2">
      <c r="A509" s="103"/>
      <c r="B509" s="55"/>
      <c r="C509" s="60" t="s">
        <v>70</v>
      </c>
      <c r="D509" s="59" t="s">
        <v>69</v>
      </c>
      <c r="E509" s="58">
        <v>0.01</v>
      </c>
      <c r="F509" s="58">
        <f>ROUND(1.25,7)</f>
        <v>1.25</v>
      </c>
      <c r="G509" s="58">
        <v>1.2500000000000001E-2</v>
      </c>
      <c r="H509" s="56"/>
      <c r="I509" s="57"/>
      <c r="J509" s="56"/>
      <c r="K509" s="57"/>
      <c r="L509" s="95"/>
    </row>
    <row r="510" spans="1:60" ht="14.25" x14ac:dyDescent="0.2">
      <c r="A510" s="103"/>
      <c r="B510" s="55"/>
      <c r="C510" s="55" t="s">
        <v>71</v>
      </c>
      <c r="D510" s="54"/>
      <c r="E510" s="53"/>
      <c r="F510" s="53"/>
      <c r="G510" s="53"/>
      <c r="H510" s="51">
        <f>H503+H504+H506</f>
        <v>29.23</v>
      </c>
      <c r="I510" s="52"/>
      <c r="J510" s="51">
        <f>J503+J504+J506</f>
        <v>31.58</v>
      </c>
      <c r="K510" s="52"/>
      <c r="L510" s="96"/>
    </row>
    <row r="511" spans="1:60" ht="14.25" x14ac:dyDescent="0.2">
      <c r="A511" s="103"/>
      <c r="B511" s="55"/>
      <c r="C511" s="55" t="s">
        <v>72</v>
      </c>
      <c r="D511" s="54"/>
      <c r="E511" s="53"/>
      <c r="F511" s="53"/>
      <c r="G511" s="53"/>
      <c r="H511" s="51"/>
      <c r="I511" s="52"/>
      <c r="J511" s="51">
        <f>SUM(Q501:Q514)+SUM(V501:V514)</f>
        <v>14.8</v>
      </c>
      <c r="K511" s="52"/>
      <c r="L511" s="96"/>
    </row>
    <row r="512" spans="1:60" ht="71.25" x14ac:dyDescent="0.2">
      <c r="A512" s="103"/>
      <c r="B512" s="55" t="s">
        <v>969</v>
      </c>
      <c r="C512" s="55" t="s">
        <v>968</v>
      </c>
      <c r="D512" s="54" t="s">
        <v>73</v>
      </c>
      <c r="E512" s="53">
        <v>128</v>
      </c>
      <c r="F512" s="53">
        <f>ROUND(0.9,7)</f>
        <v>0.9</v>
      </c>
      <c r="G512" s="53">
        <v>115.2</v>
      </c>
      <c r="H512" s="51"/>
      <c r="I512" s="52"/>
      <c r="J512" s="51">
        <f>SUM(AC501:AC514)</f>
        <v>17.05</v>
      </c>
      <c r="K512" s="52"/>
      <c r="L512" s="96"/>
    </row>
    <row r="513" spans="1:60" ht="71.25" x14ac:dyDescent="0.2">
      <c r="A513" s="104"/>
      <c r="B513" s="60" t="s">
        <v>967</v>
      </c>
      <c r="C513" s="60" t="s">
        <v>966</v>
      </c>
      <c r="D513" s="59" t="s">
        <v>73</v>
      </c>
      <c r="E513" s="58">
        <v>83</v>
      </c>
      <c r="F513" s="58">
        <f>ROUND(0.85,7)</f>
        <v>0.85</v>
      </c>
      <c r="G513" s="58">
        <v>70.55</v>
      </c>
      <c r="H513" s="56"/>
      <c r="I513" s="57"/>
      <c r="J513" s="56">
        <f>SUM(AE501:AE514)</f>
        <v>10.44</v>
      </c>
      <c r="K513" s="57"/>
      <c r="L513" s="95"/>
    </row>
    <row r="514" spans="1:60" ht="15" x14ac:dyDescent="0.25">
      <c r="C514" s="198" t="s">
        <v>74</v>
      </c>
      <c r="D514" s="198"/>
      <c r="E514" s="198"/>
      <c r="F514" s="198"/>
      <c r="G514" s="198"/>
      <c r="H514" s="198"/>
      <c r="I514" s="198">
        <f>J503+J504+J506+J512+J513</f>
        <v>59.069999999999993</v>
      </c>
      <c r="J514" s="198"/>
      <c r="O514" s="49">
        <f>I514</f>
        <v>59.069999999999993</v>
      </c>
      <c r="P514" s="39">
        <f>K514</f>
        <v>0</v>
      </c>
      <c r="Q514" s="49">
        <f>J503</f>
        <v>14.65</v>
      </c>
      <c r="R514" s="49">
        <f>J503</f>
        <v>14.65</v>
      </c>
      <c r="U514" s="94">
        <f>L503</f>
        <v>0</v>
      </c>
      <c r="V514" s="49">
        <f>J505</f>
        <v>0.15</v>
      </c>
      <c r="W514" s="94">
        <f>L505</f>
        <v>0</v>
      </c>
      <c r="X514" s="49">
        <f>J504</f>
        <v>2.19</v>
      </c>
      <c r="Z514" s="94">
        <f>L504</f>
        <v>0</v>
      </c>
      <c r="AB514" s="49">
        <f>J506</f>
        <v>14.74</v>
      </c>
      <c r="AN514" s="39">
        <v>59.069999999999993</v>
      </c>
      <c r="AO514" s="39">
        <v>14.74</v>
      </c>
      <c r="AP514" s="39">
        <v>2.19</v>
      </c>
      <c r="AQ514" s="39">
        <v>14.65</v>
      </c>
      <c r="AX514" s="39">
        <v>0</v>
      </c>
      <c r="AY514" s="39">
        <v>0</v>
      </c>
      <c r="AZ514" s="39">
        <v>0</v>
      </c>
      <c r="BA514" s="39">
        <v>0</v>
      </c>
    </row>
    <row r="515" spans="1:60" ht="71.25" x14ac:dyDescent="0.2">
      <c r="A515" s="109" t="s">
        <v>648</v>
      </c>
      <c r="B515" s="91" t="s">
        <v>1112</v>
      </c>
      <c r="C515" s="91" t="s">
        <v>1020</v>
      </c>
      <c r="D515" s="90" t="s">
        <v>110</v>
      </c>
      <c r="E515" s="89">
        <v>1</v>
      </c>
      <c r="F515" s="89"/>
      <c r="G515" s="89">
        <v>1</v>
      </c>
      <c r="H515" s="87">
        <v>1823.6</v>
      </c>
      <c r="I515" s="88"/>
      <c r="J515" s="87">
        <v>1823.6</v>
      </c>
      <c r="K515" s="88"/>
      <c r="L515" s="108"/>
      <c r="AC515" s="39">
        <v>0</v>
      </c>
      <c r="AD515" s="39">
        <v>0</v>
      </c>
      <c r="AE515" s="39">
        <v>0</v>
      </c>
      <c r="AF515" s="39">
        <v>0</v>
      </c>
      <c r="AS515" s="39">
        <v>0</v>
      </c>
      <c r="AT515" s="39">
        <v>0</v>
      </c>
      <c r="BC515" s="39">
        <v>0</v>
      </c>
      <c r="BD515" s="39">
        <v>0</v>
      </c>
    </row>
    <row r="516" spans="1:60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</row>
    <row r="517" spans="1:60" ht="15" x14ac:dyDescent="0.25">
      <c r="A517" s="86"/>
      <c r="B517" s="86"/>
      <c r="C517" s="227" t="s">
        <v>74</v>
      </c>
      <c r="D517" s="227"/>
      <c r="E517" s="227"/>
      <c r="F517" s="227"/>
      <c r="G517" s="227"/>
      <c r="H517" s="227"/>
      <c r="I517" s="227">
        <f>J515</f>
        <v>1823.6</v>
      </c>
      <c r="J517" s="227"/>
      <c r="K517" s="86"/>
      <c r="L517" s="86"/>
      <c r="O517" s="49">
        <f>I517</f>
        <v>1823.6</v>
      </c>
      <c r="P517" s="39">
        <f>K517</f>
        <v>0</v>
      </c>
      <c r="Q517" s="39">
        <f>0</f>
        <v>0</v>
      </c>
      <c r="U517" s="39">
        <f>0</f>
        <v>0</v>
      </c>
      <c r="V517" s="39">
        <f>0</f>
        <v>0</v>
      </c>
      <c r="W517" s="39">
        <f>0</f>
        <v>0</v>
      </c>
      <c r="X517" s="39">
        <f>0</f>
        <v>0</v>
      </c>
      <c r="Z517" s="39">
        <f>0</f>
        <v>0</v>
      </c>
      <c r="AB517" s="49">
        <f>I517</f>
        <v>1823.6</v>
      </c>
      <c r="AN517" s="39">
        <v>0</v>
      </c>
      <c r="AO517" s="39">
        <v>0</v>
      </c>
      <c r="AP517" s="39">
        <v>0</v>
      </c>
      <c r="AQ517" s="39">
        <v>0</v>
      </c>
      <c r="AX517" s="39">
        <v>0</v>
      </c>
      <c r="AY517" s="39">
        <v>0</v>
      </c>
      <c r="AZ517" s="39">
        <v>0</v>
      </c>
      <c r="BA517" s="39">
        <v>0</v>
      </c>
      <c r="BH517" s="39">
        <v>1823.6</v>
      </c>
    </row>
    <row r="518" spans="1:60" ht="144.75" x14ac:dyDescent="0.2">
      <c r="A518" s="103" t="s">
        <v>651</v>
      </c>
      <c r="B518" s="55" t="s">
        <v>1113</v>
      </c>
      <c r="C518" s="55" t="s">
        <v>1003</v>
      </c>
      <c r="D518" s="54" t="s">
        <v>110</v>
      </c>
      <c r="E518" s="53">
        <v>8</v>
      </c>
      <c r="F518" s="53"/>
      <c r="G518" s="53">
        <v>8</v>
      </c>
      <c r="H518" s="51"/>
      <c r="I518" s="52"/>
      <c r="J518" s="51"/>
      <c r="K518" s="52"/>
      <c r="L518" s="96"/>
      <c r="AC518" s="39">
        <v>115.94</v>
      </c>
      <c r="AD518" s="39">
        <v>115.94</v>
      </c>
      <c r="AE518" s="39">
        <v>71</v>
      </c>
      <c r="AF518" s="39">
        <v>71</v>
      </c>
      <c r="AS518" s="39">
        <v>115.94</v>
      </c>
      <c r="AT518" s="39">
        <v>71</v>
      </c>
      <c r="BC518" s="39">
        <v>0</v>
      </c>
      <c r="BD518" s="39">
        <v>0</v>
      </c>
    </row>
    <row r="519" spans="1:60" ht="38.25" x14ac:dyDescent="0.2">
      <c r="B519" s="106" t="s">
        <v>452</v>
      </c>
    </row>
    <row r="520" spans="1:60" ht="14.25" x14ac:dyDescent="0.2">
      <c r="A520" s="103"/>
      <c r="B520" s="61">
        <v>1</v>
      </c>
      <c r="C520" s="55" t="s">
        <v>33</v>
      </c>
      <c r="D520" s="54"/>
      <c r="E520" s="53"/>
      <c r="F520" s="53"/>
      <c r="G520" s="53"/>
      <c r="H520" s="51">
        <v>10.81</v>
      </c>
      <c r="I520" s="52">
        <f>ROUND(1.15,7)</f>
        <v>1.1499999999999999</v>
      </c>
      <c r="J520" s="51">
        <v>99.44</v>
      </c>
      <c r="K520" s="52"/>
      <c r="L520" s="96"/>
    </row>
    <row r="521" spans="1:60" ht="14.25" x14ac:dyDescent="0.2">
      <c r="A521" s="103"/>
      <c r="B521" s="61">
        <v>3</v>
      </c>
      <c r="C521" s="55" t="s">
        <v>34</v>
      </c>
      <c r="D521" s="54"/>
      <c r="E521" s="53"/>
      <c r="F521" s="53"/>
      <c r="G521" s="53"/>
      <c r="H521" s="51">
        <v>3.52</v>
      </c>
      <c r="I521" s="52">
        <f>ROUND(1.25,7)</f>
        <v>1.25</v>
      </c>
      <c r="J521" s="51">
        <v>35.200000000000003</v>
      </c>
      <c r="K521" s="52"/>
      <c r="L521" s="96"/>
    </row>
    <row r="522" spans="1:60" ht="14.25" x14ac:dyDescent="0.2">
      <c r="A522" s="103"/>
      <c r="B522" s="61">
        <v>2</v>
      </c>
      <c r="C522" s="55" t="s">
        <v>67</v>
      </c>
      <c r="D522" s="54"/>
      <c r="E522" s="53"/>
      <c r="F522" s="53"/>
      <c r="G522" s="53"/>
      <c r="H522" s="51">
        <v>0.12</v>
      </c>
      <c r="I522" s="52">
        <f>ROUND(1.25,7)</f>
        <v>1.25</v>
      </c>
      <c r="J522" s="62">
        <v>1.2</v>
      </c>
      <c r="K522" s="52"/>
      <c r="L522" s="97"/>
    </row>
    <row r="523" spans="1:60" ht="14.25" x14ac:dyDescent="0.2">
      <c r="A523" s="103"/>
      <c r="B523" s="61">
        <v>4</v>
      </c>
      <c r="C523" s="55" t="s">
        <v>35</v>
      </c>
      <c r="D523" s="54"/>
      <c r="E523" s="53"/>
      <c r="F523" s="53"/>
      <c r="G523" s="53"/>
      <c r="H523" s="51">
        <v>7.03</v>
      </c>
      <c r="I523" s="52"/>
      <c r="J523" s="51">
        <v>56.24</v>
      </c>
      <c r="K523" s="52"/>
      <c r="L523" s="96"/>
    </row>
    <row r="524" spans="1:60" ht="14.25" x14ac:dyDescent="0.2">
      <c r="A524" s="103"/>
      <c r="B524" s="55" t="s">
        <v>1358</v>
      </c>
      <c r="C524" s="55" t="s">
        <v>130</v>
      </c>
      <c r="D524" s="54" t="s">
        <v>113</v>
      </c>
      <c r="E524" s="53">
        <v>0</v>
      </c>
      <c r="F524" s="53"/>
      <c r="G524" s="53">
        <v>0</v>
      </c>
      <c r="H524" s="51"/>
      <c r="I524" s="52"/>
      <c r="J524" s="51"/>
      <c r="K524" s="52"/>
      <c r="L524" s="96"/>
    </row>
    <row r="525" spans="1:60" ht="14.25" x14ac:dyDescent="0.2">
      <c r="A525" s="103"/>
      <c r="B525" s="55" t="s">
        <v>1382</v>
      </c>
      <c r="C525" s="55" t="s">
        <v>1383</v>
      </c>
      <c r="D525" s="54" t="s">
        <v>110</v>
      </c>
      <c r="E525" s="53">
        <v>1</v>
      </c>
      <c r="F525" s="53"/>
      <c r="G525" s="53">
        <v>8</v>
      </c>
      <c r="H525" s="51"/>
      <c r="I525" s="52"/>
      <c r="J525" s="51"/>
      <c r="K525" s="52"/>
      <c r="L525" s="96"/>
    </row>
    <row r="526" spans="1:60" ht="14.25" x14ac:dyDescent="0.2">
      <c r="A526" s="103"/>
      <c r="B526" s="55"/>
      <c r="C526" s="55" t="s">
        <v>68</v>
      </c>
      <c r="D526" s="54" t="s">
        <v>69</v>
      </c>
      <c r="E526" s="53">
        <v>1.22</v>
      </c>
      <c r="F526" s="53">
        <f>ROUND(1.15,7)</f>
        <v>1.1499999999999999</v>
      </c>
      <c r="G526" s="53">
        <v>11.224</v>
      </c>
      <c r="H526" s="51"/>
      <c r="I526" s="52"/>
      <c r="J526" s="51"/>
      <c r="K526" s="52"/>
      <c r="L526" s="96"/>
    </row>
    <row r="527" spans="1:60" ht="14.25" x14ac:dyDescent="0.2">
      <c r="A527" s="103"/>
      <c r="B527" s="55"/>
      <c r="C527" s="60" t="s">
        <v>70</v>
      </c>
      <c r="D527" s="59" t="s">
        <v>69</v>
      </c>
      <c r="E527" s="58">
        <v>0.01</v>
      </c>
      <c r="F527" s="58">
        <f>ROUND(1.25,7)</f>
        <v>1.25</v>
      </c>
      <c r="G527" s="58">
        <v>0.1</v>
      </c>
      <c r="H527" s="56"/>
      <c r="I527" s="57"/>
      <c r="J527" s="56"/>
      <c r="K527" s="57"/>
      <c r="L527" s="95"/>
    </row>
    <row r="528" spans="1:60" ht="14.25" x14ac:dyDescent="0.2">
      <c r="A528" s="103"/>
      <c r="B528" s="55"/>
      <c r="C528" s="55" t="s">
        <v>71</v>
      </c>
      <c r="D528" s="54"/>
      <c r="E528" s="53"/>
      <c r="F528" s="53"/>
      <c r="G528" s="53"/>
      <c r="H528" s="51">
        <f>H520+H521+H523</f>
        <v>21.36</v>
      </c>
      <c r="I528" s="52"/>
      <c r="J528" s="51">
        <f>J520+J521+J523</f>
        <v>190.88</v>
      </c>
      <c r="K528" s="52"/>
      <c r="L528" s="96"/>
    </row>
    <row r="529" spans="1:56" ht="14.25" x14ac:dyDescent="0.2">
      <c r="A529" s="103"/>
      <c r="B529" s="55"/>
      <c r="C529" s="55" t="s">
        <v>72</v>
      </c>
      <c r="D529" s="54"/>
      <c r="E529" s="53"/>
      <c r="F529" s="53"/>
      <c r="G529" s="53"/>
      <c r="H529" s="51"/>
      <c r="I529" s="52"/>
      <c r="J529" s="51">
        <f>SUM(Q518:Q532)+SUM(V518:V532)</f>
        <v>100.64</v>
      </c>
      <c r="K529" s="52"/>
      <c r="L529" s="96"/>
    </row>
    <row r="530" spans="1:56" ht="71.25" x14ac:dyDescent="0.2">
      <c r="A530" s="103"/>
      <c r="B530" s="55" t="s">
        <v>969</v>
      </c>
      <c r="C530" s="55" t="s">
        <v>968</v>
      </c>
      <c r="D530" s="54" t="s">
        <v>73</v>
      </c>
      <c r="E530" s="53">
        <v>128</v>
      </c>
      <c r="F530" s="53">
        <f>ROUND(0.9,7)</f>
        <v>0.9</v>
      </c>
      <c r="G530" s="53">
        <v>115.2</v>
      </c>
      <c r="H530" s="51"/>
      <c r="I530" s="52"/>
      <c r="J530" s="51">
        <f>SUM(AC518:AC532)</f>
        <v>115.94</v>
      </c>
      <c r="K530" s="52"/>
      <c r="L530" s="96"/>
    </row>
    <row r="531" spans="1:56" ht="71.25" x14ac:dyDescent="0.2">
      <c r="A531" s="104"/>
      <c r="B531" s="60" t="s">
        <v>967</v>
      </c>
      <c r="C531" s="60" t="s">
        <v>966</v>
      </c>
      <c r="D531" s="59" t="s">
        <v>73</v>
      </c>
      <c r="E531" s="58">
        <v>83</v>
      </c>
      <c r="F531" s="58">
        <f>ROUND(0.85,7)</f>
        <v>0.85</v>
      </c>
      <c r="G531" s="58">
        <v>70.55</v>
      </c>
      <c r="H531" s="56"/>
      <c r="I531" s="57"/>
      <c r="J531" s="56">
        <f>SUM(AE518:AE532)</f>
        <v>71</v>
      </c>
      <c r="K531" s="57"/>
      <c r="L531" s="95"/>
    </row>
    <row r="532" spans="1:56" ht="15" x14ac:dyDescent="0.25">
      <c r="C532" s="198" t="s">
        <v>74</v>
      </c>
      <c r="D532" s="198"/>
      <c r="E532" s="198"/>
      <c r="F532" s="198"/>
      <c r="G532" s="198"/>
      <c r="H532" s="198"/>
      <c r="I532" s="198">
        <f>J520+J521+J523+J530+J531</f>
        <v>377.82</v>
      </c>
      <c r="J532" s="198"/>
      <c r="O532" s="49">
        <f>I532</f>
        <v>377.82</v>
      </c>
      <c r="P532" s="39">
        <f>K532</f>
        <v>0</v>
      </c>
      <c r="Q532" s="49">
        <f>J520</f>
        <v>99.44</v>
      </c>
      <c r="R532" s="49">
        <f>J520</f>
        <v>99.44</v>
      </c>
      <c r="U532" s="94">
        <f>L520</f>
        <v>0</v>
      </c>
      <c r="V532" s="49">
        <f>J522</f>
        <v>1.2</v>
      </c>
      <c r="W532" s="94">
        <f>L522</f>
        <v>0</v>
      </c>
      <c r="X532" s="49">
        <f>J521</f>
        <v>35.200000000000003</v>
      </c>
      <c r="Z532" s="94">
        <f>L521</f>
        <v>0</v>
      </c>
      <c r="AB532" s="49">
        <f>J523</f>
        <v>56.24</v>
      </c>
      <c r="AN532" s="39">
        <v>377.82</v>
      </c>
      <c r="AO532" s="39">
        <v>56.24</v>
      </c>
      <c r="AP532" s="39">
        <v>35.200000000000003</v>
      </c>
      <c r="AQ532" s="39">
        <v>99.44</v>
      </c>
      <c r="AX532" s="39">
        <v>0</v>
      </c>
      <c r="AY532" s="39">
        <v>0</v>
      </c>
      <c r="AZ532" s="39">
        <v>0</v>
      </c>
      <c r="BA532" s="39">
        <v>0</v>
      </c>
    </row>
    <row r="533" spans="1:56" ht="57" x14ac:dyDescent="0.2">
      <c r="A533" s="103" t="s">
        <v>654</v>
      </c>
      <c r="B533" s="55" t="s">
        <v>1114</v>
      </c>
      <c r="C533" s="55" t="s">
        <v>1115</v>
      </c>
      <c r="D533" s="54" t="s">
        <v>110</v>
      </c>
      <c r="E533" s="53">
        <v>8</v>
      </c>
      <c r="F533" s="53"/>
      <c r="G533" s="53">
        <v>8</v>
      </c>
      <c r="H533" s="51">
        <v>1183.97</v>
      </c>
      <c r="I533" s="52"/>
      <c r="J533" s="51">
        <v>9471.76</v>
      </c>
      <c r="K533" s="52"/>
      <c r="L533" s="96"/>
      <c r="AC533" s="39">
        <v>0</v>
      </c>
      <c r="AD533" s="39">
        <v>0</v>
      </c>
      <c r="AE533" s="39">
        <v>0</v>
      </c>
      <c r="AF533" s="39">
        <v>0</v>
      </c>
      <c r="AS533" s="39">
        <v>0</v>
      </c>
      <c r="AT533" s="39">
        <v>0</v>
      </c>
      <c r="BC533" s="39">
        <v>0</v>
      </c>
      <c r="BD533" s="39">
        <v>0</v>
      </c>
    </row>
    <row r="534" spans="1:56" x14ac:dyDescent="0.2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</row>
    <row r="535" spans="1:56" ht="15" x14ac:dyDescent="0.25">
      <c r="C535" s="198" t="s">
        <v>74</v>
      </c>
      <c r="D535" s="198"/>
      <c r="E535" s="198"/>
      <c r="F535" s="198"/>
      <c r="G535" s="198"/>
      <c r="H535" s="198"/>
      <c r="I535" s="198">
        <f>J533</f>
        <v>9471.76</v>
      </c>
      <c r="J535" s="198"/>
      <c r="O535" s="49">
        <f>I535</f>
        <v>9471.76</v>
      </c>
      <c r="P535" s="39">
        <f>K535</f>
        <v>0</v>
      </c>
      <c r="Q535" s="39">
        <f>0</f>
        <v>0</v>
      </c>
      <c r="R535" s="39">
        <f>0</f>
        <v>0</v>
      </c>
      <c r="U535" s="39">
        <f>0</f>
        <v>0</v>
      </c>
      <c r="V535" s="39">
        <f>0</f>
        <v>0</v>
      </c>
      <c r="W535" s="39">
        <f>0</f>
        <v>0</v>
      </c>
      <c r="X535" s="39">
        <f>0</f>
        <v>0</v>
      </c>
      <c r="Z535" s="39">
        <f>0</f>
        <v>0</v>
      </c>
      <c r="AB535" s="49">
        <f>I535</f>
        <v>9471.76</v>
      </c>
      <c r="AN535" s="39">
        <v>9471.76</v>
      </c>
      <c r="AO535" s="39">
        <v>9471.76</v>
      </c>
      <c r="AP535" s="39">
        <v>0</v>
      </c>
      <c r="AQ535" s="39">
        <v>0</v>
      </c>
      <c r="AX535" s="39">
        <v>0</v>
      </c>
      <c r="AY535" s="39">
        <v>0</v>
      </c>
      <c r="AZ535" s="39">
        <v>0</v>
      </c>
      <c r="BA535" s="39">
        <v>0</v>
      </c>
    </row>
    <row r="536" spans="1:56" ht="130.5" x14ac:dyDescent="0.2">
      <c r="A536" s="103" t="s">
        <v>657</v>
      </c>
      <c r="B536" s="55" t="s">
        <v>1116</v>
      </c>
      <c r="C536" s="55" t="s">
        <v>994</v>
      </c>
      <c r="D536" s="54" t="s">
        <v>110</v>
      </c>
      <c r="E536" s="53">
        <v>3</v>
      </c>
      <c r="F536" s="53"/>
      <c r="G536" s="53">
        <v>3</v>
      </c>
      <c r="H536" s="51"/>
      <c r="I536" s="52"/>
      <c r="J536" s="51"/>
      <c r="K536" s="52"/>
      <c r="L536" s="96"/>
      <c r="AC536" s="39">
        <v>38.67</v>
      </c>
      <c r="AD536" s="39">
        <v>38.67</v>
      </c>
      <c r="AE536" s="39">
        <v>23.68</v>
      </c>
      <c r="AF536" s="39">
        <v>23.68</v>
      </c>
      <c r="AS536" s="39">
        <v>38.67</v>
      </c>
      <c r="AT536" s="39">
        <v>23.68</v>
      </c>
      <c r="BC536" s="39">
        <v>0</v>
      </c>
      <c r="BD536" s="39">
        <v>0</v>
      </c>
    </row>
    <row r="537" spans="1:56" ht="38.25" x14ac:dyDescent="0.2">
      <c r="B537" s="106" t="s">
        <v>452</v>
      </c>
    </row>
    <row r="538" spans="1:56" ht="14.25" x14ac:dyDescent="0.2">
      <c r="A538" s="103"/>
      <c r="B538" s="61">
        <v>1</v>
      </c>
      <c r="C538" s="55" t="s">
        <v>33</v>
      </c>
      <c r="D538" s="54"/>
      <c r="E538" s="53"/>
      <c r="F538" s="53"/>
      <c r="G538" s="53"/>
      <c r="H538" s="51">
        <v>9.6</v>
      </c>
      <c r="I538" s="52">
        <f>ROUND(1.15,7)</f>
        <v>1.1499999999999999</v>
      </c>
      <c r="J538" s="51">
        <v>33.119999999999997</v>
      </c>
      <c r="K538" s="52"/>
      <c r="L538" s="96"/>
    </row>
    <row r="539" spans="1:56" ht="14.25" x14ac:dyDescent="0.2">
      <c r="A539" s="103"/>
      <c r="B539" s="61">
        <v>3</v>
      </c>
      <c r="C539" s="55" t="s">
        <v>34</v>
      </c>
      <c r="D539" s="54"/>
      <c r="E539" s="53"/>
      <c r="F539" s="53"/>
      <c r="G539" s="53"/>
      <c r="H539" s="51">
        <v>1.47</v>
      </c>
      <c r="I539" s="52">
        <f>ROUND(1.25,7)</f>
        <v>1.25</v>
      </c>
      <c r="J539" s="51">
        <v>5.52</v>
      </c>
      <c r="K539" s="52"/>
      <c r="L539" s="96"/>
    </row>
    <row r="540" spans="1:56" ht="14.25" x14ac:dyDescent="0.2">
      <c r="A540" s="103"/>
      <c r="B540" s="61">
        <v>2</v>
      </c>
      <c r="C540" s="55" t="s">
        <v>67</v>
      </c>
      <c r="D540" s="54"/>
      <c r="E540" s="53"/>
      <c r="F540" s="53"/>
      <c r="G540" s="53"/>
      <c r="H540" s="51">
        <v>0.12</v>
      </c>
      <c r="I540" s="52">
        <f>ROUND(1.25,7)</f>
        <v>1.25</v>
      </c>
      <c r="J540" s="62">
        <v>0.45</v>
      </c>
      <c r="K540" s="52"/>
      <c r="L540" s="97"/>
    </row>
    <row r="541" spans="1:56" ht="14.25" x14ac:dyDescent="0.2">
      <c r="A541" s="103"/>
      <c r="B541" s="61">
        <v>4</v>
      </c>
      <c r="C541" s="55" t="s">
        <v>35</v>
      </c>
      <c r="D541" s="54"/>
      <c r="E541" s="53"/>
      <c r="F541" s="53"/>
      <c r="G541" s="53"/>
      <c r="H541" s="51">
        <v>4.0999999999999996</v>
      </c>
      <c r="I541" s="52"/>
      <c r="J541" s="51">
        <v>12.3</v>
      </c>
      <c r="K541" s="52"/>
      <c r="L541" s="96"/>
    </row>
    <row r="542" spans="1:56" ht="14.25" x14ac:dyDescent="0.2">
      <c r="A542" s="103"/>
      <c r="B542" s="55" t="s">
        <v>1356</v>
      </c>
      <c r="C542" s="55" t="s">
        <v>1357</v>
      </c>
      <c r="D542" s="54" t="s">
        <v>110</v>
      </c>
      <c r="E542" s="53">
        <v>1</v>
      </c>
      <c r="F542" s="53"/>
      <c r="G542" s="53">
        <v>3</v>
      </c>
      <c r="H542" s="51"/>
      <c r="I542" s="52"/>
      <c r="J542" s="51"/>
      <c r="K542" s="52"/>
      <c r="L542" s="96"/>
    </row>
    <row r="543" spans="1:56" ht="14.25" x14ac:dyDescent="0.2">
      <c r="A543" s="103"/>
      <c r="B543" s="55"/>
      <c r="C543" s="55" t="s">
        <v>68</v>
      </c>
      <c r="D543" s="54" t="s">
        <v>69</v>
      </c>
      <c r="E543" s="53">
        <v>1.07</v>
      </c>
      <c r="F543" s="53">
        <f>ROUND(1.15,7)</f>
        <v>1.1499999999999999</v>
      </c>
      <c r="G543" s="53">
        <v>3.6915</v>
      </c>
      <c r="H543" s="51"/>
      <c r="I543" s="52"/>
      <c r="J543" s="51"/>
      <c r="K543" s="52"/>
      <c r="L543" s="96"/>
    </row>
    <row r="544" spans="1:56" ht="14.25" x14ac:dyDescent="0.2">
      <c r="A544" s="103"/>
      <c r="B544" s="55"/>
      <c r="C544" s="60" t="s">
        <v>70</v>
      </c>
      <c r="D544" s="59" t="s">
        <v>69</v>
      </c>
      <c r="E544" s="58">
        <v>0.01</v>
      </c>
      <c r="F544" s="58">
        <f>ROUND(1.25,7)</f>
        <v>1.25</v>
      </c>
      <c r="G544" s="58">
        <v>3.7499999999999999E-2</v>
      </c>
      <c r="H544" s="56"/>
      <c r="I544" s="57"/>
      <c r="J544" s="56"/>
      <c r="K544" s="57"/>
      <c r="L544" s="95"/>
    </row>
    <row r="545" spans="1:56" ht="14.25" x14ac:dyDescent="0.2">
      <c r="A545" s="103"/>
      <c r="B545" s="55"/>
      <c r="C545" s="55" t="s">
        <v>71</v>
      </c>
      <c r="D545" s="54"/>
      <c r="E545" s="53"/>
      <c r="F545" s="53"/>
      <c r="G545" s="53"/>
      <c r="H545" s="51">
        <f>H538+H539+H541</f>
        <v>15.17</v>
      </c>
      <c r="I545" s="52"/>
      <c r="J545" s="51">
        <f>J538+J539+J541</f>
        <v>50.94</v>
      </c>
      <c r="K545" s="52"/>
      <c r="L545" s="96"/>
    </row>
    <row r="546" spans="1:56" ht="42.75" x14ac:dyDescent="0.2">
      <c r="A546" s="105" t="s">
        <v>1031</v>
      </c>
      <c r="B546" s="55" t="s">
        <v>493</v>
      </c>
      <c r="C546" s="55" t="s">
        <v>494</v>
      </c>
      <c r="D546" s="54" t="s">
        <v>495</v>
      </c>
      <c r="E546" s="53">
        <v>0.1</v>
      </c>
      <c r="F546" s="53"/>
      <c r="G546" s="53">
        <v>0.3</v>
      </c>
      <c r="H546" s="51">
        <v>1</v>
      </c>
      <c r="I546" s="52"/>
      <c r="J546" s="51">
        <v>0.3</v>
      </c>
      <c r="K546" s="52"/>
      <c r="L546" s="96"/>
      <c r="AB546" s="49">
        <f>J546</f>
        <v>0.3</v>
      </c>
      <c r="AC546" s="39">
        <v>0</v>
      </c>
      <c r="AD546" s="39">
        <v>0</v>
      </c>
      <c r="AE546" s="39">
        <v>0</v>
      </c>
      <c r="AF546" s="39">
        <v>0</v>
      </c>
      <c r="AN546" s="39">
        <v>0.3</v>
      </c>
      <c r="AO546" s="39">
        <v>0.3</v>
      </c>
      <c r="AS546" s="39">
        <v>0</v>
      </c>
      <c r="AT546" s="39">
        <v>0</v>
      </c>
      <c r="AX546" s="39">
        <v>0</v>
      </c>
      <c r="AZ546" s="39">
        <v>0</v>
      </c>
      <c r="BC546" s="39">
        <v>0</v>
      </c>
      <c r="BD546" s="39">
        <v>0</v>
      </c>
    </row>
    <row r="547" spans="1:56" ht="14.25" x14ac:dyDescent="0.2">
      <c r="A547" s="103"/>
      <c r="B547" s="55"/>
      <c r="C547" s="55" t="s">
        <v>72</v>
      </c>
      <c r="D547" s="54"/>
      <c r="E547" s="53"/>
      <c r="F547" s="53"/>
      <c r="G547" s="53"/>
      <c r="H547" s="51"/>
      <c r="I547" s="52"/>
      <c r="J547" s="51">
        <f>SUM(Q536:Q550)+SUM(V536:V550)</f>
        <v>33.57</v>
      </c>
      <c r="K547" s="52"/>
      <c r="L547" s="96"/>
    </row>
    <row r="548" spans="1:56" ht="71.25" x14ac:dyDescent="0.2">
      <c r="A548" s="103"/>
      <c r="B548" s="55" t="s">
        <v>969</v>
      </c>
      <c r="C548" s="55" t="s">
        <v>968</v>
      </c>
      <c r="D548" s="54" t="s">
        <v>73</v>
      </c>
      <c r="E548" s="53">
        <v>128</v>
      </c>
      <c r="F548" s="53">
        <f>ROUND(0.9,7)</f>
        <v>0.9</v>
      </c>
      <c r="G548" s="53">
        <v>115.2</v>
      </c>
      <c r="H548" s="51"/>
      <c r="I548" s="52"/>
      <c r="J548" s="51">
        <f>SUM(AC536:AC550)</f>
        <v>38.67</v>
      </c>
      <c r="K548" s="52"/>
      <c r="L548" s="96"/>
    </row>
    <row r="549" spans="1:56" ht="71.25" x14ac:dyDescent="0.2">
      <c r="A549" s="104"/>
      <c r="B549" s="60" t="s">
        <v>967</v>
      </c>
      <c r="C549" s="60" t="s">
        <v>966</v>
      </c>
      <c r="D549" s="59" t="s">
        <v>73</v>
      </c>
      <c r="E549" s="58">
        <v>83</v>
      </c>
      <c r="F549" s="58">
        <f>ROUND(0.85,7)</f>
        <v>0.85</v>
      </c>
      <c r="G549" s="58">
        <v>70.55</v>
      </c>
      <c r="H549" s="56"/>
      <c r="I549" s="57"/>
      <c r="J549" s="56">
        <f>SUM(AE536:AE550)</f>
        <v>23.68</v>
      </c>
      <c r="K549" s="57"/>
      <c r="L549" s="95"/>
    </row>
    <row r="550" spans="1:56" ht="15" x14ac:dyDescent="0.25">
      <c r="C550" s="198" t="s">
        <v>74</v>
      </c>
      <c r="D550" s="198"/>
      <c r="E550" s="198"/>
      <c r="F550" s="198"/>
      <c r="G550" s="198"/>
      <c r="H550" s="198"/>
      <c r="I550" s="198">
        <f>J538+J539+J541+J548+J549+SUM(J546:J546)</f>
        <v>113.58999999999999</v>
      </c>
      <c r="J550" s="198"/>
      <c r="O550" s="49">
        <f>I550</f>
        <v>113.58999999999999</v>
      </c>
      <c r="P550" s="39">
        <f>K550</f>
        <v>0</v>
      </c>
      <c r="Q550" s="49">
        <f>J538</f>
        <v>33.119999999999997</v>
      </c>
      <c r="R550" s="49">
        <f>J538</f>
        <v>33.119999999999997</v>
      </c>
      <c r="U550" s="94">
        <f>L538</f>
        <v>0</v>
      </c>
      <c r="V550" s="49">
        <f>J540</f>
        <v>0.45</v>
      </c>
      <c r="W550" s="94">
        <f>L540</f>
        <v>0</v>
      </c>
      <c r="X550" s="49">
        <f>J539</f>
        <v>5.52</v>
      </c>
      <c r="Z550" s="94">
        <f>L539</f>
        <v>0</v>
      </c>
      <c r="AB550" s="49">
        <f>J541</f>
        <v>12.3</v>
      </c>
      <c r="AN550" s="39">
        <v>113.28999999999999</v>
      </c>
      <c r="AO550" s="39">
        <v>12.3</v>
      </c>
      <c r="AP550" s="39">
        <v>5.52</v>
      </c>
      <c r="AQ550" s="39">
        <v>33.119999999999997</v>
      </c>
      <c r="AX550" s="39">
        <v>0</v>
      </c>
      <c r="AY550" s="39">
        <v>0</v>
      </c>
      <c r="AZ550" s="39">
        <v>0</v>
      </c>
      <c r="BA550" s="39">
        <v>0</v>
      </c>
    </row>
    <row r="551" spans="1:56" ht="42.75" x14ac:dyDescent="0.2">
      <c r="A551" s="103" t="s">
        <v>660</v>
      </c>
      <c r="B551" s="55" t="s">
        <v>1117</v>
      </c>
      <c r="C551" s="55" t="s">
        <v>1118</v>
      </c>
      <c r="D551" s="54" t="s">
        <v>110</v>
      </c>
      <c r="E551" s="53">
        <v>3</v>
      </c>
      <c r="F551" s="53"/>
      <c r="G551" s="53">
        <v>3</v>
      </c>
      <c r="H551" s="51">
        <v>113.92</v>
      </c>
      <c r="I551" s="52"/>
      <c r="J551" s="51">
        <v>341.76</v>
      </c>
      <c r="K551" s="52"/>
      <c r="L551" s="96"/>
      <c r="AC551" s="39">
        <v>0</v>
      </c>
      <c r="AD551" s="39">
        <v>0</v>
      </c>
      <c r="AE551" s="39">
        <v>0</v>
      </c>
      <c r="AF551" s="39">
        <v>0</v>
      </c>
      <c r="AS551" s="39">
        <v>0</v>
      </c>
      <c r="AT551" s="39">
        <v>0</v>
      </c>
      <c r="BC551" s="39">
        <v>0</v>
      </c>
      <c r="BD551" s="39">
        <v>0</v>
      </c>
    </row>
    <row r="552" spans="1:56" x14ac:dyDescent="0.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</row>
    <row r="553" spans="1:56" ht="15" x14ac:dyDescent="0.25">
      <c r="C553" s="198" t="s">
        <v>74</v>
      </c>
      <c r="D553" s="198"/>
      <c r="E553" s="198"/>
      <c r="F553" s="198"/>
      <c r="G553" s="198"/>
      <c r="H553" s="198"/>
      <c r="I553" s="198">
        <f>J551</f>
        <v>341.76</v>
      </c>
      <c r="J553" s="198"/>
      <c r="O553" s="49">
        <f>I553</f>
        <v>341.76</v>
      </c>
      <c r="P553" s="39">
        <f>K553</f>
        <v>0</v>
      </c>
      <c r="Q553" s="39">
        <f>0</f>
        <v>0</v>
      </c>
      <c r="R553" s="39">
        <f>0</f>
        <v>0</v>
      </c>
      <c r="U553" s="39">
        <f>0</f>
        <v>0</v>
      </c>
      <c r="V553" s="39">
        <f>0</f>
        <v>0</v>
      </c>
      <c r="W553" s="39">
        <f>0</f>
        <v>0</v>
      </c>
      <c r="X553" s="39">
        <f>0</f>
        <v>0</v>
      </c>
      <c r="Z553" s="39">
        <f>0</f>
        <v>0</v>
      </c>
      <c r="AB553" s="49">
        <f>I553</f>
        <v>341.76</v>
      </c>
      <c r="AN553" s="39">
        <v>341.76</v>
      </c>
      <c r="AO553" s="39">
        <v>341.76</v>
      </c>
      <c r="AP553" s="39">
        <v>0</v>
      </c>
      <c r="AQ553" s="39">
        <v>0</v>
      </c>
      <c r="AX553" s="39">
        <v>0</v>
      </c>
      <c r="AY553" s="39">
        <v>0</v>
      </c>
      <c r="AZ553" s="39">
        <v>0</v>
      </c>
      <c r="BA553" s="39">
        <v>0</v>
      </c>
    </row>
    <row r="554" spans="1:56" ht="159" x14ac:dyDescent="0.2">
      <c r="A554" s="103" t="s">
        <v>661</v>
      </c>
      <c r="B554" s="55" t="s">
        <v>1119</v>
      </c>
      <c r="C554" s="55" t="s">
        <v>1026</v>
      </c>
      <c r="D554" s="54" t="s">
        <v>104</v>
      </c>
      <c r="E554" s="53">
        <v>1.1319999999999999</v>
      </c>
      <c r="F554" s="53"/>
      <c r="G554" s="53">
        <v>1.1319999999999999</v>
      </c>
      <c r="H554" s="51"/>
      <c r="I554" s="52"/>
      <c r="J554" s="51"/>
      <c r="K554" s="52"/>
      <c r="L554" s="96"/>
      <c r="AC554" s="39">
        <v>1216.33</v>
      </c>
      <c r="AD554" s="39">
        <v>1216.33</v>
      </c>
      <c r="AE554" s="39">
        <v>744.9</v>
      </c>
      <c r="AF554" s="39">
        <v>744.9</v>
      </c>
      <c r="AS554" s="39">
        <v>1216.33</v>
      </c>
      <c r="AT554" s="39">
        <v>744.9</v>
      </c>
      <c r="BC554" s="39">
        <v>0</v>
      </c>
      <c r="BD554" s="39">
        <v>0</v>
      </c>
    </row>
    <row r="555" spans="1:56" ht="38.25" x14ac:dyDescent="0.2">
      <c r="B555" s="106" t="s">
        <v>452</v>
      </c>
    </row>
    <row r="556" spans="1:56" ht="14.25" x14ac:dyDescent="0.2">
      <c r="A556" s="103"/>
      <c r="B556" s="61">
        <v>1</v>
      </c>
      <c r="C556" s="55" t="s">
        <v>33</v>
      </c>
      <c r="D556" s="54"/>
      <c r="E556" s="53"/>
      <c r="F556" s="53"/>
      <c r="G556" s="53"/>
      <c r="H556" s="51">
        <v>802.33</v>
      </c>
      <c r="I556" s="52">
        <f>ROUND(1.15,7)</f>
        <v>1.1499999999999999</v>
      </c>
      <c r="J556" s="51">
        <v>1044.47</v>
      </c>
      <c r="K556" s="52"/>
      <c r="L556" s="96"/>
    </row>
    <row r="557" spans="1:56" ht="14.25" x14ac:dyDescent="0.2">
      <c r="A557" s="103"/>
      <c r="B557" s="61">
        <v>3</v>
      </c>
      <c r="C557" s="55" t="s">
        <v>34</v>
      </c>
      <c r="D557" s="54"/>
      <c r="E557" s="53"/>
      <c r="F557" s="53"/>
      <c r="G557" s="53"/>
      <c r="H557" s="51">
        <v>97.27</v>
      </c>
      <c r="I557" s="52">
        <f>ROUND(1.25,7)</f>
        <v>1.25</v>
      </c>
      <c r="J557" s="51">
        <v>137.63999999999999</v>
      </c>
      <c r="K557" s="52"/>
      <c r="L557" s="96"/>
    </row>
    <row r="558" spans="1:56" ht="14.25" x14ac:dyDescent="0.2">
      <c r="A558" s="103"/>
      <c r="B558" s="61">
        <v>2</v>
      </c>
      <c r="C558" s="55" t="s">
        <v>67</v>
      </c>
      <c r="D558" s="54"/>
      <c r="E558" s="53"/>
      <c r="F558" s="53"/>
      <c r="G558" s="53"/>
      <c r="H558" s="51">
        <v>8.0299999999999994</v>
      </c>
      <c r="I558" s="52">
        <f>ROUND(1.25,7)</f>
        <v>1.25</v>
      </c>
      <c r="J558" s="62">
        <v>11.37</v>
      </c>
      <c r="K558" s="52"/>
      <c r="L558" s="97"/>
    </row>
    <row r="559" spans="1:56" ht="14.25" x14ac:dyDescent="0.2">
      <c r="A559" s="103"/>
      <c r="B559" s="61">
        <v>4</v>
      </c>
      <c r="C559" s="55" t="s">
        <v>35</v>
      </c>
      <c r="D559" s="54"/>
      <c r="E559" s="53"/>
      <c r="F559" s="53"/>
      <c r="G559" s="53"/>
      <c r="H559" s="51">
        <v>379.93</v>
      </c>
      <c r="I559" s="52"/>
      <c r="J559" s="51">
        <v>430.08</v>
      </c>
      <c r="K559" s="52"/>
      <c r="L559" s="96"/>
    </row>
    <row r="560" spans="1:56" ht="14.25" x14ac:dyDescent="0.2">
      <c r="A560" s="103"/>
      <c r="B560" s="55" t="s">
        <v>1370</v>
      </c>
      <c r="C560" s="55" t="s">
        <v>1371</v>
      </c>
      <c r="D560" s="54" t="s">
        <v>111</v>
      </c>
      <c r="E560" s="53">
        <v>0</v>
      </c>
      <c r="F560" s="53"/>
      <c r="G560" s="53">
        <v>0</v>
      </c>
      <c r="H560" s="51"/>
      <c r="I560" s="52"/>
      <c r="J560" s="51"/>
      <c r="K560" s="52"/>
      <c r="L560" s="96"/>
    </row>
    <row r="561" spans="1:56" ht="14.25" x14ac:dyDescent="0.2">
      <c r="A561" s="103"/>
      <c r="B561" s="55" t="s">
        <v>1372</v>
      </c>
      <c r="C561" s="55" t="s">
        <v>1373</v>
      </c>
      <c r="D561" s="54" t="s">
        <v>111</v>
      </c>
      <c r="E561" s="53">
        <v>100</v>
      </c>
      <c r="F561" s="53"/>
      <c r="G561" s="53">
        <v>113.2</v>
      </c>
      <c r="H561" s="51"/>
      <c r="I561" s="52"/>
      <c r="J561" s="51"/>
      <c r="K561" s="52"/>
      <c r="L561" s="96"/>
    </row>
    <row r="562" spans="1:56" ht="14.25" x14ac:dyDescent="0.2">
      <c r="A562" s="103"/>
      <c r="B562" s="55" t="s">
        <v>1358</v>
      </c>
      <c r="C562" s="55" t="s">
        <v>130</v>
      </c>
      <c r="D562" s="54" t="s">
        <v>113</v>
      </c>
      <c r="E562" s="53">
        <v>0</v>
      </c>
      <c r="F562" s="53"/>
      <c r="G562" s="53">
        <v>0</v>
      </c>
      <c r="H562" s="51"/>
      <c r="I562" s="52"/>
      <c r="J562" s="51"/>
      <c r="K562" s="52"/>
      <c r="L562" s="96"/>
    </row>
    <row r="563" spans="1:56" ht="14.25" x14ac:dyDescent="0.2">
      <c r="A563" s="103"/>
      <c r="B563" s="55" t="s">
        <v>1358</v>
      </c>
      <c r="C563" s="55" t="s">
        <v>1374</v>
      </c>
      <c r="D563" s="54" t="s">
        <v>110</v>
      </c>
      <c r="E563" s="53">
        <v>0</v>
      </c>
      <c r="F563" s="53"/>
      <c r="G563" s="53">
        <v>0</v>
      </c>
      <c r="H563" s="51"/>
      <c r="I563" s="52"/>
      <c r="J563" s="51"/>
      <c r="K563" s="52"/>
      <c r="L563" s="96"/>
    </row>
    <row r="564" spans="1:56" ht="14.25" x14ac:dyDescent="0.2">
      <c r="A564" s="103"/>
      <c r="B564" s="55" t="s">
        <v>1375</v>
      </c>
      <c r="C564" s="55" t="s">
        <v>1376</v>
      </c>
      <c r="D564" s="54" t="s">
        <v>110</v>
      </c>
      <c r="E564" s="53">
        <v>0</v>
      </c>
      <c r="F564" s="53"/>
      <c r="G564" s="53">
        <v>0</v>
      </c>
      <c r="H564" s="51"/>
      <c r="I564" s="52"/>
      <c r="J564" s="51"/>
      <c r="K564" s="52"/>
      <c r="L564" s="96"/>
    </row>
    <row r="565" spans="1:56" ht="14.25" x14ac:dyDescent="0.2">
      <c r="A565" s="103"/>
      <c r="B565" s="55"/>
      <c r="C565" s="55" t="s">
        <v>68</v>
      </c>
      <c r="D565" s="54" t="s">
        <v>69</v>
      </c>
      <c r="E565" s="53">
        <v>91.8</v>
      </c>
      <c r="F565" s="53">
        <f>ROUND(1.15,7)</f>
        <v>1.1499999999999999</v>
      </c>
      <c r="G565" s="53">
        <v>119.50524</v>
      </c>
      <c r="H565" s="51"/>
      <c r="I565" s="52"/>
      <c r="J565" s="51"/>
      <c r="K565" s="52"/>
      <c r="L565" s="96"/>
    </row>
    <row r="566" spans="1:56" ht="14.25" x14ac:dyDescent="0.2">
      <c r="A566" s="103"/>
      <c r="B566" s="55"/>
      <c r="C566" s="60" t="s">
        <v>70</v>
      </c>
      <c r="D566" s="59" t="s">
        <v>69</v>
      </c>
      <c r="E566" s="58">
        <v>0.65</v>
      </c>
      <c r="F566" s="58">
        <f>ROUND(1.25,7)</f>
        <v>1.25</v>
      </c>
      <c r="G566" s="58">
        <v>0.91974999999999996</v>
      </c>
      <c r="H566" s="56"/>
      <c r="I566" s="57"/>
      <c r="J566" s="56"/>
      <c r="K566" s="57"/>
      <c r="L566" s="95"/>
    </row>
    <row r="567" spans="1:56" ht="14.25" x14ac:dyDescent="0.2">
      <c r="A567" s="103"/>
      <c r="B567" s="55"/>
      <c r="C567" s="55" t="s">
        <v>71</v>
      </c>
      <c r="D567" s="54"/>
      <c r="E567" s="53"/>
      <c r="F567" s="53"/>
      <c r="G567" s="53"/>
      <c r="H567" s="51">
        <f>H556+H557+H559</f>
        <v>1279.53</v>
      </c>
      <c r="I567" s="52"/>
      <c r="J567" s="51">
        <f>J556+J557+J559</f>
        <v>1612.19</v>
      </c>
      <c r="K567" s="52"/>
      <c r="L567" s="96"/>
    </row>
    <row r="568" spans="1:56" ht="14.25" x14ac:dyDescent="0.2">
      <c r="A568" s="103"/>
      <c r="B568" s="55"/>
      <c r="C568" s="55" t="s">
        <v>72</v>
      </c>
      <c r="D568" s="54"/>
      <c r="E568" s="53"/>
      <c r="F568" s="53"/>
      <c r="G568" s="53"/>
      <c r="H568" s="51"/>
      <c r="I568" s="52"/>
      <c r="J568" s="51">
        <f>SUM(Q554:Q571)+SUM(V554:V571)</f>
        <v>1055.8399999999999</v>
      </c>
      <c r="K568" s="52"/>
      <c r="L568" s="96"/>
    </row>
    <row r="569" spans="1:56" ht="71.25" x14ac:dyDescent="0.2">
      <c r="A569" s="103"/>
      <c r="B569" s="55" t="s">
        <v>969</v>
      </c>
      <c r="C569" s="55" t="s">
        <v>968</v>
      </c>
      <c r="D569" s="54" t="s">
        <v>73</v>
      </c>
      <c r="E569" s="53">
        <v>128</v>
      </c>
      <c r="F569" s="53">
        <f>ROUND(0.9,7)</f>
        <v>0.9</v>
      </c>
      <c r="G569" s="53">
        <v>115.2</v>
      </c>
      <c r="H569" s="51"/>
      <c r="I569" s="52"/>
      <c r="J569" s="51">
        <f>SUM(AC554:AC571)</f>
        <v>1216.33</v>
      </c>
      <c r="K569" s="52"/>
      <c r="L569" s="96"/>
    </row>
    <row r="570" spans="1:56" ht="71.25" x14ac:dyDescent="0.2">
      <c r="A570" s="104"/>
      <c r="B570" s="60" t="s">
        <v>967</v>
      </c>
      <c r="C570" s="60" t="s">
        <v>966</v>
      </c>
      <c r="D570" s="59" t="s">
        <v>73</v>
      </c>
      <c r="E570" s="58">
        <v>83</v>
      </c>
      <c r="F570" s="58">
        <f>ROUND(0.85,7)</f>
        <v>0.85</v>
      </c>
      <c r="G570" s="58">
        <v>70.55</v>
      </c>
      <c r="H570" s="56"/>
      <c r="I570" s="57"/>
      <c r="J570" s="56">
        <f>SUM(AE554:AE571)</f>
        <v>744.9</v>
      </c>
      <c r="K570" s="57"/>
      <c r="L570" s="95"/>
    </row>
    <row r="571" spans="1:56" ht="15" x14ac:dyDescent="0.25">
      <c r="C571" s="198" t="s">
        <v>74</v>
      </c>
      <c r="D571" s="198"/>
      <c r="E571" s="198"/>
      <c r="F571" s="198"/>
      <c r="G571" s="198"/>
      <c r="H571" s="198"/>
      <c r="I571" s="198">
        <f>J556+J557+J559+J569+J570</f>
        <v>3573.42</v>
      </c>
      <c r="J571" s="198"/>
      <c r="O571" s="49">
        <f>I571</f>
        <v>3573.42</v>
      </c>
      <c r="P571" s="39">
        <f>K571</f>
        <v>0</v>
      </c>
      <c r="Q571" s="49">
        <f>J556</f>
        <v>1044.47</v>
      </c>
      <c r="R571" s="49">
        <f>J556</f>
        <v>1044.47</v>
      </c>
      <c r="U571" s="94">
        <f>L556</f>
        <v>0</v>
      </c>
      <c r="V571" s="49">
        <f>J558</f>
        <v>11.37</v>
      </c>
      <c r="W571" s="94">
        <f>L558</f>
        <v>0</v>
      </c>
      <c r="X571" s="49">
        <f>J557</f>
        <v>137.63999999999999</v>
      </c>
      <c r="Z571" s="94">
        <f>L557</f>
        <v>0</v>
      </c>
      <c r="AB571" s="49">
        <f>J559</f>
        <v>430.08</v>
      </c>
      <c r="AN571" s="39">
        <v>3573.42</v>
      </c>
      <c r="AO571" s="39">
        <v>430.08</v>
      </c>
      <c r="AP571" s="39">
        <v>137.63999999999999</v>
      </c>
      <c r="AQ571" s="39">
        <v>1044.47</v>
      </c>
      <c r="AX571" s="39">
        <v>0</v>
      </c>
      <c r="AY571" s="39">
        <v>0</v>
      </c>
      <c r="AZ571" s="39">
        <v>0</v>
      </c>
      <c r="BA571" s="39">
        <v>0</v>
      </c>
    </row>
    <row r="572" spans="1:56" ht="42.75" x14ac:dyDescent="0.2">
      <c r="A572" s="103" t="s">
        <v>663</v>
      </c>
      <c r="B572" s="55" t="s">
        <v>1120</v>
      </c>
      <c r="C572" s="55" t="s">
        <v>1121</v>
      </c>
      <c r="D572" s="54" t="s">
        <v>111</v>
      </c>
      <c r="E572" s="53">
        <v>93.3</v>
      </c>
      <c r="F572" s="53"/>
      <c r="G572" s="53">
        <v>93.3</v>
      </c>
      <c r="H572" s="51">
        <v>109.09</v>
      </c>
      <c r="I572" s="52"/>
      <c r="J572" s="51">
        <v>10178.1</v>
      </c>
      <c r="K572" s="52"/>
      <c r="L572" s="96"/>
      <c r="AC572" s="39">
        <v>0</v>
      </c>
      <c r="AD572" s="39">
        <v>0</v>
      </c>
      <c r="AE572" s="39">
        <v>0</v>
      </c>
      <c r="AF572" s="39">
        <v>0</v>
      </c>
      <c r="AS572" s="39">
        <v>0</v>
      </c>
      <c r="AT572" s="39">
        <v>0</v>
      </c>
      <c r="BC572" s="39">
        <v>0</v>
      </c>
      <c r="BD572" s="39">
        <v>0</v>
      </c>
    </row>
    <row r="573" spans="1:56" x14ac:dyDescent="0.2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</row>
    <row r="574" spans="1:56" ht="15" x14ac:dyDescent="0.25">
      <c r="C574" s="198" t="s">
        <v>74</v>
      </c>
      <c r="D574" s="198"/>
      <c r="E574" s="198"/>
      <c r="F574" s="198"/>
      <c r="G574" s="198"/>
      <c r="H574" s="198"/>
      <c r="I574" s="198">
        <f>J572</f>
        <v>10178.1</v>
      </c>
      <c r="J574" s="198"/>
      <c r="O574" s="49">
        <f>I574</f>
        <v>10178.1</v>
      </c>
      <c r="P574" s="39">
        <f>K574</f>
        <v>0</v>
      </c>
      <c r="Q574" s="39">
        <f>0</f>
        <v>0</v>
      </c>
      <c r="R574" s="39">
        <f>0</f>
        <v>0</v>
      </c>
      <c r="U574" s="39">
        <f>0</f>
        <v>0</v>
      </c>
      <c r="V574" s="39">
        <f>0</f>
        <v>0</v>
      </c>
      <c r="W574" s="39">
        <f>0</f>
        <v>0</v>
      </c>
      <c r="X574" s="39">
        <f>0</f>
        <v>0</v>
      </c>
      <c r="Z574" s="39">
        <f>0</f>
        <v>0</v>
      </c>
      <c r="AB574" s="49">
        <f>I574</f>
        <v>10178.1</v>
      </c>
      <c r="AN574" s="39">
        <v>10178.1</v>
      </c>
      <c r="AO574" s="39">
        <v>10178.1</v>
      </c>
      <c r="AP574" s="39">
        <v>0</v>
      </c>
      <c r="AQ574" s="39">
        <v>0</v>
      </c>
      <c r="AX574" s="39">
        <v>0</v>
      </c>
      <c r="AY574" s="39">
        <v>0</v>
      </c>
      <c r="AZ574" s="39">
        <v>0</v>
      </c>
      <c r="BA574" s="39">
        <v>0</v>
      </c>
    </row>
    <row r="575" spans="1:56" ht="57" x14ac:dyDescent="0.2">
      <c r="A575" s="103" t="s">
        <v>664</v>
      </c>
      <c r="B575" s="55" t="s">
        <v>1122</v>
      </c>
      <c r="C575" s="55" t="s">
        <v>1123</v>
      </c>
      <c r="D575" s="54" t="s">
        <v>111</v>
      </c>
      <c r="E575" s="53">
        <v>13.9</v>
      </c>
      <c r="F575" s="53"/>
      <c r="G575" s="53">
        <v>13.9</v>
      </c>
      <c r="H575" s="51">
        <v>203.91</v>
      </c>
      <c r="I575" s="52"/>
      <c r="J575" s="51">
        <v>2834.35</v>
      </c>
      <c r="K575" s="52"/>
      <c r="L575" s="96"/>
      <c r="AC575" s="39">
        <v>0</v>
      </c>
      <c r="AD575" s="39">
        <v>0</v>
      </c>
      <c r="AE575" s="39">
        <v>0</v>
      </c>
      <c r="AF575" s="39">
        <v>0</v>
      </c>
      <c r="AS575" s="39">
        <v>0</v>
      </c>
      <c r="AT575" s="39">
        <v>0</v>
      </c>
      <c r="BC575" s="39">
        <v>0</v>
      </c>
      <c r="BD575" s="39">
        <v>0</v>
      </c>
    </row>
    <row r="576" spans="1:56" x14ac:dyDescent="0.2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</row>
    <row r="577" spans="1:56" ht="15" x14ac:dyDescent="0.25">
      <c r="C577" s="198" t="s">
        <v>74</v>
      </c>
      <c r="D577" s="198"/>
      <c r="E577" s="198"/>
      <c r="F577" s="198"/>
      <c r="G577" s="198"/>
      <c r="H577" s="198"/>
      <c r="I577" s="198">
        <f>J575</f>
        <v>2834.35</v>
      </c>
      <c r="J577" s="198"/>
      <c r="O577" s="49">
        <f>I577</f>
        <v>2834.35</v>
      </c>
      <c r="P577" s="39">
        <f>K577</f>
        <v>0</v>
      </c>
      <c r="Q577" s="39">
        <f>0</f>
        <v>0</v>
      </c>
      <c r="R577" s="39">
        <f>0</f>
        <v>0</v>
      </c>
      <c r="U577" s="39">
        <f>0</f>
        <v>0</v>
      </c>
      <c r="V577" s="39">
        <f>0</f>
        <v>0</v>
      </c>
      <c r="W577" s="39">
        <f>0</f>
        <v>0</v>
      </c>
      <c r="X577" s="39">
        <f>0</f>
        <v>0</v>
      </c>
      <c r="Z577" s="39">
        <f>0</f>
        <v>0</v>
      </c>
      <c r="AB577" s="49">
        <f>I577</f>
        <v>2834.35</v>
      </c>
      <c r="AN577" s="39">
        <v>2834.35</v>
      </c>
      <c r="AO577" s="39">
        <v>2834.35</v>
      </c>
      <c r="AP577" s="39">
        <v>0</v>
      </c>
      <c r="AQ577" s="39">
        <v>0</v>
      </c>
      <c r="AX577" s="39">
        <v>0</v>
      </c>
      <c r="AY577" s="39">
        <v>0</v>
      </c>
      <c r="AZ577" s="39">
        <v>0</v>
      </c>
      <c r="BA577" s="39">
        <v>0</v>
      </c>
    </row>
    <row r="578" spans="1:56" ht="57" x14ac:dyDescent="0.2">
      <c r="A578" s="103" t="s">
        <v>665</v>
      </c>
      <c r="B578" s="55" t="s">
        <v>1124</v>
      </c>
      <c r="C578" s="55" t="s">
        <v>1125</v>
      </c>
      <c r="D578" s="54" t="s">
        <v>111</v>
      </c>
      <c r="E578" s="53">
        <v>6</v>
      </c>
      <c r="F578" s="53"/>
      <c r="G578" s="53">
        <v>6</v>
      </c>
      <c r="H578" s="51">
        <v>191.67</v>
      </c>
      <c r="I578" s="52"/>
      <c r="J578" s="51">
        <v>1150.02</v>
      </c>
      <c r="K578" s="52"/>
      <c r="L578" s="96"/>
      <c r="AC578" s="39">
        <v>0</v>
      </c>
      <c r="AD578" s="39">
        <v>0</v>
      </c>
      <c r="AE578" s="39">
        <v>0</v>
      </c>
      <c r="AF578" s="39">
        <v>0</v>
      </c>
      <c r="AS578" s="39">
        <v>0</v>
      </c>
      <c r="AT578" s="39">
        <v>0</v>
      </c>
      <c r="BC578" s="39">
        <v>0</v>
      </c>
      <c r="BD578" s="39">
        <v>0</v>
      </c>
    </row>
    <row r="579" spans="1:56" x14ac:dyDescent="0.2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</row>
    <row r="580" spans="1:56" ht="15" x14ac:dyDescent="0.25">
      <c r="C580" s="198" t="s">
        <v>74</v>
      </c>
      <c r="D580" s="198"/>
      <c r="E580" s="198"/>
      <c r="F580" s="198"/>
      <c r="G580" s="198"/>
      <c r="H580" s="198"/>
      <c r="I580" s="198">
        <f>J578</f>
        <v>1150.02</v>
      </c>
      <c r="J580" s="198"/>
      <c r="O580" s="49">
        <f>I580</f>
        <v>1150.02</v>
      </c>
      <c r="P580" s="39">
        <f>K580</f>
        <v>0</v>
      </c>
      <c r="Q580" s="39">
        <f>0</f>
        <v>0</v>
      </c>
      <c r="R580" s="39">
        <f>0</f>
        <v>0</v>
      </c>
      <c r="U580" s="39">
        <f>0</f>
        <v>0</v>
      </c>
      <c r="V580" s="39">
        <f>0</f>
        <v>0</v>
      </c>
      <c r="W580" s="39">
        <f>0</f>
        <v>0</v>
      </c>
      <c r="X580" s="39">
        <f>0</f>
        <v>0</v>
      </c>
      <c r="Z580" s="39">
        <f>0</f>
        <v>0</v>
      </c>
      <c r="AB580" s="49">
        <f>I580</f>
        <v>1150.02</v>
      </c>
      <c r="AN580" s="39">
        <v>1150.02</v>
      </c>
      <c r="AO580" s="39">
        <v>1150.02</v>
      </c>
      <c r="AP580" s="39">
        <v>0</v>
      </c>
      <c r="AQ580" s="39">
        <v>0</v>
      </c>
      <c r="AX580" s="39">
        <v>0</v>
      </c>
      <c r="AY580" s="39">
        <v>0</v>
      </c>
      <c r="AZ580" s="39">
        <v>0</v>
      </c>
      <c r="BA580" s="39">
        <v>0</v>
      </c>
    </row>
    <row r="581" spans="1:56" ht="159" x14ac:dyDescent="0.2">
      <c r="A581" s="103" t="s">
        <v>666</v>
      </c>
      <c r="B581" s="55" t="s">
        <v>1126</v>
      </c>
      <c r="C581" s="55" t="s">
        <v>1002</v>
      </c>
      <c r="D581" s="54" t="s">
        <v>104</v>
      </c>
      <c r="E581" s="53">
        <v>0.128</v>
      </c>
      <c r="F581" s="53"/>
      <c r="G581" s="53">
        <v>0.128</v>
      </c>
      <c r="H581" s="51"/>
      <c r="I581" s="52"/>
      <c r="J581" s="51"/>
      <c r="K581" s="52"/>
      <c r="L581" s="96"/>
      <c r="AC581" s="39">
        <v>182.8</v>
      </c>
      <c r="AD581" s="39">
        <v>182.8</v>
      </c>
      <c r="AE581" s="39">
        <v>111.95</v>
      </c>
      <c r="AF581" s="39">
        <v>111.95</v>
      </c>
      <c r="AS581" s="39">
        <v>182.8</v>
      </c>
      <c r="AT581" s="39">
        <v>111.95</v>
      </c>
      <c r="BC581" s="39">
        <v>0</v>
      </c>
      <c r="BD581" s="39">
        <v>0</v>
      </c>
    </row>
    <row r="582" spans="1:56" ht="38.25" x14ac:dyDescent="0.2">
      <c r="B582" s="106" t="s">
        <v>452</v>
      </c>
    </row>
    <row r="583" spans="1:56" ht="14.25" x14ac:dyDescent="0.2">
      <c r="A583" s="103"/>
      <c r="B583" s="61">
        <v>1</v>
      </c>
      <c r="C583" s="55" t="s">
        <v>33</v>
      </c>
      <c r="D583" s="54"/>
      <c r="E583" s="53"/>
      <c r="F583" s="53"/>
      <c r="G583" s="53"/>
      <c r="H583" s="51">
        <v>1066.28</v>
      </c>
      <c r="I583" s="52">
        <f>ROUND(1.15,7)</f>
        <v>1.1499999999999999</v>
      </c>
      <c r="J583" s="51">
        <v>156.96</v>
      </c>
      <c r="K583" s="52"/>
      <c r="L583" s="96"/>
    </row>
    <row r="584" spans="1:56" ht="14.25" x14ac:dyDescent="0.2">
      <c r="A584" s="103"/>
      <c r="B584" s="61">
        <v>3</v>
      </c>
      <c r="C584" s="55" t="s">
        <v>34</v>
      </c>
      <c r="D584" s="54"/>
      <c r="E584" s="53"/>
      <c r="F584" s="53"/>
      <c r="G584" s="53"/>
      <c r="H584" s="51">
        <v>87.59</v>
      </c>
      <c r="I584" s="52">
        <f>ROUND(1.25,7)</f>
        <v>1.25</v>
      </c>
      <c r="J584" s="51">
        <v>14.01</v>
      </c>
      <c r="K584" s="52"/>
      <c r="L584" s="96"/>
    </row>
    <row r="585" spans="1:56" ht="14.25" x14ac:dyDescent="0.2">
      <c r="A585" s="103"/>
      <c r="B585" s="61">
        <v>2</v>
      </c>
      <c r="C585" s="55" t="s">
        <v>67</v>
      </c>
      <c r="D585" s="54"/>
      <c r="E585" s="53"/>
      <c r="F585" s="53"/>
      <c r="G585" s="53"/>
      <c r="H585" s="51">
        <v>10.76</v>
      </c>
      <c r="I585" s="52">
        <f>ROUND(1.25,7)</f>
        <v>1.25</v>
      </c>
      <c r="J585" s="62">
        <v>1.72</v>
      </c>
      <c r="K585" s="52"/>
      <c r="L585" s="97"/>
    </row>
    <row r="586" spans="1:56" ht="14.25" x14ac:dyDescent="0.2">
      <c r="A586" s="103"/>
      <c r="B586" s="61">
        <v>4</v>
      </c>
      <c r="C586" s="55" t="s">
        <v>35</v>
      </c>
      <c r="D586" s="54"/>
      <c r="E586" s="53"/>
      <c r="F586" s="53"/>
      <c r="G586" s="53"/>
      <c r="H586" s="51">
        <v>388.91</v>
      </c>
      <c r="I586" s="52"/>
      <c r="J586" s="51">
        <v>49.78</v>
      </c>
      <c r="K586" s="52"/>
      <c r="L586" s="96"/>
    </row>
    <row r="587" spans="1:56" ht="14.25" x14ac:dyDescent="0.2">
      <c r="A587" s="103"/>
      <c r="B587" s="55" t="s">
        <v>1370</v>
      </c>
      <c r="C587" s="55" t="s">
        <v>1371</v>
      </c>
      <c r="D587" s="54" t="s">
        <v>111</v>
      </c>
      <c r="E587" s="53">
        <v>0</v>
      </c>
      <c r="F587" s="53"/>
      <c r="G587" s="53">
        <v>0</v>
      </c>
      <c r="H587" s="51"/>
      <c r="I587" s="52"/>
      <c r="J587" s="51"/>
      <c r="K587" s="52"/>
      <c r="L587" s="96"/>
    </row>
    <row r="588" spans="1:56" ht="14.25" x14ac:dyDescent="0.2">
      <c r="A588" s="103"/>
      <c r="B588" s="55" t="s">
        <v>1372</v>
      </c>
      <c r="C588" s="55" t="s">
        <v>1373</v>
      </c>
      <c r="D588" s="54" t="s">
        <v>111</v>
      </c>
      <c r="E588" s="53">
        <v>100</v>
      </c>
      <c r="F588" s="53"/>
      <c r="G588" s="53">
        <v>12.8</v>
      </c>
      <c r="H588" s="51"/>
      <c r="I588" s="52"/>
      <c r="J588" s="51"/>
      <c r="K588" s="52"/>
      <c r="L588" s="96"/>
    </row>
    <row r="589" spans="1:56" ht="14.25" x14ac:dyDescent="0.2">
      <c r="A589" s="103"/>
      <c r="B589" s="55" t="s">
        <v>1358</v>
      </c>
      <c r="C589" s="55" t="s">
        <v>130</v>
      </c>
      <c r="D589" s="54" t="s">
        <v>113</v>
      </c>
      <c r="E589" s="53">
        <v>0</v>
      </c>
      <c r="F589" s="53"/>
      <c r="G589" s="53">
        <v>0</v>
      </c>
      <c r="H589" s="51"/>
      <c r="I589" s="52"/>
      <c r="J589" s="51"/>
      <c r="K589" s="52"/>
      <c r="L589" s="96"/>
    </row>
    <row r="590" spans="1:56" ht="14.25" x14ac:dyDescent="0.2">
      <c r="A590" s="103"/>
      <c r="B590" s="55" t="s">
        <v>1358</v>
      </c>
      <c r="C590" s="55" t="s">
        <v>1374</v>
      </c>
      <c r="D590" s="54" t="s">
        <v>110</v>
      </c>
      <c r="E590" s="53">
        <v>0</v>
      </c>
      <c r="F590" s="53"/>
      <c r="G590" s="53">
        <v>0</v>
      </c>
      <c r="H590" s="51"/>
      <c r="I590" s="52"/>
      <c r="J590" s="51"/>
      <c r="K590" s="52"/>
      <c r="L590" s="96"/>
    </row>
    <row r="591" spans="1:56" ht="14.25" x14ac:dyDescent="0.2">
      <c r="A591" s="103"/>
      <c r="B591" s="55" t="s">
        <v>1375</v>
      </c>
      <c r="C591" s="55" t="s">
        <v>1376</v>
      </c>
      <c r="D591" s="54" t="s">
        <v>110</v>
      </c>
      <c r="E591" s="53">
        <v>0</v>
      </c>
      <c r="F591" s="53"/>
      <c r="G591" s="53">
        <v>0</v>
      </c>
      <c r="H591" s="51"/>
      <c r="I591" s="52"/>
      <c r="J591" s="51"/>
      <c r="K591" s="52"/>
      <c r="L591" s="96"/>
    </row>
    <row r="592" spans="1:56" ht="14.25" x14ac:dyDescent="0.2">
      <c r="A592" s="103"/>
      <c r="B592" s="55"/>
      <c r="C592" s="55" t="s">
        <v>68</v>
      </c>
      <c r="D592" s="54" t="s">
        <v>69</v>
      </c>
      <c r="E592" s="53">
        <v>122</v>
      </c>
      <c r="F592" s="53">
        <f>ROUND(1.15,7)</f>
        <v>1.1499999999999999</v>
      </c>
      <c r="G592" s="53">
        <v>17.958400000000001</v>
      </c>
      <c r="H592" s="51"/>
      <c r="I592" s="52"/>
      <c r="J592" s="51"/>
      <c r="K592" s="52"/>
      <c r="L592" s="96"/>
    </row>
    <row r="593" spans="1:56" ht="14.25" x14ac:dyDescent="0.2">
      <c r="A593" s="103"/>
      <c r="B593" s="55"/>
      <c r="C593" s="60" t="s">
        <v>70</v>
      </c>
      <c r="D593" s="59" t="s">
        <v>69</v>
      </c>
      <c r="E593" s="58">
        <v>0.87</v>
      </c>
      <c r="F593" s="58">
        <f>ROUND(1.25,7)</f>
        <v>1.25</v>
      </c>
      <c r="G593" s="58">
        <v>0.13919999999999999</v>
      </c>
      <c r="H593" s="56"/>
      <c r="I593" s="57"/>
      <c r="J593" s="56"/>
      <c r="K593" s="57"/>
      <c r="L593" s="95"/>
    </row>
    <row r="594" spans="1:56" ht="14.25" x14ac:dyDescent="0.2">
      <c r="A594" s="103"/>
      <c r="B594" s="55"/>
      <c r="C594" s="55" t="s">
        <v>71</v>
      </c>
      <c r="D594" s="54"/>
      <c r="E594" s="53"/>
      <c r="F594" s="53"/>
      <c r="G594" s="53"/>
      <c r="H594" s="51">
        <f>H583+H584+H586</f>
        <v>1542.78</v>
      </c>
      <c r="I594" s="52"/>
      <c r="J594" s="51">
        <f>J583+J584+J586</f>
        <v>220.75</v>
      </c>
      <c r="K594" s="52"/>
      <c r="L594" s="96"/>
    </row>
    <row r="595" spans="1:56" ht="14.25" x14ac:dyDescent="0.2">
      <c r="A595" s="103"/>
      <c r="B595" s="55"/>
      <c r="C595" s="55" t="s">
        <v>72</v>
      </c>
      <c r="D595" s="54"/>
      <c r="E595" s="53"/>
      <c r="F595" s="53"/>
      <c r="G595" s="53"/>
      <c r="H595" s="51"/>
      <c r="I595" s="52"/>
      <c r="J595" s="51">
        <f>SUM(Q581:Q598)+SUM(V581:V598)</f>
        <v>158.68</v>
      </c>
      <c r="K595" s="52"/>
      <c r="L595" s="96"/>
    </row>
    <row r="596" spans="1:56" ht="71.25" x14ac:dyDescent="0.2">
      <c r="A596" s="103"/>
      <c r="B596" s="55" t="s">
        <v>969</v>
      </c>
      <c r="C596" s="55" t="s">
        <v>968</v>
      </c>
      <c r="D596" s="54" t="s">
        <v>73</v>
      </c>
      <c r="E596" s="53">
        <v>128</v>
      </c>
      <c r="F596" s="53">
        <f>ROUND(0.9,7)</f>
        <v>0.9</v>
      </c>
      <c r="G596" s="53">
        <v>115.2</v>
      </c>
      <c r="H596" s="51"/>
      <c r="I596" s="52"/>
      <c r="J596" s="51">
        <f>SUM(AC581:AC598)</f>
        <v>182.8</v>
      </c>
      <c r="K596" s="52"/>
      <c r="L596" s="96"/>
    </row>
    <row r="597" spans="1:56" ht="71.25" x14ac:dyDescent="0.2">
      <c r="A597" s="104"/>
      <c r="B597" s="60" t="s">
        <v>967</v>
      </c>
      <c r="C597" s="60" t="s">
        <v>966</v>
      </c>
      <c r="D597" s="59" t="s">
        <v>73</v>
      </c>
      <c r="E597" s="58">
        <v>83</v>
      </c>
      <c r="F597" s="58">
        <f>ROUND(0.85,7)</f>
        <v>0.85</v>
      </c>
      <c r="G597" s="58">
        <v>70.55</v>
      </c>
      <c r="H597" s="56"/>
      <c r="I597" s="57"/>
      <c r="J597" s="56">
        <f>SUM(AE581:AE598)</f>
        <v>111.95</v>
      </c>
      <c r="K597" s="57"/>
      <c r="L597" s="95"/>
    </row>
    <row r="598" spans="1:56" ht="15" x14ac:dyDescent="0.25">
      <c r="C598" s="198" t="s">
        <v>74</v>
      </c>
      <c r="D598" s="198"/>
      <c r="E598" s="198"/>
      <c r="F598" s="198"/>
      <c r="G598" s="198"/>
      <c r="H598" s="198"/>
      <c r="I598" s="198">
        <f>J583+J584+J586+J596+J597</f>
        <v>515.5</v>
      </c>
      <c r="J598" s="198"/>
      <c r="O598" s="49">
        <f>I598</f>
        <v>515.5</v>
      </c>
      <c r="P598" s="39">
        <f>K598</f>
        <v>0</v>
      </c>
      <c r="Q598" s="49">
        <f>J583</f>
        <v>156.96</v>
      </c>
      <c r="R598" s="49">
        <f>J583</f>
        <v>156.96</v>
      </c>
      <c r="U598" s="94">
        <f>L583</f>
        <v>0</v>
      </c>
      <c r="V598" s="49">
        <f>J585</f>
        <v>1.72</v>
      </c>
      <c r="W598" s="94">
        <f>L585</f>
        <v>0</v>
      </c>
      <c r="X598" s="49">
        <f>J584</f>
        <v>14.01</v>
      </c>
      <c r="Z598" s="94">
        <f>L584</f>
        <v>0</v>
      </c>
      <c r="AB598" s="49">
        <f>J586</f>
        <v>49.78</v>
      </c>
      <c r="AN598" s="39">
        <v>515.5</v>
      </c>
      <c r="AO598" s="39">
        <v>49.78</v>
      </c>
      <c r="AP598" s="39">
        <v>14.01</v>
      </c>
      <c r="AQ598" s="39">
        <v>156.96</v>
      </c>
      <c r="AX598" s="39">
        <v>0</v>
      </c>
      <c r="AY598" s="39">
        <v>0</v>
      </c>
      <c r="AZ598" s="39">
        <v>0</v>
      </c>
      <c r="BA598" s="39">
        <v>0</v>
      </c>
    </row>
    <row r="599" spans="1:56" ht="42.75" x14ac:dyDescent="0.2">
      <c r="A599" s="103" t="s">
        <v>668</v>
      </c>
      <c r="B599" s="55" t="s">
        <v>1127</v>
      </c>
      <c r="C599" s="55" t="s">
        <v>1128</v>
      </c>
      <c r="D599" s="54" t="s">
        <v>111</v>
      </c>
      <c r="E599" s="53">
        <v>12.8</v>
      </c>
      <c r="F599" s="53"/>
      <c r="G599" s="53">
        <v>12.8</v>
      </c>
      <c r="H599" s="51">
        <v>104.33</v>
      </c>
      <c r="I599" s="52"/>
      <c r="J599" s="51">
        <v>1335.42</v>
      </c>
      <c r="K599" s="52"/>
      <c r="L599" s="96"/>
      <c r="AC599" s="39">
        <v>0</v>
      </c>
      <c r="AD599" s="39">
        <v>0</v>
      </c>
      <c r="AE599" s="39">
        <v>0</v>
      </c>
      <c r="AF599" s="39">
        <v>0</v>
      </c>
      <c r="AS599" s="39">
        <v>0</v>
      </c>
      <c r="AT599" s="39">
        <v>0</v>
      </c>
      <c r="BC599" s="39">
        <v>0</v>
      </c>
      <c r="BD599" s="39">
        <v>0</v>
      </c>
    </row>
    <row r="600" spans="1:56" x14ac:dyDescent="0.2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</row>
    <row r="601" spans="1:56" ht="15" x14ac:dyDescent="0.25">
      <c r="C601" s="198" t="s">
        <v>74</v>
      </c>
      <c r="D601" s="198"/>
      <c r="E601" s="198"/>
      <c r="F601" s="198"/>
      <c r="G601" s="198"/>
      <c r="H601" s="198"/>
      <c r="I601" s="198">
        <f>J599</f>
        <v>1335.42</v>
      </c>
      <c r="J601" s="198"/>
      <c r="O601" s="49">
        <f>I601</f>
        <v>1335.42</v>
      </c>
      <c r="P601" s="39">
        <f>K601</f>
        <v>0</v>
      </c>
      <c r="Q601" s="39">
        <f>0</f>
        <v>0</v>
      </c>
      <c r="R601" s="39">
        <f>0</f>
        <v>0</v>
      </c>
      <c r="U601" s="39">
        <f>0</f>
        <v>0</v>
      </c>
      <c r="V601" s="39">
        <f>0</f>
        <v>0</v>
      </c>
      <c r="W601" s="39">
        <f>0</f>
        <v>0</v>
      </c>
      <c r="X601" s="39">
        <f>0</f>
        <v>0</v>
      </c>
      <c r="Z601" s="39">
        <f>0</f>
        <v>0</v>
      </c>
      <c r="AB601" s="49">
        <f>I601</f>
        <v>1335.42</v>
      </c>
      <c r="AN601" s="39">
        <v>1335.42</v>
      </c>
      <c r="AO601" s="39">
        <v>1335.42</v>
      </c>
      <c r="AP601" s="39">
        <v>0</v>
      </c>
      <c r="AQ601" s="39">
        <v>0</v>
      </c>
      <c r="AX601" s="39">
        <v>0</v>
      </c>
      <c r="AY601" s="39">
        <v>0</v>
      </c>
      <c r="AZ601" s="39">
        <v>0</v>
      </c>
      <c r="BA601" s="39">
        <v>0</v>
      </c>
    </row>
    <row r="602" spans="1:56" ht="159" x14ac:dyDescent="0.2">
      <c r="A602" s="103" t="s">
        <v>669</v>
      </c>
      <c r="B602" s="55" t="s">
        <v>1129</v>
      </c>
      <c r="C602" s="55" t="s">
        <v>987</v>
      </c>
      <c r="D602" s="54" t="s">
        <v>104</v>
      </c>
      <c r="E602" s="53">
        <v>0.41199999999999998</v>
      </c>
      <c r="F602" s="53"/>
      <c r="G602" s="53">
        <v>0.41199999999999998</v>
      </c>
      <c r="H602" s="51"/>
      <c r="I602" s="52"/>
      <c r="J602" s="51"/>
      <c r="K602" s="52"/>
      <c r="L602" s="96"/>
      <c r="AC602" s="39">
        <v>679.53</v>
      </c>
      <c r="AD602" s="39">
        <v>679.53</v>
      </c>
      <c r="AE602" s="39">
        <v>416.15</v>
      </c>
      <c r="AF602" s="39">
        <v>416.15</v>
      </c>
      <c r="AS602" s="39">
        <v>679.53</v>
      </c>
      <c r="AT602" s="39">
        <v>416.15</v>
      </c>
      <c r="BC602" s="39">
        <v>0</v>
      </c>
      <c r="BD602" s="39">
        <v>0</v>
      </c>
    </row>
    <row r="603" spans="1:56" ht="38.25" x14ac:dyDescent="0.2">
      <c r="B603" s="106" t="s">
        <v>452</v>
      </c>
    </row>
    <row r="604" spans="1:56" ht="14.25" x14ac:dyDescent="0.2">
      <c r="A604" s="103"/>
      <c r="B604" s="61">
        <v>1</v>
      </c>
      <c r="C604" s="55" t="s">
        <v>33</v>
      </c>
      <c r="D604" s="54"/>
      <c r="E604" s="53"/>
      <c r="F604" s="53"/>
      <c r="G604" s="53"/>
      <c r="H604" s="51">
        <v>1232.3399999999999</v>
      </c>
      <c r="I604" s="52">
        <f>ROUND(1.15,7)</f>
        <v>1.1499999999999999</v>
      </c>
      <c r="J604" s="51">
        <v>583.88</v>
      </c>
      <c r="K604" s="52"/>
      <c r="L604" s="96"/>
    </row>
    <row r="605" spans="1:56" ht="14.25" x14ac:dyDescent="0.2">
      <c r="A605" s="103"/>
      <c r="B605" s="61">
        <v>3</v>
      </c>
      <c r="C605" s="55" t="s">
        <v>34</v>
      </c>
      <c r="D605" s="54"/>
      <c r="E605" s="53"/>
      <c r="F605" s="53"/>
      <c r="G605" s="53"/>
      <c r="H605" s="51">
        <v>94.25</v>
      </c>
      <c r="I605" s="52">
        <f>ROUND(1.25,7)</f>
        <v>1.25</v>
      </c>
      <c r="J605" s="51">
        <v>48.54</v>
      </c>
      <c r="K605" s="52"/>
      <c r="L605" s="96"/>
    </row>
    <row r="606" spans="1:56" ht="14.25" x14ac:dyDescent="0.2">
      <c r="A606" s="103"/>
      <c r="B606" s="61">
        <v>2</v>
      </c>
      <c r="C606" s="55" t="s">
        <v>67</v>
      </c>
      <c r="D606" s="54"/>
      <c r="E606" s="53"/>
      <c r="F606" s="53"/>
      <c r="G606" s="53"/>
      <c r="H606" s="51">
        <v>11.63</v>
      </c>
      <c r="I606" s="52">
        <f>ROUND(1.25,7)</f>
        <v>1.25</v>
      </c>
      <c r="J606" s="62">
        <v>5.99</v>
      </c>
      <c r="K606" s="52"/>
      <c r="L606" s="97"/>
    </row>
    <row r="607" spans="1:56" ht="14.25" x14ac:dyDescent="0.2">
      <c r="A607" s="103"/>
      <c r="B607" s="61">
        <v>4</v>
      </c>
      <c r="C607" s="55" t="s">
        <v>35</v>
      </c>
      <c r="D607" s="54"/>
      <c r="E607" s="53"/>
      <c r="F607" s="53"/>
      <c r="G607" s="53"/>
      <c r="H607" s="51">
        <v>434.24</v>
      </c>
      <c r="I607" s="52"/>
      <c r="J607" s="51">
        <v>178.91</v>
      </c>
      <c r="K607" s="52"/>
      <c r="L607" s="96"/>
    </row>
    <row r="608" spans="1:56" ht="14.25" x14ac:dyDescent="0.2">
      <c r="A608" s="103"/>
      <c r="B608" s="55" t="s">
        <v>1370</v>
      </c>
      <c r="C608" s="55" t="s">
        <v>1371</v>
      </c>
      <c r="D608" s="54" t="s">
        <v>111</v>
      </c>
      <c r="E608" s="53">
        <v>0</v>
      </c>
      <c r="F608" s="53"/>
      <c r="G608" s="53">
        <v>0</v>
      </c>
      <c r="H608" s="51"/>
      <c r="I608" s="52"/>
      <c r="J608" s="51"/>
      <c r="K608" s="52"/>
      <c r="L608" s="96"/>
    </row>
    <row r="609" spans="1:56" ht="14.25" x14ac:dyDescent="0.2">
      <c r="A609" s="103"/>
      <c r="B609" s="55" t="s">
        <v>1372</v>
      </c>
      <c r="C609" s="55" t="s">
        <v>1373</v>
      </c>
      <c r="D609" s="54" t="s">
        <v>111</v>
      </c>
      <c r="E609" s="53">
        <v>100</v>
      </c>
      <c r="F609" s="53"/>
      <c r="G609" s="53">
        <v>41.2</v>
      </c>
      <c r="H609" s="51"/>
      <c r="I609" s="52"/>
      <c r="J609" s="51"/>
      <c r="K609" s="52"/>
      <c r="L609" s="96"/>
    </row>
    <row r="610" spans="1:56" ht="14.25" x14ac:dyDescent="0.2">
      <c r="A610" s="103"/>
      <c r="B610" s="55" t="s">
        <v>1358</v>
      </c>
      <c r="C610" s="55" t="s">
        <v>130</v>
      </c>
      <c r="D610" s="54" t="s">
        <v>113</v>
      </c>
      <c r="E610" s="53">
        <v>0</v>
      </c>
      <c r="F610" s="53"/>
      <c r="G610" s="53">
        <v>0</v>
      </c>
      <c r="H610" s="51"/>
      <c r="I610" s="52"/>
      <c r="J610" s="51"/>
      <c r="K610" s="52"/>
      <c r="L610" s="96"/>
    </row>
    <row r="611" spans="1:56" ht="14.25" x14ac:dyDescent="0.2">
      <c r="A611" s="103"/>
      <c r="B611" s="55" t="s">
        <v>1358</v>
      </c>
      <c r="C611" s="55" t="s">
        <v>1374</v>
      </c>
      <c r="D611" s="54" t="s">
        <v>110</v>
      </c>
      <c r="E611" s="53">
        <v>0</v>
      </c>
      <c r="F611" s="53"/>
      <c r="G611" s="53">
        <v>0</v>
      </c>
      <c r="H611" s="51"/>
      <c r="I611" s="52"/>
      <c r="J611" s="51"/>
      <c r="K611" s="52"/>
      <c r="L611" s="96"/>
    </row>
    <row r="612" spans="1:56" ht="14.25" x14ac:dyDescent="0.2">
      <c r="A612" s="103"/>
      <c r="B612" s="55" t="s">
        <v>1375</v>
      </c>
      <c r="C612" s="55" t="s">
        <v>1376</v>
      </c>
      <c r="D612" s="54" t="s">
        <v>110</v>
      </c>
      <c r="E612" s="53">
        <v>0</v>
      </c>
      <c r="F612" s="53"/>
      <c r="G612" s="53">
        <v>0</v>
      </c>
      <c r="H612" s="51"/>
      <c r="I612" s="52"/>
      <c r="J612" s="51"/>
      <c r="K612" s="52"/>
      <c r="L612" s="96"/>
    </row>
    <row r="613" spans="1:56" ht="14.25" x14ac:dyDescent="0.2">
      <c r="A613" s="103"/>
      <c r="B613" s="55" t="s">
        <v>1377</v>
      </c>
      <c r="C613" s="55" t="s">
        <v>1378</v>
      </c>
      <c r="D613" s="54" t="s">
        <v>110</v>
      </c>
      <c r="E613" s="53">
        <v>0</v>
      </c>
      <c r="F613" s="53"/>
      <c r="G613" s="53">
        <v>0</v>
      </c>
      <c r="H613" s="51"/>
      <c r="I613" s="52"/>
      <c r="J613" s="51"/>
      <c r="K613" s="52"/>
      <c r="L613" s="96"/>
    </row>
    <row r="614" spans="1:56" ht="14.25" x14ac:dyDescent="0.2">
      <c r="A614" s="103"/>
      <c r="B614" s="55"/>
      <c r="C614" s="55" t="s">
        <v>68</v>
      </c>
      <c r="D614" s="54" t="s">
        <v>69</v>
      </c>
      <c r="E614" s="53">
        <v>141</v>
      </c>
      <c r="F614" s="53">
        <f>ROUND(1.15,7)</f>
        <v>1.1499999999999999</v>
      </c>
      <c r="G614" s="53">
        <v>66.805800000000005</v>
      </c>
      <c r="H614" s="51"/>
      <c r="I614" s="52"/>
      <c r="J614" s="51"/>
      <c r="K614" s="52"/>
      <c r="L614" s="96"/>
    </row>
    <row r="615" spans="1:56" ht="14.25" x14ac:dyDescent="0.2">
      <c r="A615" s="103"/>
      <c r="B615" s="55"/>
      <c r="C615" s="60" t="s">
        <v>70</v>
      </c>
      <c r="D615" s="59" t="s">
        <v>69</v>
      </c>
      <c r="E615" s="58">
        <v>0.94</v>
      </c>
      <c r="F615" s="58">
        <f>ROUND(1.25,7)</f>
        <v>1.25</v>
      </c>
      <c r="G615" s="58">
        <v>0.48409999999999997</v>
      </c>
      <c r="H615" s="56"/>
      <c r="I615" s="57"/>
      <c r="J615" s="56"/>
      <c r="K615" s="57"/>
      <c r="L615" s="95"/>
    </row>
    <row r="616" spans="1:56" ht="14.25" x14ac:dyDescent="0.2">
      <c r="A616" s="103"/>
      <c r="B616" s="55"/>
      <c r="C616" s="55" t="s">
        <v>71</v>
      </c>
      <c r="D616" s="54"/>
      <c r="E616" s="53"/>
      <c r="F616" s="53"/>
      <c r="G616" s="53"/>
      <c r="H616" s="51">
        <f>H604+H605+H607</f>
        <v>1760.83</v>
      </c>
      <c r="I616" s="52"/>
      <c r="J616" s="51">
        <f>J604+J605+J607</f>
        <v>811.32999999999993</v>
      </c>
      <c r="K616" s="52"/>
      <c r="L616" s="96"/>
    </row>
    <row r="617" spans="1:56" ht="14.25" x14ac:dyDescent="0.2">
      <c r="A617" s="103"/>
      <c r="B617" s="55"/>
      <c r="C617" s="55" t="s">
        <v>72</v>
      </c>
      <c r="D617" s="54"/>
      <c r="E617" s="53"/>
      <c r="F617" s="53"/>
      <c r="G617" s="53"/>
      <c r="H617" s="51"/>
      <c r="I617" s="52"/>
      <c r="J617" s="51">
        <f>SUM(Q602:Q620)+SUM(V602:V620)</f>
        <v>589.87</v>
      </c>
      <c r="K617" s="52"/>
      <c r="L617" s="96"/>
    </row>
    <row r="618" spans="1:56" ht="71.25" x14ac:dyDescent="0.2">
      <c r="A618" s="103"/>
      <c r="B618" s="55" t="s">
        <v>969</v>
      </c>
      <c r="C618" s="55" t="s">
        <v>968</v>
      </c>
      <c r="D618" s="54" t="s">
        <v>73</v>
      </c>
      <c r="E618" s="53">
        <v>128</v>
      </c>
      <c r="F618" s="53">
        <f>ROUND(0.9,7)</f>
        <v>0.9</v>
      </c>
      <c r="G618" s="53">
        <v>115.2</v>
      </c>
      <c r="H618" s="51"/>
      <c r="I618" s="52"/>
      <c r="J618" s="51">
        <f>SUM(AC602:AC620)</f>
        <v>679.53</v>
      </c>
      <c r="K618" s="52"/>
      <c r="L618" s="96"/>
    </row>
    <row r="619" spans="1:56" ht="71.25" x14ac:dyDescent="0.2">
      <c r="A619" s="104"/>
      <c r="B619" s="60" t="s">
        <v>967</v>
      </c>
      <c r="C619" s="60" t="s">
        <v>966</v>
      </c>
      <c r="D619" s="59" t="s">
        <v>73</v>
      </c>
      <c r="E619" s="58">
        <v>83</v>
      </c>
      <c r="F619" s="58">
        <f>ROUND(0.85,7)</f>
        <v>0.85</v>
      </c>
      <c r="G619" s="58">
        <v>70.55</v>
      </c>
      <c r="H619" s="56"/>
      <c r="I619" s="57"/>
      <c r="J619" s="56">
        <f>SUM(AE602:AE620)</f>
        <v>416.15</v>
      </c>
      <c r="K619" s="57"/>
      <c r="L619" s="95"/>
    </row>
    <row r="620" spans="1:56" ht="15" x14ac:dyDescent="0.25">
      <c r="C620" s="198" t="s">
        <v>74</v>
      </c>
      <c r="D620" s="198"/>
      <c r="E620" s="198"/>
      <c r="F620" s="198"/>
      <c r="G620" s="198"/>
      <c r="H620" s="198"/>
      <c r="I620" s="198">
        <f>J604+J605+J607+J618+J619</f>
        <v>1907.0099999999998</v>
      </c>
      <c r="J620" s="198"/>
      <c r="O620" s="49">
        <f>I620</f>
        <v>1907.0099999999998</v>
      </c>
      <c r="P620" s="39">
        <f>K620</f>
        <v>0</v>
      </c>
      <c r="Q620" s="49">
        <f>J604</f>
        <v>583.88</v>
      </c>
      <c r="R620" s="49">
        <f>J604</f>
        <v>583.88</v>
      </c>
      <c r="U620" s="94">
        <f>L604</f>
        <v>0</v>
      </c>
      <c r="V620" s="49">
        <f>J606</f>
        <v>5.99</v>
      </c>
      <c r="W620" s="94">
        <f>L606</f>
        <v>0</v>
      </c>
      <c r="X620" s="49">
        <f>J605</f>
        <v>48.54</v>
      </c>
      <c r="Z620" s="94">
        <f>L605</f>
        <v>0</v>
      </c>
      <c r="AB620" s="49">
        <f>J607</f>
        <v>178.91</v>
      </c>
      <c r="AN620" s="39">
        <v>1907.0099999999998</v>
      </c>
      <c r="AO620" s="39">
        <v>178.91</v>
      </c>
      <c r="AP620" s="39">
        <v>48.54</v>
      </c>
      <c r="AQ620" s="39">
        <v>583.88</v>
      </c>
      <c r="AX620" s="39">
        <v>0</v>
      </c>
      <c r="AY620" s="39">
        <v>0</v>
      </c>
      <c r="AZ620" s="39">
        <v>0</v>
      </c>
      <c r="BA620" s="39">
        <v>0</v>
      </c>
    </row>
    <row r="621" spans="1:56" ht="42.75" x14ac:dyDescent="0.2">
      <c r="A621" s="103" t="s">
        <v>671</v>
      </c>
      <c r="B621" s="55" t="s">
        <v>1130</v>
      </c>
      <c r="C621" s="55" t="s">
        <v>1131</v>
      </c>
      <c r="D621" s="54" t="s">
        <v>111</v>
      </c>
      <c r="E621" s="53">
        <v>40</v>
      </c>
      <c r="F621" s="53"/>
      <c r="G621" s="53">
        <v>40</v>
      </c>
      <c r="H621" s="51">
        <v>111.37</v>
      </c>
      <c r="I621" s="52"/>
      <c r="J621" s="51">
        <v>4454.8</v>
      </c>
      <c r="K621" s="52"/>
      <c r="L621" s="96"/>
      <c r="AC621" s="39">
        <v>0</v>
      </c>
      <c r="AD621" s="39">
        <v>0</v>
      </c>
      <c r="AE621" s="39">
        <v>0</v>
      </c>
      <c r="AF621" s="39">
        <v>0</v>
      </c>
      <c r="AS621" s="39">
        <v>0</v>
      </c>
      <c r="AT621" s="39">
        <v>0</v>
      </c>
      <c r="BC621" s="39">
        <v>0</v>
      </c>
      <c r="BD621" s="39">
        <v>0</v>
      </c>
    </row>
    <row r="622" spans="1:56" x14ac:dyDescent="0.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</row>
    <row r="623" spans="1:56" ht="15" x14ac:dyDescent="0.25">
      <c r="C623" s="198" t="s">
        <v>74</v>
      </c>
      <c r="D623" s="198"/>
      <c r="E623" s="198"/>
      <c r="F623" s="198"/>
      <c r="G623" s="198"/>
      <c r="H623" s="198"/>
      <c r="I623" s="198">
        <f>J621</f>
        <v>4454.8</v>
      </c>
      <c r="J623" s="198"/>
      <c r="O623" s="49">
        <f>I623</f>
        <v>4454.8</v>
      </c>
      <c r="P623" s="39">
        <f>K623</f>
        <v>0</v>
      </c>
      <c r="Q623" s="39">
        <f>0</f>
        <v>0</v>
      </c>
      <c r="R623" s="39">
        <f>0</f>
        <v>0</v>
      </c>
      <c r="U623" s="39">
        <f>0</f>
        <v>0</v>
      </c>
      <c r="V623" s="39">
        <f>0</f>
        <v>0</v>
      </c>
      <c r="W623" s="39">
        <f>0</f>
        <v>0</v>
      </c>
      <c r="X623" s="39">
        <f>0</f>
        <v>0</v>
      </c>
      <c r="Z623" s="39">
        <f>0</f>
        <v>0</v>
      </c>
      <c r="AB623" s="49">
        <f>I623</f>
        <v>4454.8</v>
      </c>
      <c r="AN623" s="39">
        <v>4454.8</v>
      </c>
      <c r="AO623" s="39">
        <v>4454.8</v>
      </c>
      <c r="AP623" s="39">
        <v>0</v>
      </c>
      <c r="AQ623" s="39">
        <v>0</v>
      </c>
      <c r="AX623" s="39">
        <v>0</v>
      </c>
      <c r="AY623" s="39">
        <v>0</v>
      </c>
      <c r="AZ623" s="39">
        <v>0</v>
      </c>
      <c r="BA623" s="39">
        <v>0</v>
      </c>
    </row>
    <row r="624" spans="1:56" ht="57" x14ac:dyDescent="0.2">
      <c r="A624" s="103" t="s">
        <v>672</v>
      </c>
      <c r="B624" s="55" t="s">
        <v>1132</v>
      </c>
      <c r="C624" s="55" t="s">
        <v>1133</v>
      </c>
      <c r="D624" s="54" t="s">
        <v>111</v>
      </c>
      <c r="E624" s="53">
        <v>1.2</v>
      </c>
      <c r="F624" s="53"/>
      <c r="G624" s="53">
        <v>1.2</v>
      </c>
      <c r="H624" s="51">
        <v>168.86</v>
      </c>
      <c r="I624" s="52"/>
      <c r="J624" s="51">
        <v>202.63</v>
      </c>
      <c r="K624" s="52"/>
      <c r="L624" s="96"/>
      <c r="AC624" s="39">
        <v>0</v>
      </c>
      <c r="AD624" s="39">
        <v>0</v>
      </c>
      <c r="AE624" s="39">
        <v>0</v>
      </c>
      <c r="AF624" s="39">
        <v>0</v>
      </c>
      <c r="AS624" s="39">
        <v>0</v>
      </c>
      <c r="AT624" s="39">
        <v>0</v>
      </c>
      <c r="BC624" s="39">
        <v>0</v>
      </c>
      <c r="BD624" s="39">
        <v>0</v>
      </c>
    </row>
    <row r="625" spans="1:56" x14ac:dyDescent="0.2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</row>
    <row r="626" spans="1:56" ht="15" x14ac:dyDescent="0.25">
      <c r="C626" s="198" t="s">
        <v>74</v>
      </c>
      <c r="D626" s="198"/>
      <c r="E626" s="198"/>
      <c r="F626" s="198"/>
      <c r="G626" s="198"/>
      <c r="H626" s="198"/>
      <c r="I626" s="198">
        <f>J624</f>
        <v>202.63</v>
      </c>
      <c r="J626" s="198"/>
      <c r="O626" s="49">
        <f>I626</f>
        <v>202.63</v>
      </c>
      <c r="P626" s="39">
        <f>K626</f>
        <v>0</v>
      </c>
      <c r="Q626" s="39">
        <f>0</f>
        <v>0</v>
      </c>
      <c r="R626" s="39">
        <f>0</f>
        <v>0</v>
      </c>
      <c r="U626" s="39">
        <f>0</f>
        <v>0</v>
      </c>
      <c r="V626" s="39">
        <f>0</f>
        <v>0</v>
      </c>
      <c r="W626" s="39">
        <f>0</f>
        <v>0</v>
      </c>
      <c r="X626" s="39">
        <f>0</f>
        <v>0</v>
      </c>
      <c r="Z626" s="39">
        <f>0</f>
        <v>0</v>
      </c>
      <c r="AB626" s="49">
        <f>I626</f>
        <v>202.63</v>
      </c>
      <c r="AN626" s="39">
        <v>202.63</v>
      </c>
      <c r="AO626" s="39">
        <v>202.63</v>
      </c>
      <c r="AP626" s="39">
        <v>0</v>
      </c>
      <c r="AQ626" s="39">
        <v>0</v>
      </c>
      <c r="AX626" s="39">
        <v>0</v>
      </c>
      <c r="AY626" s="39">
        <v>0</v>
      </c>
      <c r="AZ626" s="39">
        <v>0</v>
      </c>
      <c r="BA626" s="39">
        <v>0</v>
      </c>
    </row>
    <row r="627" spans="1:56" ht="71.25" x14ac:dyDescent="0.2">
      <c r="A627" s="103" t="s">
        <v>673</v>
      </c>
      <c r="B627" s="55" t="s">
        <v>1134</v>
      </c>
      <c r="C627" s="55" t="s">
        <v>1135</v>
      </c>
      <c r="D627" s="54" t="s">
        <v>108</v>
      </c>
      <c r="E627" s="53">
        <v>0.01</v>
      </c>
      <c r="F627" s="53"/>
      <c r="G627" s="53">
        <v>0.01</v>
      </c>
      <c r="H627" s="51">
        <v>12676.79</v>
      </c>
      <c r="I627" s="52"/>
      <c r="J627" s="51">
        <v>126.77</v>
      </c>
      <c r="K627" s="52"/>
      <c r="L627" s="96"/>
      <c r="AC627" s="39">
        <v>0</v>
      </c>
      <c r="AD627" s="39">
        <v>0</v>
      </c>
      <c r="AE627" s="39">
        <v>0</v>
      </c>
      <c r="AF627" s="39">
        <v>0</v>
      </c>
      <c r="AS627" s="39">
        <v>0</v>
      </c>
      <c r="AT627" s="39">
        <v>0</v>
      </c>
      <c r="BC627" s="39">
        <v>0</v>
      </c>
      <c r="BD627" s="39">
        <v>0</v>
      </c>
    </row>
    <row r="628" spans="1:56" x14ac:dyDescent="0.2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</row>
    <row r="629" spans="1:56" ht="15" x14ac:dyDescent="0.25">
      <c r="C629" s="198" t="s">
        <v>74</v>
      </c>
      <c r="D629" s="198"/>
      <c r="E629" s="198"/>
      <c r="F629" s="198"/>
      <c r="G629" s="198"/>
      <c r="H629" s="198"/>
      <c r="I629" s="198">
        <f>J627</f>
        <v>126.77</v>
      </c>
      <c r="J629" s="198"/>
      <c r="O629" s="49">
        <f>I629</f>
        <v>126.77</v>
      </c>
      <c r="P629" s="39">
        <f>K629</f>
        <v>0</v>
      </c>
      <c r="Q629" s="39">
        <f>0</f>
        <v>0</v>
      </c>
      <c r="R629" s="39">
        <f>0</f>
        <v>0</v>
      </c>
      <c r="U629" s="39">
        <f>0</f>
        <v>0</v>
      </c>
      <c r="V629" s="39">
        <f>0</f>
        <v>0</v>
      </c>
      <c r="W629" s="39">
        <f>0</f>
        <v>0</v>
      </c>
      <c r="X629" s="39">
        <f>0</f>
        <v>0</v>
      </c>
      <c r="Z629" s="39">
        <f>0</f>
        <v>0</v>
      </c>
      <c r="AB629" s="49">
        <f>I629</f>
        <v>126.77</v>
      </c>
      <c r="AN629" s="39">
        <v>126.77</v>
      </c>
      <c r="AO629" s="39">
        <v>126.77</v>
      </c>
      <c r="AP629" s="39">
        <v>0</v>
      </c>
      <c r="AQ629" s="39">
        <v>0</v>
      </c>
      <c r="AX629" s="39">
        <v>0</v>
      </c>
      <c r="AY629" s="39">
        <v>0</v>
      </c>
      <c r="AZ629" s="39">
        <v>0</v>
      </c>
      <c r="BA629" s="39">
        <v>0</v>
      </c>
    </row>
    <row r="630" spans="1:56" ht="159" x14ac:dyDescent="0.2">
      <c r="A630" s="103" t="s">
        <v>675</v>
      </c>
      <c r="B630" s="55" t="s">
        <v>1136</v>
      </c>
      <c r="C630" s="55" t="s">
        <v>1005</v>
      </c>
      <c r="D630" s="54" t="s">
        <v>104</v>
      </c>
      <c r="E630" s="53">
        <v>0.25</v>
      </c>
      <c r="F630" s="53"/>
      <c r="G630" s="53">
        <v>0.25</v>
      </c>
      <c r="H630" s="51"/>
      <c r="I630" s="52"/>
      <c r="J630" s="51"/>
      <c r="K630" s="52"/>
      <c r="L630" s="96"/>
      <c r="AC630" s="39">
        <v>561.91999999999996</v>
      </c>
      <c r="AD630" s="39">
        <v>561.91999999999996</v>
      </c>
      <c r="AE630" s="39">
        <v>371.49</v>
      </c>
      <c r="AF630" s="39">
        <v>371.49</v>
      </c>
      <c r="AS630" s="39">
        <v>561.91999999999996</v>
      </c>
      <c r="AT630" s="39">
        <v>371.49</v>
      </c>
      <c r="BC630" s="39">
        <v>0</v>
      </c>
      <c r="BD630" s="39">
        <v>0</v>
      </c>
    </row>
    <row r="631" spans="1:56" ht="38.25" x14ac:dyDescent="0.2">
      <c r="B631" s="106" t="s">
        <v>452</v>
      </c>
    </row>
    <row r="632" spans="1:56" ht="14.25" x14ac:dyDescent="0.2">
      <c r="A632" s="103"/>
      <c r="B632" s="61">
        <v>1</v>
      </c>
      <c r="C632" s="55" t="s">
        <v>33</v>
      </c>
      <c r="D632" s="54"/>
      <c r="E632" s="53"/>
      <c r="F632" s="53"/>
      <c r="G632" s="53"/>
      <c r="H632" s="51">
        <v>2142.0300000000002</v>
      </c>
      <c r="I632" s="52">
        <f>ROUND(1.15,7)</f>
        <v>1.1499999999999999</v>
      </c>
      <c r="J632" s="51">
        <v>615.83000000000004</v>
      </c>
      <c r="K632" s="52"/>
      <c r="L632" s="96"/>
    </row>
    <row r="633" spans="1:56" ht="14.25" x14ac:dyDescent="0.2">
      <c r="A633" s="103"/>
      <c r="B633" s="61">
        <v>3</v>
      </c>
      <c r="C633" s="55" t="s">
        <v>34</v>
      </c>
      <c r="D633" s="54"/>
      <c r="E633" s="53"/>
      <c r="F633" s="53"/>
      <c r="G633" s="53"/>
      <c r="H633" s="51">
        <v>572.45000000000005</v>
      </c>
      <c r="I633" s="52">
        <f>ROUND(1.25,7)</f>
        <v>1.25</v>
      </c>
      <c r="J633" s="51">
        <v>178.89</v>
      </c>
      <c r="K633" s="52"/>
      <c r="L633" s="96"/>
    </row>
    <row r="634" spans="1:56" ht="14.25" x14ac:dyDescent="0.2">
      <c r="A634" s="103"/>
      <c r="B634" s="61">
        <v>2</v>
      </c>
      <c r="C634" s="55" t="s">
        <v>67</v>
      </c>
      <c r="D634" s="54"/>
      <c r="E634" s="53"/>
      <c r="F634" s="53"/>
      <c r="G634" s="53"/>
      <c r="H634" s="51">
        <v>27.26</v>
      </c>
      <c r="I634" s="52">
        <f>ROUND(1.25,7)</f>
        <v>1.25</v>
      </c>
      <c r="J634" s="62">
        <v>8.52</v>
      </c>
      <c r="K634" s="52"/>
      <c r="L634" s="97"/>
    </row>
    <row r="635" spans="1:56" ht="14.25" x14ac:dyDescent="0.2">
      <c r="A635" s="103"/>
      <c r="B635" s="61">
        <v>4</v>
      </c>
      <c r="C635" s="55" t="s">
        <v>35</v>
      </c>
      <c r="D635" s="54"/>
      <c r="E635" s="53"/>
      <c r="F635" s="53"/>
      <c r="G635" s="53"/>
      <c r="H635" s="51">
        <v>7278.13</v>
      </c>
      <c r="I635" s="52"/>
      <c r="J635" s="51">
        <v>1819.53</v>
      </c>
      <c r="K635" s="52"/>
      <c r="L635" s="96"/>
    </row>
    <row r="636" spans="1:56" ht="14.25" x14ac:dyDescent="0.2">
      <c r="A636" s="103"/>
      <c r="B636" s="55" t="s">
        <v>1384</v>
      </c>
      <c r="C636" s="55" t="s">
        <v>1385</v>
      </c>
      <c r="D636" s="54" t="s">
        <v>108</v>
      </c>
      <c r="E636" s="53">
        <v>0.72</v>
      </c>
      <c r="F636" s="53"/>
      <c r="G636" s="53">
        <v>0.18</v>
      </c>
      <c r="H636" s="51"/>
      <c r="I636" s="52"/>
      <c r="J636" s="51"/>
      <c r="K636" s="52"/>
      <c r="L636" s="96"/>
    </row>
    <row r="637" spans="1:56" ht="14.25" x14ac:dyDescent="0.2">
      <c r="A637" s="103"/>
      <c r="B637" s="55"/>
      <c r="C637" s="55" t="s">
        <v>68</v>
      </c>
      <c r="D637" s="54" t="s">
        <v>69</v>
      </c>
      <c r="E637" s="53">
        <v>247.92</v>
      </c>
      <c r="F637" s="53">
        <f>ROUND(1.15,7)</f>
        <v>1.1499999999999999</v>
      </c>
      <c r="G637" s="53">
        <v>71.277000000000001</v>
      </c>
      <c r="H637" s="51"/>
      <c r="I637" s="52"/>
      <c r="J637" s="51"/>
      <c r="K637" s="52"/>
      <c r="L637" s="96"/>
    </row>
    <row r="638" spans="1:56" ht="14.25" x14ac:dyDescent="0.2">
      <c r="A638" s="103"/>
      <c r="B638" s="55"/>
      <c r="C638" s="60" t="s">
        <v>70</v>
      </c>
      <c r="D638" s="59" t="s">
        <v>69</v>
      </c>
      <c r="E638" s="58">
        <v>2.35</v>
      </c>
      <c r="F638" s="58">
        <f>ROUND(1.25,7)</f>
        <v>1.25</v>
      </c>
      <c r="G638" s="58">
        <v>0.734375</v>
      </c>
      <c r="H638" s="56"/>
      <c r="I638" s="57"/>
      <c r="J638" s="56"/>
      <c r="K638" s="57"/>
      <c r="L638" s="95"/>
    </row>
    <row r="639" spans="1:56" ht="14.25" x14ac:dyDescent="0.2">
      <c r="A639" s="103"/>
      <c r="B639" s="55"/>
      <c r="C639" s="55" t="s">
        <v>71</v>
      </c>
      <c r="D639" s="54"/>
      <c r="E639" s="53"/>
      <c r="F639" s="53"/>
      <c r="G639" s="53"/>
      <c r="H639" s="51">
        <f>H632+H633+H635</f>
        <v>9992.61</v>
      </c>
      <c r="I639" s="52"/>
      <c r="J639" s="51">
        <f>J632+J633+J635</f>
        <v>2614.25</v>
      </c>
      <c r="K639" s="52"/>
      <c r="L639" s="96"/>
    </row>
    <row r="640" spans="1:56" ht="14.25" x14ac:dyDescent="0.2">
      <c r="A640" s="103"/>
      <c r="B640" s="55"/>
      <c r="C640" s="55" t="s">
        <v>72</v>
      </c>
      <c r="D640" s="54"/>
      <c r="E640" s="53"/>
      <c r="F640" s="53"/>
      <c r="G640" s="53"/>
      <c r="H640" s="51"/>
      <c r="I640" s="52"/>
      <c r="J640" s="51">
        <f>SUM(Q630:Q643)+SUM(V630:V643)</f>
        <v>624.35</v>
      </c>
      <c r="K640" s="52"/>
      <c r="L640" s="96"/>
    </row>
    <row r="641" spans="1:56" ht="28.5" x14ac:dyDescent="0.2">
      <c r="A641" s="103"/>
      <c r="B641" s="55" t="s">
        <v>216</v>
      </c>
      <c r="C641" s="55" t="s">
        <v>215</v>
      </c>
      <c r="D641" s="54" t="s">
        <v>73</v>
      </c>
      <c r="E641" s="53">
        <v>100</v>
      </c>
      <c r="F641" s="53">
        <f>ROUND(0.9,7)</f>
        <v>0.9</v>
      </c>
      <c r="G641" s="53">
        <v>90</v>
      </c>
      <c r="H641" s="51"/>
      <c r="I641" s="52"/>
      <c r="J641" s="51">
        <f>SUM(AC630:AC643)</f>
        <v>561.91999999999996</v>
      </c>
      <c r="K641" s="52"/>
      <c r="L641" s="96"/>
    </row>
    <row r="642" spans="1:56" ht="42.75" x14ac:dyDescent="0.2">
      <c r="A642" s="104"/>
      <c r="B642" s="60" t="s">
        <v>214</v>
      </c>
      <c r="C642" s="60" t="s">
        <v>213</v>
      </c>
      <c r="D642" s="59" t="s">
        <v>73</v>
      </c>
      <c r="E642" s="58">
        <v>70</v>
      </c>
      <c r="F642" s="58">
        <f>ROUND(0.85,7)</f>
        <v>0.85</v>
      </c>
      <c r="G642" s="58">
        <v>59.5</v>
      </c>
      <c r="H642" s="56"/>
      <c r="I642" s="57"/>
      <c r="J642" s="56">
        <f>SUM(AE630:AE643)</f>
        <v>371.49</v>
      </c>
      <c r="K642" s="57"/>
      <c r="L642" s="95"/>
    </row>
    <row r="643" spans="1:56" ht="15" x14ac:dyDescent="0.25">
      <c r="C643" s="198" t="s">
        <v>74</v>
      </c>
      <c r="D643" s="198"/>
      <c r="E643" s="198"/>
      <c r="F643" s="198"/>
      <c r="G643" s="198"/>
      <c r="H643" s="198"/>
      <c r="I643" s="198">
        <f>J632+J633+J635+J641+J642</f>
        <v>3547.66</v>
      </c>
      <c r="J643" s="198"/>
      <c r="O643" s="49">
        <f>I643</f>
        <v>3547.66</v>
      </c>
      <c r="P643" s="39">
        <f>K643</f>
        <v>0</v>
      </c>
      <c r="Q643" s="49">
        <f>J632</f>
        <v>615.83000000000004</v>
      </c>
      <c r="R643" s="49">
        <f>J632</f>
        <v>615.83000000000004</v>
      </c>
      <c r="U643" s="94">
        <f>L632</f>
        <v>0</v>
      </c>
      <c r="V643" s="49">
        <f>J634</f>
        <v>8.52</v>
      </c>
      <c r="W643" s="94">
        <f>L634</f>
        <v>0</v>
      </c>
      <c r="X643" s="49">
        <f>J633</f>
        <v>178.89</v>
      </c>
      <c r="Z643" s="94">
        <f>L633</f>
        <v>0</v>
      </c>
      <c r="AB643" s="49">
        <f>J635</f>
        <v>1819.53</v>
      </c>
      <c r="AN643" s="39">
        <v>3547.66</v>
      </c>
      <c r="AO643" s="39">
        <v>1819.53</v>
      </c>
      <c r="AP643" s="39">
        <v>178.89</v>
      </c>
      <c r="AQ643" s="39">
        <v>615.83000000000004</v>
      </c>
      <c r="AX643" s="39">
        <v>0</v>
      </c>
      <c r="AY643" s="39">
        <v>0</v>
      </c>
      <c r="AZ643" s="39">
        <v>0</v>
      </c>
      <c r="BA643" s="39">
        <v>0</v>
      </c>
    </row>
    <row r="644" spans="1:56" ht="28.5" x14ac:dyDescent="0.2">
      <c r="A644" s="103" t="s">
        <v>677</v>
      </c>
      <c r="B644" s="55" t="s">
        <v>1137</v>
      </c>
      <c r="C644" s="55" t="s">
        <v>1138</v>
      </c>
      <c r="D644" s="54" t="s">
        <v>111</v>
      </c>
      <c r="E644" s="53">
        <v>25</v>
      </c>
      <c r="F644" s="53"/>
      <c r="G644" s="53">
        <v>25</v>
      </c>
      <c r="H644" s="51">
        <v>59.11</v>
      </c>
      <c r="I644" s="52"/>
      <c r="J644" s="51">
        <v>1477.75</v>
      </c>
      <c r="K644" s="52"/>
      <c r="L644" s="96"/>
      <c r="AC644" s="39">
        <v>0</v>
      </c>
      <c r="AD644" s="39">
        <v>0</v>
      </c>
      <c r="AE644" s="39">
        <v>0</v>
      </c>
      <c r="AF644" s="39">
        <v>0</v>
      </c>
      <c r="AS644" s="39">
        <v>0</v>
      </c>
      <c r="AT644" s="39">
        <v>0</v>
      </c>
      <c r="BC644" s="39">
        <v>0</v>
      </c>
      <c r="BD644" s="39">
        <v>0</v>
      </c>
    </row>
    <row r="645" spans="1:56" x14ac:dyDescent="0.2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</row>
    <row r="646" spans="1:56" ht="15" x14ac:dyDescent="0.25">
      <c r="C646" s="198" t="s">
        <v>74</v>
      </c>
      <c r="D646" s="198"/>
      <c r="E646" s="198"/>
      <c r="F646" s="198"/>
      <c r="G646" s="198"/>
      <c r="H646" s="198"/>
      <c r="I646" s="198">
        <f>J644</f>
        <v>1477.75</v>
      </c>
      <c r="J646" s="198"/>
      <c r="O646" s="49">
        <f>I646</f>
        <v>1477.75</v>
      </c>
      <c r="P646" s="39">
        <f>K646</f>
        <v>0</v>
      </c>
      <c r="Q646" s="39">
        <f>0</f>
        <v>0</v>
      </c>
      <c r="R646" s="39">
        <f>0</f>
        <v>0</v>
      </c>
      <c r="U646" s="39">
        <f>0</f>
        <v>0</v>
      </c>
      <c r="V646" s="39">
        <f>0</f>
        <v>0</v>
      </c>
      <c r="W646" s="39">
        <f>0</f>
        <v>0</v>
      </c>
      <c r="X646" s="39">
        <f>0</f>
        <v>0</v>
      </c>
      <c r="Z646" s="39">
        <f>0</f>
        <v>0</v>
      </c>
      <c r="AB646" s="49">
        <f>I646</f>
        <v>1477.75</v>
      </c>
      <c r="AN646" s="39">
        <v>1477.75</v>
      </c>
      <c r="AO646" s="39">
        <v>1477.75</v>
      </c>
      <c r="AP646" s="39">
        <v>0</v>
      </c>
      <c r="AQ646" s="39">
        <v>0</v>
      </c>
      <c r="AX646" s="39">
        <v>0</v>
      </c>
      <c r="AY646" s="39">
        <v>0</v>
      </c>
      <c r="AZ646" s="39">
        <v>0</v>
      </c>
      <c r="BA646" s="39">
        <v>0</v>
      </c>
    </row>
    <row r="647" spans="1:56" ht="14.25" x14ac:dyDescent="0.2">
      <c r="C647" s="107" t="s">
        <v>1139</v>
      </c>
    </row>
    <row r="648" spans="1:56" ht="159" x14ac:dyDescent="0.2">
      <c r="A648" s="103" t="s">
        <v>678</v>
      </c>
      <c r="B648" s="55" t="s">
        <v>1102</v>
      </c>
      <c r="C648" s="55" t="s">
        <v>1024</v>
      </c>
      <c r="D648" s="54" t="s">
        <v>110</v>
      </c>
      <c r="E648" s="53">
        <v>1</v>
      </c>
      <c r="F648" s="53"/>
      <c r="G648" s="53">
        <v>1</v>
      </c>
      <c r="H648" s="51"/>
      <c r="I648" s="52"/>
      <c r="J648" s="51"/>
      <c r="K648" s="52"/>
      <c r="L648" s="96"/>
      <c r="AC648" s="39">
        <v>496.59</v>
      </c>
      <c r="AD648" s="39">
        <v>496.59</v>
      </c>
      <c r="AE648" s="39">
        <v>304.12</v>
      </c>
      <c r="AF648" s="39">
        <v>304.12</v>
      </c>
      <c r="AS648" s="39">
        <v>496.59</v>
      </c>
      <c r="AT648" s="39">
        <v>304.12</v>
      </c>
      <c r="BC648" s="39">
        <v>0</v>
      </c>
      <c r="BD648" s="39">
        <v>0</v>
      </c>
    </row>
    <row r="649" spans="1:56" ht="38.25" x14ac:dyDescent="0.2">
      <c r="B649" s="106" t="s">
        <v>452</v>
      </c>
    </row>
    <row r="650" spans="1:56" ht="14.25" x14ac:dyDescent="0.2">
      <c r="A650" s="103"/>
      <c r="B650" s="61">
        <v>1</v>
      </c>
      <c r="C650" s="55" t="s">
        <v>33</v>
      </c>
      <c r="D650" s="54"/>
      <c r="E650" s="53"/>
      <c r="F650" s="53"/>
      <c r="G650" s="53"/>
      <c r="H650" s="51">
        <v>368.12</v>
      </c>
      <c r="I650" s="52">
        <f>ROUND(1.15,7)</f>
        <v>1.1499999999999999</v>
      </c>
      <c r="J650" s="51">
        <v>423.34</v>
      </c>
      <c r="K650" s="52"/>
      <c r="L650" s="96"/>
    </row>
    <row r="651" spans="1:56" ht="14.25" x14ac:dyDescent="0.2">
      <c r="A651" s="103"/>
      <c r="B651" s="61">
        <v>3</v>
      </c>
      <c r="C651" s="55" t="s">
        <v>34</v>
      </c>
      <c r="D651" s="54"/>
      <c r="E651" s="53"/>
      <c r="F651" s="53"/>
      <c r="G651" s="53"/>
      <c r="H651" s="51">
        <v>93.88</v>
      </c>
      <c r="I651" s="52">
        <f>ROUND(1.25,7)</f>
        <v>1.25</v>
      </c>
      <c r="J651" s="51">
        <v>117.36</v>
      </c>
      <c r="K651" s="52"/>
      <c r="L651" s="96"/>
    </row>
    <row r="652" spans="1:56" ht="14.25" x14ac:dyDescent="0.2">
      <c r="A652" s="103"/>
      <c r="B652" s="61">
        <v>2</v>
      </c>
      <c r="C652" s="55" t="s">
        <v>67</v>
      </c>
      <c r="D652" s="54"/>
      <c r="E652" s="53"/>
      <c r="F652" s="53"/>
      <c r="G652" s="53"/>
      <c r="H652" s="51">
        <v>6.18</v>
      </c>
      <c r="I652" s="52">
        <f>ROUND(1.25,7)</f>
        <v>1.25</v>
      </c>
      <c r="J652" s="62">
        <v>7.73</v>
      </c>
      <c r="K652" s="52"/>
      <c r="L652" s="97"/>
    </row>
    <row r="653" spans="1:56" ht="14.25" x14ac:dyDescent="0.2">
      <c r="A653" s="103"/>
      <c r="B653" s="61">
        <v>4</v>
      </c>
      <c r="C653" s="55" t="s">
        <v>35</v>
      </c>
      <c r="D653" s="54"/>
      <c r="E653" s="53"/>
      <c r="F653" s="53"/>
      <c r="G653" s="53"/>
      <c r="H653" s="51">
        <v>196.98</v>
      </c>
      <c r="I653" s="52"/>
      <c r="J653" s="51">
        <v>196.98</v>
      </c>
      <c r="K653" s="52"/>
      <c r="L653" s="96"/>
    </row>
    <row r="654" spans="1:56" ht="14.25" x14ac:dyDescent="0.2">
      <c r="A654" s="103"/>
      <c r="B654" s="55"/>
      <c r="C654" s="55" t="s">
        <v>68</v>
      </c>
      <c r="D654" s="54" t="s">
        <v>69</v>
      </c>
      <c r="E654" s="53">
        <v>40.1</v>
      </c>
      <c r="F654" s="53">
        <f>ROUND(1.15,7)</f>
        <v>1.1499999999999999</v>
      </c>
      <c r="G654" s="53">
        <v>46.115000000000002</v>
      </c>
      <c r="H654" s="51"/>
      <c r="I654" s="52"/>
      <c r="J654" s="51"/>
      <c r="K654" s="52"/>
      <c r="L654" s="96"/>
    </row>
    <row r="655" spans="1:56" ht="14.25" x14ac:dyDescent="0.2">
      <c r="A655" s="103"/>
      <c r="B655" s="55"/>
      <c r="C655" s="60" t="s">
        <v>70</v>
      </c>
      <c r="D655" s="59" t="s">
        <v>69</v>
      </c>
      <c r="E655" s="58">
        <v>0.5</v>
      </c>
      <c r="F655" s="58">
        <f>ROUND(1.25,7)</f>
        <v>1.25</v>
      </c>
      <c r="G655" s="58">
        <v>0.625</v>
      </c>
      <c r="H655" s="56"/>
      <c r="I655" s="57"/>
      <c r="J655" s="56"/>
      <c r="K655" s="57"/>
      <c r="L655" s="95"/>
    </row>
    <row r="656" spans="1:56" ht="14.25" x14ac:dyDescent="0.2">
      <c r="A656" s="103"/>
      <c r="B656" s="55"/>
      <c r="C656" s="55" t="s">
        <v>71</v>
      </c>
      <c r="D656" s="54"/>
      <c r="E656" s="53"/>
      <c r="F656" s="53"/>
      <c r="G656" s="53"/>
      <c r="H656" s="51">
        <f>H650+H651+H653</f>
        <v>658.98</v>
      </c>
      <c r="I656" s="52"/>
      <c r="J656" s="51">
        <f>J650+J651+J653</f>
        <v>737.68</v>
      </c>
      <c r="K656" s="52"/>
      <c r="L656" s="96"/>
    </row>
    <row r="657" spans="1:60" ht="14.25" x14ac:dyDescent="0.2">
      <c r="A657" s="103"/>
      <c r="B657" s="55"/>
      <c r="C657" s="55" t="s">
        <v>72</v>
      </c>
      <c r="D657" s="54"/>
      <c r="E657" s="53"/>
      <c r="F657" s="53"/>
      <c r="G657" s="53"/>
      <c r="H657" s="51"/>
      <c r="I657" s="52"/>
      <c r="J657" s="51">
        <f>SUM(Q648:Q660)+SUM(V648:V660)</f>
        <v>431.07</v>
      </c>
      <c r="K657" s="52"/>
      <c r="L657" s="96"/>
    </row>
    <row r="658" spans="1:60" ht="71.25" x14ac:dyDescent="0.2">
      <c r="A658" s="103"/>
      <c r="B658" s="55" t="s">
        <v>969</v>
      </c>
      <c r="C658" s="55" t="s">
        <v>968</v>
      </c>
      <c r="D658" s="54" t="s">
        <v>73</v>
      </c>
      <c r="E658" s="53">
        <v>128</v>
      </c>
      <c r="F658" s="53">
        <f>ROUND(0.9,7)</f>
        <v>0.9</v>
      </c>
      <c r="G658" s="53">
        <v>115.2</v>
      </c>
      <c r="H658" s="51"/>
      <c r="I658" s="52"/>
      <c r="J658" s="51">
        <f>SUM(AC648:AC660)</f>
        <v>496.59</v>
      </c>
      <c r="K658" s="52"/>
      <c r="L658" s="96"/>
    </row>
    <row r="659" spans="1:60" ht="71.25" x14ac:dyDescent="0.2">
      <c r="A659" s="104"/>
      <c r="B659" s="60" t="s">
        <v>967</v>
      </c>
      <c r="C659" s="60" t="s">
        <v>966</v>
      </c>
      <c r="D659" s="59" t="s">
        <v>73</v>
      </c>
      <c r="E659" s="58">
        <v>83</v>
      </c>
      <c r="F659" s="58">
        <f>ROUND(0.85,7)</f>
        <v>0.85</v>
      </c>
      <c r="G659" s="58">
        <v>70.55</v>
      </c>
      <c r="H659" s="56"/>
      <c r="I659" s="57"/>
      <c r="J659" s="56">
        <f>SUM(AE648:AE660)</f>
        <v>304.12</v>
      </c>
      <c r="K659" s="57"/>
      <c r="L659" s="95"/>
    </row>
    <row r="660" spans="1:60" ht="15" x14ac:dyDescent="0.25">
      <c r="C660" s="198" t="s">
        <v>74</v>
      </c>
      <c r="D660" s="198"/>
      <c r="E660" s="198"/>
      <c r="F660" s="198"/>
      <c r="G660" s="198"/>
      <c r="H660" s="198"/>
      <c r="I660" s="198">
        <f>J650+J651+J653+J658+J659</f>
        <v>1538.3899999999999</v>
      </c>
      <c r="J660" s="198"/>
      <c r="O660" s="49">
        <f>I660</f>
        <v>1538.3899999999999</v>
      </c>
      <c r="P660" s="39">
        <f>K660</f>
        <v>0</v>
      </c>
      <c r="Q660" s="49">
        <f>J650</f>
        <v>423.34</v>
      </c>
      <c r="R660" s="49">
        <f>J650</f>
        <v>423.34</v>
      </c>
      <c r="U660" s="94">
        <f>L650</f>
        <v>0</v>
      </c>
      <c r="V660" s="49">
        <f>J652</f>
        <v>7.73</v>
      </c>
      <c r="W660" s="94">
        <f>L652</f>
        <v>0</v>
      </c>
      <c r="X660" s="49">
        <f>J651</f>
        <v>117.36</v>
      </c>
      <c r="Z660" s="94">
        <f>L651</f>
        <v>0</v>
      </c>
      <c r="AB660" s="49">
        <f>J653</f>
        <v>196.98</v>
      </c>
      <c r="AN660" s="39">
        <v>1538.3899999999999</v>
      </c>
      <c r="AO660" s="39">
        <v>196.98</v>
      </c>
      <c r="AP660" s="39">
        <v>117.36</v>
      </c>
      <c r="AQ660" s="39">
        <v>423.34</v>
      </c>
      <c r="AX660" s="39">
        <v>0</v>
      </c>
      <c r="AY660" s="39">
        <v>0</v>
      </c>
      <c r="AZ660" s="39">
        <v>0</v>
      </c>
      <c r="BA660" s="39">
        <v>0</v>
      </c>
    </row>
    <row r="661" spans="1:60" ht="42.75" x14ac:dyDescent="0.2">
      <c r="A661" s="109" t="s">
        <v>680</v>
      </c>
      <c r="B661" s="91" t="s">
        <v>1103</v>
      </c>
      <c r="C661" s="91" t="s">
        <v>1023</v>
      </c>
      <c r="D661" s="90" t="s">
        <v>1104</v>
      </c>
      <c r="E661" s="89">
        <v>1</v>
      </c>
      <c r="F661" s="89"/>
      <c r="G661" s="89">
        <v>1</v>
      </c>
      <c r="H661" s="87">
        <v>46374.91</v>
      </c>
      <c r="I661" s="88"/>
      <c r="J661" s="87">
        <v>46374.91</v>
      </c>
      <c r="K661" s="88"/>
      <c r="L661" s="108"/>
      <c r="AC661" s="39">
        <v>0</v>
      </c>
      <c r="AD661" s="39">
        <v>0</v>
      </c>
      <c r="AE661" s="39">
        <v>0</v>
      </c>
      <c r="AF661" s="39">
        <v>0</v>
      </c>
      <c r="AS661" s="39">
        <v>0</v>
      </c>
      <c r="AT661" s="39">
        <v>0</v>
      </c>
      <c r="BC661" s="39">
        <v>0</v>
      </c>
      <c r="BD661" s="39">
        <v>0</v>
      </c>
    </row>
    <row r="662" spans="1:60" x14ac:dyDescent="0.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</row>
    <row r="663" spans="1:60" ht="15" x14ac:dyDescent="0.25">
      <c r="A663" s="86"/>
      <c r="B663" s="86"/>
      <c r="C663" s="227" t="s">
        <v>74</v>
      </c>
      <c r="D663" s="227"/>
      <c r="E663" s="227"/>
      <c r="F663" s="227"/>
      <c r="G663" s="227"/>
      <c r="H663" s="227"/>
      <c r="I663" s="227">
        <f>J661</f>
        <v>46374.91</v>
      </c>
      <c r="J663" s="227"/>
      <c r="K663" s="86"/>
      <c r="L663" s="86"/>
      <c r="O663" s="49">
        <f>I663</f>
        <v>46374.91</v>
      </c>
      <c r="P663" s="39">
        <f>K663</f>
        <v>0</v>
      </c>
      <c r="Q663" s="39">
        <f>0</f>
        <v>0</v>
      </c>
      <c r="U663" s="39">
        <f>0</f>
        <v>0</v>
      </c>
      <c r="V663" s="39">
        <f>0</f>
        <v>0</v>
      </c>
      <c r="W663" s="39">
        <f>0</f>
        <v>0</v>
      </c>
      <c r="X663" s="39">
        <f>0</f>
        <v>0</v>
      </c>
      <c r="Z663" s="39">
        <f>0</f>
        <v>0</v>
      </c>
      <c r="AB663" s="49">
        <f>I663</f>
        <v>46374.91</v>
      </c>
      <c r="AN663" s="39">
        <v>0</v>
      </c>
      <c r="AO663" s="39">
        <v>0</v>
      </c>
      <c r="AP663" s="39">
        <v>0</v>
      </c>
      <c r="AQ663" s="39">
        <v>0</v>
      </c>
      <c r="AX663" s="39">
        <v>0</v>
      </c>
      <c r="AY663" s="39">
        <v>0</v>
      </c>
      <c r="AZ663" s="39">
        <v>0</v>
      </c>
      <c r="BA663" s="39">
        <v>0</v>
      </c>
      <c r="BH663" s="39">
        <v>46374.91</v>
      </c>
    </row>
    <row r="664" spans="1:60" ht="42.75" x14ac:dyDescent="0.2">
      <c r="A664" s="109" t="s">
        <v>681</v>
      </c>
      <c r="B664" s="91" t="s">
        <v>1103</v>
      </c>
      <c r="C664" s="91" t="s">
        <v>1022</v>
      </c>
      <c r="D664" s="90" t="s">
        <v>1104</v>
      </c>
      <c r="E664" s="89">
        <v>1</v>
      </c>
      <c r="F664" s="89"/>
      <c r="G664" s="89">
        <v>1</v>
      </c>
      <c r="H664" s="87">
        <v>9317.52</v>
      </c>
      <c r="I664" s="88"/>
      <c r="J664" s="87">
        <v>9317.52</v>
      </c>
      <c r="K664" s="88"/>
      <c r="L664" s="108"/>
      <c r="AC664" s="39">
        <v>0</v>
      </c>
      <c r="AD664" s="39">
        <v>0</v>
      </c>
      <c r="AE664" s="39">
        <v>0</v>
      </c>
      <c r="AF664" s="39">
        <v>0</v>
      </c>
      <c r="AS664" s="39">
        <v>0</v>
      </c>
      <c r="AT664" s="39">
        <v>0</v>
      </c>
      <c r="BC664" s="39">
        <v>0</v>
      </c>
      <c r="BD664" s="39">
        <v>0</v>
      </c>
    </row>
    <row r="665" spans="1:60" x14ac:dyDescent="0.2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</row>
    <row r="666" spans="1:60" ht="15" x14ac:dyDescent="0.25">
      <c r="A666" s="86"/>
      <c r="B666" s="86"/>
      <c r="C666" s="227" t="s">
        <v>74</v>
      </c>
      <c r="D666" s="227"/>
      <c r="E666" s="227"/>
      <c r="F666" s="227"/>
      <c r="G666" s="227"/>
      <c r="H666" s="227"/>
      <c r="I666" s="227">
        <f>J664</f>
        <v>9317.52</v>
      </c>
      <c r="J666" s="227"/>
      <c r="K666" s="86"/>
      <c r="L666" s="86"/>
      <c r="O666" s="49">
        <f>I666</f>
        <v>9317.52</v>
      </c>
      <c r="P666" s="39">
        <f>K666</f>
        <v>0</v>
      </c>
      <c r="Q666" s="39">
        <f>0</f>
        <v>0</v>
      </c>
      <c r="U666" s="39">
        <f>0</f>
        <v>0</v>
      </c>
      <c r="V666" s="39">
        <f>0</f>
        <v>0</v>
      </c>
      <c r="W666" s="39">
        <f>0</f>
        <v>0</v>
      </c>
      <c r="X666" s="39">
        <f>0</f>
        <v>0</v>
      </c>
      <c r="Z666" s="39">
        <f>0</f>
        <v>0</v>
      </c>
      <c r="AB666" s="49">
        <f>I666</f>
        <v>9317.52</v>
      </c>
      <c r="AN666" s="39">
        <v>0</v>
      </c>
      <c r="AO666" s="39">
        <v>0</v>
      </c>
      <c r="AP666" s="39">
        <v>0</v>
      </c>
      <c r="AQ666" s="39">
        <v>0</v>
      </c>
      <c r="AX666" s="39">
        <v>0</v>
      </c>
      <c r="AY666" s="39">
        <v>0</v>
      </c>
      <c r="AZ666" s="39">
        <v>0</v>
      </c>
      <c r="BA666" s="39">
        <v>0</v>
      </c>
      <c r="BH666" s="39">
        <v>9317.52</v>
      </c>
    </row>
    <row r="667" spans="1:60" ht="159" x14ac:dyDescent="0.2">
      <c r="A667" s="103" t="s">
        <v>682</v>
      </c>
      <c r="B667" s="55" t="s">
        <v>1140</v>
      </c>
      <c r="C667" s="55" t="s">
        <v>1021</v>
      </c>
      <c r="D667" s="54" t="s">
        <v>110</v>
      </c>
      <c r="E667" s="53">
        <v>1</v>
      </c>
      <c r="F667" s="53"/>
      <c r="G667" s="53">
        <v>1</v>
      </c>
      <c r="H667" s="51"/>
      <c r="I667" s="52"/>
      <c r="J667" s="51"/>
      <c r="K667" s="52"/>
      <c r="L667" s="96"/>
      <c r="AC667" s="39">
        <v>9.1999999999999993</v>
      </c>
      <c r="AD667" s="39">
        <v>9.1999999999999993</v>
      </c>
      <c r="AE667" s="39">
        <v>5.64</v>
      </c>
      <c r="AF667" s="39">
        <v>5.64</v>
      </c>
      <c r="AS667" s="39">
        <v>9.1999999999999993</v>
      </c>
      <c r="AT667" s="39">
        <v>5.64</v>
      </c>
      <c r="BC667" s="39">
        <v>0</v>
      </c>
      <c r="BD667" s="39">
        <v>0</v>
      </c>
    </row>
    <row r="668" spans="1:60" ht="38.25" x14ac:dyDescent="0.2">
      <c r="B668" s="106" t="s">
        <v>452</v>
      </c>
    </row>
    <row r="669" spans="1:60" ht="14.25" x14ac:dyDescent="0.2">
      <c r="A669" s="103"/>
      <c r="B669" s="61">
        <v>1</v>
      </c>
      <c r="C669" s="55" t="s">
        <v>33</v>
      </c>
      <c r="D669" s="54"/>
      <c r="E669" s="53"/>
      <c r="F669" s="53"/>
      <c r="G669" s="53"/>
      <c r="H669" s="51">
        <v>6.82</v>
      </c>
      <c r="I669" s="52">
        <f>ROUND(1.15,7)</f>
        <v>1.1499999999999999</v>
      </c>
      <c r="J669" s="51">
        <v>7.84</v>
      </c>
      <c r="K669" s="52"/>
      <c r="L669" s="96"/>
    </row>
    <row r="670" spans="1:60" ht="14.25" x14ac:dyDescent="0.2">
      <c r="A670" s="103"/>
      <c r="B670" s="61">
        <v>3</v>
      </c>
      <c r="C670" s="55" t="s">
        <v>34</v>
      </c>
      <c r="D670" s="54"/>
      <c r="E670" s="53"/>
      <c r="F670" s="53"/>
      <c r="G670" s="53"/>
      <c r="H670" s="51">
        <v>2.06</v>
      </c>
      <c r="I670" s="52">
        <f>ROUND(1.25,7)</f>
        <v>1.25</v>
      </c>
      <c r="J670" s="51">
        <v>2.58</v>
      </c>
      <c r="K670" s="52"/>
      <c r="L670" s="96"/>
    </row>
    <row r="671" spans="1:60" ht="14.25" x14ac:dyDescent="0.2">
      <c r="A671" s="103"/>
      <c r="B671" s="61">
        <v>2</v>
      </c>
      <c r="C671" s="55" t="s">
        <v>67</v>
      </c>
      <c r="D671" s="54"/>
      <c r="E671" s="53"/>
      <c r="F671" s="53"/>
      <c r="G671" s="53"/>
      <c r="H671" s="51">
        <v>0.12</v>
      </c>
      <c r="I671" s="52">
        <f>ROUND(1.25,7)</f>
        <v>1.25</v>
      </c>
      <c r="J671" s="62">
        <v>0.15</v>
      </c>
      <c r="K671" s="52"/>
      <c r="L671" s="97"/>
    </row>
    <row r="672" spans="1:60" ht="14.25" x14ac:dyDescent="0.2">
      <c r="A672" s="103"/>
      <c r="B672" s="61">
        <v>4</v>
      </c>
      <c r="C672" s="55" t="s">
        <v>35</v>
      </c>
      <c r="D672" s="54"/>
      <c r="E672" s="53"/>
      <c r="F672" s="53"/>
      <c r="G672" s="53"/>
      <c r="H672" s="51">
        <v>3.37</v>
      </c>
      <c r="I672" s="52"/>
      <c r="J672" s="51">
        <v>3.37</v>
      </c>
      <c r="K672" s="52"/>
      <c r="L672" s="96"/>
    </row>
    <row r="673" spans="1:56" ht="14.25" x14ac:dyDescent="0.2">
      <c r="A673" s="103"/>
      <c r="B673" s="55" t="s">
        <v>1358</v>
      </c>
      <c r="C673" s="55" t="s">
        <v>130</v>
      </c>
      <c r="D673" s="54" t="s">
        <v>113</v>
      </c>
      <c r="E673" s="53">
        <v>0</v>
      </c>
      <c r="F673" s="53"/>
      <c r="G673" s="53">
        <v>0</v>
      </c>
      <c r="H673" s="51"/>
      <c r="I673" s="52"/>
      <c r="J673" s="51"/>
      <c r="K673" s="52"/>
      <c r="L673" s="96"/>
    </row>
    <row r="674" spans="1:56" ht="14.25" x14ac:dyDescent="0.2">
      <c r="A674" s="103"/>
      <c r="B674" s="55" t="s">
        <v>1359</v>
      </c>
      <c r="C674" s="55" t="s">
        <v>1360</v>
      </c>
      <c r="D674" s="54" t="s">
        <v>110</v>
      </c>
      <c r="E674" s="53">
        <v>1</v>
      </c>
      <c r="F674" s="53"/>
      <c r="G674" s="53">
        <v>1</v>
      </c>
      <c r="H674" s="51"/>
      <c r="I674" s="52"/>
      <c r="J674" s="51"/>
      <c r="K674" s="52"/>
      <c r="L674" s="96"/>
    </row>
    <row r="675" spans="1:56" ht="14.25" x14ac:dyDescent="0.2">
      <c r="A675" s="103"/>
      <c r="B675" s="55"/>
      <c r="C675" s="55" t="s">
        <v>68</v>
      </c>
      <c r="D675" s="54" t="s">
        <v>69</v>
      </c>
      <c r="E675" s="53">
        <v>0.77</v>
      </c>
      <c r="F675" s="53">
        <f>ROUND(1.15,7)</f>
        <v>1.1499999999999999</v>
      </c>
      <c r="G675" s="53">
        <v>0.88549999999999995</v>
      </c>
      <c r="H675" s="51"/>
      <c r="I675" s="52"/>
      <c r="J675" s="51"/>
      <c r="K675" s="52"/>
      <c r="L675" s="96"/>
    </row>
    <row r="676" spans="1:56" ht="14.25" x14ac:dyDescent="0.2">
      <c r="A676" s="103"/>
      <c r="B676" s="55"/>
      <c r="C676" s="60" t="s">
        <v>70</v>
      </c>
      <c r="D676" s="59" t="s">
        <v>69</v>
      </c>
      <c r="E676" s="58">
        <v>0.01</v>
      </c>
      <c r="F676" s="58">
        <f>ROUND(1.25,7)</f>
        <v>1.25</v>
      </c>
      <c r="G676" s="58">
        <v>1.2500000000000001E-2</v>
      </c>
      <c r="H676" s="56"/>
      <c r="I676" s="57"/>
      <c r="J676" s="56"/>
      <c r="K676" s="57"/>
      <c r="L676" s="95"/>
    </row>
    <row r="677" spans="1:56" ht="14.25" x14ac:dyDescent="0.2">
      <c r="A677" s="103"/>
      <c r="B677" s="55"/>
      <c r="C677" s="55" t="s">
        <v>71</v>
      </c>
      <c r="D677" s="54"/>
      <c r="E677" s="53"/>
      <c r="F677" s="53"/>
      <c r="G677" s="53"/>
      <c r="H677" s="51">
        <f>H669+H670+H672</f>
        <v>12.25</v>
      </c>
      <c r="I677" s="52"/>
      <c r="J677" s="51">
        <f>J669+J670+J672</f>
        <v>13.79</v>
      </c>
      <c r="K677" s="52"/>
      <c r="L677" s="96"/>
    </row>
    <row r="678" spans="1:56" ht="14.25" x14ac:dyDescent="0.2">
      <c r="A678" s="103"/>
      <c r="B678" s="55"/>
      <c r="C678" s="55" t="s">
        <v>72</v>
      </c>
      <c r="D678" s="54"/>
      <c r="E678" s="53"/>
      <c r="F678" s="53"/>
      <c r="G678" s="53"/>
      <c r="H678" s="51"/>
      <c r="I678" s="52"/>
      <c r="J678" s="51">
        <f>SUM(Q667:Q681)+SUM(V667:V681)</f>
        <v>7.99</v>
      </c>
      <c r="K678" s="52"/>
      <c r="L678" s="96"/>
    </row>
    <row r="679" spans="1:56" ht="71.25" x14ac:dyDescent="0.2">
      <c r="A679" s="103"/>
      <c r="B679" s="55" t="s">
        <v>969</v>
      </c>
      <c r="C679" s="55" t="s">
        <v>968</v>
      </c>
      <c r="D679" s="54" t="s">
        <v>73</v>
      </c>
      <c r="E679" s="53">
        <v>128</v>
      </c>
      <c r="F679" s="53">
        <f>ROUND(0.9,7)</f>
        <v>0.9</v>
      </c>
      <c r="G679" s="53">
        <v>115.2</v>
      </c>
      <c r="H679" s="51"/>
      <c r="I679" s="52"/>
      <c r="J679" s="51">
        <f>SUM(AC667:AC681)</f>
        <v>9.1999999999999993</v>
      </c>
      <c r="K679" s="52"/>
      <c r="L679" s="96"/>
    </row>
    <row r="680" spans="1:56" ht="71.25" x14ac:dyDescent="0.2">
      <c r="A680" s="104"/>
      <c r="B680" s="60" t="s">
        <v>967</v>
      </c>
      <c r="C680" s="60" t="s">
        <v>966</v>
      </c>
      <c r="D680" s="59" t="s">
        <v>73</v>
      </c>
      <c r="E680" s="58">
        <v>83</v>
      </c>
      <c r="F680" s="58">
        <f>ROUND(0.85,7)</f>
        <v>0.85</v>
      </c>
      <c r="G680" s="58">
        <v>70.55</v>
      </c>
      <c r="H680" s="56"/>
      <c r="I680" s="57"/>
      <c r="J680" s="56">
        <f>SUM(AE667:AE681)</f>
        <v>5.64</v>
      </c>
      <c r="K680" s="57"/>
      <c r="L680" s="95"/>
    </row>
    <row r="681" spans="1:56" ht="15" x14ac:dyDescent="0.25">
      <c r="C681" s="198" t="s">
        <v>74</v>
      </c>
      <c r="D681" s="198"/>
      <c r="E681" s="198"/>
      <c r="F681" s="198"/>
      <c r="G681" s="198"/>
      <c r="H681" s="198"/>
      <c r="I681" s="198">
        <f>J669+J670+J672+J679+J680</f>
        <v>28.63</v>
      </c>
      <c r="J681" s="198"/>
      <c r="O681" s="49">
        <f>I681</f>
        <v>28.63</v>
      </c>
      <c r="P681" s="39">
        <f>K681</f>
        <v>0</v>
      </c>
      <c r="Q681" s="49">
        <f>J669</f>
        <v>7.84</v>
      </c>
      <c r="R681" s="49">
        <f>J669</f>
        <v>7.84</v>
      </c>
      <c r="U681" s="94">
        <f>L669</f>
        <v>0</v>
      </c>
      <c r="V681" s="49">
        <f>J671</f>
        <v>0.15</v>
      </c>
      <c r="W681" s="94">
        <f>L671</f>
        <v>0</v>
      </c>
      <c r="X681" s="49">
        <f>J670</f>
        <v>2.58</v>
      </c>
      <c r="Z681" s="94">
        <f>L670</f>
        <v>0</v>
      </c>
      <c r="AB681" s="49">
        <f>J672</f>
        <v>3.37</v>
      </c>
      <c r="AN681" s="39">
        <v>28.63</v>
      </c>
      <c r="AO681" s="39">
        <v>3.37</v>
      </c>
      <c r="AP681" s="39">
        <v>2.58</v>
      </c>
      <c r="AQ681" s="39">
        <v>7.84</v>
      </c>
      <c r="AX681" s="39">
        <v>0</v>
      </c>
      <c r="AY681" s="39">
        <v>0</v>
      </c>
      <c r="AZ681" s="39">
        <v>0</v>
      </c>
      <c r="BA681" s="39">
        <v>0</v>
      </c>
    </row>
    <row r="682" spans="1:56" ht="42.75" x14ac:dyDescent="0.2">
      <c r="A682" s="103" t="s">
        <v>684</v>
      </c>
      <c r="B682" s="55" t="s">
        <v>1141</v>
      </c>
      <c r="C682" s="55" t="s">
        <v>1142</v>
      </c>
      <c r="D682" s="54" t="s">
        <v>110</v>
      </c>
      <c r="E682" s="53">
        <v>1</v>
      </c>
      <c r="F682" s="53"/>
      <c r="G682" s="53">
        <v>1</v>
      </c>
      <c r="H682" s="51">
        <v>2412.1</v>
      </c>
      <c r="I682" s="52"/>
      <c r="J682" s="51">
        <v>2412.1</v>
      </c>
      <c r="K682" s="52"/>
      <c r="L682" s="96"/>
      <c r="AC682" s="39">
        <v>0</v>
      </c>
      <c r="AD682" s="39">
        <v>0</v>
      </c>
      <c r="AE682" s="39">
        <v>0</v>
      </c>
      <c r="AF682" s="39">
        <v>0</v>
      </c>
      <c r="AS682" s="39">
        <v>0</v>
      </c>
      <c r="AT682" s="39">
        <v>0</v>
      </c>
      <c r="BC682" s="39">
        <v>0</v>
      </c>
      <c r="BD682" s="39">
        <v>0</v>
      </c>
    </row>
    <row r="683" spans="1:56" x14ac:dyDescent="0.2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</row>
    <row r="684" spans="1:56" ht="15" x14ac:dyDescent="0.25">
      <c r="C684" s="198" t="s">
        <v>74</v>
      </c>
      <c r="D684" s="198"/>
      <c r="E684" s="198"/>
      <c r="F684" s="198"/>
      <c r="G684" s="198"/>
      <c r="H684" s="198"/>
      <c r="I684" s="198">
        <f>J682</f>
        <v>2412.1</v>
      </c>
      <c r="J684" s="198"/>
      <c r="O684" s="49">
        <f>I684</f>
        <v>2412.1</v>
      </c>
      <c r="P684" s="39">
        <f>K684</f>
        <v>0</v>
      </c>
      <c r="Q684" s="39">
        <f>0</f>
        <v>0</v>
      </c>
      <c r="R684" s="39">
        <f>0</f>
        <v>0</v>
      </c>
      <c r="U684" s="39">
        <f>0</f>
        <v>0</v>
      </c>
      <c r="V684" s="39">
        <f>0</f>
        <v>0</v>
      </c>
      <c r="W684" s="39">
        <f>0</f>
        <v>0</v>
      </c>
      <c r="X684" s="39">
        <f>0</f>
        <v>0</v>
      </c>
      <c r="Z684" s="39">
        <f>0</f>
        <v>0</v>
      </c>
      <c r="AB684" s="49">
        <f>I684</f>
        <v>2412.1</v>
      </c>
      <c r="AN684" s="39">
        <v>2412.1</v>
      </c>
      <c r="AO684" s="39">
        <v>2412.1</v>
      </c>
      <c r="AP684" s="39">
        <v>0</v>
      </c>
      <c r="AQ684" s="39">
        <v>0</v>
      </c>
      <c r="AX684" s="39">
        <v>0</v>
      </c>
      <c r="AY684" s="39">
        <v>0</v>
      </c>
      <c r="AZ684" s="39">
        <v>0</v>
      </c>
      <c r="BA684" s="39">
        <v>0</v>
      </c>
    </row>
    <row r="685" spans="1:56" ht="159" x14ac:dyDescent="0.2">
      <c r="A685" s="103" t="s">
        <v>685</v>
      </c>
      <c r="B685" s="55" t="s">
        <v>1143</v>
      </c>
      <c r="C685" s="55" t="s">
        <v>1030</v>
      </c>
      <c r="D685" s="54" t="s">
        <v>110</v>
      </c>
      <c r="E685" s="53">
        <v>2</v>
      </c>
      <c r="F685" s="53"/>
      <c r="G685" s="53">
        <v>2</v>
      </c>
      <c r="H685" s="51"/>
      <c r="I685" s="52"/>
      <c r="J685" s="51"/>
      <c r="K685" s="52"/>
      <c r="L685" s="96"/>
      <c r="AC685" s="39">
        <v>38.36</v>
      </c>
      <c r="AD685" s="39">
        <v>38.36</v>
      </c>
      <c r="AE685" s="39">
        <v>23.49</v>
      </c>
      <c r="AF685" s="39">
        <v>23.49</v>
      </c>
      <c r="AS685" s="39">
        <v>38.36</v>
      </c>
      <c r="AT685" s="39">
        <v>23.49</v>
      </c>
      <c r="BC685" s="39">
        <v>0</v>
      </c>
      <c r="BD685" s="39">
        <v>0</v>
      </c>
    </row>
    <row r="686" spans="1:56" ht="38.25" x14ac:dyDescent="0.2">
      <c r="B686" s="106" t="s">
        <v>452</v>
      </c>
    </row>
    <row r="687" spans="1:56" ht="14.25" x14ac:dyDescent="0.2">
      <c r="A687" s="103"/>
      <c r="B687" s="61">
        <v>1</v>
      </c>
      <c r="C687" s="55" t="s">
        <v>33</v>
      </c>
      <c r="D687" s="54"/>
      <c r="E687" s="53"/>
      <c r="F687" s="53"/>
      <c r="G687" s="53"/>
      <c r="H687" s="51">
        <v>14.35</v>
      </c>
      <c r="I687" s="52">
        <f>ROUND(1.15,7)</f>
        <v>1.1499999999999999</v>
      </c>
      <c r="J687" s="51">
        <v>33</v>
      </c>
      <c r="K687" s="52"/>
      <c r="L687" s="96"/>
    </row>
    <row r="688" spans="1:56" ht="14.25" x14ac:dyDescent="0.2">
      <c r="A688" s="103"/>
      <c r="B688" s="61">
        <v>3</v>
      </c>
      <c r="C688" s="55" t="s">
        <v>34</v>
      </c>
      <c r="D688" s="54"/>
      <c r="E688" s="53"/>
      <c r="F688" s="53"/>
      <c r="G688" s="53"/>
      <c r="H688" s="51">
        <v>1.91</v>
      </c>
      <c r="I688" s="52">
        <f>ROUND(1.25,7)</f>
        <v>1.25</v>
      </c>
      <c r="J688" s="51">
        <v>4.78</v>
      </c>
      <c r="K688" s="52"/>
      <c r="L688" s="96"/>
    </row>
    <row r="689" spans="1:60" ht="14.25" x14ac:dyDescent="0.2">
      <c r="A689" s="103"/>
      <c r="B689" s="61">
        <v>2</v>
      </c>
      <c r="C689" s="55" t="s">
        <v>67</v>
      </c>
      <c r="D689" s="54"/>
      <c r="E689" s="53"/>
      <c r="F689" s="53"/>
      <c r="G689" s="53"/>
      <c r="H689" s="51">
        <v>0.12</v>
      </c>
      <c r="I689" s="52">
        <f>ROUND(1.25,7)</f>
        <v>1.25</v>
      </c>
      <c r="J689" s="62">
        <v>0.3</v>
      </c>
      <c r="K689" s="52"/>
      <c r="L689" s="97"/>
    </row>
    <row r="690" spans="1:60" ht="14.25" x14ac:dyDescent="0.2">
      <c r="A690" s="103"/>
      <c r="B690" s="61">
        <v>4</v>
      </c>
      <c r="C690" s="55" t="s">
        <v>35</v>
      </c>
      <c r="D690" s="54"/>
      <c r="E690" s="53"/>
      <c r="F690" s="53"/>
      <c r="G690" s="53"/>
      <c r="H690" s="51">
        <v>10.1</v>
      </c>
      <c r="I690" s="52"/>
      <c r="J690" s="51">
        <v>20.2</v>
      </c>
      <c r="K690" s="52"/>
      <c r="L690" s="96"/>
    </row>
    <row r="691" spans="1:60" ht="28.5" x14ac:dyDescent="0.2">
      <c r="A691" s="103"/>
      <c r="B691" s="55" t="s">
        <v>1386</v>
      </c>
      <c r="C691" s="55" t="s">
        <v>1387</v>
      </c>
      <c r="D691" s="54" t="s">
        <v>110</v>
      </c>
      <c r="E691" s="53">
        <v>1</v>
      </c>
      <c r="F691" s="53"/>
      <c r="G691" s="53">
        <v>2</v>
      </c>
      <c r="H691" s="51"/>
      <c r="I691" s="52"/>
      <c r="J691" s="51"/>
      <c r="K691" s="52"/>
      <c r="L691" s="96"/>
    </row>
    <row r="692" spans="1:60" ht="14.25" x14ac:dyDescent="0.2">
      <c r="A692" s="103"/>
      <c r="B692" s="55"/>
      <c r="C692" s="55" t="s">
        <v>68</v>
      </c>
      <c r="D692" s="54" t="s">
        <v>69</v>
      </c>
      <c r="E692" s="53">
        <v>1.6</v>
      </c>
      <c r="F692" s="53">
        <f>ROUND(1.15,7)</f>
        <v>1.1499999999999999</v>
      </c>
      <c r="G692" s="53">
        <v>3.68</v>
      </c>
      <c r="H692" s="51"/>
      <c r="I692" s="52"/>
      <c r="J692" s="51"/>
      <c r="K692" s="52"/>
      <c r="L692" s="96"/>
    </row>
    <row r="693" spans="1:60" ht="14.25" x14ac:dyDescent="0.2">
      <c r="A693" s="103"/>
      <c r="B693" s="55"/>
      <c r="C693" s="60" t="s">
        <v>70</v>
      </c>
      <c r="D693" s="59" t="s">
        <v>69</v>
      </c>
      <c r="E693" s="58">
        <v>0.01</v>
      </c>
      <c r="F693" s="58">
        <f>ROUND(1.25,7)</f>
        <v>1.25</v>
      </c>
      <c r="G693" s="58">
        <v>2.5000000000000001E-2</v>
      </c>
      <c r="H693" s="56"/>
      <c r="I693" s="57"/>
      <c r="J693" s="56"/>
      <c r="K693" s="57"/>
      <c r="L693" s="95"/>
    </row>
    <row r="694" spans="1:60" ht="14.25" x14ac:dyDescent="0.2">
      <c r="A694" s="103"/>
      <c r="B694" s="55"/>
      <c r="C694" s="55" t="s">
        <v>71</v>
      </c>
      <c r="D694" s="54"/>
      <c r="E694" s="53"/>
      <c r="F694" s="53"/>
      <c r="G694" s="53"/>
      <c r="H694" s="51">
        <f>H687+H688+H690</f>
        <v>26.36</v>
      </c>
      <c r="I694" s="52"/>
      <c r="J694" s="51">
        <f>J687+J688+J690</f>
        <v>57.980000000000004</v>
      </c>
      <c r="K694" s="52"/>
      <c r="L694" s="96"/>
    </row>
    <row r="695" spans="1:60" ht="14.25" x14ac:dyDescent="0.2">
      <c r="A695" s="103"/>
      <c r="B695" s="55"/>
      <c r="C695" s="55" t="s">
        <v>72</v>
      </c>
      <c r="D695" s="54"/>
      <c r="E695" s="53"/>
      <c r="F695" s="53"/>
      <c r="G695" s="53"/>
      <c r="H695" s="51"/>
      <c r="I695" s="52"/>
      <c r="J695" s="51">
        <f>SUM(Q685:Q698)+SUM(V685:V698)</f>
        <v>33.299999999999997</v>
      </c>
      <c r="K695" s="52"/>
      <c r="L695" s="96"/>
    </row>
    <row r="696" spans="1:60" ht="71.25" x14ac:dyDescent="0.2">
      <c r="A696" s="103"/>
      <c r="B696" s="55" t="s">
        <v>969</v>
      </c>
      <c r="C696" s="55" t="s">
        <v>968</v>
      </c>
      <c r="D696" s="54" t="s">
        <v>73</v>
      </c>
      <c r="E696" s="53">
        <v>128</v>
      </c>
      <c r="F696" s="53">
        <f>ROUND(0.9,7)</f>
        <v>0.9</v>
      </c>
      <c r="G696" s="53">
        <v>115.2</v>
      </c>
      <c r="H696" s="51"/>
      <c r="I696" s="52"/>
      <c r="J696" s="51">
        <f>SUM(AC685:AC698)</f>
        <v>38.36</v>
      </c>
      <c r="K696" s="52"/>
      <c r="L696" s="96"/>
    </row>
    <row r="697" spans="1:60" ht="71.25" x14ac:dyDescent="0.2">
      <c r="A697" s="104"/>
      <c r="B697" s="60" t="s">
        <v>967</v>
      </c>
      <c r="C697" s="60" t="s">
        <v>966</v>
      </c>
      <c r="D697" s="59" t="s">
        <v>73</v>
      </c>
      <c r="E697" s="58">
        <v>83</v>
      </c>
      <c r="F697" s="58">
        <f>ROUND(0.85,7)</f>
        <v>0.85</v>
      </c>
      <c r="G697" s="58">
        <v>70.55</v>
      </c>
      <c r="H697" s="56"/>
      <c r="I697" s="57"/>
      <c r="J697" s="56">
        <f>SUM(AE685:AE698)</f>
        <v>23.49</v>
      </c>
      <c r="K697" s="57"/>
      <c r="L697" s="95"/>
    </row>
    <row r="698" spans="1:60" ht="15" x14ac:dyDescent="0.25">
      <c r="C698" s="198" t="s">
        <v>74</v>
      </c>
      <c r="D698" s="198"/>
      <c r="E698" s="198"/>
      <c r="F698" s="198"/>
      <c r="G698" s="198"/>
      <c r="H698" s="198"/>
      <c r="I698" s="198">
        <f>J687+J688+J690+J696+J697</f>
        <v>119.83</v>
      </c>
      <c r="J698" s="198"/>
      <c r="O698" s="49">
        <f>I698</f>
        <v>119.83</v>
      </c>
      <c r="P698" s="39">
        <f>K698</f>
        <v>0</v>
      </c>
      <c r="Q698" s="49">
        <f>J687</f>
        <v>33</v>
      </c>
      <c r="R698" s="49">
        <f>J687</f>
        <v>33</v>
      </c>
      <c r="U698" s="94">
        <f>L687</f>
        <v>0</v>
      </c>
      <c r="V698" s="49">
        <f>J689</f>
        <v>0.3</v>
      </c>
      <c r="W698" s="94">
        <f>L689</f>
        <v>0</v>
      </c>
      <c r="X698" s="49">
        <f>J688</f>
        <v>4.78</v>
      </c>
      <c r="Z698" s="94">
        <f>L688</f>
        <v>0</v>
      </c>
      <c r="AB698" s="49">
        <f>J690</f>
        <v>20.2</v>
      </c>
      <c r="AN698" s="39">
        <v>119.83</v>
      </c>
      <c r="AO698" s="39">
        <v>20.2</v>
      </c>
      <c r="AP698" s="39">
        <v>4.78</v>
      </c>
      <c r="AQ698" s="39">
        <v>33</v>
      </c>
      <c r="AX698" s="39">
        <v>0</v>
      </c>
      <c r="AY698" s="39">
        <v>0</v>
      </c>
      <c r="AZ698" s="39">
        <v>0</v>
      </c>
      <c r="BA698" s="39">
        <v>0</v>
      </c>
    </row>
    <row r="699" spans="1:60" ht="71.25" x14ac:dyDescent="0.2">
      <c r="A699" s="109" t="s">
        <v>688</v>
      </c>
      <c r="B699" s="91" t="s">
        <v>1110</v>
      </c>
      <c r="C699" s="91" t="s">
        <v>1029</v>
      </c>
      <c r="D699" s="90" t="s">
        <v>110</v>
      </c>
      <c r="E699" s="89">
        <v>1</v>
      </c>
      <c r="F699" s="89"/>
      <c r="G699" s="89">
        <v>1</v>
      </c>
      <c r="H699" s="87">
        <v>2196.7600000000002</v>
      </c>
      <c r="I699" s="88"/>
      <c r="J699" s="87">
        <v>2196.7600000000002</v>
      </c>
      <c r="K699" s="88"/>
      <c r="L699" s="108"/>
      <c r="AC699" s="39">
        <v>0</v>
      </c>
      <c r="AD699" s="39">
        <v>0</v>
      </c>
      <c r="AE699" s="39">
        <v>0</v>
      </c>
      <c r="AF699" s="39">
        <v>0</v>
      </c>
      <c r="AS699" s="39">
        <v>0</v>
      </c>
      <c r="AT699" s="39">
        <v>0</v>
      </c>
      <c r="BC699" s="39">
        <v>0</v>
      </c>
      <c r="BD699" s="39">
        <v>0</v>
      </c>
    </row>
    <row r="700" spans="1:60" x14ac:dyDescent="0.2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</row>
    <row r="701" spans="1:60" ht="15" x14ac:dyDescent="0.25">
      <c r="A701" s="86"/>
      <c r="B701" s="86"/>
      <c r="C701" s="227" t="s">
        <v>74</v>
      </c>
      <c r="D701" s="227"/>
      <c r="E701" s="227"/>
      <c r="F701" s="227"/>
      <c r="G701" s="227"/>
      <c r="H701" s="227"/>
      <c r="I701" s="227">
        <f>J699</f>
        <v>2196.7600000000002</v>
      </c>
      <c r="J701" s="227"/>
      <c r="K701" s="86"/>
      <c r="L701" s="86"/>
      <c r="O701" s="49">
        <f>I701</f>
        <v>2196.7600000000002</v>
      </c>
      <c r="P701" s="39">
        <f>K701</f>
        <v>0</v>
      </c>
      <c r="Q701" s="39">
        <f>0</f>
        <v>0</v>
      </c>
      <c r="U701" s="39">
        <f>0</f>
        <v>0</v>
      </c>
      <c r="V701" s="39">
        <f>0</f>
        <v>0</v>
      </c>
      <c r="W701" s="39">
        <f>0</f>
        <v>0</v>
      </c>
      <c r="X701" s="39">
        <f>0</f>
        <v>0</v>
      </c>
      <c r="Z701" s="39">
        <f>0</f>
        <v>0</v>
      </c>
      <c r="AB701" s="49">
        <f>I701</f>
        <v>2196.7600000000002</v>
      </c>
      <c r="AN701" s="39">
        <v>0</v>
      </c>
      <c r="AO701" s="39">
        <v>0</v>
      </c>
      <c r="AP701" s="39">
        <v>0</v>
      </c>
      <c r="AQ701" s="39">
        <v>0</v>
      </c>
      <c r="AX701" s="39">
        <v>0</v>
      </c>
      <c r="AY701" s="39">
        <v>0</v>
      </c>
      <c r="AZ701" s="39">
        <v>0</v>
      </c>
      <c r="BA701" s="39">
        <v>0</v>
      </c>
      <c r="BH701" s="39">
        <v>2196.7600000000002</v>
      </c>
    </row>
    <row r="702" spans="1:60" ht="71.25" x14ac:dyDescent="0.2">
      <c r="A702" s="109" t="s">
        <v>691</v>
      </c>
      <c r="B702" s="91" t="s">
        <v>1144</v>
      </c>
      <c r="C702" s="91" t="s">
        <v>1028</v>
      </c>
      <c r="D702" s="90" t="s">
        <v>110</v>
      </c>
      <c r="E702" s="89">
        <v>1</v>
      </c>
      <c r="F702" s="89"/>
      <c r="G702" s="89">
        <v>1</v>
      </c>
      <c r="H702" s="87">
        <v>2598.64</v>
      </c>
      <c r="I702" s="88"/>
      <c r="J702" s="87">
        <v>2598.64</v>
      </c>
      <c r="K702" s="88"/>
      <c r="L702" s="108"/>
      <c r="AC702" s="39">
        <v>0</v>
      </c>
      <c r="AD702" s="39">
        <v>0</v>
      </c>
      <c r="AE702" s="39">
        <v>0</v>
      </c>
      <c r="AF702" s="39">
        <v>0</v>
      </c>
      <c r="AS702" s="39">
        <v>0</v>
      </c>
      <c r="AT702" s="39">
        <v>0</v>
      </c>
      <c r="BC702" s="39">
        <v>0</v>
      </c>
      <c r="BD702" s="39">
        <v>0</v>
      </c>
    </row>
    <row r="703" spans="1:60" x14ac:dyDescent="0.2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</row>
    <row r="704" spans="1:60" ht="15" x14ac:dyDescent="0.25">
      <c r="A704" s="86"/>
      <c r="B704" s="86"/>
      <c r="C704" s="227" t="s">
        <v>74</v>
      </c>
      <c r="D704" s="227"/>
      <c r="E704" s="227"/>
      <c r="F704" s="227"/>
      <c r="G704" s="227"/>
      <c r="H704" s="227"/>
      <c r="I704" s="227">
        <f>J702</f>
        <v>2598.64</v>
      </c>
      <c r="J704" s="227"/>
      <c r="K704" s="86"/>
      <c r="L704" s="86"/>
      <c r="O704" s="49">
        <f>I704</f>
        <v>2598.64</v>
      </c>
      <c r="P704" s="39">
        <f>K704</f>
        <v>0</v>
      </c>
      <c r="Q704" s="39">
        <f>0</f>
        <v>0</v>
      </c>
      <c r="U704" s="39">
        <f>0</f>
        <v>0</v>
      </c>
      <c r="V704" s="39">
        <f>0</f>
        <v>0</v>
      </c>
      <c r="W704" s="39">
        <f>0</f>
        <v>0</v>
      </c>
      <c r="X704" s="39">
        <f>0</f>
        <v>0</v>
      </c>
      <c r="Z704" s="39">
        <f>0</f>
        <v>0</v>
      </c>
      <c r="AB704" s="49">
        <f>I704</f>
        <v>2598.64</v>
      </c>
      <c r="AN704" s="39">
        <v>0</v>
      </c>
      <c r="AO704" s="39">
        <v>0</v>
      </c>
      <c r="AP704" s="39">
        <v>0</v>
      </c>
      <c r="AQ704" s="39">
        <v>0</v>
      </c>
      <c r="AX704" s="39">
        <v>0</v>
      </c>
      <c r="AY704" s="39">
        <v>0</v>
      </c>
      <c r="AZ704" s="39">
        <v>0</v>
      </c>
      <c r="BA704" s="39">
        <v>0</v>
      </c>
      <c r="BH704" s="39">
        <v>2598.64</v>
      </c>
    </row>
    <row r="705" spans="1:56" ht="159" x14ac:dyDescent="0.2">
      <c r="A705" s="103" t="s">
        <v>696</v>
      </c>
      <c r="B705" s="55" t="s">
        <v>1111</v>
      </c>
      <c r="C705" s="55" t="s">
        <v>1009</v>
      </c>
      <c r="D705" s="54" t="s">
        <v>110</v>
      </c>
      <c r="E705" s="53">
        <v>1</v>
      </c>
      <c r="F705" s="53"/>
      <c r="G705" s="53">
        <v>1</v>
      </c>
      <c r="H705" s="51"/>
      <c r="I705" s="52"/>
      <c r="J705" s="51"/>
      <c r="K705" s="52"/>
      <c r="L705" s="96"/>
      <c r="AC705" s="39">
        <v>17.05</v>
      </c>
      <c r="AD705" s="39">
        <v>17.05</v>
      </c>
      <c r="AE705" s="39">
        <v>10.44</v>
      </c>
      <c r="AF705" s="39">
        <v>10.44</v>
      </c>
      <c r="AS705" s="39">
        <v>17.05</v>
      </c>
      <c r="AT705" s="39">
        <v>10.44</v>
      </c>
      <c r="BC705" s="39">
        <v>0</v>
      </c>
      <c r="BD705" s="39">
        <v>0</v>
      </c>
    </row>
    <row r="706" spans="1:56" ht="38.25" x14ac:dyDescent="0.2">
      <c r="B706" s="106" t="s">
        <v>452</v>
      </c>
    </row>
    <row r="707" spans="1:56" ht="14.25" x14ac:dyDescent="0.2">
      <c r="A707" s="103"/>
      <c r="B707" s="61">
        <v>1</v>
      </c>
      <c r="C707" s="55" t="s">
        <v>33</v>
      </c>
      <c r="D707" s="54"/>
      <c r="E707" s="53"/>
      <c r="F707" s="53"/>
      <c r="G707" s="53"/>
      <c r="H707" s="51">
        <v>12.74</v>
      </c>
      <c r="I707" s="52">
        <f>ROUND(1.15,7)</f>
        <v>1.1499999999999999</v>
      </c>
      <c r="J707" s="51">
        <v>14.65</v>
      </c>
      <c r="K707" s="52"/>
      <c r="L707" s="96"/>
    </row>
    <row r="708" spans="1:56" ht="14.25" x14ac:dyDescent="0.2">
      <c r="A708" s="103"/>
      <c r="B708" s="61">
        <v>3</v>
      </c>
      <c r="C708" s="55" t="s">
        <v>34</v>
      </c>
      <c r="D708" s="54"/>
      <c r="E708" s="53"/>
      <c r="F708" s="53"/>
      <c r="G708" s="53"/>
      <c r="H708" s="51">
        <v>1.75</v>
      </c>
      <c r="I708" s="52">
        <f>ROUND(1.25,7)</f>
        <v>1.25</v>
      </c>
      <c r="J708" s="51">
        <v>2.19</v>
      </c>
      <c r="K708" s="52"/>
      <c r="L708" s="96"/>
    </row>
    <row r="709" spans="1:56" ht="14.25" x14ac:dyDescent="0.2">
      <c r="A709" s="103"/>
      <c r="B709" s="61">
        <v>2</v>
      </c>
      <c r="C709" s="55" t="s">
        <v>67</v>
      </c>
      <c r="D709" s="54"/>
      <c r="E709" s="53"/>
      <c r="F709" s="53"/>
      <c r="G709" s="53"/>
      <c r="H709" s="51">
        <v>0.12</v>
      </c>
      <c r="I709" s="52">
        <f>ROUND(1.25,7)</f>
        <v>1.25</v>
      </c>
      <c r="J709" s="62">
        <v>0.15</v>
      </c>
      <c r="K709" s="52"/>
      <c r="L709" s="97"/>
    </row>
    <row r="710" spans="1:56" ht="14.25" x14ac:dyDescent="0.2">
      <c r="A710" s="103"/>
      <c r="B710" s="61">
        <v>4</v>
      </c>
      <c r="C710" s="55" t="s">
        <v>35</v>
      </c>
      <c r="D710" s="54"/>
      <c r="E710" s="53"/>
      <c r="F710" s="53"/>
      <c r="G710" s="53"/>
      <c r="H710" s="51">
        <v>14.74</v>
      </c>
      <c r="I710" s="52"/>
      <c r="J710" s="51">
        <v>14.74</v>
      </c>
      <c r="K710" s="52"/>
      <c r="L710" s="96"/>
    </row>
    <row r="711" spans="1:56" ht="28.5" x14ac:dyDescent="0.2">
      <c r="A711" s="103"/>
      <c r="B711" s="55" t="s">
        <v>1386</v>
      </c>
      <c r="C711" s="55" t="s">
        <v>1387</v>
      </c>
      <c r="D711" s="54" t="s">
        <v>110</v>
      </c>
      <c r="E711" s="53">
        <v>1</v>
      </c>
      <c r="F711" s="53"/>
      <c r="G711" s="53">
        <v>1</v>
      </c>
      <c r="H711" s="51"/>
      <c r="I711" s="52"/>
      <c r="J711" s="51"/>
      <c r="K711" s="52"/>
      <c r="L711" s="96"/>
    </row>
    <row r="712" spans="1:56" ht="14.25" x14ac:dyDescent="0.2">
      <c r="A712" s="103"/>
      <c r="B712" s="55"/>
      <c r="C712" s="55" t="s">
        <v>68</v>
      </c>
      <c r="D712" s="54" t="s">
        <v>69</v>
      </c>
      <c r="E712" s="53">
        <v>1.42</v>
      </c>
      <c r="F712" s="53">
        <f>ROUND(1.15,7)</f>
        <v>1.1499999999999999</v>
      </c>
      <c r="G712" s="53">
        <v>1.633</v>
      </c>
      <c r="H712" s="51"/>
      <c r="I712" s="52"/>
      <c r="J712" s="51"/>
      <c r="K712" s="52"/>
      <c r="L712" s="96"/>
    </row>
    <row r="713" spans="1:56" ht="14.25" x14ac:dyDescent="0.2">
      <c r="A713" s="103"/>
      <c r="B713" s="55"/>
      <c r="C713" s="60" t="s">
        <v>70</v>
      </c>
      <c r="D713" s="59" t="s">
        <v>69</v>
      </c>
      <c r="E713" s="58">
        <v>0.01</v>
      </c>
      <c r="F713" s="58">
        <f>ROUND(1.25,7)</f>
        <v>1.25</v>
      </c>
      <c r="G713" s="58">
        <v>1.2500000000000001E-2</v>
      </c>
      <c r="H713" s="56"/>
      <c r="I713" s="57"/>
      <c r="J713" s="56"/>
      <c r="K713" s="57"/>
      <c r="L713" s="95"/>
    </row>
    <row r="714" spans="1:56" ht="14.25" x14ac:dyDescent="0.2">
      <c r="A714" s="103"/>
      <c r="B714" s="55"/>
      <c r="C714" s="55" t="s">
        <v>71</v>
      </c>
      <c r="D714" s="54"/>
      <c r="E714" s="53"/>
      <c r="F714" s="53"/>
      <c r="G714" s="53"/>
      <c r="H714" s="51">
        <f>H707+H708+H710</f>
        <v>29.23</v>
      </c>
      <c r="I714" s="52"/>
      <c r="J714" s="51">
        <f>J707+J708+J710</f>
        <v>31.58</v>
      </c>
      <c r="K714" s="52"/>
      <c r="L714" s="96"/>
    </row>
    <row r="715" spans="1:56" ht="14.25" x14ac:dyDescent="0.2">
      <c r="A715" s="103"/>
      <c r="B715" s="55"/>
      <c r="C715" s="55" t="s">
        <v>72</v>
      </c>
      <c r="D715" s="54"/>
      <c r="E715" s="53"/>
      <c r="F715" s="53"/>
      <c r="G715" s="53"/>
      <c r="H715" s="51"/>
      <c r="I715" s="52"/>
      <c r="J715" s="51">
        <f>SUM(Q705:Q718)+SUM(V705:V718)</f>
        <v>14.8</v>
      </c>
      <c r="K715" s="52"/>
      <c r="L715" s="96"/>
    </row>
    <row r="716" spans="1:56" ht="71.25" x14ac:dyDescent="0.2">
      <c r="A716" s="103"/>
      <c r="B716" s="55" t="s">
        <v>969</v>
      </c>
      <c r="C716" s="55" t="s">
        <v>968</v>
      </c>
      <c r="D716" s="54" t="s">
        <v>73</v>
      </c>
      <c r="E716" s="53">
        <v>128</v>
      </c>
      <c r="F716" s="53">
        <f>ROUND(0.9,7)</f>
        <v>0.9</v>
      </c>
      <c r="G716" s="53">
        <v>115.2</v>
      </c>
      <c r="H716" s="51"/>
      <c r="I716" s="52"/>
      <c r="J716" s="51">
        <f>SUM(AC705:AC718)</f>
        <v>17.05</v>
      </c>
      <c r="K716" s="52"/>
      <c r="L716" s="96"/>
    </row>
    <row r="717" spans="1:56" ht="71.25" x14ac:dyDescent="0.2">
      <c r="A717" s="104"/>
      <c r="B717" s="60" t="s">
        <v>967</v>
      </c>
      <c r="C717" s="60" t="s">
        <v>966</v>
      </c>
      <c r="D717" s="59" t="s">
        <v>73</v>
      </c>
      <c r="E717" s="58">
        <v>83</v>
      </c>
      <c r="F717" s="58">
        <f>ROUND(0.85,7)</f>
        <v>0.85</v>
      </c>
      <c r="G717" s="58">
        <v>70.55</v>
      </c>
      <c r="H717" s="56"/>
      <c r="I717" s="57"/>
      <c r="J717" s="56">
        <f>SUM(AE705:AE718)</f>
        <v>10.44</v>
      </c>
      <c r="K717" s="57"/>
      <c r="L717" s="95"/>
    </row>
    <row r="718" spans="1:56" ht="15" x14ac:dyDescent="0.25">
      <c r="C718" s="198" t="s">
        <v>74</v>
      </c>
      <c r="D718" s="198"/>
      <c r="E718" s="198"/>
      <c r="F718" s="198"/>
      <c r="G718" s="198"/>
      <c r="H718" s="198"/>
      <c r="I718" s="198">
        <f>J707+J708+J710+J716+J717</f>
        <v>59.069999999999993</v>
      </c>
      <c r="J718" s="198"/>
      <c r="O718" s="49">
        <f>I718</f>
        <v>59.069999999999993</v>
      </c>
      <c r="P718" s="39">
        <f>K718</f>
        <v>0</v>
      </c>
      <c r="Q718" s="49">
        <f>J707</f>
        <v>14.65</v>
      </c>
      <c r="R718" s="49">
        <f>J707</f>
        <v>14.65</v>
      </c>
      <c r="U718" s="94">
        <f>L707</f>
        <v>0</v>
      </c>
      <c r="V718" s="49">
        <f>J709</f>
        <v>0.15</v>
      </c>
      <c r="W718" s="94">
        <f>L709</f>
        <v>0</v>
      </c>
      <c r="X718" s="49">
        <f>J708</f>
        <v>2.19</v>
      </c>
      <c r="Z718" s="94">
        <f>L708</f>
        <v>0</v>
      </c>
      <c r="AB718" s="49">
        <f>J710</f>
        <v>14.74</v>
      </c>
      <c r="AN718" s="39">
        <v>59.069999999999993</v>
      </c>
      <c r="AO718" s="39">
        <v>14.74</v>
      </c>
      <c r="AP718" s="39">
        <v>2.19</v>
      </c>
      <c r="AQ718" s="39">
        <v>14.65</v>
      </c>
      <c r="AX718" s="39">
        <v>0</v>
      </c>
      <c r="AY718" s="39">
        <v>0</v>
      </c>
      <c r="AZ718" s="39">
        <v>0</v>
      </c>
      <c r="BA718" s="39">
        <v>0</v>
      </c>
    </row>
    <row r="719" spans="1:56" ht="71.25" x14ac:dyDescent="0.2">
      <c r="A719" s="109" t="s">
        <v>699</v>
      </c>
      <c r="B719" s="91" t="s">
        <v>1145</v>
      </c>
      <c r="C719" s="91" t="s">
        <v>1008</v>
      </c>
      <c r="D719" s="90" t="s">
        <v>110</v>
      </c>
      <c r="E719" s="89">
        <v>1</v>
      </c>
      <c r="F719" s="89"/>
      <c r="G719" s="89">
        <v>1</v>
      </c>
      <c r="H719" s="87">
        <v>2660.38</v>
      </c>
      <c r="I719" s="88"/>
      <c r="J719" s="87">
        <v>2660.38</v>
      </c>
      <c r="K719" s="88"/>
      <c r="L719" s="108"/>
      <c r="AC719" s="39">
        <v>0</v>
      </c>
      <c r="AD719" s="39">
        <v>0</v>
      </c>
      <c r="AE719" s="39">
        <v>0</v>
      </c>
      <c r="AF719" s="39">
        <v>0</v>
      </c>
      <c r="AS719" s="39">
        <v>0</v>
      </c>
      <c r="AT719" s="39">
        <v>0</v>
      </c>
      <c r="BC719" s="39">
        <v>0</v>
      </c>
      <c r="BD719" s="39">
        <v>0</v>
      </c>
    </row>
    <row r="720" spans="1:56" x14ac:dyDescent="0.2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</row>
    <row r="721" spans="1:60" ht="15" x14ac:dyDescent="0.25">
      <c r="A721" s="86"/>
      <c r="B721" s="86"/>
      <c r="C721" s="227" t="s">
        <v>74</v>
      </c>
      <c r="D721" s="227"/>
      <c r="E721" s="227"/>
      <c r="F721" s="227"/>
      <c r="G721" s="227"/>
      <c r="H721" s="227"/>
      <c r="I721" s="227">
        <f>J719</f>
        <v>2660.38</v>
      </c>
      <c r="J721" s="227"/>
      <c r="K721" s="86"/>
      <c r="L721" s="86"/>
      <c r="O721" s="49">
        <f>I721</f>
        <v>2660.38</v>
      </c>
      <c r="P721" s="39">
        <f>K721</f>
        <v>0</v>
      </c>
      <c r="Q721" s="39">
        <f>0</f>
        <v>0</v>
      </c>
      <c r="U721" s="39">
        <f>0</f>
        <v>0</v>
      </c>
      <c r="V721" s="39">
        <f>0</f>
        <v>0</v>
      </c>
      <c r="W721" s="39">
        <f>0</f>
        <v>0</v>
      </c>
      <c r="X721" s="39">
        <f>0</f>
        <v>0</v>
      </c>
      <c r="Z721" s="39">
        <f>0</f>
        <v>0</v>
      </c>
      <c r="AB721" s="49">
        <f>I721</f>
        <v>2660.38</v>
      </c>
      <c r="AN721" s="39">
        <v>0</v>
      </c>
      <c r="AO721" s="39">
        <v>0</v>
      </c>
      <c r="AP721" s="39">
        <v>0</v>
      </c>
      <c r="AQ721" s="39">
        <v>0</v>
      </c>
      <c r="AX721" s="39">
        <v>0</v>
      </c>
      <c r="AY721" s="39">
        <v>0</v>
      </c>
      <c r="AZ721" s="39">
        <v>0</v>
      </c>
      <c r="BA721" s="39">
        <v>0</v>
      </c>
      <c r="BH721" s="39">
        <v>2660.38</v>
      </c>
    </row>
    <row r="722" spans="1:60" ht="144.75" x14ac:dyDescent="0.2">
      <c r="A722" s="103" t="s">
        <v>702</v>
      </c>
      <c r="B722" s="55" t="s">
        <v>1113</v>
      </c>
      <c r="C722" s="55" t="s">
        <v>1003</v>
      </c>
      <c r="D722" s="54" t="s">
        <v>110</v>
      </c>
      <c r="E722" s="53">
        <v>16</v>
      </c>
      <c r="F722" s="53"/>
      <c r="G722" s="53">
        <v>16</v>
      </c>
      <c r="H722" s="51"/>
      <c r="I722" s="52"/>
      <c r="J722" s="51"/>
      <c r="K722" s="52"/>
      <c r="L722" s="96"/>
      <c r="AC722" s="39">
        <v>231.87</v>
      </c>
      <c r="AD722" s="39">
        <v>231.87</v>
      </c>
      <c r="AE722" s="39">
        <v>142</v>
      </c>
      <c r="AF722" s="39">
        <v>142</v>
      </c>
      <c r="AS722" s="39">
        <v>231.87</v>
      </c>
      <c r="AT722" s="39">
        <v>142</v>
      </c>
      <c r="BC722" s="39">
        <v>0</v>
      </c>
      <c r="BD722" s="39">
        <v>0</v>
      </c>
    </row>
    <row r="723" spans="1:60" ht="38.25" x14ac:dyDescent="0.2">
      <c r="B723" s="106" t="s">
        <v>452</v>
      </c>
    </row>
    <row r="724" spans="1:60" ht="14.25" x14ac:dyDescent="0.2">
      <c r="A724" s="103"/>
      <c r="B724" s="61">
        <v>1</v>
      </c>
      <c r="C724" s="55" t="s">
        <v>33</v>
      </c>
      <c r="D724" s="54"/>
      <c r="E724" s="53"/>
      <c r="F724" s="53"/>
      <c r="G724" s="53"/>
      <c r="H724" s="51">
        <v>10.81</v>
      </c>
      <c r="I724" s="52">
        <f>ROUND(1.15,7)</f>
        <v>1.1499999999999999</v>
      </c>
      <c r="J724" s="51">
        <v>198.88</v>
      </c>
      <c r="K724" s="52"/>
      <c r="L724" s="96"/>
    </row>
    <row r="725" spans="1:60" ht="14.25" x14ac:dyDescent="0.2">
      <c r="A725" s="103"/>
      <c r="B725" s="61">
        <v>3</v>
      </c>
      <c r="C725" s="55" t="s">
        <v>34</v>
      </c>
      <c r="D725" s="54"/>
      <c r="E725" s="53"/>
      <c r="F725" s="53"/>
      <c r="G725" s="53"/>
      <c r="H725" s="51">
        <v>3.52</v>
      </c>
      <c r="I725" s="52">
        <f>ROUND(1.25,7)</f>
        <v>1.25</v>
      </c>
      <c r="J725" s="51">
        <v>70.400000000000006</v>
      </c>
      <c r="K725" s="52"/>
      <c r="L725" s="96"/>
    </row>
    <row r="726" spans="1:60" ht="14.25" x14ac:dyDescent="0.2">
      <c r="A726" s="103"/>
      <c r="B726" s="61">
        <v>2</v>
      </c>
      <c r="C726" s="55" t="s">
        <v>67</v>
      </c>
      <c r="D726" s="54"/>
      <c r="E726" s="53"/>
      <c r="F726" s="53"/>
      <c r="G726" s="53"/>
      <c r="H726" s="51">
        <v>0.12</v>
      </c>
      <c r="I726" s="52">
        <f>ROUND(1.25,7)</f>
        <v>1.25</v>
      </c>
      <c r="J726" s="62">
        <v>2.4</v>
      </c>
      <c r="K726" s="52"/>
      <c r="L726" s="97"/>
    </row>
    <row r="727" spans="1:60" ht="14.25" x14ac:dyDescent="0.2">
      <c r="A727" s="103"/>
      <c r="B727" s="61">
        <v>4</v>
      </c>
      <c r="C727" s="55" t="s">
        <v>35</v>
      </c>
      <c r="D727" s="54"/>
      <c r="E727" s="53"/>
      <c r="F727" s="53"/>
      <c r="G727" s="53"/>
      <c r="H727" s="51">
        <v>7.03</v>
      </c>
      <c r="I727" s="52"/>
      <c r="J727" s="51">
        <v>112.48</v>
      </c>
      <c r="K727" s="52"/>
      <c r="L727" s="96"/>
    </row>
    <row r="728" spans="1:60" ht="14.25" x14ac:dyDescent="0.2">
      <c r="A728" s="103"/>
      <c r="B728" s="55" t="s">
        <v>1358</v>
      </c>
      <c r="C728" s="55" t="s">
        <v>130</v>
      </c>
      <c r="D728" s="54" t="s">
        <v>113</v>
      </c>
      <c r="E728" s="53">
        <v>0</v>
      </c>
      <c r="F728" s="53"/>
      <c r="G728" s="53">
        <v>0</v>
      </c>
      <c r="H728" s="51"/>
      <c r="I728" s="52"/>
      <c r="J728" s="51"/>
      <c r="K728" s="52"/>
      <c r="L728" s="96"/>
    </row>
    <row r="729" spans="1:60" ht="14.25" x14ac:dyDescent="0.2">
      <c r="A729" s="103"/>
      <c r="B729" s="55" t="s">
        <v>1382</v>
      </c>
      <c r="C729" s="55" t="s">
        <v>1383</v>
      </c>
      <c r="D729" s="54" t="s">
        <v>110</v>
      </c>
      <c r="E729" s="53">
        <v>1</v>
      </c>
      <c r="F729" s="53"/>
      <c r="G729" s="53">
        <v>16</v>
      </c>
      <c r="H729" s="51"/>
      <c r="I729" s="52"/>
      <c r="J729" s="51"/>
      <c r="K729" s="52"/>
      <c r="L729" s="96"/>
    </row>
    <row r="730" spans="1:60" ht="14.25" x14ac:dyDescent="0.2">
      <c r="A730" s="103"/>
      <c r="B730" s="55"/>
      <c r="C730" s="55" t="s">
        <v>68</v>
      </c>
      <c r="D730" s="54" t="s">
        <v>69</v>
      </c>
      <c r="E730" s="53">
        <v>1.22</v>
      </c>
      <c r="F730" s="53">
        <f>ROUND(1.15,7)</f>
        <v>1.1499999999999999</v>
      </c>
      <c r="G730" s="53">
        <v>22.448</v>
      </c>
      <c r="H730" s="51"/>
      <c r="I730" s="52"/>
      <c r="J730" s="51"/>
      <c r="K730" s="52"/>
      <c r="L730" s="96"/>
    </row>
    <row r="731" spans="1:60" ht="14.25" x14ac:dyDescent="0.2">
      <c r="A731" s="103"/>
      <c r="B731" s="55"/>
      <c r="C731" s="60" t="s">
        <v>70</v>
      </c>
      <c r="D731" s="59" t="s">
        <v>69</v>
      </c>
      <c r="E731" s="58">
        <v>0.01</v>
      </c>
      <c r="F731" s="58">
        <f>ROUND(1.25,7)</f>
        <v>1.25</v>
      </c>
      <c r="G731" s="58">
        <v>0.2</v>
      </c>
      <c r="H731" s="56"/>
      <c r="I731" s="57"/>
      <c r="J731" s="56"/>
      <c r="K731" s="57"/>
      <c r="L731" s="95"/>
    </row>
    <row r="732" spans="1:60" ht="14.25" x14ac:dyDescent="0.2">
      <c r="A732" s="103"/>
      <c r="B732" s="55"/>
      <c r="C732" s="55" t="s">
        <v>71</v>
      </c>
      <c r="D732" s="54"/>
      <c r="E732" s="53"/>
      <c r="F732" s="53"/>
      <c r="G732" s="53"/>
      <c r="H732" s="51">
        <f>H724+H725+H727</f>
        <v>21.36</v>
      </c>
      <c r="I732" s="52"/>
      <c r="J732" s="51">
        <f>J724+J725+J727</f>
        <v>381.76</v>
      </c>
      <c r="K732" s="52"/>
      <c r="L732" s="96"/>
    </row>
    <row r="733" spans="1:60" ht="14.25" x14ac:dyDescent="0.2">
      <c r="A733" s="103"/>
      <c r="B733" s="55"/>
      <c r="C733" s="55" t="s">
        <v>72</v>
      </c>
      <c r="D733" s="54"/>
      <c r="E733" s="53"/>
      <c r="F733" s="53"/>
      <c r="G733" s="53"/>
      <c r="H733" s="51"/>
      <c r="I733" s="52"/>
      <c r="J733" s="51">
        <f>SUM(Q722:Q736)+SUM(V722:V736)</f>
        <v>201.28</v>
      </c>
      <c r="K733" s="52"/>
      <c r="L733" s="96"/>
    </row>
    <row r="734" spans="1:60" ht="71.25" x14ac:dyDescent="0.2">
      <c r="A734" s="103"/>
      <c r="B734" s="55" t="s">
        <v>969</v>
      </c>
      <c r="C734" s="55" t="s">
        <v>968</v>
      </c>
      <c r="D734" s="54" t="s">
        <v>73</v>
      </c>
      <c r="E734" s="53">
        <v>128</v>
      </c>
      <c r="F734" s="53">
        <f>ROUND(0.9,7)</f>
        <v>0.9</v>
      </c>
      <c r="G734" s="53">
        <v>115.2</v>
      </c>
      <c r="H734" s="51"/>
      <c r="I734" s="52"/>
      <c r="J734" s="51">
        <f>SUM(AC722:AC736)</f>
        <v>231.87</v>
      </c>
      <c r="K734" s="52"/>
      <c r="L734" s="96"/>
    </row>
    <row r="735" spans="1:60" ht="71.25" x14ac:dyDescent="0.2">
      <c r="A735" s="104"/>
      <c r="B735" s="60" t="s">
        <v>967</v>
      </c>
      <c r="C735" s="60" t="s">
        <v>966</v>
      </c>
      <c r="D735" s="59" t="s">
        <v>73</v>
      </c>
      <c r="E735" s="58">
        <v>83</v>
      </c>
      <c r="F735" s="58">
        <f>ROUND(0.85,7)</f>
        <v>0.85</v>
      </c>
      <c r="G735" s="58">
        <v>70.55</v>
      </c>
      <c r="H735" s="56"/>
      <c r="I735" s="57"/>
      <c r="J735" s="56">
        <f>SUM(AE722:AE736)</f>
        <v>142</v>
      </c>
      <c r="K735" s="57"/>
      <c r="L735" s="95"/>
    </row>
    <row r="736" spans="1:60" ht="15" x14ac:dyDescent="0.25">
      <c r="C736" s="198" t="s">
        <v>74</v>
      </c>
      <c r="D736" s="198"/>
      <c r="E736" s="198"/>
      <c r="F736" s="198"/>
      <c r="G736" s="198"/>
      <c r="H736" s="198"/>
      <c r="I736" s="198">
        <f>J724+J725+J727+J734+J735</f>
        <v>755.63</v>
      </c>
      <c r="J736" s="198"/>
      <c r="O736" s="49">
        <f>I736</f>
        <v>755.63</v>
      </c>
      <c r="P736" s="39">
        <f>K736</f>
        <v>0</v>
      </c>
      <c r="Q736" s="49">
        <f>J724</f>
        <v>198.88</v>
      </c>
      <c r="R736" s="49">
        <f>J724</f>
        <v>198.88</v>
      </c>
      <c r="U736" s="94">
        <f>L724</f>
        <v>0</v>
      </c>
      <c r="V736" s="49">
        <f>J726</f>
        <v>2.4</v>
      </c>
      <c r="W736" s="94">
        <f>L726</f>
        <v>0</v>
      </c>
      <c r="X736" s="49">
        <f>J725</f>
        <v>70.400000000000006</v>
      </c>
      <c r="Z736" s="94">
        <f>L725</f>
        <v>0</v>
      </c>
      <c r="AB736" s="49">
        <f>J727</f>
        <v>112.48</v>
      </c>
      <c r="AN736" s="39">
        <v>755.63</v>
      </c>
      <c r="AO736" s="39">
        <v>112.48</v>
      </c>
      <c r="AP736" s="39">
        <v>70.400000000000006</v>
      </c>
      <c r="AQ736" s="39">
        <v>198.88</v>
      </c>
      <c r="AX736" s="39">
        <v>0</v>
      </c>
      <c r="AY736" s="39">
        <v>0</v>
      </c>
      <c r="AZ736" s="39">
        <v>0</v>
      </c>
      <c r="BA736" s="39">
        <v>0</v>
      </c>
    </row>
    <row r="737" spans="1:56" ht="28.5" x14ac:dyDescent="0.2">
      <c r="A737" s="103" t="s">
        <v>705</v>
      </c>
      <c r="B737" s="55" t="s">
        <v>1146</v>
      </c>
      <c r="C737" s="55" t="s">
        <v>1147</v>
      </c>
      <c r="D737" s="54" t="s">
        <v>110</v>
      </c>
      <c r="E737" s="53">
        <v>10</v>
      </c>
      <c r="F737" s="53"/>
      <c r="G737" s="53">
        <v>10</v>
      </c>
      <c r="H737" s="51">
        <v>61.34</v>
      </c>
      <c r="I737" s="52"/>
      <c r="J737" s="51">
        <v>613.4</v>
      </c>
      <c r="K737" s="52"/>
      <c r="L737" s="96"/>
      <c r="AC737" s="39">
        <v>0</v>
      </c>
      <c r="AD737" s="39">
        <v>0</v>
      </c>
      <c r="AE737" s="39">
        <v>0</v>
      </c>
      <c r="AF737" s="39">
        <v>0</v>
      </c>
      <c r="AS737" s="39">
        <v>0</v>
      </c>
      <c r="AT737" s="39">
        <v>0</v>
      </c>
      <c r="BC737" s="39">
        <v>0</v>
      </c>
      <c r="BD737" s="39">
        <v>0</v>
      </c>
    </row>
    <row r="738" spans="1:56" x14ac:dyDescent="0.2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</row>
    <row r="739" spans="1:56" ht="15" x14ac:dyDescent="0.25">
      <c r="C739" s="198" t="s">
        <v>74</v>
      </c>
      <c r="D739" s="198"/>
      <c r="E739" s="198"/>
      <c r="F739" s="198"/>
      <c r="G739" s="198"/>
      <c r="H739" s="198"/>
      <c r="I739" s="198">
        <f>J737</f>
        <v>613.4</v>
      </c>
      <c r="J739" s="198"/>
      <c r="O739" s="49">
        <f>I739</f>
        <v>613.4</v>
      </c>
      <c r="P739" s="39">
        <f>K739</f>
        <v>0</v>
      </c>
      <c r="Q739" s="39">
        <f>0</f>
        <v>0</v>
      </c>
      <c r="R739" s="39">
        <f>0</f>
        <v>0</v>
      </c>
      <c r="U739" s="39">
        <f>0</f>
        <v>0</v>
      </c>
      <c r="V739" s="39">
        <f>0</f>
        <v>0</v>
      </c>
      <c r="W739" s="39">
        <f>0</f>
        <v>0</v>
      </c>
      <c r="X739" s="39">
        <f>0</f>
        <v>0</v>
      </c>
      <c r="Z739" s="39">
        <f>0</f>
        <v>0</v>
      </c>
      <c r="AB739" s="49">
        <f>I739</f>
        <v>613.4</v>
      </c>
      <c r="AN739" s="39">
        <v>613.4</v>
      </c>
      <c r="AO739" s="39">
        <v>613.4</v>
      </c>
      <c r="AP739" s="39">
        <v>0</v>
      </c>
      <c r="AQ739" s="39">
        <v>0</v>
      </c>
      <c r="AX739" s="39">
        <v>0</v>
      </c>
      <c r="AY739" s="39">
        <v>0</v>
      </c>
      <c r="AZ739" s="39">
        <v>0</v>
      </c>
      <c r="BA739" s="39">
        <v>0</v>
      </c>
    </row>
    <row r="740" spans="1:56" ht="28.5" x14ac:dyDescent="0.2">
      <c r="A740" s="103" t="s">
        <v>708</v>
      </c>
      <c r="B740" s="55" t="s">
        <v>1148</v>
      </c>
      <c r="C740" s="55" t="s">
        <v>1149</v>
      </c>
      <c r="D740" s="54" t="s">
        <v>110</v>
      </c>
      <c r="E740" s="53">
        <v>5</v>
      </c>
      <c r="F740" s="53"/>
      <c r="G740" s="53">
        <v>5</v>
      </c>
      <c r="H740" s="51">
        <v>45.19</v>
      </c>
      <c r="I740" s="52"/>
      <c r="J740" s="51">
        <v>225.95</v>
      </c>
      <c r="K740" s="52"/>
      <c r="L740" s="96"/>
      <c r="AC740" s="39">
        <v>0</v>
      </c>
      <c r="AD740" s="39">
        <v>0</v>
      </c>
      <c r="AE740" s="39">
        <v>0</v>
      </c>
      <c r="AF740" s="39">
        <v>0</v>
      </c>
      <c r="AS740" s="39">
        <v>0</v>
      </c>
      <c r="AT740" s="39">
        <v>0</v>
      </c>
      <c r="BC740" s="39">
        <v>0</v>
      </c>
      <c r="BD740" s="39">
        <v>0</v>
      </c>
    </row>
    <row r="741" spans="1:56" x14ac:dyDescent="0.2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</row>
    <row r="742" spans="1:56" ht="15" x14ac:dyDescent="0.25">
      <c r="C742" s="198" t="s">
        <v>74</v>
      </c>
      <c r="D742" s="198"/>
      <c r="E742" s="198"/>
      <c r="F742" s="198"/>
      <c r="G742" s="198"/>
      <c r="H742" s="198"/>
      <c r="I742" s="198">
        <f>J740</f>
        <v>225.95</v>
      </c>
      <c r="J742" s="198"/>
      <c r="O742" s="49">
        <f>I742</f>
        <v>225.95</v>
      </c>
      <c r="P742" s="39">
        <f>K742</f>
        <v>0</v>
      </c>
      <c r="Q742" s="39">
        <f>0</f>
        <v>0</v>
      </c>
      <c r="R742" s="39">
        <f>0</f>
        <v>0</v>
      </c>
      <c r="U742" s="39">
        <f>0</f>
        <v>0</v>
      </c>
      <c r="V742" s="39">
        <f>0</f>
        <v>0</v>
      </c>
      <c r="W742" s="39">
        <f>0</f>
        <v>0</v>
      </c>
      <c r="X742" s="39">
        <f>0</f>
        <v>0</v>
      </c>
      <c r="Z742" s="39">
        <f>0</f>
        <v>0</v>
      </c>
      <c r="AB742" s="49">
        <f>I742</f>
        <v>225.95</v>
      </c>
      <c r="AN742" s="39">
        <v>225.95</v>
      </c>
      <c r="AO742" s="39">
        <v>225.95</v>
      </c>
      <c r="AP742" s="39">
        <v>0</v>
      </c>
      <c r="AQ742" s="39">
        <v>0</v>
      </c>
      <c r="AX742" s="39">
        <v>0</v>
      </c>
      <c r="AY742" s="39">
        <v>0</v>
      </c>
      <c r="AZ742" s="39">
        <v>0</v>
      </c>
      <c r="BA742" s="39">
        <v>0</v>
      </c>
    </row>
    <row r="743" spans="1:56" ht="28.5" x14ac:dyDescent="0.2">
      <c r="A743" s="103" t="s">
        <v>710</v>
      </c>
      <c r="B743" s="55" t="s">
        <v>1150</v>
      </c>
      <c r="C743" s="55" t="s">
        <v>1151</v>
      </c>
      <c r="D743" s="54" t="s">
        <v>110</v>
      </c>
      <c r="E743" s="53">
        <v>1</v>
      </c>
      <c r="F743" s="53"/>
      <c r="G743" s="53">
        <v>1</v>
      </c>
      <c r="H743" s="51">
        <v>25.25</v>
      </c>
      <c r="I743" s="52"/>
      <c r="J743" s="51">
        <v>25.25</v>
      </c>
      <c r="K743" s="52"/>
      <c r="L743" s="96"/>
      <c r="AC743" s="39">
        <v>0</v>
      </c>
      <c r="AD743" s="39">
        <v>0</v>
      </c>
      <c r="AE743" s="39">
        <v>0</v>
      </c>
      <c r="AF743" s="39">
        <v>0</v>
      </c>
      <c r="AS743" s="39">
        <v>0</v>
      </c>
      <c r="AT743" s="39">
        <v>0</v>
      </c>
      <c r="BC743" s="39">
        <v>0</v>
      </c>
      <c r="BD743" s="39">
        <v>0</v>
      </c>
    </row>
    <row r="744" spans="1:56" x14ac:dyDescent="0.2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</row>
    <row r="745" spans="1:56" ht="15" x14ac:dyDescent="0.25">
      <c r="C745" s="198" t="s">
        <v>74</v>
      </c>
      <c r="D745" s="198"/>
      <c r="E745" s="198"/>
      <c r="F745" s="198"/>
      <c r="G745" s="198"/>
      <c r="H745" s="198"/>
      <c r="I745" s="198">
        <f>J743</f>
        <v>25.25</v>
      </c>
      <c r="J745" s="198"/>
      <c r="O745" s="49">
        <f>I745</f>
        <v>25.25</v>
      </c>
      <c r="P745" s="39">
        <f>K745</f>
        <v>0</v>
      </c>
      <c r="Q745" s="39">
        <f>0</f>
        <v>0</v>
      </c>
      <c r="R745" s="39">
        <f>0</f>
        <v>0</v>
      </c>
      <c r="U745" s="39">
        <f>0</f>
        <v>0</v>
      </c>
      <c r="V745" s="39">
        <f>0</f>
        <v>0</v>
      </c>
      <c r="W745" s="39">
        <f>0</f>
        <v>0</v>
      </c>
      <c r="X745" s="39">
        <f>0</f>
        <v>0</v>
      </c>
      <c r="Z745" s="39">
        <f>0</f>
        <v>0</v>
      </c>
      <c r="AB745" s="49">
        <f>I745</f>
        <v>25.25</v>
      </c>
      <c r="AN745" s="39">
        <v>25.25</v>
      </c>
      <c r="AO745" s="39">
        <v>25.25</v>
      </c>
      <c r="AP745" s="39">
        <v>0</v>
      </c>
      <c r="AQ745" s="39">
        <v>0</v>
      </c>
      <c r="AX745" s="39">
        <v>0</v>
      </c>
      <c r="AY745" s="39">
        <v>0</v>
      </c>
      <c r="AZ745" s="39">
        <v>0</v>
      </c>
      <c r="BA745" s="39">
        <v>0</v>
      </c>
    </row>
    <row r="746" spans="1:56" ht="130.5" x14ac:dyDescent="0.2">
      <c r="A746" s="103" t="s">
        <v>713</v>
      </c>
      <c r="B746" s="55" t="s">
        <v>1116</v>
      </c>
      <c r="C746" s="55" t="s">
        <v>994</v>
      </c>
      <c r="D746" s="54" t="s">
        <v>110</v>
      </c>
      <c r="E746" s="53">
        <v>3</v>
      </c>
      <c r="F746" s="53"/>
      <c r="G746" s="53">
        <v>3</v>
      </c>
      <c r="H746" s="51"/>
      <c r="I746" s="52"/>
      <c r="J746" s="51"/>
      <c r="K746" s="52"/>
      <c r="L746" s="96"/>
      <c r="AC746" s="39">
        <v>38.67</v>
      </c>
      <c r="AD746" s="39">
        <v>38.67</v>
      </c>
      <c r="AE746" s="39">
        <v>23.68</v>
      </c>
      <c r="AF746" s="39">
        <v>23.68</v>
      </c>
      <c r="AS746" s="39">
        <v>38.67</v>
      </c>
      <c r="AT746" s="39">
        <v>23.68</v>
      </c>
      <c r="BC746" s="39">
        <v>0</v>
      </c>
      <c r="BD746" s="39">
        <v>0</v>
      </c>
    </row>
    <row r="747" spans="1:56" ht="38.25" x14ac:dyDescent="0.2">
      <c r="B747" s="106" t="s">
        <v>452</v>
      </c>
    </row>
    <row r="748" spans="1:56" ht="14.25" x14ac:dyDescent="0.2">
      <c r="A748" s="103"/>
      <c r="B748" s="61">
        <v>1</v>
      </c>
      <c r="C748" s="55" t="s">
        <v>33</v>
      </c>
      <c r="D748" s="54"/>
      <c r="E748" s="53"/>
      <c r="F748" s="53"/>
      <c r="G748" s="53"/>
      <c r="H748" s="51">
        <v>9.6</v>
      </c>
      <c r="I748" s="52">
        <f>ROUND(1.15,7)</f>
        <v>1.1499999999999999</v>
      </c>
      <c r="J748" s="51">
        <v>33.119999999999997</v>
      </c>
      <c r="K748" s="52"/>
      <c r="L748" s="96"/>
    </row>
    <row r="749" spans="1:56" ht="14.25" x14ac:dyDescent="0.2">
      <c r="A749" s="103"/>
      <c r="B749" s="61">
        <v>3</v>
      </c>
      <c r="C749" s="55" t="s">
        <v>34</v>
      </c>
      <c r="D749" s="54"/>
      <c r="E749" s="53"/>
      <c r="F749" s="53"/>
      <c r="G749" s="53"/>
      <c r="H749" s="51">
        <v>1.47</v>
      </c>
      <c r="I749" s="52">
        <f>ROUND(1.25,7)</f>
        <v>1.25</v>
      </c>
      <c r="J749" s="51">
        <v>5.52</v>
      </c>
      <c r="K749" s="52"/>
      <c r="L749" s="96"/>
    </row>
    <row r="750" spans="1:56" ht="14.25" x14ac:dyDescent="0.2">
      <c r="A750" s="103"/>
      <c r="B750" s="61">
        <v>2</v>
      </c>
      <c r="C750" s="55" t="s">
        <v>67</v>
      </c>
      <c r="D750" s="54"/>
      <c r="E750" s="53"/>
      <c r="F750" s="53"/>
      <c r="G750" s="53"/>
      <c r="H750" s="51">
        <v>0.12</v>
      </c>
      <c r="I750" s="52">
        <f>ROUND(1.25,7)</f>
        <v>1.25</v>
      </c>
      <c r="J750" s="62">
        <v>0.45</v>
      </c>
      <c r="K750" s="52"/>
      <c r="L750" s="97"/>
    </row>
    <row r="751" spans="1:56" ht="14.25" x14ac:dyDescent="0.2">
      <c r="A751" s="103"/>
      <c r="B751" s="61">
        <v>4</v>
      </c>
      <c r="C751" s="55" t="s">
        <v>35</v>
      </c>
      <c r="D751" s="54"/>
      <c r="E751" s="53"/>
      <c r="F751" s="53"/>
      <c r="G751" s="53"/>
      <c r="H751" s="51">
        <v>4.0999999999999996</v>
      </c>
      <c r="I751" s="52"/>
      <c r="J751" s="51">
        <v>12.3</v>
      </c>
      <c r="K751" s="52"/>
      <c r="L751" s="96"/>
    </row>
    <row r="752" spans="1:56" ht="14.25" x14ac:dyDescent="0.2">
      <c r="A752" s="103"/>
      <c r="B752" s="55" t="s">
        <v>1356</v>
      </c>
      <c r="C752" s="55" t="s">
        <v>1357</v>
      </c>
      <c r="D752" s="54" t="s">
        <v>110</v>
      </c>
      <c r="E752" s="53">
        <v>1</v>
      </c>
      <c r="F752" s="53"/>
      <c r="G752" s="53">
        <v>3</v>
      </c>
      <c r="H752" s="51"/>
      <c r="I752" s="52"/>
      <c r="J752" s="51"/>
      <c r="K752" s="52"/>
      <c r="L752" s="96"/>
    </row>
    <row r="753" spans="1:56" ht="14.25" x14ac:dyDescent="0.2">
      <c r="A753" s="103"/>
      <c r="B753" s="55"/>
      <c r="C753" s="55" t="s">
        <v>68</v>
      </c>
      <c r="D753" s="54" t="s">
        <v>69</v>
      </c>
      <c r="E753" s="53">
        <v>1.07</v>
      </c>
      <c r="F753" s="53">
        <f>ROUND(1.15,7)</f>
        <v>1.1499999999999999</v>
      </c>
      <c r="G753" s="53">
        <v>3.6915</v>
      </c>
      <c r="H753" s="51"/>
      <c r="I753" s="52"/>
      <c r="J753" s="51"/>
      <c r="K753" s="52"/>
      <c r="L753" s="96"/>
    </row>
    <row r="754" spans="1:56" ht="14.25" x14ac:dyDescent="0.2">
      <c r="A754" s="103"/>
      <c r="B754" s="55"/>
      <c r="C754" s="60" t="s">
        <v>70</v>
      </c>
      <c r="D754" s="59" t="s">
        <v>69</v>
      </c>
      <c r="E754" s="58">
        <v>0.01</v>
      </c>
      <c r="F754" s="58">
        <f>ROUND(1.25,7)</f>
        <v>1.25</v>
      </c>
      <c r="G754" s="58">
        <v>3.7499999999999999E-2</v>
      </c>
      <c r="H754" s="56"/>
      <c r="I754" s="57"/>
      <c r="J754" s="56"/>
      <c r="K754" s="57"/>
      <c r="L754" s="95"/>
    </row>
    <row r="755" spans="1:56" ht="14.25" x14ac:dyDescent="0.2">
      <c r="A755" s="103"/>
      <c r="B755" s="55"/>
      <c r="C755" s="55" t="s">
        <v>71</v>
      </c>
      <c r="D755" s="54"/>
      <c r="E755" s="53"/>
      <c r="F755" s="53"/>
      <c r="G755" s="53"/>
      <c r="H755" s="51">
        <f>H748+H749+H751</f>
        <v>15.17</v>
      </c>
      <c r="I755" s="52"/>
      <c r="J755" s="51">
        <f>J748+J749+J751</f>
        <v>50.94</v>
      </c>
      <c r="K755" s="52"/>
      <c r="L755" s="96"/>
    </row>
    <row r="756" spans="1:56" ht="42.75" x14ac:dyDescent="0.2">
      <c r="A756" s="105" t="s">
        <v>1027</v>
      </c>
      <c r="B756" s="55" t="s">
        <v>493</v>
      </c>
      <c r="C756" s="55" t="s">
        <v>494</v>
      </c>
      <c r="D756" s="54" t="s">
        <v>495</v>
      </c>
      <c r="E756" s="53">
        <v>0.1</v>
      </c>
      <c r="F756" s="53"/>
      <c r="G756" s="53">
        <v>0.3</v>
      </c>
      <c r="H756" s="51">
        <v>1</v>
      </c>
      <c r="I756" s="52"/>
      <c r="J756" s="51">
        <v>0.3</v>
      </c>
      <c r="K756" s="52"/>
      <c r="L756" s="96"/>
      <c r="AB756" s="49">
        <f>J756</f>
        <v>0.3</v>
      </c>
      <c r="AC756" s="39">
        <v>0</v>
      </c>
      <c r="AD756" s="39">
        <v>0</v>
      </c>
      <c r="AE756" s="39">
        <v>0</v>
      </c>
      <c r="AF756" s="39">
        <v>0</v>
      </c>
      <c r="AN756" s="39">
        <v>0.3</v>
      </c>
      <c r="AO756" s="39">
        <v>0.3</v>
      </c>
      <c r="AS756" s="39">
        <v>0</v>
      </c>
      <c r="AT756" s="39">
        <v>0</v>
      </c>
      <c r="AX756" s="39">
        <v>0</v>
      </c>
      <c r="AZ756" s="39">
        <v>0</v>
      </c>
      <c r="BC756" s="39">
        <v>0</v>
      </c>
      <c r="BD756" s="39">
        <v>0</v>
      </c>
    </row>
    <row r="757" spans="1:56" ht="14.25" x14ac:dyDescent="0.2">
      <c r="A757" s="103"/>
      <c r="B757" s="55"/>
      <c r="C757" s="55" t="s">
        <v>72</v>
      </c>
      <c r="D757" s="54"/>
      <c r="E757" s="53"/>
      <c r="F757" s="53"/>
      <c r="G757" s="53"/>
      <c r="H757" s="51"/>
      <c r="I757" s="52"/>
      <c r="J757" s="51">
        <f>SUM(Q746:Q760)+SUM(V746:V760)</f>
        <v>33.57</v>
      </c>
      <c r="K757" s="52"/>
      <c r="L757" s="96"/>
    </row>
    <row r="758" spans="1:56" ht="71.25" x14ac:dyDescent="0.2">
      <c r="A758" s="103"/>
      <c r="B758" s="55" t="s">
        <v>969</v>
      </c>
      <c r="C758" s="55" t="s">
        <v>968</v>
      </c>
      <c r="D758" s="54" t="s">
        <v>73</v>
      </c>
      <c r="E758" s="53">
        <v>128</v>
      </c>
      <c r="F758" s="53">
        <f>ROUND(0.9,7)</f>
        <v>0.9</v>
      </c>
      <c r="G758" s="53">
        <v>115.2</v>
      </c>
      <c r="H758" s="51"/>
      <c r="I758" s="52"/>
      <c r="J758" s="51">
        <f>SUM(AC746:AC760)</f>
        <v>38.67</v>
      </c>
      <c r="K758" s="52"/>
      <c r="L758" s="96"/>
    </row>
    <row r="759" spans="1:56" ht="71.25" x14ac:dyDescent="0.2">
      <c r="A759" s="104"/>
      <c r="B759" s="60" t="s">
        <v>967</v>
      </c>
      <c r="C759" s="60" t="s">
        <v>966</v>
      </c>
      <c r="D759" s="59" t="s">
        <v>73</v>
      </c>
      <c r="E759" s="58">
        <v>83</v>
      </c>
      <c r="F759" s="58">
        <f>ROUND(0.85,7)</f>
        <v>0.85</v>
      </c>
      <c r="G759" s="58">
        <v>70.55</v>
      </c>
      <c r="H759" s="56"/>
      <c r="I759" s="57"/>
      <c r="J759" s="56">
        <f>SUM(AE746:AE760)</f>
        <v>23.68</v>
      </c>
      <c r="K759" s="57"/>
      <c r="L759" s="95"/>
    </row>
    <row r="760" spans="1:56" ht="15" x14ac:dyDescent="0.25">
      <c r="C760" s="198" t="s">
        <v>74</v>
      </c>
      <c r="D760" s="198"/>
      <c r="E760" s="198"/>
      <c r="F760" s="198"/>
      <c r="G760" s="198"/>
      <c r="H760" s="198"/>
      <c r="I760" s="198">
        <f>J748+J749+J751+J758+J759+SUM(J756:J756)</f>
        <v>113.58999999999999</v>
      </c>
      <c r="J760" s="198"/>
      <c r="O760" s="49">
        <f>I760</f>
        <v>113.58999999999999</v>
      </c>
      <c r="P760" s="39">
        <f>K760</f>
        <v>0</v>
      </c>
      <c r="Q760" s="49">
        <f>J748</f>
        <v>33.119999999999997</v>
      </c>
      <c r="R760" s="49">
        <f>J748</f>
        <v>33.119999999999997</v>
      </c>
      <c r="U760" s="94">
        <f>L748</f>
        <v>0</v>
      </c>
      <c r="V760" s="49">
        <f>J750</f>
        <v>0.45</v>
      </c>
      <c r="W760" s="94">
        <f>L750</f>
        <v>0</v>
      </c>
      <c r="X760" s="49">
        <f>J749</f>
        <v>5.52</v>
      </c>
      <c r="Z760" s="94">
        <f>L749</f>
        <v>0</v>
      </c>
      <c r="AB760" s="49">
        <f>J751</f>
        <v>12.3</v>
      </c>
      <c r="AN760" s="39">
        <v>113.28999999999999</v>
      </c>
      <c r="AO760" s="39">
        <v>12.3</v>
      </c>
      <c r="AP760" s="39">
        <v>5.52</v>
      </c>
      <c r="AQ760" s="39">
        <v>33.119999999999997</v>
      </c>
      <c r="AX760" s="39">
        <v>0</v>
      </c>
      <c r="AY760" s="39">
        <v>0</v>
      </c>
      <c r="AZ760" s="39">
        <v>0</v>
      </c>
      <c r="BA760" s="39">
        <v>0</v>
      </c>
    </row>
    <row r="761" spans="1:56" ht="42.75" x14ac:dyDescent="0.2">
      <c r="A761" s="103" t="s">
        <v>714</v>
      </c>
      <c r="B761" s="55" t="s">
        <v>1152</v>
      </c>
      <c r="C761" s="55" t="s">
        <v>1153</v>
      </c>
      <c r="D761" s="54" t="s">
        <v>110</v>
      </c>
      <c r="E761" s="53">
        <v>3</v>
      </c>
      <c r="F761" s="53"/>
      <c r="G761" s="53">
        <v>3</v>
      </c>
      <c r="H761" s="51">
        <v>197.06</v>
      </c>
      <c r="I761" s="52"/>
      <c r="J761" s="51">
        <v>591.17999999999995</v>
      </c>
      <c r="K761" s="52"/>
      <c r="L761" s="96"/>
      <c r="AC761" s="39">
        <v>0</v>
      </c>
      <c r="AD761" s="39">
        <v>0</v>
      </c>
      <c r="AE761" s="39">
        <v>0</v>
      </c>
      <c r="AF761" s="39">
        <v>0</v>
      </c>
      <c r="AS761" s="39">
        <v>0</v>
      </c>
      <c r="AT761" s="39">
        <v>0</v>
      </c>
      <c r="BC761" s="39">
        <v>0</v>
      </c>
      <c r="BD761" s="39">
        <v>0</v>
      </c>
    </row>
    <row r="762" spans="1:56" x14ac:dyDescent="0.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</row>
    <row r="763" spans="1:56" ht="15" x14ac:dyDescent="0.25">
      <c r="C763" s="198" t="s">
        <v>74</v>
      </c>
      <c r="D763" s="198"/>
      <c r="E763" s="198"/>
      <c r="F763" s="198"/>
      <c r="G763" s="198"/>
      <c r="H763" s="198"/>
      <c r="I763" s="198">
        <f>J761</f>
        <v>591.17999999999995</v>
      </c>
      <c r="J763" s="198"/>
      <c r="O763" s="49">
        <f>I763</f>
        <v>591.17999999999995</v>
      </c>
      <c r="P763" s="39">
        <f>K763</f>
        <v>0</v>
      </c>
      <c r="Q763" s="39">
        <f>0</f>
        <v>0</v>
      </c>
      <c r="R763" s="39">
        <f>0</f>
        <v>0</v>
      </c>
      <c r="U763" s="39">
        <f>0</f>
        <v>0</v>
      </c>
      <c r="V763" s="39">
        <f>0</f>
        <v>0</v>
      </c>
      <c r="W763" s="39">
        <f>0</f>
        <v>0</v>
      </c>
      <c r="X763" s="39">
        <f>0</f>
        <v>0</v>
      </c>
      <c r="Z763" s="39">
        <f>0</f>
        <v>0</v>
      </c>
      <c r="AB763" s="49">
        <f>I763</f>
        <v>591.17999999999995</v>
      </c>
      <c r="AN763" s="39">
        <v>591.17999999999995</v>
      </c>
      <c r="AO763" s="39">
        <v>591.17999999999995</v>
      </c>
      <c r="AP763" s="39">
        <v>0</v>
      </c>
      <c r="AQ763" s="39">
        <v>0</v>
      </c>
      <c r="AX763" s="39">
        <v>0</v>
      </c>
      <c r="AY763" s="39">
        <v>0</v>
      </c>
      <c r="AZ763" s="39">
        <v>0</v>
      </c>
      <c r="BA763" s="39">
        <v>0</v>
      </c>
    </row>
    <row r="764" spans="1:56" ht="159" x14ac:dyDescent="0.2">
      <c r="A764" s="103" t="s">
        <v>715</v>
      </c>
      <c r="B764" s="55" t="s">
        <v>1119</v>
      </c>
      <c r="C764" s="55" t="s">
        <v>1026</v>
      </c>
      <c r="D764" s="54" t="s">
        <v>104</v>
      </c>
      <c r="E764" s="53">
        <v>0.18099999999999999</v>
      </c>
      <c r="F764" s="53"/>
      <c r="G764" s="53">
        <v>0.18099999999999999</v>
      </c>
      <c r="H764" s="51"/>
      <c r="I764" s="52"/>
      <c r="J764" s="51"/>
      <c r="K764" s="52"/>
      <c r="L764" s="96"/>
      <c r="AC764" s="39">
        <v>194.49</v>
      </c>
      <c r="AD764" s="39">
        <v>194.49</v>
      </c>
      <c r="AE764" s="39">
        <v>119.11</v>
      </c>
      <c r="AF764" s="39">
        <v>119.11</v>
      </c>
      <c r="AS764" s="39">
        <v>194.49</v>
      </c>
      <c r="AT764" s="39">
        <v>119.11</v>
      </c>
      <c r="BC764" s="39">
        <v>0</v>
      </c>
      <c r="BD764" s="39">
        <v>0</v>
      </c>
    </row>
    <row r="765" spans="1:56" ht="38.25" x14ac:dyDescent="0.2">
      <c r="B765" s="106" t="s">
        <v>452</v>
      </c>
    </row>
    <row r="766" spans="1:56" ht="14.25" x14ac:dyDescent="0.2">
      <c r="A766" s="103"/>
      <c r="B766" s="61">
        <v>1</v>
      </c>
      <c r="C766" s="55" t="s">
        <v>33</v>
      </c>
      <c r="D766" s="54"/>
      <c r="E766" s="53"/>
      <c r="F766" s="53"/>
      <c r="G766" s="53"/>
      <c r="H766" s="51">
        <v>802.33</v>
      </c>
      <c r="I766" s="52">
        <f>ROUND(1.15,7)</f>
        <v>1.1499999999999999</v>
      </c>
      <c r="J766" s="51">
        <v>167.01</v>
      </c>
      <c r="K766" s="52"/>
      <c r="L766" s="96"/>
    </row>
    <row r="767" spans="1:56" ht="14.25" x14ac:dyDescent="0.2">
      <c r="A767" s="103"/>
      <c r="B767" s="61">
        <v>3</v>
      </c>
      <c r="C767" s="55" t="s">
        <v>34</v>
      </c>
      <c r="D767" s="54"/>
      <c r="E767" s="53"/>
      <c r="F767" s="53"/>
      <c r="G767" s="53"/>
      <c r="H767" s="51">
        <v>97.27</v>
      </c>
      <c r="I767" s="52">
        <f>ROUND(1.25,7)</f>
        <v>1.25</v>
      </c>
      <c r="J767" s="51">
        <v>22.01</v>
      </c>
      <c r="K767" s="52"/>
      <c r="L767" s="96"/>
    </row>
    <row r="768" spans="1:56" ht="14.25" x14ac:dyDescent="0.2">
      <c r="A768" s="103"/>
      <c r="B768" s="61">
        <v>2</v>
      </c>
      <c r="C768" s="55" t="s">
        <v>67</v>
      </c>
      <c r="D768" s="54"/>
      <c r="E768" s="53"/>
      <c r="F768" s="53"/>
      <c r="G768" s="53"/>
      <c r="H768" s="51">
        <v>8.0299999999999994</v>
      </c>
      <c r="I768" s="52">
        <f>ROUND(1.25,7)</f>
        <v>1.25</v>
      </c>
      <c r="J768" s="62">
        <v>1.82</v>
      </c>
      <c r="K768" s="52"/>
      <c r="L768" s="97"/>
    </row>
    <row r="769" spans="1:56" ht="14.25" x14ac:dyDescent="0.2">
      <c r="A769" s="103"/>
      <c r="B769" s="61">
        <v>4</v>
      </c>
      <c r="C769" s="55" t="s">
        <v>35</v>
      </c>
      <c r="D769" s="54"/>
      <c r="E769" s="53"/>
      <c r="F769" s="53"/>
      <c r="G769" s="53"/>
      <c r="H769" s="51">
        <v>379.93</v>
      </c>
      <c r="I769" s="52"/>
      <c r="J769" s="51">
        <v>68.77</v>
      </c>
      <c r="K769" s="52"/>
      <c r="L769" s="96"/>
    </row>
    <row r="770" spans="1:56" ht="14.25" x14ac:dyDescent="0.2">
      <c r="A770" s="103"/>
      <c r="B770" s="55" t="s">
        <v>1370</v>
      </c>
      <c r="C770" s="55" t="s">
        <v>1371</v>
      </c>
      <c r="D770" s="54" t="s">
        <v>111</v>
      </c>
      <c r="E770" s="53">
        <v>0</v>
      </c>
      <c r="F770" s="53"/>
      <c r="G770" s="53">
        <v>0</v>
      </c>
      <c r="H770" s="51"/>
      <c r="I770" s="52"/>
      <c r="J770" s="51"/>
      <c r="K770" s="52"/>
      <c r="L770" s="96"/>
    </row>
    <row r="771" spans="1:56" ht="14.25" x14ac:dyDescent="0.2">
      <c r="A771" s="103"/>
      <c r="B771" s="55" t="s">
        <v>1372</v>
      </c>
      <c r="C771" s="55" t="s">
        <v>1373</v>
      </c>
      <c r="D771" s="54" t="s">
        <v>111</v>
      </c>
      <c r="E771" s="53">
        <v>100</v>
      </c>
      <c r="F771" s="53"/>
      <c r="G771" s="53">
        <v>18.100000000000001</v>
      </c>
      <c r="H771" s="51"/>
      <c r="I771" s="52"/>
      <c r="J771" s="51"/>
      <c r="K771" s="52"/>
      <c r="L771" s="96"/>
    </row>
    <row r="772" spans="1:56" ht="14.25" x14ac:dyDescent="0.2">
      <c r="A772" s="103"/>
      <c r="B772" s="55" t="s">
        <v>1358</v>
      </c>
      <c r="C772" s="55" t="s">
        <v>130</v>
      </c>
      <c r="D772" s="54" t="s">
        <v>113</v>
      </c>
      <c r="E772" s="53">
        <v>0</v>
      </c>
      <c r="F772" s="53"/>
      <c r="G772" s="53">
        <v>0</v>
      </c>
      <c r="H772" s="51"/>
      <c r="I772" s="52"/>
      <c r="J772" s="51"/>
      <c r="K772" s="52"/>
      <c r="L772" s="96"/>
    </row>
    <row r="773" spans="1:56" ht="14.25" x14ac:dyDescent="0.2">
      <c r="A773" s="103"/>
      <c r="B773" s="55" t="s">
        <v>1358</v>
      </c>
      <c r="C773" s="55" t="s">
        <v>1374</v>
      </c>
      <c r="D773" s="54" t="s">
        <v>110</v>
      </c>
      <c r="E773" s="53">
        <v>0</v>
      </c>
      <c r="F773" s="53"/>
      <c r="G773" s="53">
        <v>0</v>
      </c>
      <c r="H773" s="51"/>
      <c r="I773" s="52"/>
      <c r="J773" s="51"/>
      <c r="K773" s="52"/>
      <c r="L773" s="96"/>
    </row>
    <row r="774" spans="1:56" ht="14.25" x14ac:dyDescent="0.2">
      <c r="A774" s="103"/>
      <c r="B774" s="55" t="s">
        <v>1375</v>
      </c>
      <c r="C774" s="55" t="s">
        <v>1376</v>
      </c>
      <c r="D774" s="54" t="s">
        <v>110</v>
      </c>
      <c r="E774" s="53">
        <v>0</v>
      </c>
      <c r="F774" s="53"/>
      <c r="G774" s="53">
        <v>0</v>
      </c>
      <c r="H774" s="51"/>
      <c r="I774" s="52"/>
      <c r="J774" s="51"/>
      <c r="K774" s="52"/>
      <c r="L774" s="96"/>
    </row>
    <row r="775" spans="1:56" ht="14.25" x14ac:dyDescent="0.2">
      <c r="A775" s="103"/>
      <c r="B775" s="55"/>
      <c r="C775" s="55" t="s">
        <v>68</v>
      </c>
      <c r="D775" s="54" t="s">
        <v>69</v>
      </c>
      <c r="E775" s="53">
        <v>91.8</v>
      </c>
      <c r="F775" s="53">
        <f>ROUND(1.15,7)</f>
        <v>1.1499999999999999</v>
      </c>
      <c r="G775" s="53">
        <v>19.108170000000001</v>
      </c>
      <c r="H775" s="51"/>
      <c r="I775" s="52"/>
      <c r="J775" s="51"/>
      <c r="K775" s="52"/>
      <c r="L775" s="96"/>
    </row>
    <row r="776" spans="1:56" ht="14.25" x14ac:dyDescent="0.2">
      <c r="A776" s="103"/>
      <c r="B776" s="55"/>
      <c r="C776" s="60" t="s">
        <v>70</v>
      </c>
      <c r="D776" s="59" t="s">
        <v>69</v>
      </c>
      <c r="E776" s="58">
        <v>0.65</v>
      </c>
      <c r="F776" s="58">
        <f>ROUND(1.25,7)</f>
        <v>1.25</v>
      </c>
      <c r="G776" s="58">
        <v>0.14706250000000001</v>
      </c>
      <c r="H776" s="56"/>
      <c r="I776" s="57"/>
      <c r="J776" s="56"/>
      <c r="K776" s="57"/>
      <c r="L776" s="95"/>
    </row>
    <row r="777" spans="1:56" ht="14.25" x14ac:dyDescent="0.2">
      <c r="A777" s="103"/>
      <c r="B777" s="55"/>
      <c r="C777" s="55" t="s">
        <v>71</v>
      </c>
      <c r="D777" s="54"/>
      <c r="E777" s="53"/>
      <c r="F777" s="53"/>
      <c r="G777" s="53"/>
      <c r="H777" s="51">
        <f>H766+H767+H769</f>
        <v>1279.53</v>
      </c>
      <c r="I777" s="52"/>
      <c r="J777" s="51">
        <f>J766+J767+J769</f>
        <v>257.78999999999996</v>
      </c>
      <c r="K777" s="52"/>
      <c r="L777" s="96"/>
    </row>
    <row r="778" spans="1:56" ht="14.25" x14ac:dyDescent="0.2">
      <c r="A778" s="103"/>
      <c r="B778" s="55"/>
      <c r="C778" s="55" t="s">
        <v>72</v>
      </c>
      <c r="D778" s="54"/>
      <c r="E778" s="53"/>
      <c r="F778" s="53"/>
      <c r="G778" s="53"/>
      <c r="H778" s="51"/>
      <c r="I778" s="52"/>
      <c r="J778" s="51">
        <f>SUM(Q764:Q781)+SUM(V764:V781)</f>
        <v>168.82999999999998</v>
      </c>
      <c r="K778" s="52"/>
      <c r="L778" s="96"/>
    </row>
    <row r="779" spans="1:56" ht="71.25" x14ac:dyDescent="0.2">
      <c r="A779" s="103"/>
      <c r="B779" s="55" t="s">
        <v>969</v>
      </c>
      <c r="C779" s="55" t="s">
        <v>968</v>
      </c>
      <c r="D779" s="54" t="s">
        <v>73</v>
      </c>
      <c r="E779" s="53">
        <v>128</v>
      </c>
      <c r="F779" s="53">
        <f>ROUND(0.9,7)</f>
        <v>0.9</v>
      </c>
      <c r="G779" s="53">
        <v>115.2</v>
      </c>
      <c r="H779" s="51"/>
      <c r="I779" s="52"/>
      <c r="J779" s="51">
        <f>SUM(AC764:AC781)</f>
        <v>194.49</v>
      </c>
      <c r="K779" s="52"/>
      <c r="L779" s="96"/>
    </row>
    <row r="780" spans="1:56" ht="71.25" x14ac:dyDescent="0.2">
      <c r="A780" s="104"/>
      <c r="B780" s="60" t="s">
        <v>967</v>
      </c>
      <c r="C780" s="60" t="s">
        <v>966</v>
      </c>
      <c r="D780" s="59" t="s">
        <v>73</v>
      </c>
      <c r="E780" s="58">
        <v>83</v>
      </c>
      <c r="F780" s="58">
        <f>ROUND(0.85,7)</f>
        <v>0.85</v>
      </c>
      <c r="G780" s="58">
        <v>70.55</v>
      </c>
      <c r="H780" s="56"/>
      <c r="I780" s="57"/>
      <c r="J780" s="56">
        <f>SUM(AE764:AE781)</f>
        <v>119.11</v>
      </c>
      <c r="K780" s="57"/>
      <c r="L780" s="95"/>
    </row>
    <row r="781" spans="1:56" ht="15" x14ac:dyDescent="0.25">
      <c r="C781" s="198" t="s">
        <v>74</v>
      </c>
      <c r="D781" s="198"/>
      <c r="E781" s="198"/>
      <c r="F781" s="198"/>
      <c r="G781" s="198"/>
      <c r="H781" s="198"/>
      <c r="I781" s="198">
        <f>J766+J767+J769+J779+J780</f>
        <v>571.39</v>
      </c>
      <c r="J781" s="198"/>
      <c r="O781" s="49">
        <f>I781</f>
        <v>571.39</v>
      </c>
      <c r="P781" s="39">
        <f>K781</f>
        <v>0</v>
      </c>
      <c r="Q781" s="49">
        <f>J766</f>
        <v>167.01</v>
      </c>
      <c r="R781" s="49">
        <f>J766</f>
        <v>167.01</v>
      </c>
      <c r="U781" s="94">
        <f>L766</f>
        <v>0</v>
      </c>
      <c r="V781" s="49">
        <f>J768</f>
        <v>1.82</v>
      </c>
      <c r="W781" s="94">
        <f>L768</f>
        <v>0</v>
      </c>
      <c r="X781" s="49">
        <f>J767</f>
        <v>22.01</v>
      </c>
      <c r="Z781" s="94">
        <f>L767</f>
        <v>0</v>
      </c>
      <c r="AB781" s="49">
        <f>J769</f>
        <v>68.77</v>
      </c>
      <c r="AN781" s="39">
        <v>571.39</v>
      </c>
      <c r="AO781" s="39">
        <v>68.77</v>
      </c>
      <c r="AP781" s="39">
        <v>22.01</v>
      </c>
      <c r="AQ781" s="39">
        <v>167.01</v>
      </c>
      <c r="AX781" s="39">
        <v>0</v>
      </c>
      <c r="AY781" s="39">
        <v>0</v>
      </c>
      <c r="AZ781" s="39">
        <v>0</v>
      </c>
      <c r="BA781" s="39">
        <v>0</v>
      </c>
    </row>
    <row r="782" spans="1:56" ht="42.75" x14ac:dyDescent="0.2">
      <c r="A782" s="103" t="s">
        <v>717</v>
      </c>
      <c r="B782" s="55" t="s">
        <v>1120</v>
      </c>
      <c r="C782" s="55" t="s">
        <v>1121</v>
      </c>
      <c r="D782" s="54" t="s">
        <v>111</v>
      </c>
      <c r="E782" s="53">
        <v>12.6</v>
      </c>
      <c r="F782" s="53"/>
      <c r="G782" s="53">
        <v>12.6</v>
      </c>
      <c r="H782" s="51">
        <v>109.09</v>
      </c>
      <c r="I782" s="52"/>
      <c r="J782" s="51">
        <v>1374.53</v>
      </c>
      <c r="K782" s="52"/>
      <c r="L782" s="96"/>
      <c r="AC782" s="39">
        <v>0</v>
      </c>
      <c r="AD782" s="39">
        <v>0</v>
      </c>
      <c r="AE782" s="39">
        <v>0</v>
      </c>
      <c r="AF782" s="39">
        <v>0</v>
      </c>
      <c r="AS782" s="39">
        <v>0</v>
      </c>
      <c r="AT782" s="39">
        <v>0</v>
      </c>
      <c r="BC782" s="39">
        <v>0</v>
      </c>
      <c r="BD782" s="39">
        <v>0</v>
      </c>
    </row>
    <row r="783" spans="1:56" x14ac:dyDescent="0.2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</row>
    <row r="784" spans="1:56" ht="15" x14ac:dyDescent="0.25">
      <c r="C784" s="198" t="s">
        <v>74</v>
      </c>
      <c r="D784" s="198"/>
      <c r="E784" s="198"/>
      <c r="F784" s="198"/>
      <c r="G784" s="198"/>
      <c r="H784" s="198"/>
      <c r="I784" s="198">
        <f>J782</f>
        <v>1374.53</v>
      </c>
      <c r="J784" s="198"/>
      <c r="O784" s="49">
        <f>I784</f>
        <v>1374.53</v>
      </c>
      <c r="P784" s="39">
        <f>K784</f>
        <v>0</v>
      </c>
      <c r="Q784" s="39">
        <f>0</f>
        <v>0</v>
      </c>
      <c r="R784" s="39">
        <f>0</f>
        <v>0</v>
      </c>
      <c r="U784" s="39">
        <f>0</f>
        <v>0</v>
      </c>
      <c r="V784" s="39">
        <f>0</f>
        <v>0</v>
      </c>
      <c r="W784" s="39">
        <f>0</f>
        <v>0</v>
      </c>
      <c r="X784" s="39">
        <f>0</f>
        <v>0</v>
      </c>
      <c r="Z784" s="39">
        <f>0</f>
        <v>0</v>
      </c>
      <c r="AB784" s="49">
        <f>I784</f>
        <v>1374.53</v>
      </c>
      <c r="AN784" s="39">
        <v>1374.53</v>
      </c>
      <c r="AO784" s="39">
        <v>1374.53</v>
      </c>
      <c r="AP784" s="39">
        <v>0</v>
      </c>
      <c r="AQ784" s="39">
        <v>0</v>
      </c>
      <c r="AX784" s="39">
        <v>0</v>
      </c>
      <c r="AY784" s="39">
        <v>0</v>
      </c>
      <c r="AZ784" s="39">
        <v>0</v>
      </c>
      <c r="BA784" s="39">
        <v>0</v>
      </c>
    </row>
    <row r="785" spans="1:56" ht="57" x14ac:dyDescent="0.2">
      <c r="A785" s="103" t="s">
        <v>718</v>
      </c>
      <c r="B785" s="55" t="s">
        <v>1154</v>
      </c>
      <c r="C785" s="55" t="s">
        <v>1155</v>
      </c>
      <c r="D785" s="54" t="s">
        <v>111</v>
      </c>
      <c r="E785" s="53">
        <v>5.5</v>
      </c>
      <c r="F785" s="53"/>
      <c r="G785" s="53">
        <v>5.5</v>
      </c>
      <c r="H785" s="51">
        <v>192.62</v>
      </c>
      <c r="I785" s="52"/>
      <c r="J785" s="51">
        <v>1059.4100000000001</v>
      </c>
      <c r="K785" s="52"/>
      <c r="L785" s="96"/>
      <c r="AC785" s="39">
        <v>0</v>
      </c>
      <c r="AD785" s="39">
        <v>0</v>
      </c>
      <c r="AE785" s="39">
        <v>0</v>
      </c>
      <c r="AF785" s="39">
        <v>0</v>
      </c>
      <c r="AS785" s="39">
        <v>0</v>
      </c>
      <c r="AT785" s="39">
        <v>0</v>
      </c>
      <c r="BC785" s="39">
        <v>0</v>
      </c>
      <c r="BD785" s="39">
        <v>0</v>
      </c>
    </row>
    <row r="786" spans="1:56" x14ac:dyDescent="0.2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</row>
    <row r="787" spans="1:56" ht="15" x14ac:dyDescent="0.25">
      <c r="C787" s="198" t="s">
        <v>74</v>
      </c>
      <c r="D787" s="198"/>
      <c r="E787" s="198"/>
      <c r="F787" s="198"/>
      <c r="G787" s="198"/>
      <c r="H787" s="198"/>
      <c r="I787" s="198">
        <f>J785</f>
        <v>1059.4100000000001</v>
      </c>
      <c r="J787" s="198"/>
      <c r="O787" s="49">
        <f>I787</f>
        <v>1059.4100000000001</v>
      </c>
      <c r="P787" s="39">
        <f>K787</f>
        <v>0</v>
      </c>
      <c r="Q787" s="39">
        <f>0</f>
        <v>0</v>
      </c>
      <c r="R787" s="39">
        <f>0</f>
        <v>0</v>
      </c>
      <c r="U787" s="39">
        <f>0</f>
        <v>0</v>
      </c>
      <c r="V787" s="39">
        <f>0</f>
        <v>0</v>
      </c>
      <c r="W787" s="39">
        <f>0</f>
        <v>0</v>
      </c>
      <c r="X787" s="39">
        <f>0</f>
        <v>0</v>
      </c>
      <c r="Z787" s="39">
        <f>0</f>
        <v>0</v>
      </c>
      <c r="AB787" s="49">
        <f>I787</f>
        <v>1059.4100000000001</v>
      </c>
      <c r="AN787" s="39">
        <v>1059.4100000000001</v>
      </c>
      <c r="AO787" s="39">
        <v>1059.4100000000001</v>
      </c>
      <c r="AP787" s="39">
        <v>0</v>
      </c>
      <c r="AQ787" s="39">
        <v>0</v>
      </c>
      <c r="AX787" s="39">
        <v>0</v>
      </c>
      <c r="AY787" s="39">
        <v>0</v>
      </c>
      <c r="AZ787" s="39">
        <v>0</v>
      </c>
      <c r="BA787" s="39">
        <v>0</v>
      </c>
    </row>
    <row r="788" spans="1:56" ht="159" x14ac:dyDescent="0.2">
      <c r="A788" s="103" t="s">
        <v>720</v>
      </c>
      <c r="B788" s="55" t="s">
        <v>1126</v>
      </c>
      <c r="C788" s="55" t="s">
        <v>1002</v>
      </c>
      <c r="D788" s="54" t="s">
        <v>104</v>
      </c>
      <c r="E788" s="53">
        <v>0.92900000000000005</v>
      </c>
      <c r="F788" s="53"/>
      <c r="G788" s="53">
        <v>0.92900000000000005</v>
      </c>
      <c r="H788" s="51"/>
      <c r="I788" s="52"/>
      <c r="J788" s="51"/>
      <c r="K788" s="52"/>
      <c r="L788" s="96"/>
      <c r="AC788" s="39">
        <v>1326.71</v>
      </c>
      <c r="AD788" s="39">
        <v>1326.71</v>
      </c>
      <c r="AE788" s="39">
        <v>812.5</v>
      </c>
      <c r="AF788" s="39">
        <v>812.5</v>
      </c>
      <c r="AS788" s="39">
        <v>1326.71</v>
      </c>
      <c r="AT788" s="39">
        <v>812.5</v>
      </c>
      <c r="BC788" s="39">
        <v>0</v>
      </c>
      <c r="BD788" s="39">
        <v>0</v>
      </c>
    </row>
    <row r="789" spans="1:56" ht="38.25" x14ac:dyDescent="0.2">
      <c r="B789" s="106" t="s">
        <v>452</v>
      </c>
    </row>
    <row r="790" spans="1:56" ht="14.25" x14ac:dyDescent="0.2">
      <c r="A790" s="103"/>
      <c r="B790" s="61">
        <v>1</v>
      </c>
      <c r="C790" s="55" t="s">
        <v>33</v>
      </c>
      <c r="D790" s="54"/>
      <c r="E790" s="53"/>
      <c r="F790" s="53"/>
      <c r="G790" s="53"/>
      <c r="H790" s="51">
        <v>1066.28</v>
      </c>
      <c r="I790" s="52">
        <f>ROUND(1.15,7)</f>
        <v>1.1499999999999999</v>
      </c>
      <c r="J790" s="51">
        <v>1139.1600000000001</v>
      </c>
      <c r="K790" s="52"/>
      <c r="L790" s="96"/>
    </row>
    <row r="791" spans="1:56" ht="14.25" x14ac:dyDescent="0.2">
      <c r="A791" s="103"/>
      <c r="B791" s="61">
        <v>3</v>
      </c>
      <c r="C791" s="55" t="s">
        <v>34</v>
      </c>
      <c r="D791" s="54"/>
      <c r="E791" s="53"/>
      <c r="F791" s="53"/>
      <c r="G791" s="53"/>
      <c r="H791" s="51">
        <v>87.59</v>
      </c>
      <c r="I791" s="52">
        <f>ROUND(1.25,7)</f>
        <v>1.25</v>
      </c>
      <c r="J791" s="51">
        <v>101.72</v>
      </c>
      <c r="K791" s="52"/>
      <c r="L791" s="96"/>
    </row>
    <row r="792" spans="1:56" ht="14.25" x14ac:dyDescent="0.2">
      <c r="A792" s="103"/>
      <c r="B792" s="61">
        <v>2</v>
      </c>
      <c r="C792" s="55" t="s">
        <v>67</v>
      </c>
      <c r="D792" s="54"/>
      <c r="E792" s="53"/>
      <c r="F792" s="53"/>
      <c r="G792" s="53"/>
      <c r="H792" s="51">
        <v>10.76</v>
      </c>
      <c r="I792" s="52">
        <f>ROUND(1.25,7)</f>
        <v>1.25</v>
      </c>
      <c r="J792" s="62">
        <v>12.5</v>
      </c>
      <c r="K792" s="52"/>
      <c r="L792" s="97"/>
    </row>
    <row r="793" spans="1:56" ht="14.25" x14ac:dyDescent="0.2">
      <c r="A793" s="103"/>
      <c r="B793" s="61">
        <v>4</v>
      </c>
      <c r="C793" s="55" t="s">
        <v>35</v>
      </c>
      <c r="D793" s="54"/>
      <c r="E793" s="53"/>
      <c r="F793" s="53"/>
      <c r="G793" s="53"/>
      <c r="H793" s="51">
        <v>388.91</v>
      </c>
      <c r="I793" s="52"/>
      <c r="J793" s="51">
        <v>361.3</v>
      </c>
      <c r="K793" s="52"/>
      <c r="L793" s="96"/>
    </row>
    <row r="794" spans="1:56" ht="14.25" x14ac:dyDescent="0.2">
      <c r="A794" s="103"/>
      <c r="B794" s="55" t="s">
        <v>1370</v>
      </c>
      <c r="C794" s="55" t="s">
        <v>1371</v>
      </c>
      <c r="D794" s="54" t="s">
        <v>111</v>
      </c>
      <c r="E794" s="53">
        <v>0</v>
      </c>
      <c r="F794" s="53"/>
      <c r="G794" s="53">
        <v>0</v>
      </c>
      <c r="H794" s="51"/>
      <c r="I794" s="52"/>
      <c r="J794" s="51"/>
      <c r="K794" s="52"/>
      <c r="L794" s="96"/>
    </row>
    <row r="795" spans="1:56" ht="14.25" x14ac:dyDescent="0.2">
      <c r="A795" s="103"/>
      <c r="B795" s="55" t="s">
        <v>1372</v>
      </c>
      <c r="C795" s="55" t="s">
        <v>1373</v>
      </c>
      <c r="D795" s="54" t="s">
        <v>111</v>
      </c>
      <c r="E795" s="53">
        <v>100</v>
      </c>
      <c r="F795" s="53"/>
      <c r="G795" s="53">
        <v>92.9</v>
      </c>
      <c r="H795" s="51"/>
      <c r="I795" s="52"/>
      <c r="J795" s="51"/>
      <c r="K795" s="52"/>
      <c r="L795" s="96"/>
    </row>
    <row r="796" spans="1:56" ht="14.25" x14ac:dyDescent="0.2">
      <c r="A796" s="103"/>
      <c r="B796" s="55" t="s">
        <v>1358</v>
      </c>
      <c r="C796" s="55" t="s">
        <v>130</v>
      </c>
      <c r="D796" s="54" t="s">
        <v>113</v>
      </c>
      <c r="E796" s="53">
        <v>0</v>
      </c>
      <c r="F796" s="53"/>
      <c r="G796" s="53">
        <v>0</v>
      </c>
      <c r="H796" s="51"/>
      <c r="I796" s="52"/>
      <c r="J796" s="51"/>
      <c r="K796" s="52"/>
      <c r="L796" s="96"/>
    </row>
    <row r="797" spans="1:56" ht="14.25" x14ac:dyDescent="0.2">
      <c r="A797" s="103"/>
      <c r="B797" s="55" t="s">
        <v>1358</v>
      </c>
      <c r="C797" s="55" t="s">
        <v>1374</v>
      </c>
      <c r="D797" s="54" t="s">
        <v>110</v>
      </c>
      <c r="E797" s="53">
        <v>0</v>
      </c>
      <c r="F797" s="53"/>
      <c r="G797" s="53">
        <v>0</v>
      </c>
      <c r="H797" s="51"/>
      <c r="I797" s="52"/>
      <c r="J797" s="51"/>
      <c r="K797" s="52"/>
      <c r="L797" s="96"/>
    </row>
    <row r="798" spans="1:56" ht="14.25" x14ac:dyDescent="0.2">
      <c r="A798" s="103"/>
      <c r="B798" s="55" t="s">
        <v>1375</v>
      </c>
      <c r="C798" s="55" t="s">
        <v>1376</v>
      </c>
      <c r="D798" s="54" t="s">
        <v>110</v>
      </c>
      <c r="E798" s="53">
        <v>0</v>
      </c>
      <c r="F798" s="53"/>
      <c r="G798" s="53">
        <v>0</v>
      </c>
      <c r="H798" s="51"/>
      <c r="I798" s="52"/>
      <c r="J798" s="51"/>
      <c r="K798" s="52"/>
      <c r="L798" s="96"/>
    </row>
    <row r="799" spans="1:56" ht="14.25" x14ac:dyDescent="0.2">
      <c r="A799" s="103"/>
      <c r="B799" s="55"/>
      <c r="C799" s="55" t="s">
        <v>68</v>
      </c>
      <c r="D799" s="54" t="s">
        <v>69</v>
      </c>
      <c r="E799" s="53">
        <v>122</v>
      </c>
      <c r="F799" s="53">
        <f>ROUND(1.15,7)</f>
        <v>1.1499999999999999</v>
      </c>
      <c r="G799" s="53">
        <v>130.33869999999999</v>
      </c>
      <c r="H799" s="51"/>
      <c r="I799" s="52"/>
      <c r="J799" s="51"/>
      <c r="K799" s="52"/>
      <c r="L799" s="96"/>
    </row>
    <row r="800" spans="1:56" ht="14.25" x14ac:dyDescent="0.2">
      <c r="A800" s="103"/>
      <c r="B800" s="55"/>
      <c r="C800" s="60" t="s">
        <v>70</v>
      </c>
      <c r="D800" s="59" t="s">
        <v>69</v>
      </c>
      <c r="E800" s="58">
        <v>0.87</v>
      </c>
      <c r="F800" s="58">
        <f>ROUND(1.25,7)</f>
        <v>1.25</v>
      </c>
      <c r="G800" s="58">
        <v>1.0102875</v>
      </c>
      <c r="H800" s="56"/>
      <c r="I800" s="57"/>
      <c r="J800" s="56"/>
      <c r="K800" s="57"/>
      <c r="L800" s="95"/>
    </row>
    <row r="801" spans="1:56" ht="14.25" x14ac:dyDescent="0.2">
      <c r="A801" s="103"/>
      <c r="B801" s="55"/>
      <c r="C801" s="55" t="s">
        <v>71</v>
      </c>
      <c r="D801" s="54"/>
      <c r="E801" s="53"/>
      <c r="F801" s="53"/>
      <c r="G801" s="53"/>
      <c r="H801" s="51">
        <f>H790+H791+H793</f>
        <v>1542.78</v>
      </c>
      <c r="I801" s="52"/>
      <c r="J801" s="51">
        <f>J790+J791+J793</f>
        <v>1602.18</v>
      </c>
      <c r="K801" s="52"/>
      <c r="L801" s="96"/>
    </row>
    <row r="802" spans="1:56" ht="14.25" x14ac:dyDescent="0.2">
      <c r="A802" s="103"/>
      <c r="B802" s="55"/>
      <c r="C802" s="55" t="s">
        <v>72</v>
      </c>
      <c r="D802" s="54"/>
      <c r="E802" s="53"/>
      <c r="F802" s="53"/>
      <c r="G802" s="53"/>
      <c r="H802" s="51"/>
      <c r="I802" s="52"/>
      <c r="J802" s="51">
        <f>SUM(Q788:Q805)+SUM(V788:V805)</f>
        <v>1151.6600000000001</v>
      </c>
      <c r="K802" s="52"/>
      <c r="L802" s="96"/>
    </row>
    <row r="803" spans="1:56" ht="71.25" x14ac:dyDescent="0.2">
      <c r="A803" s="103"/>
      <c r="B803" s="55" t="s">
        <v>969</v>
      </c>
      <c r="C803" s="55" t="s">
        <v>968</v>
      </c>
      <c r="D803" s="54" t="s">
        <v>73</v>
      </c>
      <c r="E803" s="53">
        <v>128</v>
      </c>
      <c r="F803" s="53">
        <f>ROUND(0.9,7)</f>
        <v>0.9</v>
      </c>
      <c r="G803" s="53">
        <v>115.2</v>
      </c>
      <c r="H803" s="51"/>
      <c r="I803" s="52"/>
      <c r="J803" s="51">
        <f>SUM(AC788:AC805)</f>
        <v>1326.71</v>
      </c>
      <c r="K803" s="52"/>
      <c r="L803" s="96"/>
    </row>
    <row r="804" spans="1:56" ht="71.25" x14ac:dyDescent="0.2">
      <c r="A804" s="104"/>
      <c r="B804" s="60" t="s">
        <v>967</v>
      </c>
      <c r="C804" s="60" t="s">
        <v>966</v>
      </c>
      <c r="D804" s="59" t="s">
        <v>73</v>
      </c>
      <c r="E804" s="58">
        <v>83</v>
      </c>
      <c r="F804" s="58">
        <f>ROUND(0.85,7)</f>
        <v>0.85</v>
      </c>
      <c r="G804" s="58">
        <v>70.55</v>
      </c>
      <c r="H804" s="56"/>
      <c r="I804" s="57"/>
      <c r="J804" s="56">
        <f>SUM(AE788:AE805)</f>
        <v>812.5</v>
      </c>
      <c r="K804" s="57"/>
      <c r="L804" s="95"/>
    </row>
    <row r="805" spans="1:56" ht="15" x14ac:dyDescent="0.25">
      <c r="C805" s="198" t="s">
        <v>74</v>
      </c>
      <c r="D805" s="198"/>
      <c r="E805" s="198"/>
      <c r="F805" s="198"/>
      <c r="G805" s="198"/>
      <c r="H805" s="198"/>
      <c r="I805" s="198">
        <f>J790+J791+J793+J803+J804</f>
        <v>3741.3900000000003</v>
      </c>
      <c r="J805" s="198"/>
      <c r="O805" s="49">
        <f>I805</f>
        <v>3741.3900000000003</v>
      </c>
      <c r="P805" s="39">
        <f>K805</f>
        <v>0</v>
      </c>
      <c r="Q805" s="49">
        <f>J790</f>
        <v>1139.1600000000001</v>
      </c>
      <c r="R805" s="49">
        <f>J790</f>
        <v>1139.1600000000001</v>
      </c>
      <c r="U805" s="94">
        <f>L790</f>
        <v>0</v>
      </c>
      <c r="V805" s="49">
        <f>J792</f>
        <v>12.5</v>
      </c>
      <c r="W805" s="94">
        <f>L792</f>
        <v>0</v>
      </c>
      <c r="X805" s="49">
        <f>J791</f>
        <v>101.72</v>
      </c>
      <c r="Z805" s="94">
        <f>L791</f>
        <v>0</v>
      </c>
      <c r="AB805" s="49">
        <f>J793</f>
        <v>361.3</v>
      </c>
      <c r="AN805" s="39">
        <v>3741.3900000000003</v>
      </c>
      <c r="AO805" s="39">
        <v>361.3</v>
      </c>
      <c r="AP805" s="39">
        <v>101.72</v>
      </c>
      <c r="AQ805" s="39">
        <v>1139.1600000000001</v>
      </c>
      <c r="AX805" s="39">
        <v>0</v>
      </c>
      <c r="AY805" s="39">
        <v>0</v>
      </c>
      <c r="AZ805" s="39">
        <v>0</v>
      </c>
      <c r="BA805" s="39">
        <v>0</v>
      </c>
    </row>
    <row r="806" spans="1:56" ht="42.75" x14ac:dyDescent="0.2">
      <c r="A806" s="103" t="s">
        <v>721</v>
      </c>
      <c r="B806" s="55" t="s">
        <v>1127</v>
      </c>
      <c r="C806" s="55" t="s">
        <v>1128</v>
      </c>
      <c r="D806" s="54" t="s">
        <v>111</v>
      </c>
      <c r="E806" s="53">
        <v>80.7</v>
      </c>
      <c r="F806" s="53"/>
      <c r="G806" s="53">
        <v>80.7</v>
      </c>
      <c r="H806" s="51">
        <v>104.33</v>
      </c>
      <c r="I806" s="52"/>
      <c r="J806" s="51">
        <v>8419.43</v>
      </c>
      <c r="K806" s="52"/>
      <c r="L806" s="96"/>
      <c r="AC806" s="39">
        <v>0</v>
      </c>
      <c r="AD806" s="39">
        <v>0</v>
      </c>
      <c r="AE806" s="39">
        <v>0</v>
      </c>
      <c r="AF806" s="39">
        <v>0</v>
      </c>
      <c r="AS806" s="39">
        <v>0</v>
      </c>
      <c r="AT806" s="39">
        <v>0</v>
      </c>
      <c r="BC806" s="39">
        <v>0</v>
      </c>
      <c r="BD806" s="39">
        <v>0</v>
      </c>
    </row>
    <row r="807" spans="1:56" x14ac:dyDescent="0.2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</row>
    <row r="808" spans="1:56" ht="15" x14ac:dyDescent="0.25">
      <c r="C808" s="198" t="s">
        <v>74</v>
      </c>
      <c r="D808" s="198"/>
      <c r="E808" s="198"/>
      <c r="F808" s="198"/>
      <c r="G808" s="198"/>
      <c r="H808" s="198"/>
      <c r="I808" s="198">
        <f>J806</f>
        <v>8419.43</v>
      </c>
      <c r="J808" s="198"/>
      <c r="O808" s="49">
        <f>I808</f>
        <v>8419.43</v>
      </c>
      <c r="P808" s="39">
        <f>K808</f>
        <v>0</v>
      </c>
      <c r="Q808" s="39">
        <f>0</f>
        <v>0</v>
      </c>
      <c r="R808" s="39">
        <f>0</f>
        <v>0</v>
      </c>
      <c r="U808" s="39">
        <f>0</f>
        <v>0</v>
      </c>
      <c r="V808" s="39">
        <f>0</f>
        <v>0</v>
      </c>
      <c r="W808" s="39">
        <f>0</f>
        <v>0</v>
      </c>
      <c r="X808" s="39">
        <f>0</f>
        <v>0</v>
      </c>
      <c r="Z808" s="39">
        <f>0</f>
        <v>0</v>
      </c>
      <c r="AB808" s="49">
        <f>I808</f>
        <v>8419.43</v>
      </c>
      <c r="AN808" s="39">
        <v>8419.43</v>
      </c>
      <c r="AO808" s="39">
        <v>8419.43</v>
      </c>
      <c r="AP808" s="39">
        <v>0</v>
      </c>
      <c r="AQ808" s="39">
        <v>0</v>
      </c>
      <c r="AX808" s="39">
        <v>0</v>
      </c>
      <c r="AY808" s="39">
        <v>0</v>
      </c>
      <c r="AZ808" s="39">
        <v>0</v>
      </c>
      <c r="BA808" s="39">
        <v>0</v>
      </c>
    </row>
    <row r="809" spans="1:56" ht="57" x14ac:dyDescent="0.2">
      <c r="A809" s="103" t="s">
        <v>722</v>
      </c>
      <c r="B809" s="55" t="s">
        <v>1156</v>
      </c>
      <c r="C809" s="55" t="s">
        <v>1157</v>
      </c>
      <c r="D809" s="54" t="s">
        <v>111</v>
      </c>
      <c r="E809" s="53">
        <v>12.2</v>
      </c>
      <c r="F809" s="53"/>
      <c r="G809" s="53">
        <v>12.2</v>
      </c>
      <c r="H809" s="51">
        <v>194.41</v>
      </c>
      <c r="I809" s="52"/>
      <c r="J809" s="51">
        <v>2371.8000000000002</v>
      </c>
      <c r="K809" s="52"/>
      <c r="L809" s="96"/>
      <c r="AC809" s="39">
        <v>0</v>
      </c>
      <c r="AD809" s="39">
        <v>0</v>
      </c>
      <c r="AE809" s="39">
        <v>0</v>
      </c>
      <c r="AF809" s="39">
        <v>0</v>
      </c>
      <c r="AS809" s="39">
        <v>0</v>
      </c>
      <c r="AT809" s="39">
        <v>0</v>
      </c>
      <c r="BC809" s="39">
        <v>0</v>
      </c>
      <c r="BD809" s="39">
        <v>0</v>
      </c>
    </row>
    <row r="810" spans="1:56" x14ac:dyDescent="0.2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</row>
    <row r="811" spans="1:56" ht="15" x14ac:dyDescent="0.25">
      <c r="C811" s="198" t="s">
        <v>74</v>
      </c>
      <c r="D811" s="198"/>
      <c r="E811" s="198"/>
      <c r="F811" s="198"/>
      <c r="G811" s="198"/>
      <c r="H811" s="198"/>
      <c r="I811" s="198">
        <f>J809</f>
        <v>2371.8000000000002</v>
      </c>
      <c r="J811" s="198"/>
      <c r="O811" s="49">
        <f>I811</f>
        <v>2371.8000000000002</v>
      </c>
      <c r="P811" s="39">
        <f>K811</f>
        <v>0</v>
      </c>
      <c r="Q811" s="39">
        <f>0</f>
        <v>0</v>
      </c>
      <c r="R811" s="39">
        <f>0</f>
        <v>0</v>
      </c>
      <c r="U811" s="39">
        <f>0</f>
        <v>0</v>
      </c>
      <c r="V811" s="39">
        <f>0</f>
        <v>0</v>
      </c>
      <c r="W811" s="39">
        <f>0</f>
        <v>0</v>
      </c>
      <c r="X811" s="39">
        <f>0</f>
        <v>0</v>
      </c>
      <c r="Z811" s="39">
        <f>0</f>
        <v>0</v>
      </c>
      <c r="AB811" s="49">
        <f>I811</f>
        <v>2371.8000000000002</v>
      </c>
      <c r="AN811" s="39">
        <v>2371.8000000000002</v>
      </c>
      <c r="AO811" s="39">
        <v>2371.8000000000002</v>
      </c>
      <c r="AP811" s="39">
        <v>0</v>
      </c>
      <c r="AQ811" s="39">
        <v>0</v>
      </c>
      <c r="AX811" s="39">
        <v>0</v>
      </c>
      <c r="AY811" s="39">
        <v>0</v>
      </c>
      <c r="AZ811" s="39">
        <v>0</v>
      </c>
      <c r="BA811" s="39">
        <v>0</v>
      </c>
    </row>
    <row r="812" spans="1:56" ht="159" x14ac:dyDescent="0.2">
      <c r="A812" s="103" t="s">
        <v>723</v>
      </c>
      <c r="B812" s="55" t="s">
        <v>1129</v>
      </c>
      <c r="C812" s="55" t="s">
        <v>987</v>
      </c>
      <c r="D812" s="54" t="s">
        <v>104</v>
      </c>
      <c r="E812" s="53">
        <v>0.47599999999999998</v>
      </c>
      <c r="F812" s="53"/>
      <c r="G812" s="53">
        <v>0.47599999999999998</v>
      </c>
      <c r="H812" s="51"/>
      <c r="I812" s="52"/>
      <c r="J812" s="51"/>
      <c r="K812" s="52"/>
      <c r="L812" s="96"/>
      <c r="AC812" s="39">
        <v>785.09</v>
      </c>
      <c r="AD812" s="39">
        <v>785.09</v>
      </c>
      <c r="AE812" s="39">
        <v>480.8</v>
      </c>
      <c r="AF812" s="39">
        <v>480.8</v>
      </c>
      <c r="AS812" s="39">
        <v>785.09</v>
      </c>
      <c r="AT812" s="39">
        <v>480.8</v>
      </c>
      <c r="BC812" s="39">
        <v>0</v>
      </c>
      <c r="BD812" s="39">
        <v>0</v>
      </c>
    </row>
    <row r="813" spans="1:56" ht="38.25" x14ac:dyDescent="0.2">
      <c r="B813" s="106" t="s">
        <v>452</v>
      </c>
    </row>
    <row r="814" spans="1:56" ht="14.25" x14ac:dyDescent="0.2">
      <c r="A814" s="103"/>
      <c r="B814" s="61">
        <v>1</v>
      </c>
      <c r="C814" s="55" t="s">
        <v>33</v>
      </c>
      <c r="D814" s="54"/>
      <c r="E814" s="53"/>
      <c r="F814" s="53"/>
      <c r="G814" s="53"/>
      <c r="H814" s="51">
        <v>1232.3399999999999</v>
      </c>
      <c r="I814" s="52">
        <f>ROUND(1.15,7)</f>
        <v>1.1499999999999999</v>
      </c>
      <c r="J814" s="51">
        <v>674.58</v>
      </c>
      <c r="K814" s="52"/>
      <c r="L814" s="96"/>
    </row>
    <row r="815" spans="1:56" ht="14.25" x14ac:dyDescent="0.2">
      <c r="A815" s="103"/>
      <c r="B815" s="61">
        <v>3</v>
      </c>
      <c r="C815" s="55" t="s">
        <v>34</v>
      </c>
      <c r="D815" s="54"/>
      <c r="E815" s="53"/>
      <c r="F815" s="53"/>
      <c r="G815" s="53"/>
      <c r="H815" s="51">
        <v>94.25</v>
      </c>
      <c r="I815" s="52">
        <f>ROUND(1.25,7)</f>
        <v>1.25</v>
      </c>
      <c r="J815" s="51">
        <v>56.08</v>
      </c>
      <c r="K815" s="52"/>
      <c r="L815" s="96"/>
    </row>
    <row r="816" spans="1:56" ht="14.25" x14ac:dyDescent="0.2">
      <c r="A816" s="103"/>
      <c r="B816" s="61">
        <v>2</v>
      </c>
      <c r="C816" s="55" t="s">
        <v>67</v>
      </c>
      <c r="D816" s="54"/>
      <c r="E816" s="53"/>
      <c r="F816" s="53"/>
      <c r="G816" s="53"/>
      <c r="H816" s="51">
        <v>11.63</v>
      </c>
      <c r="I816" s="52">
        <f>ROUND(1.25,7)</f>
        <v>1.25</v>
      </c>
      <c r="J816" s="62">
        <v>6.92</v>
      </c>
      <c r="K816" s="52"/>
      <c r="L816" s="97"/>
    </row>
    <row r="817" spans="1:56" ht="14.25" x14ac:dyDescent="0.2">
      <c r="A817" s="103"/>
      <c r="B817" s="61">
        <v>4</v>
      </c>
      <c r="C817" s="55" t="s">
        <v>35</v>
      </c>
      <c r="D817" s="54"/>
      <c r="E817" s="53"/>
      <c r="F817" s="53"/>
      <c r="G817" s="53"/>
      <c r="H817" s="51">
        <v>434.24</v>
      </c>
      <c r="I817" s="52"/>
      <c r="J817" s="51">
        <v>206.7</v>
      </c>
      <c r="K817" s="52"/>
      <c r="L817" s="96"/>
    </row>
    <row r="818" spans="1:56" ht="14.25" x14ac:dyDescent="0.2">
      <c r="A818" s="103"/>
      <c r="B818" s="55" t="s">
        <v>1370</v>
      </c>
      <c r="C818" s="55" t="s">
        <v>1371</v>
      </c>
      <c r="D818" s="54" t="s">
        <v>111</v>
      </c>
      <c r="E818" s="53">
        <v>0</v>
      </c>
      <c r="F818" s="53"/>
      <c r="G818" s="53">
        <v>0</v>
      </c>
      <c r="H818" s="51"/>
      <c r="I818" s="52"/>
      <c r="J818" s="51"/>
      <c r="K818" s="52"/>
      <c r="L818" s="96"/>
    </row>
    <row r="819" spans="1:56" ht="14.25" x14ac:dyDescent="0.2">
      <c r="A819" s="103"/>
      <c r="B819" s="55" t="s">
        <v>1372</v>
      </c>
      <c r="C819" s="55" t="s">
        <v>1373</v>
      </c>
      <c r="D819" s="54" t="s">
        <v>111</v>
      </c>
      <c r="E819" s="53">
        <v>100</v>
      </c>
      <c r="F819" s="53"/>
      <c r="G819" s="53">
        <v>47.6</v>
      </c>
      <c r="H819" s="51"/>
      <c r="I819" s="52"/>
      <c r="J819" s="51"/>
      <c r="K819" s="52"/>
      <c r="L819" s="96"/>
    </row>
    <row r="820" spans="1:56" ht="14.25" x14ac:dyDescent="0.2">
      <c r="A820" s="103"/>
      <c r="B820" s="55" t="s">
        <v>1358</v>
      </c>
      <c r="C820" s="55" t="s">
        <v>130</v>
      </c>
      <c r="D820" s="54" t="s">
        <v>113</v>
      </c>
      <c r="E820" s="53">
        <v>0</v>
      </c>
      <c r="F820" s="53"/>
      <c r="G820" s="53">
        <v>0</v>
      </c>
      <c r="H820" s="51"/>
      <c r="I820" s="52"/>
      <c r="J820" s="51"/>
      <c r="K820" s="52"/>
      <c r="L820" s="96"/>
    </row>
    <row r="821" spans="1:56" ht="14.25" x14ac:dyDescent="0.2">
      <c r="A821" s="103"/>
      <c r="B821" s="55" t="s">
        <v>1358</v>
      </c>
      <c r="C821" s="55" t="s">
        <v>1374</v>
      </c>
      <c r="D821" s="54" t="s">
        <v>110</v>
      </c>
      <c r="E821" s="53">
        <v>0</v>
      </c>
      <c r="F821" s="53"/>
      <c r="G821" s="53">
        <v>0</v>
      </c>
      <c r="H821" s="51"/>
      <c r="I821" s="52"/>
      <c r="J821" s="51"/>
      <c r="K821" s="52"/>
      <c r="L821" s="96"/>
    </row>
    <row r="822" spans="1:56" ht="14.25" x14ac:dyDescent="0.2">
      <c r="A822" s="103"/>
      <c r="B822" s="55" t="s">
        <v>1375</v>
      </c>
      <c r="C822" s="55" t="s">
        <v>1376</v>
      </c>
      <c r="D822" s="54" t="s">
        <v>110</v>
      </c>
      <c r="E822" s="53">
        <v>0</v>
      </c>
      <c r="F822" s="53"/>
      <c r="G822" s="53">
        <v>0</v>
      </c>
      <c r="H822" s="51"/>
      <c r="I822" s="52"/>
      <c r="J822" s="51"/>
      <c r="K822" s="52"/>
      <c r="L822" s="96"/>
    </row>
    <row r="823" spans="1:56" ht="14.25" x14ac:dyDescent="0.2">
      <c r="A823" s="103"/>
      <c r="B823" s="55" t="s">
        <v>1377</v>
      </c>
      <c r="C823" s="55" t="s">
        <v>1378</v>
      </c>
      <c r="D823" s="54" t="s">
        <v>110</v>
      </c>
      <c r="E823" s="53">
        <v>0</v>
      </c>
      <c r="F823" s="53"/>
      <c r="G823" s="53">
        <v>0</v>
      </c>
      <c r="H823" s="51"/>
      <c r="I823" s="52"/>
      <c r="J823" s="51"/>
      <c r="K823" s="52"/>
      <c r="L823" s="96"/>
    </row>
    <row r="824" spans="1:56" ht="14.25" x14ac:dyDescent="0.2">
      <c r="A824" s="103"/>
      <c r="B824" s="55"/>
      <c r="C824" s="55" t="s">
        <v>68</v>
      </c>
      <c r="D824" s="54" t="s">
        <v>69</v>
      </c>
      <c r="E824" s="53">
        <v>141</v>
      </c>
      <c r="F824" s="53">
        <f>ROUND(1.15,7)</f>
        <v>1.1499999999999999</v>
      </c>
      <c r="G824" s="53">
        <v>77.183400000000006</v>
      </c>
      <c r="H824" s="51"/>
      <c r="I824" s="52"/>
      <c r="J824" s="51"/>
      <c r="K824" s="52"/>
      <c r="L824" s="96"/>
    </row>
    <row r="825" spans="1:56" ht="14.25" x14ac:dyDescent="0.2">
      <c r="A825" s="103"/>
      <c r="B825" s="55"/>
      <c r="C825" s="60" t="s">
        <v>70</v>
      </c>
      <c r="D825" s="59" t="s">
        <v>69</v>
      </c>
      <c r="E825" s="58">
        <v>0.94</v>
      </c>
      <c r="F825" s="58">
        <f>ROUND(1.25,7)</f>
        <v>1.25</v>
      </c>
      <c r="G825" s="58">
        <v>0.55930000000000002</v>
      </c>
      <c r="H825" s="56"/>
      <c r="I825" s="57"/>
      <c r="J825" s="56"/>
      <c r="K825" s="57"/>
      <c r="L825" s="95"/>
    </row>
    <row r="826" spans="1:56" ht="14.25" x14ac:dyDescent="0.2">
      <c r="A826" s="103"/>
      <c r="B826" s="55"/>
      <c r="C826" s="55" t="s">
        <v>71</v>
      </c>
      <c r="D826" s="54"/>
      <c r="E826" s="53"/>
      <c r="F826" s="53"/>
      <c r="G826" s="53"/>
      <c r="H826" s="51">
        <f>H814+H815+H817</f>
        <v>1760.83</v>
      </c>
      <c r="I826" s="52"/>
      <c r="J826" s="51">
        <f>J814+J815+J817</f>
        <v>937.36000000000013</v>
      </c>
      <c r="K826" s="52"/>
      <c r="L826" s="96"/>
    </row>
    <row r="827" spans="1:56" ht="14.25" x14ac:dyDescent="0.2">
      <c r="A827" s="103"/>
      <c r="B827" s="55"/>
      <c r="C827" s="55" t="s">
        <v>72</v>
      </c>
      <c r="D827" s="54"/>
      <c r="E827" s="53"/>
      <c r="F827" s="53"/>
      <c r="G827" s="53"/>
      <c r="H827" s="51"/>
      <c r="I827" s="52"/>
      <c r="J827" s="51">
        <f>SUM(Q812:Q830)+SUM(V812:V830)</f>
        <v>681.5</v>
      </c>
      <c r="K827" s="52"/>
      <c r="L827" s="96"/>
    </row>
    <row r="828" spans="1:56" ht="71.25" x14ac:dyDescent="0.2">
      <c r="A828" s="103"/>
      <c r="B828" s="55" t="s">
        <v>969</v>
      </c>
      <c r="C828" s="55" t="s">
        <v>968</v>
      </c>
      <c r="D828" s="54" t="s">
        <v>73</v>
      </c>
      <c r="E828" s="53">
        <v>128</v>
      </c>
      <c r="F828" s="53">
        <f>ROUND(0.9,7)</f>
        <v>0.9</v>
      </c>
      <c r="G828" s="53">
        <v>115.2</v>
      </c>
      <c r="H828" s="51"/>
      <c r="I828" s="52"/>
      <c r="J828" s="51">
        <f>SUM(AC812:AC830)</f>
        <v>785.09</v>
      </c>
      <c r="K828" s="52"/>
      <c r="L828" s="96"/>
    </row>
    <row r="829" spans="1:56" ht="71.25" x14ac:dyDescent="0.2">
      <c r="A829" s="104"/>
      <c r="B829" s="60" t="s">
        <v>967</v>
      </c>
      <c r="C829" s="60" t="s">
        <v>966</v>
      </c>
      <c r="D829" s="59" t="s">
        <v>73</v>
      </c>
      <c r="E829" s="58">
        <v>83</v>
      </c>
      <c r="F829" s="58">
        <f>ROUND(0.85,7)</f>
        <v>0.85</v>
      </c>
      <c r="G829" s="58">
        <v>70.55</v>
      </c>
      <c r="H829" s="56"/>
      <c r="I829" s="57"/>
      <c r="J829" s="56">
        <f>SUM(AE812:AE830)</f>
        <v>480.8</v>
      </c>
      <c r="K829" s="57"/>
      <c r="L829" s="95"/>
    </row>
    <row r="830" spans="1:56" ht="15" x14ac:dyDescent="0.25">
      <c r="C830" s="198" t="s">
        <v>74</v>
      </c>
      <c r="D830" s="198"/>
      <c r="E830" s="198"/>
      <c r="F830" s="198"/>
      <c r="G830" s="198"/>
      <c r="H830" s="198"/>
      <c r="I830" s="198">
        <f>J814+J815+J817+J828+J829</f>
        <v>2203.2500000000005</v>
      </c>
      <c r="J830" s="198"/>
      <c r="O830" s="49">
        <f>I830</f>
        <v>2203.2500000000005</v>
      </c>
      <c r="P830" s="39">
        <f>K830</f>
        <v>0</v>
      </c>
      <c r="Q830" s="49">
        <f>J814</f>
        <v>674.58</v>
      </c>
      <c r="R830" s="49">
        <f>J814</f>
        <v>674.58</v>
      </c>
      <c r="U830" s="94">
        <f>L814</f>
        <v>0</v>
      </c>
      <c r="V830" s="49">
        <f>J816</f>
        <v>6.92</v>
      </c>
      <c r="W830" s="94">
        <f>L816</f>
        <v>0</v>
      </c>
      <c r="X830" s="49">
        <f>J815</f>
        <v>56.08</v>
      </c>
      <c r="Z830" s="94">
        <f>L815</f>
        <v>0</v>
      </c>
      <c r="AB830" s="49">
        <f>J817</f>
        <v>206.7</v>
      </c>
      <c r="AN830" s="39">
        <v>2203.2500000000005</v>
      </c>
      <c r="AO830" s="39">
        <v>206.7</v>
      </c>
      <c r="AP830" s="39">
        <v>56.08</v>
      </c>
      <c r="AQ830" s="39">
        <v>674.58</v>
      </c>
      <c r="AX830" s="39">
        <v>0</v>
      </c>
      <c r="AY830" s="39">
        <v>0</v>
      </c>
      <c r="AZ830" s="39">
        <v>0</v>
      </c>
      <c r="BA830" s="39">
        <v>0</v>
      </c>
    </row>
    <row r="831" spans="1:56" ht="42.75" x14ac:dyDescent="0.2">
      <c r="A831" s="103" t="s">
        <v>724</v>
      </c>
      <c r="B831" s="55" t="s">
        <v>1130</v>
      </c>
      <c r="C831" s="55" t="s">
        <v>1131</v>
      </c>
      <c r="D831" s="54" t="s">
        <v>111</v>
      </c>
      <c r="E831" s="53">
        <v>45.6</v>
      </c>
      <c r="F831" s="53"/>
      <c r="G831" s="53">
        <v>45.6</v>
      </c>
      <c r="H831" s="51">
        <v>111.37</v>
      </c>
      <c r="I831" s="52"/>
      <c r="J831" s="51">
        <v>5078.47</v>
      </c>
      <c r="K831" s="52"/>
      <c r="L831" s="96"/>
      <c r="AC831" s="39">
        <v>0</v>
      </c>
      <c r="AD831" s="39">
        <v>0</v>
      </c>
      <c r="AE831" s="39">
        <v>0</v>
      </c>
      <c r="AF831" s="39">
        <v>0</v>
      </c>
      <c r="AS831" s="39">
        <v>0</v>
      </c>
      <c r="AT831" s="39">
        <v>0</v>
      </c>
      <c r="BC831" s="39">
        <v>0</v>
      </c>
      <c r="BD831" s="39">
        <v>0</v>
      </c>
    </row>
    <row r="832" spans="1:56" x14ac:dyDescent="0.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</row>
    <row r="833" spans="1:56" ht="15" x14ac:dyDescent="0.25">
      <c r="C833" s="198" t="s">
        <v>74</v>
      </c>
      <c r="D833" s="198"/>
      <c r="E833" s="198"/>
      <c r="F833" s="198"/>
      <c r="G833" s="198"/>
      <c r="H833" s="198"/>
      <c r="I833" s="198">
        <f>J831</f>
        <v>5078.47</v>
      </c>
      <c r="J833" s="198"/>
      <c r="O833" s="49">
        <f>I833</f>
        <v>5078.47</v>
      </c>
      <c r="P833" s="39">
        <f>K833</f>
        <v>0</v>
      </c>
      <c r="Q833" s="39">
        <f>0</f>
        <v>0</v>
      </c>
      <c r="R833" s="39">
        <f>0</f>
        <v>0</v>
      </c>
      <c r="U833" s="39">
        <f>0</f>
        <v>0</v>
      </c>
      <c r="V833" s="39">
        <f>0</f>
        <v>0</v>
      </c>
      <c r="W833" s="39">
        <f>0</f>
        <v>0</v>
      </c>
      <c r="X833" s="39">
        <f>0</f>
        <v>0</v>
      </c>
      <c r="Z833" s="39">
        <f>0</f>
        <v>0</v>
      </c>
      <c r="AB833" s="49">
        <f>I833</f>
        <v>5078.47</v>
      </c>
      <c r="AN833" s="39">
        <v>5078.47</v>
      </c>
      <c r="AO833" s="39">
        <v>5078.47</v>
      </c>
      <c r="AP833" s="39">
        <v>0</v>
      </c>
      <c r="AQ833" s="39">
        <v>0</v>
      </c>
      <c r="AX833" s="39">
        <v>0</v>
      </c>
      <c r="AY833" s="39">
        <v>0</v>
      </c>
      <c r="AZ833" s="39">
        <v>0</v>
      </c>
      <c r="BA833" s="39">
        <v>0</v>
      </c>
    </row>
    <row r="834" spans="1:56" ht="57" x14ac:dyDescent="0.2">
      <c r="A834" s="103" t="s">
        <v>726</v>
      </c>
      <c r="B834" s="55" t="s">
        <v>1158</v>
      </c>
      <c r="C834" s="55" t="s">
        <v>1159</v>
      </c>
      <c r="D834" s="54" t="s">
        <v>111</v>
      </c>
      <c r="E834" s="53">
        <v>2</v>
      </c>
      <c r="F834" s="53"/>
      <c r="G834" s="53">
        <v>2</v>
      </c>
      <c r="H834" s="51">
        <v>172.9</v>
      </c>
      <c r="I834" s="52"/>
      <c r="J834" s="51">
        <v>345.8</v>
      </c>
      <c r="K834" s="52"/>
      <c r="L834" s="96"/>
      <c r="AC834" s="39">
        <v>0</v>
      </c>
      <c r="AD834" s="39">
        <v>0</v>
      </c>
      <c r="AE834" s="39">
        <v>0</v>
      </c>
      <c r="AF834" s="39">
        <v>0</v>
      </c>
      <c r="AS834" s="39">
        <v>0</v>
      </c>
      <c r="AT834" s="39">
        <v>0</v>
      </c>
      <c r="BC834" s="39">
        <v>0</v>
      </c>
      <c r="BD834" s="39">
        <v>0</v>
      </c>
    </row>
    <row r="835" spans="1:56" x14ac:dyDescent="0.2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</row>
    <row r="836" spans="1:56" ht="15" x14ac:dyDescent="0.25">
      <c r="C836" s="198" t="s">
        <v>74</v>
      </c>
      <c r="D836" s="198"/>
      <c r="E836" s="198"/>
      <c r="F836" s="198"/>
      <c r="G836" s="198"/>
      <c r="H836" s="198"/>
      <c r="I836" s="198">
        <f>J834</f>
        <v>345.8</v>
      </c>
      <c r="J836" s="198"/>
      <c r="O836" s="49">
        <f>I836</f>
        <v>345.8</v>
      </c>
      <c r="P836" s="39">
        <f>K836</f>
        <v>0</v>
      </c>
      <c r="Q836" s="39">
        <f>0</f>
        <v>0</v>
      </c>
      <c r="R836" s="39">
        <f>0</f>
        <v>0</v>
      </c>
      <c r="U836" s="39">
        <f>0</f>
        <v>0</v>
      </c>
      <c r="V836" s="39">
        <f>0</f>
        <v>0</v>
      </c>
      <c r="W836" s="39">
        <f>0</f>
        <v>0</v>
      </c>
      <c r="X836" s="39">
        <f>0</f>
        <v>0</v>
      </c>
      <c r="Z836" s="39">
        <f>0</f>
        <v>0</v>
      </c>
      <c r="AB836" s="49">
        <f>I836</f>
        <v>345.8</v>
      </c>
      <c r="AN836" s="39">
        <v>345.8</v>
      </c>
      <c r="AO836" s="39">
        <v>345.8</v>
      </c>
      <c r="AP836" s="39">
        <v>0</v>
      </c>
      <c r="AQ836" s="39">
        <v>0</v>
      </c>
      <c r="AX836" s="39">
        <v>0</v>
      </c>
      <c r="AY836" s="39">
        <v>0</v>
      </c>
      <c r="AZ836" s="39">
        <v>0</v>
      </c>
      <c r="BA836" s="39">
        <v>0</v>
      </c>
    </row>
    <row r="837" spans="1:56" ht="159" x14ac:dyDescent="0.2">
      <c r="A837" s="103" t="s">
        <v>727</v>
      </c>
      <c r="B837" s="55" t="s">
        <v>1160</v>
      </c>
      <c r="C837" s="55" t="s">
        <v>1025</v>
      </c>
      <c r="D837" s="54" t="s">
        <v>104</v>
      </c>
      <c r="E837" s="53">
        <v>0.25600000000000001</v>
      </c>
      <c r="F837" s="53"/>
      <c r="G837" s="53">
        <v>0.25600000000000001</v>
      </c>
      <c r="H837" s="51"/>
      <c r="I837" s="52"/>
      <c r="J837" s="51"/>
      <c r="K837" s="52"/>
      <c r="L837" s="96"/>
      <c r="AC837" s="39">
        <v>461.99</v>
      </c>
      <c r="AD837" s="39">
        <v>461.99</v>
      </c>
      <c r="AE837" s="39">
        <v>282.93</v>
      </c>
      <c r="AF837" s="39">
        <v>282.93</v>
      </c>
      <c r="AS837" s="39">
        <v>461.99</v>
      </c>
      <c r="AT837" s="39">
        <v>282.93</v>
      </c>
      <c r="BC837" s="39">
        <v>0</v>
      </c>
      <c r="BD837" s="39">
        <v>0</v>
      </c>
    </row>
    <row r="838" spans="1:56" ht="38.25" x14ac:dyDescent="0.2">
      <c r="B838" s="106" t="s">
        <v>452</v>
      </c>
    </row>
    <row r="839" spans="1:56" ht="14.25" x14ac:dyDescent="0.2">
      <c r="A839" s="103"/>
      <c r="B839" s="61">
        <v>1</v>
      </c>
      <c r="C839" s="55" t="s">
        <v>33</v>
      </c>
      <c r="D839" s="54"/>
      <c r="E839" s="53"/>
      <c r="F839" s="53"/>
      <c r="G839" s="53"/>
      <c r="H839" s="51">
        <v>1345.96</v>
      </c>
      <c r="I839" s="52">
        <f>ROUND(1.15,7)</f>
        <v>1.1499999999999999</v>
      </c>
      <c r="J839" s="51">
        <v>396.25</v>
      </c>
      <c r="K839" s="52"/>
      <c r="L839" s="96"/>
    </row>
    <row r="840" spans="1:56" ht="14.25" x14ac:dyDescent="0.2">
      <c r="A840" s="103"/>
      <c r="B840" s="61">
        <v>3</v>
      </c>
      <c r="C840" s="55" t="s">
        <v>34</v>
      </c>
      <c r="D840" s="54"/>
      <c r="E840" s="53"/>
      <c r="F840" s="53"/>
      <c r="G840" s="53"/>
      <c r="H840" s="51">
        <v>118.09</v>
      </c>
      <c r="I840" s="52">
        <f>ROUND(1.25,7)</f>
        <v>1.25</v>
      </c>
      <c r="J840" s="51">
        <v>37.79</v>
      </c>
      <c r="K840" s="52"/>
      <c r="L840" s="96"/>
    </row>
    <row r="841" spans="1:56" ht="14.25" x14ac:dyDescent="0.2">
      <c r="A841" s="103"/>
      <c r="B841" s="61">
        <v>2</v>
      </c>
      <c r="C841" s="55" t="s">
        <v>67</v>
      </c>
      <c r="D841" s="54"/>
      <c r="E841" s="53"/>
      <c r="F841" s="53"/>
      <c r="G841" s="53"/>
      <c r="H841" s="51">
        <v>14.95</v>
      </c>
      <c r="I841" s="52">
        <f>ROUND(1.25,7)</f>
        <v>1.25</v>
      </c>
      <c r="J841" s="62">
        <v>4.78</v>
      </c>
      <c r="K841" s="52"/>
      <c r="L841" s="97"/>
    </row>
    <row r="842" spans="1:56" ht="14.25" x14ac:dyDescent="0.2">
      <c r="A842" s="103"/>
      <c r="B842" s="61">
        <v>4</v>
      </c>
      <c r="C842" s="55" t="s">
        <v>35</v>
      </c>
      <c r="D842" s="54"/>
      <c r="E842" s="53"/>
      <c r="F842" s="53"/>
      <c r="G842" s="53"/>
      <c r="H842" s="51">
        <v>434.65</v>
      </c>
      <c r="I842" s="52"/>
      <c r="J842" s="51">
        <v>111.27</v>
      </c>
      <c r="K842" s="52"/>
      <c r="L842" s="96"/>
    </row>
    <row r="843" spans="1:56" ht="14.25" x14ac:dyDescent="0.2">
      <c r="A843" s="103"/>
      <c r="B843" s="55" t="s">
        <v>1370</v>
      </c>
      <c r="C843" s="55" t="s">
        <v>1371</v>
      </c>
      <c r="D843" s="54" t="s">
        <v>111</v>
      </c>
      <c r="E843" s="53">
        <v>0</v>
      </c>
      <c r="F843" s="53"/>
      <c r="G843" s="53">
        <v>0</v>
      </c>
      <c r="H843" s="51"/>
      <c r="I843" s="52"/>
      <c r="J843" s="51"/>
      <c r="K843" s="52"/>
      <c r="L843" s="96"/>
    </row>
    <row r="844" spans="1:56" ht="14.25" x14ac:dyDescent="0.2">
      <c r="A844" s="103"/>
      <c r="B844" s="55" t="s">
        <v>1372</v>
      </c>
      <c r="C844" s="55" t="s">
        <v>1373</v>
      </c>
      <c r="D844" s="54" t="s">
        <v>111</v>
      </c>
      <c r="E844" s="53">
        <v>100</v>
      </c>
      <c r="F844" s="53"/>
      <c r="G844" s="53">
        <v>25.6</v>
      </c>
      <c r="H844" s="51"/>
      <c r="I844" s="52"/>
      <c r="J844" s="51"/>
      <c r="K844" s="52"/>
      <c r="L844" s="96"/>
    </row>
    <row r="845" spans="1:56" ht="14.25" x14ac:dyDescent="0.2">
      <c r="A845" s="103"/>
      <c r="B845" s="55" t="s">
        <v>1358</v>
      </c>
      <c r="C845" s="55" t="s">
        <v>130</v>
      </c>
      <c r="D845" s="54" t="s">
        <v>113</v>
      </c>
      <c r="E845" s="53">
        <v>0</v>
      </c>
      <c r="F845" s="53"/>
      <c r="G845" s="53">
        <v>0</v>
      </c>
      <c r="H845" s="51"/>
      <c r="I845" s="52"/>
      <c r="J845" s="51"/>
      <c r="K845" s="52"/>
      <c r="L845" s="96"/>
    </row>
    <row r="846" spans="1:56" ht="14.25" x14ac:dyDescent="0.2">
      <c r="A846" s="103"/>
      <c r="B846" s="55" t="s">
        <v>1358</v>
      </c>
      <c r="C846" s="55" t="s">
        <v>1374</v>
      </c>
      <c r="D846" s="54" t="s">
        <v>110</v>
      </c>
      <c r="E846" s="53">
        <v>0</v>
      </c>
      <c r="F846" s="53"/>
      <c r="G846" s="53">
        <v>0</v>
      </c>
      <c r="H846" s="51"/>
      <c r="I846" s="52"/>
      <c r="J846" s="51"/>
      <c r="K846" s="52"/>
      <c r="L846" s="96"/>
    </row>
    <row r="847" spans="1:56" ht="14.25" x14ac:dyDescent="0.2">
      <c r="A847" s="103"/>
      <c r="B847" s="55" t="s">
        <v>1375</v>
      </c>
      <c r="C847" s="55" t="s">
        <v>1376</v>
      </c>
      <c r="D847" s="54" t="s">
        <v>110</v>
      </c>
      <c r="E847" s="53">
        <v>0</v>
      </c>
      <c r="F847" s="53"/>
      <c r="G847" s="53">
        <v>0</v>
      </c>
      <c r="H847" s="51"/>
      <c r="I847" s="52"/>
      <c r="J847" s="51"/>
      <c r="K847" s="52"/>
      <c r="L847" s="96"/>
    </row>
    <row r="848" spans="1:56" ht="14.25" x14ac:dyDescent="0.2">
      <c r="A848" s="103"/>
      <c r="B848" s="55" t="s">
        <v>1377</v>
      </c>
      <c r="C848" s="55" t="s">
        <v>1378</v>
      </c>
      <c r="D848" s="54" t="s">
        <v>110</v>
      </c>
      <c r="E848" s="53">
        <v>0</v>
      </c>
      <c r="F848" s="53"/>
      <c r="G848" s="53">
        <v>0</v>
      </c>
      <c r="H848" s="51"/>
      <c r="I848" s="52"/>
      <c r="J848" s="51"/>
      <c r="K848" s="52"/>
      <c r="L848" s="96"/>
    </row>
    <row r="849" spans="1:56" ht="14.25" x14ac:dyDescent="0.2">
      <c r="A849" s="103"/>
      <c r="B849" s="55"/>
      <c r="C849" s="55" t="s">
        <v>68</v>
      </c>
      <c r="D849" s="54" t="s">
        <v>69</v>
      </c>
      <c r="E849" s="53">
        <v>154</v>
      </c>
      <c r="F849" s="53">
        <f>ROUND(1.15,7)</f>
        <v>1.1499999999999999</v>
      </c>
      <c r="G849" s="53">
        <v>45.337600000000002</v>
      </c>
      <c r="H849" s="51"/>
      <c r="I849" s="52"/>
      <c r="J849" s="51"/>
      <c r="K849" s="52"/>
      <c r="L849" s="96"/>
    </row>
    <row r="850" spans="1:56" ht="14.25" x14ac:dyDescent="0.2">
      <c r="A850" s="103"/>
      <c r="B850" s="55"/>
      <c r="C850" s="60" t="s">
        <v>70</v>
      </c>
      <c r="D850" s="59" t="s">
        <v>69</v>
      </c>
      <c r="E850" s="58">
        <v>1.21</v>
      </c>
      <c r="F850" s="58">
        <f>ROUND(1.25,7)</f>
        <v>1.25</v>
      </c>
      <c r="G850" s="58">
        <v>0.38719999999999999</v>
      </c>
      <c r="H850" s="56"/>
      <c r="I850" s="57"/>
      <c r="J850" s="56"/>
      <c r="K850" s="57"/>
      <c r="L850" s="95"/>
    </row>
    <row r="851" spans="1:56" ht="14.25" x14ac:dyDescent="0.2">
      <c r="A851" s="103"/>
      <c r="B851" s="55"/>
      <c r="C851" s="55" t="s">
        <v>71</v>
      </c>
      <c r="D851" s="54"/>
      <c r="E851" s="53"/>
      <c r="F851" s="53"/>
      <c r="G851" s="53"/>
      <c r="H851" s="51">
        <f>H839+H840+H842</f>
        <v>1898.6999999999998</v>
      </c>
      <c r="I851" s="52"/>
      <c r="J851" s="51">
        <f>J839+J840+J842</f>
        <v>545.31000000000006</v>
      </c>
      <c r="K851" s="52"/>
      <c r="L851" s="96"/>
    </row>
    <row r="852" spans="1:56" ht="14.25" x14ac:dyDescent="0.2">
      <c r="A852" s="103"/>
      <c r="B852" s="55"/>
      <c r="C852" s="55" t="s">
        <v>72</v>
      </c>
      <c r="D852" s="54"/>
      <c r="E852" s="53"/>
      <c r="F852" s="53"/>
      <c r="G852" s="53"/>
      <c r="H852" s="51"/>
      <c r="I852" s="52"/>
      <c r="J852" s="51">
        <f>SUM(Q837:Q855)+SUM(V837:V855)</f>
        <v>401.03</v>
      </c>
      <c r="K852" s="52"/>
      <c r="L852" s="96"/>
    </row>
    <row r="853" spans="1:56" ht="71.25" x14ac:dyDescent="0.2">
      <c r="A853" s="103"/>
      <c r="B853" s="55" t="s">
        <v>969</v>
      </c>
      <c r="C853" s="55" t="s">
        <v>968</v>
      </c>
      <c r="D853" s="54" t="s">
        <v>73</v>
      </c>
      <c r="E853" s="53">
        <v>128</v>
      </c>
      <c r="F853" s="53">
        <f>ROUND(0.9,7)</f>
        <v>0.9</v>
      </c>
      <c r="G853" s="53">
        <v>115.2</v>
      </c>
      <c r="H853" s="51"/>
      <c r="I853" s="52"/>
      <c r="J853" s="51">
        <f>SUM(AC837:AC855)</f>
        <v>461.99</v>
      </c>
      <c r="K853" s="52"/>
      <c r="L853" s="96"/>
    </row>
    <row r="854" spans="1:56" ht="71.25" x14ac:dyDescent="0.2">
      <c r="A854" s="104"/>
      <c r="B854" s="60" t="s">
        <v>967</v>
      </c>
      <c r="C854" s="60" t="s">
        <v>966</v>
      </c>
      <c r="D854" s="59" t="s">
        <v>73</v>
      </c>
      <c r="E854" s="58">
        <v>83</v>
      </c>
      <c r="F854" s="58">
        <f>ROUND(0.85,7)</f>
        <v>0.85</v>
      </c>
      <c r="G854" s="58">
        <v>70.55</v>
      </c>
      <c r="H854" s="56"/>
      <c r="I854" s="57"/>
      <c r="J854" s="56">
        <f>SUM(AE837:AE855)</f>
        <v>282.93</v>
      </c>
      <c r="K854" s="57"/>
      <c r="L854" s="95"/>
    </row>
    <row r="855" spans="1:56" ht="15" x14ac:dyDescent="0.25">
      <c r="C855" s="198" t="s">
        <v>74</v>
      </c>
      <c r="D855" s="198"/>
      <c r="E855" s="198"/>
      <c r="F855" s="198"/>
      <c r="G855" s="198"/>
      <c r="H855" s="198"/>
      <c r="I855" s="198">
        <f>J839+J840+J842+J853+J854</f>
        <v>1290.23</v>
      </c>
      <c r="J855" s="198"/>
      <c r="O855" s="49">
        <f>I855</f>
        <v>1290.23</v>
      </c>
      <c r="P855" s="39">
        <f>K855</f>
        <v>0</v>
      </c>
      <c r="Q855" s="49">
        <f>J839</f>
        <v>396.25</v>
      </c>
      <c r="R855" s="49">
        <f>J839</f>
        <v>396.25</v>
      </c>
      <c r="U855" s="94">
        <f>L839</f>
        <v>0</v>
      </c>
      <c r="V855" s="49">
        <f>J841</f>
        <v>4.78</v>
      </c>
      <c r="W855" s="94">
        <f>L841</f>
        <v>0</v>
      </c>
      <c r="X855" s="49">
        <f>J840</f>
        <v>37.79</v>
      </c>
      <c r="Z855" s="94">
        <f>L840</f>
        <v>0</v>
      </c>
      <c r="AB855" s="49">
        <f>J842</f>
        <v>111.27</v>
      </c>
      <c r="AN855" s="39">
        <v>1290.23</v>
      </c>
      <c r="AO855" s="39">
        <v>111.27</v>
      </c>
      <c r="AP855" s="39">
        <v>37.79</v>
      </c>
      <c r="AQ855" s="39">
        <v>396.25</v>
      </c>
      <c r="AX855" s="39">
        <v>0</v>
      </c>
      <c r="AY855" s="39">
        <v>0</v>
      </c>
      <c r="AZ855" s="39">
        <v>0</v>
      </c>
      <c r="BA855" s="39">
        <v>0</v>
      </c>
    </row>
    <row r="856" spans="1:56" ht="28.5" x14ac:dyDescent="0.2">
      <c r="A856" s="103" t="s">
        <v>730</v>
      </c>
      <c r="B856" s="55" t="s">
        <v>1161</v>
      </c>
      <c r="C856" s="55" t="s">
        <v>1162</v>
      </c>
      <c r="D856" s="54" t="s">
        <v>111</v>
      </c>
      <c r="E856" s="53">
        <v>19.600000000000001</v>
      </c>
      <c r="F856" s="53"/>
      <c r="G856" s="53">
        <v>19.600000000000001</v>
      </c>
      <c r="H856" s="51">
        <v>93.52</v>
      </c>
      <c r="I856" s="52"/>
      <c r="J856" s="51">
        <v>1832.99</v>
      </c>
      <c r="K856" s="52"/>
      <c r="L856" s="96"/>
      <c r="AC856" s="39">
        <v>0</v>
      </c>
      <c r="AD856" s="39">
        <v>0</v>
      </c>
      <c r="AE856" s="39">
        <v>0</v>
      </c>
      <c r="AF856" s="39">
        <v>0</v>
      </c>
      <c r="AS856" s="39">
        <v>0</v>
      </c>
      <c r="AT856" s="39">
        <v>0</v>
      </c>
      <c r="BC856" s="39">
        <v>0</v>
      </c>
      <c r="BD856" s="39">
        <v>0</v>
      </c>
    </row>
    <row r="857" spans="1:56" x14ac:dyDescent="0.2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</row>
    <row r="858" spans="1:56" ht="15" x14ac:dyDescent="0.25">
      <c r="C858" s="198" t="s">
        <v>74</v>
      </c>
      <c r="D858" s="198"/>
      <c r="E858" s="198"/>
      <c r="F858" s="198"/>
      <c r="G858" s="198"/>
      <c r="H858" s="198"/>
      <c r="I858" s="198">
        <f>J856</f>
        <v>1832.99</v>
      </c>
      <c r="J858" s="198"/>
      <c r="O858" s="49">
        <f>I858</f>
        <v>1832.99</v>
      </c>
      <c r="P858" s="39">
        <f>K858</f>
        <v>0</v>
      </c>
      <c r="Q858" s="39">
        <f>0</f>
        <v>0</v>
      </c>
      <c r="R858" s="39">
        <f>0</f>
        <v>0</v>
      </c>
      <c r="U858" s="39">
        <f>0</f>
        <v>0</v>
      </c>
      <c r="V858" s="39">
        <f>0</f>
        <v>0</v>
      </c>
      <c r="W858" s="39">
        <f>0</f>
        <v>0</v>
      </c>
      <c r="X858" s="39">
        <f>0</f>
        <v>0</v>
      </c>
      <c r="Z858" s="39">
        <f>0</f>
        <v>0</v>
      </c>
      <c r="AB858" s="49">
        <f>I858</f>
        <v>1832.99</v>
      </c>
      <c r="AN858" s="39">
        <v>1832.99</v>
      </c>
      <c r="AO858" s="39">
        <v>1832.99</v>
      </c>
      <c r="AP858" s="39">
        <v>0</v>
      </c>
      <c r="AQ858" s="39">
        <v>0</v>
      </c>
      <c r="AX858" s="39">
        <v>0</v>
      </c>
      <c r="AY858" s="39">
        <v>0</v>
      </c>
      <c r="AZ858" s="39">
        <v>0</v>
      </c>
      <c r="BA858" s="39">
        <v>0</v>
      </c>
    </row>
    <row r="859" spans="1:56" ht="57" x14ac:dyDescent="0.2">
      <c r="A859" s="103" t="s">
        <v>731</v>
      </c>
      <c r="B859" s="55" t="s">
        <v>1163</v>
      </c>
      <c r="C859" s="55" t="s">
        <v>1164</v>
      </c>
      <c r="D859" s="54" t="s">
        <v>111</v>
      </c>
      <c r="E859" s="53">
        <v>6</v>
      </c>
      <c r="F859" s="53"/>
      <c r="G859" s="53">
        <v>6</v>
      </c>
      <c r="H859" s="51">
        <v>185.53</v>
      </c>
      <c r="I859" s="52"/>
      <c r="J859" s="51">
        <v>1113.18</v>
      </c>
      <c r="K859" s="52"/>
      <c r="L859" s="96"/>
      <c r="AC859" s="39">
        <v>0</v>
      </c>
      <c r="AD859" s="39">
        <v>0</v>
      </c>
      <c r="AE859" s="39">
        <v>0</v>
      </c>
      <c r="AF859" s="39">
        <v>0</v>
      </c>
      <c r="AS859" s="39">
        <v>0</v>
      </c>
      <c r="AT859" s="39">
        <v>0</v>
      </c>
      <c r="BC859" s="39">
        <v>0</v>
      </c>
      <c r="BD859" s="39">
        <v>0</v>
      </c>
    </row>
    <row r="860" spans="1:56" x14ac:dyDescent="0.2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</row>
    <row r="861" spans="1:56" ht="15" x14ac:dyDescent="0.25">
      <c r="C861" s="198" t="s">
        <v>74</v>
      </c>
      <c r="D861" s="198"/>
      <c r="E861" s="198"/>
      <c r="F861" s="198"/>
      <c r="G861" s="198"/>
      <c r="H861" s="198"/>
      <c r="I861" s="198">
        <f>J859</f>
        <v>1113.18</v>
      </c>
      <c r="J861" s="198"/>
      <c r="O861" s="49">
        <f>I861</f>
        <v>1113.18</v>
      </c>
      <c r="P861" s="39">
        <f>K861</f>
        <v>0</v>
      </c>
      <c r="Q861" s="39">
        <f>0</f>
        <v>0</v>
      </c>
      <c r="R861" s="39">
        <f>0</f>
        <v>0</v>
      </c>
      <c r="U861" s="39">
        <f>0</f>
        <v>0</v>
      </c>
      <c r="V861" s="39">
        <f>0</f>
        <v>0</v>
      </c>
      <c r="W861" s="39">
        <f>0</f>
        <v>0</v>
      </c>
      <c r="X861" s="39">
        <f>0</f>
        <v>0</v>
      </c>
      <c r="Z861" s="39">
        <f>0</f>
        <v>0</v>
      </c>
      <c r="AB861" s="49">
        <f>I861</f>
        <v>1113.18</v>
      </c>
      <c r="AN861" s="39">
        <v>1113.18</v>
      </c>
      <c r="AO861" s="39">
        <v>1113.18</v>
      </c>
      <c r="AP861" s="39">
        <v>0</v>
      </c>
      <c r="AQ861" s="39">
        <v>0</v>
      </c>
      <c r="AX861" s="39">
        <v>0</v>
      </c>
      <c r="AY861" s="39">
        <v>0</v>
      </c>
      <c r="AZ861" s="39">
        <v>0</v>
      </c>
      <c r="BA861" s="39">
        <v>0</v>
      </c>
    </row>
    <row r="862" spans="1:56" ht="159" x14ac:dyDescent="0.2">
      <c r="A862" s="103" t="s">
        <v>732</v>
      </c>
      <c r="B862" s="55" t="s">
        <v>1165</v>
      </c>
      <c r="C862" s="55" t="s">
        <v>1001</v>
      </c>
      <c r="D862" s="54" t="s">
        <v>104</v>
      </c>
      <c r="E862" s="53">
        <v>3.61E-2</v>
      </c>
      <c r="F862" s="53"/>
      <c r="G862" s="53">
        <v>3.61E-2</v>
      </c>
      <c r="H862" s="51"/>
      <c r="I862" s="52"/>
      <c r="J862" s="51"/>
      <c r="K862" s="52"/>
      <c r="L862" s="96"/>
      <c r="AC862" s="39">
        <v>65.150000000000006</v>
      </c>
      <c r="AD862" s="39">
        <v>65.150000000000006</v>
      </c>
      <c r="AE862" s="39">
        <v>39.9</v>
      </c>
      <c r="AF862" s="39">
        <v>39.9</v>
      </c>
      <c r="AS862" s="39">
        <v>65.150000000000006</v>
      </c>
      <c r="AT862" s="39">
        <v>39.9</v>
      </c>
      <c r="BC862" s="39">
        <v>0</v>
      </c>
      <c r="BD862" s="39">
        <v>0</v>
      </c>
    </row>
    <row r="863" spans="1:56" ht="38.25" x14ac:dyDescent="0.2">
      <c r="B863" s="106" t="s">
        <v>452</v>
      </c>
    </row>
    <row r="864" spans="1:56" ht="14.25" x14ac:dyDescent="0.2">
      <c r="A864" s="103"/>
      <c r="B864" s="61">
        <v>1</v>
      </c>
      <c r="C864" s="55" t="s">
        <v>33</v>
      </c>
      <c r="D864" s="54"/>
      <c r="E864" s="53"/>
      <c r="F864" s="53"/>
      <c r="G864" s="53"/>
      <c r="H864" s="51">
        <v>1345.96</v>
      </c>
      <c r="I864" s="52">
        <f>ROUND(1.15,7)</f>
        <v>1.1499999999999999</v>
      </c>
      <c r="J864" s="51">
        <v>55.88</v>
      </c>
      <c r="K864" s="52"/>
      <c r="L864" s="96"/>
    </row>
    <row r="865" spans="1:53" ht="14.25" x14ac:dyDescent="0.2">
      <c r="A865" s="103"/>
      <c r="B865" s="61">
        <v>3</v>
      </c>
      <c r="C865" s="55" t="s">
        <v>34</v>
      </c>
      <c r="D865" s="54"/>
      <c r="E865" s="53"/>
      <c r="F865" s="53"/>
      <c r="G865" s="53"/>
      <c r="H865" s="51">
        <v>117.43</v>
      </c>
      <c r="I865" s="52">
        <f>ROUND(1.25,7)</f>
        <v>1.25</v>
      </c>
      <c r="J865" s="51">
        <v>5.3</v>
      </c>
      <c r="K865" s="52"/>
      <c r="L865" s="96"/>
    </row>
    <row r="866" spans="1:53" ht="14.25" x14ac:dyDescent="0.2">
      <c r="A866" s="103"/>
      <c r="B866" s="61">
        <v>2</v>
      </c>
      <c r="C866" s="55" t="s">
        <v>67</v>
      </c>
      <c r="D866" s="54"/>
      <c r="E866" s="53"/>
      <c r="F866" s="53"/>
      <c r="G866" s="53"/>
      <c r="H866" s="51">
        <v>14.83</v>
      </c>
      <c r="I866" s="52">
        <f>ROUND(1.25,7)</f>
        <v>1.25</v>
      </c>
      <c r="J866" s="62">
        <v>0.67</v>
      </c>
      <c r="K866" s="52"/>
      <c r="L866" s="97"/>
    </row>
    <row r="867" spans="1:53" ht="14.25" x14ac:dyDescent="0.2">
      <c r="A867" s="103"/>
      <c r="B867" s="61">
        <v>4</v>
      </c>
      <c r="C867" s="55" t="s">
        <v>35</v>
      </c>
      <c r="D867" s="54"/>
      <c r="E867" s="53"/>
      <c r="F867" s="53"/>
      <c r="G867" s="53"/>
      <c r="H867" s="51">
        <v>434.65</v>
      </c>
      <c r="I867" s="52"/>
      <c r="J867" s="51">
        <v>15.69</v>
      </c>
      <c r="K867" s="52"/>
      <c r="L867" s="96"/>
    </row>
    <row r="868" spans="1:53" ht="14.25" x14ac:dyDescent="0.2">
      <c r="A868" s="103"/>
      <c r="B868" s="55" t="s">
        <v>1370</v>
      </c>
      <c r="C868" s="55" t="s">
        <v>1371</v>
      </c>
      <c r="D868" s="54" t="s">
        <v>111</v>
      </c>
      <c r="E868" s="53">
        <v>0</v>
      </c>
      <c r="F868" s="53"/>
      <c r="G868" s="53">
        <v>0</v>
      </c>
      <c r="H868" s="51"/>
      <c r="I868" s="52"/>
      <c r="J868" s="51"/>
      <c r="K868" s="52"/>
      <c r="L868" s="96"/>
    </row>
    <row r="869" spans="1:53" ht="14.25" x14ac:dyDescent="0.2">
      <c r="A869" s="103"/>
      <c r="B869" s="55" t="s">
        <v>1372</v>
      </c>
      <c r="C869" s="55" t="s">
        <v>1373</v>
      </c>
      <c r="D869" s="54" t="s">
        <v>111</v>
      </c>
      <c r="E869" s="53">
        <v>100</v>
      </c>
      <c r="F869" s="53"/>
      <c r="G869" s="53">
        <v>3.61</v>
      </c>
      <c r="H869" s="51"/>
      <c r="I869" s="52"/>
      <c r="J869" s="51"/>
      <c r="K869" s="52"/>
      <c r="L869" s="96"/>
    </row>
    <row r="870" spans="1:53" ht="14.25" x14ac:dyDescent="0.2">
      <c r="A870" s="103"/>
      <c r="B870" s="55" t="s">
        <v>1358</v>
      </c>
      <c r="C870" s="55" t="s">
        <v>130</v>
      </c>
      <c r="D870" s="54" t="s">
        <v>113</v>
      </c>
      <c r="E870" s="53">
        <v>0</v>
      </c>
      <c r="F870" s="53"/>
      <c r="G870" s="53">
        <v>0</v>
      </c>
      <c r="H870" s="51"/>
      <c r="I870" s="52"/>
      <c r="J870" s="51"/>
      <c r="K870" s="52"/>
      <c r="L870" s="96"/>
    </row>
    <row r="871" spans="1:53" ht="14.25" x14ac:dyDescent="0.2">
      <c r="A871" s="103"/>
      <c r="B871" s="55" t="s">
        <v>1358</v>
      </c>
      <c r="C871" s="55" t="s">
        <v>1374</v>
      </c>
      <c r="D871" s="54" t="s">
        <v>110</v>
      </c>
      <c r="E871" s="53">
        <v>0</v>
      </c>
      <c r="F871" s="53"/>
      <c r="G871" s="53">
        <v>0</v>
      </c>
      <c r="H871" s="51"/>
      <c r="I871" s="52"/>
      <c r="J871" s="51"/>
      <c r="K871" s="52"/>
      <c r="L871" s="96"/>
    </row>
    <row r="872" spans="1:53" ht="14.25" x14ac:dyDescent="0.2">
      <c r="A872" s="103"/>
      <c r="B872" s="55" t="s">
        <v>1375</v>
      </c>
      <c r="C872" s="55" t="s">
        <v>1376</v>
      </c>
      <c r="D872" s="54" t="s">
        <v>110</v>
      </c>
      <c r="E872" s="53">
        <v>0</v>
      </c>
      <c r="F872" s="53"/>
      <c r="G872" s="53">
        <v>0</v>
      </c>
      <c r="H872" s="51"/>
      <c r="I872" s="52"/>
      <c r="J872" s="51"/>
      <c r="K872" s="52"/>
      <c r="L872" s="96"/>
    </row>
    <row r="873" spans="1:53" ht="14.25" x14ac:dyDescent="0.2">
      <c r="A873" s="103"/>
      <c r="B873" s="55" t="s">
        <v>1377</v>
      </c>
      <c r="C873" s="55" t="s">
        <v>1378</v>
      </c>
      <c r="D873" s="54" t="s">
        <v>110</v>
      </c>
      <c r="E873" s="53">
        <v>0</v>
      </c>
      <c r="F873" s="53"/>
      <c r="G873" s="53">
        <v>0</v>
      </c>
      <c r="H873" s="51"/>
      <c r="I873" s="52"/>
      <c r="J873" s="51"/>
      <c r="K873" s="52"/>
      <c r="L873" s="96"/>
    </row>
    <row r="874" spans="1:53" ht="14.25" x14ac:dyDescent="0.2">
      <c r="A874" s="103"/>
      <c r="B874" s="55"/>
      <c r="C874" s="55" t="s">
        <v>68</v>
      </c>
      <c r="D874" s="54" t="s">
        <v>69</v>
      </c>
      <c r="E874" s="53">
        <v>154</v>
      </c>
      <c r="F874" s="53">
        <f>ROUND(1.15,7)</f>
        <v>1.1499999999999999</v>
      </c>
      <c r="G874" s="53">
        <v>6.3933099999999996</v>
      </c>
      <c r="H874" s="51"/>
      <c r="I874" s="52"/>
      <c r="J874" s="51"/>
      <c r="K874" s="52"/>
      <c r="L874" s="96"/>
    </row>
    <row r="875" spans="1:53" ht="14.25" x14ac:dyDescent="0.2">
      <c r="A875" s="103"/>
      <c r="B875" s="55"/>
      <c r="C875" s="60" t="s">
        <v>70</v>
      </c>
      <c r="D875" s="59" t="s">
        <v>69</v>
      </c>
      <c r="E875" s="58">
        <v>1.2</v>
      </c>
      <c r="F875" s="58">
        <f>ROUND(1.25,7)</f>
        <v>1.25</v>
      </c>
      <c r="G875" s="58">
        <v>5.4149999999999997E-2</v>
      </c>
      <c r="H875" s="56"/>
      <c r="I875" s="57"/>
      <c r="J875" s="56"/>
      <c r="K875" s="57"/>
      <c r="L875" s="95"/>
    </row>
    <row r="876" spans="1:53" ht="14.25" x14ac:dyDescent="0.2">
      <c r="A876" s="103"/>
      <c r="B876" s="55"/>
      <c r="C876" s="55" t="s">
        <v>71</v>
      </c>
      <c r="D876" s="54"/>
      <c r="E876" s="53"/>
      <c r="F876" s="53"/>
      <c r="G876" s="53"/>
      <c r="H876" s="51">
        <f>H864+H865+H867</f>
        <v>1898.04</v>
      </c>
      <c r="I876" s="52"/>
      <c r="J876" s="51">
        <f>J864+J865+J867</f>
        <v>76.87</v>
      </c>
      <c r="K876" s="52"/>
      <c r="L876" s="96"/>
    </row>
    <row r="877" spans="1:53" ht="14.25" x14ac:dyDescent="0.2">
      <c r="A877" s="103"/>
      <c r="B877" s="55"/>
      <c r="C877" s="55" t="s">
        <v>72</v>
      </c>
      <c r="D877" s="54"/>
      <c r="E877" s="53"/>
      <c r="F877" s="53"/>
      <c r="G877" s="53"/>
      <c r="H877" s="51"/>
      <c r="I877" s="52"/>
      <c r="J877" s="51">
        <f>SUM(Q862:Q880)+SUM(V862:V880)</f>
        <v>56.550000000000004</v>
      </c>
      <c r="K877" s="52"/>
      <c r="L877" s="96"/>
    </row>
    <row r="878" spans="1:53" ht="71.25" x14ac:dyDescent="0.2">
      <c r="A878" s="103"/>
      <c r="B878" s="55" t="s">
        <v>969</v>
      </c>
      <c r="C878" s="55" t="s">
        <v>968</v>
      </c>
      <c r="D878" s="54" t="s">
        <v>73</v>
      </c>
      <c r="E878" s="53">
        <v>128</v>
      </c>
      <c r="F878" s="53">
        <f>ROUND(0.9,7)</f>
        <v>0.9</v>
      </c>
      <c r="G878" s="53">
        <v>115.2</v>
      </c>
      <c r="H878" s="51"/>
      <c r="I878" s="52"/>
      <c r="J878" s="51">
        <f>SUM(AC862:AC880)</f>
        <v>65.150000000000006</v>
      </c>
      <c r="K878" s="52"/>
      <c r="L878" s="96"/>
    </row>
    <row r="879" spans="1:53" ht="71.25" x14ac:dyDescent="0.2">
      <c r="A879" s="104"/>
      <c r="B879" s="60" t="s">
        <v>967</v>
      </c>
      <c r="C879" s="60" t="s">
        <v>966</v>
      </c>
      <c r="D879" s="59" t="s">
        <v>73</v>
      </c>
      <c r="E879" s="58">
        <v>83</v>
      </c>
      <c r="F879" s="58">
        <f>ROUND(0.85,7)</f>
        <v>0.85</v>
      </c>
      <c r="G879" s="58">
        <v>70.55</v>
      </c>
      <c r="H879" s="56"/>
      <c r="I879" s="57"/>
      <c r="J879" s="56">
        <f>SUM(AE862:AE880)</f>
        <v>39.9</v>
      </c>
      <c r="K879" s="57"/>
      <c r="L879" s="95"/>
    </row>
    <row r="880" spans="1:53" ht="15" x14ac:dyDescent="0.25">
      <c r="C880" s="198" t="s">
        <v>74</v>
      </c>
      <c r="D880" s="198"/>
      <c r="E880" s="198"/>
      <c r="F880" s="198"/>
      <c r="G880" s="198"/>
      <c r="H880" s="198"/>
      <c r="I880" s="198">
        <f>J864+J865+J867+J878+J879</f>
        <v>181.92000000000002</v>
      </c>
      <c r="J880" s="198"/>
      <c r="O880" s="49">
        <f>I880</f>
        <v>181.92000000000002</v>
      </c>
      <c r="P880" s="39">
        <f>K880</f>
        <v>0</v>
      </c>
      <c r="Q880" s="49">
        <f>J864</f>
        <v>55.88</v>
      </c>
      <c r="R880" s="49">
        <f>J864</f>
        <v>55.88</v>
      </c>
      <c r="U880" s="94">
        <f>L864</f>
        <v>0</v>
      </c>
      <c r="V880" s="49">
        <f>J866</f>
        <v>0.67</v>
      </c>
      <c r="W880" s="94">
        <f>L866</f>
        <v>0</v>
      </c>
      <c r="X880" s="49">
        <f>J865</f>
        <v>5.3</v>
      </c>
      <c r="Z880" s="94">
        <f>L865</f>
        <v>0</v>
      </c>
      <c r="AB880" s="49">
        <f>J867</f>
        <v>15.69</v>
      </c>
      <c r="AN880" s="39">
        <v>181.92000000000002</v>
      </c>
      <c r="AO880" s="39">
        <v>15.69</v>
      </c>
      <c r="AP880" s="39">
        <v>5.3</v>
      </c>
      <c r="AQ880" s="39">
        <v>55.88</v>
      </c>
      <c r="AX880" s="39">
        <v>0</v>
      </c>
      <c r="AY880" s="39">
        <v>0</v>
      </c>
      <c r="AZ880" s="39">
        <v>0</v>
      </c>
      <c r="BA880" s="39">
        <v>0</v>
      </c>
    </row>
    <row r="881" spans="1:56" ht="42.75" x14ac:dyDescent="0.2">
      <c r="A881" s="103" t="s">
        <v>733</v>
      </c>
      <c r="B881" s="55" t="s">
        <v>1166</v>
      </c>
      <c r="C881" s="55" t="s">
        <v>1167</v>
      </c>
      <c r="D881" s="54" t="s">
        <v>111</v>
      </c>
      <c r="E881" s="53">
        <v>3.14</v>
      </c>
      <c r="F881" s="53"/>
      <c r="G881" s="53">
        <v>3.14</v>
      </c>
      <c r="H881" s="51">
        <v>79.12</v>
      </c>
      <c r="I881" s="52"/>
      <c r="J881" s="51">
        <v>248.44</v>
      </c>
      <c r="K881" s="52"/>
      <c r="L881" s="96"/>
      <c r="AC881" s="39">
        <v>0</v>
      </c>
      <c r="AD881" s="39">
        <v>0</v>
      </c>
      <c r="AE881" s="39">
        <v>0</v>
      </c>
      <c r="AF881" s="39">
        <v>0</v>
      </c>
      <c r="AS881" s="39">
        <v>0</v>
      </c>
      <c r="AT881" s="39">
        <v>0</v>
      </c>
      <c r="BC881" s="39">
        <v>0</v>
      </c>
      <c r="BD881" s="39">
        <v>0</v>
      </c>
    </row>
    <row r="882" spans="1:56" x14ac:dyDescent="0.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</row>
    <row r="883" spans="1:56" ht="15" x14ac:dyDescent="0.25">
      <c r="C883" s="198" t="s">
        <v>74</v>
      </c>
      <c r="D883" s="198"/>
      <c r="E883" s="198"/>
      <c r="F883" s="198"/>
      <c r="G883" s="198"/>
      <c r="H883" s="198"/>
      <c r="I883" s="198">
        <f>J881</f>
        <v>248.44</v>
      </c>
      <c r="J883" s="198"/>
      <c r="O883" s="49">
        <f>I883</f>
        <v>248.44</v>
      </c>
      <c r="P883" s="39">
        <f>K883</f>
        <v>0</v>
      </c>
      <c r="Q883" s="39">
        <f>0</f>
        <v>0</v>
      </c>
      <c r="R883" s="39">
        <f>0</f>
        <v>0</v>
      </c>
      <c r="U883" s="39">
        <f>0</f>
        <v>0</v>
      </c>
      <c r="V883" s="39">
        <f>0</f>
        <v>0</v>
      </c>
      <c r="W883" s="39">
        <f>0</f>
        <v>0</v>
      </c>
      <c r="X883" s="39">
        <f>0</f>
        <v>0</v>
      </c>
      <c r="Z883" s="39">
        <f>0</f>
        <v>0</v>
      </c>
      <c r="AB883" s="49">
        <f>I883</f>
        <v>248.44</v>
      </c>
      <c r="AN883" s="39">
        <v>248.44</v>
      </c>
      <c r="AO883" s="39">
        <v>248.44</v>
      </c>
      <c r="AP883" s="39">
        <v>0</v>
      </c>
      <c r="AQ883" s="39">
        <v>0</v>
      </c>
      <c r="AX883" s="39">
        <v>0</v>
      </c>
      <c r="AY883" s="39">
        <v>0</v>
      </c>
      <c r="AZ883" s="39">
        <v>0</v>
      </c>
      <c r="BA883" s="39">
        <v>0</v>
      </c>
    </row>
    <row r="884" spans="1:56" ht="42.75" x14ac:dyDescent="0.2">
      <c r="A884" s="103" t="s">
        <v>734</v>
      </c>
      <c r="B884" s="55" t="s">
        <v>1168</v>
      </c>
      <c r="C884" s="55" t="s">
        <v>1169</v>
      </c>
      <c r="D884" s="54" t="s">
        <v>111</v>
      </c>
      <c r="E884" s="53">
        <v>0.47</v>
      </c>
      <c r="F884" s="53"/>
      <c r="G884" s="53">
        <v>0.47</v>
      </c>
      <c r="H884" s="51">
        <v>75.599999999999994</v>
      </c>
      <c r="I884" s="52"/>
      <c r="J884" s="51">
        <v>35.53</v>
      </c>
      <c r="K884" s="52"/>
      <c r="L884" s="96"/>
      <c r="AC884" s="39">
        <v>0</v>
      </c>
      <c r="AD884" s="39">
        <v>0</v>
      </c>
      <c r="AE884" s="39">
        <v>0</v>
      </c>
      <c r="AF884" s="39">
        <v>0</v>
      </c>
      <c r="AS884" s="39">
        <v>0</v>
      </c>
      <c r="AT884" s="39">
        <v>0</v>
      </c>
      <c r="BC884" s="39">
        <v>0</v>
      </c>
      <c r="BD884" s="39">
        <v>0</v>
      </c>
    </row>
    <row r="885" spans="1:56" x14ac:dyDescent="0.2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</row>
    <row r="886" spans="1:56" ht="15" x14ac:dyDescent="0.25">
      <c r="C886" s="198" t="s">
        <v>74</v>
      </c>
      <c r="D886" s="198"/>
      <c r="E886" s="198"/>
      <c r="F886" s="198"/>
      <c r="G886" s="198"/>
      <c r="H886" s="198"/>
      <c r="I886" s="198">
        <f>J884</f>
        <v>35.53</v>
      </c>
      <c r="J886" s="198"/>
      <c r="O886" s="49">
        <f>I886</f>
        <v>35.53</v>
      </c>
      <c r="P886" s="39">
        <f>K886</f>
        <v>0</v>
      </c>
      <c r="Q886" s="39">
        <f>0</f>
        <v>0</v>
      </c>
      <c r="R886" s="39">
        <f>0</f>
        <v>0</v>
      </c>
      <c r="U886" s="39">
        <f>0</f>
        <v>0</v>
      </c>
      <c r="V886" s="39">
        <f>0</f>
        <v>0</v>
      </c>
      <c r="W886" s="39">
        <f>0</f>
        <v>0</v>
      </c>
      <c r="X886" s="39">
        <f>0</f>
        <v>0</v>
      </c>
      <c r="Z886" s="39">
        <f>0</f>
        <v>0</v>
      </c>
      <c r="AB886" s="49">
        <f>I886</f>
        <v>35.53</v>
      </c>
      <c r="AN886" s="39">
        <v>35.53</v>
      </c>
      <c r="AO886" s="39">
        <v>35.53</v>
      </c>
      <c r="AP886" s="39">
        <v>0</v>
      </c>
      <c r="AQ886" s="39">
        <v>0</v>
      </c>
      <c r="AX886" s="39">
        <v>0</v>
      </c>
      <c r="AY886" s="39">
        <v>0</v>
      </c>
      <c r="AZ886" s="39">
        <v>0</v>
      </c>
      <c r="BA886" s="39">
        <v>0</v>
      </c>
    </row>
    <row r="887" spans="1:56" ht="71.25" x14ac:dyDescent="0.2">
      <c r="A887" s="103" t="s">
        <v>735</v>
      </c>
      <c r="B887" s="55" t="s">
        <v>1134</v>
      </c>
      <c r="C887" s="55" t="s">
        <v>1135</v>
      </c>
      <c r="D887" s="54" t="s">
        <v>108</v>
      </c>
      <c r="E887" s="53">
        <v>0.01</v>
      </c>
      <c r="F887" s="53"/>
      <c r="G887" s="53">
        <v>0.01</v>
      </c>
      <c r="H887" s="51">
        <v>12676.79</v>
      </c>
      <c r="I887" s="52"/>
      <c r="J887" s="51">
        <v>126.77</v>
      </c>
      <c r="K887" s="52"/>
      <c r="L887" s="96"/>
      <c r="AC887" s="39">
        <v>0</v>
      </c>
      <c r="AD887" s="39">
        <v>0</v>
      </c>
      <c r="AE887" s="39">
        <v>0</v>
      </c>
      <c r="AF887" s="39">
        <v>0</v>
      </c>
      <c r="AS887" s="39">
        <v>0</v>
      </c>
      <c r="AT887" s="39">
        <v>0</v>
      </c>
      <c r="BC887" s="39">
        <v>0</v>
      </c>
      <c r="BD887" s="39">
        <v>0</v>
      </c>
    </row>
    <row r="888" spans="1:56" x14ac:dyDescent="0.2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</row>
    <row r="889" spans="1:56" ht="15" x14ac:dyDescent="0.25">
      <c r="C889" s="198" t="s">
        <v>74</v>
      </c>
      <c r="D889" s="198"/>
      <c r="E889" s="198"/>
      <c r="F889" s="198"/>
      <c r="G889" s="198"/>
      <c r="H889" s="198"/>
      <c r="I889" s="198">
        <f>J887</f>
        <v>126.77</v>
      </c>
      <c r="J889" s="198"/>
      <c r="O889" s="49">
        <f>I889</f>
        <v>126.77</v>
      </c>
      <c r="P889" s="39">
        <f>K889</f>
        <v>0</v>
      </c>
      <c r="Q889" s="39">
        <f>0</f>
        <v>0</v>
      </c>
      <c r="R889" s="39">
        <f>0</f>
        <v>0</v>
      </c>
      <c r="U889" s="39">
        <f>0</f>
        <v>0</v>
      </c>
      <c r="V889" s="39">
        <f>0</f>
        <v>0</v>
      </c>
      <c r="W889" s="39">
        <f>0</f>
        <v>0</v>
      </c>
      <c r="X889" s="39">
        <f>0</f>
        <v>0</v>
      </c>
      <c r="Z889" s="39">
        <f>0</f>
        <v>0</v>
      </c>
      <c r="AB889" s="49">
        <f>I889</f>
        <v>126.77</v>
      </c>
      <c r="AN889" s="39">
        <v>126.77</v>
      </c>
      <c r="AO889" s="39">
        <v>126.77</v>
      </c>
      <c r="AP889" s="39">
        <v>0</v>
      </c>
      <c r="AQ889" s="39">
        <v>0</v>
      </c>
      <c r="AX889" s="39">
        <v>0</v>
      </c>
      <c r="AY889" s="39">
        <v>0</v>
      </c>
      <c r="AZ889" s="39">
        <v>0</v>
      </c>
      <c r="BA889" s="39">
        <v>0</v>
      </c>
    </row>
    <row r="890" spans="1:56" ht="159" x14ac:dyDescent="0.2">
      <c r="A890" s="103" t="s">
        <v>736</v>
      </c>
      <c r="B890" s="55" t="s">
        <v>1136</v>
      </c>
      <c r="C890" s="55" t="s">
        <v>1005</v>
      </c>
      <c r="D890" s="54" t="s">
        <v>104</v>
      </c>
      <c r="E890" s="53">
        <v>0.17</v>
      </c>
      <c r="F890" s="53"/>
      <c r="G890" s="53">
        <v>0.17</v>
      </c>
      <c r="H890" s="51"/>
      <c r="I890" s="52"/>
      <c r="J890" s="51"/>
      <c r="K890" s="52"/>
      <c r="L890" s="96"/>
      <c r="AC890" s="39">
        <v>382.1</v>
      </c>
      <c r="AD890" s="39">
        <v>382.1</v>
      </c>
      <c r="AE890" s="39">
        <v>252.61</v>
      </c>
      <c r="AF890" s="39">
        <v>252.61</v>
      </c>
      <c r="AS890" s="39">
        <v>382.1</v>
      </c>
      <c r="AT890" s="39">
        <v>252.61</v>
      </c>
      <c r="BC890" s="39">
        <v>0</v>
      </c>
      <c r="BD890" s="39">
        <v>0</v>
      </c>
    </row>
    <row r="891" spans="1:56" ht="38.25" x14ac:dyDescent="0.2">
      <c r="B891" s="106" t="s">
        <v>452</v>
      </c>
    </row>
    <row r="892" spans="1:56" ht="14.25" x14ac:dyDescent="0.2">
      <c r="A892" s="103"/>
      <c r="B892" s="61">
        <v>1</v>
      </c>
      <c r="C892" s="55" t="s">
        <v>33</v>
      </c>
      <c r="D892" s="54"/>
      <c r="E892" s="53"/>
      <c r="F892" s="53"/>
      <c r="G892" s="53"/>
      <c r="H892" s="51">
        <v>2142.0300000000002</v>
      </c>
      <c r="I892" s="52">
        <f>ROUND(1.15,7)</f>
        <v>1.1499999999999999</v>
      </c>
      <c r="J892" s="51">
        <v>418.77</v>
      </c>
      <c r="K892" s="52"/>
      <c r="L892" s="96"/>
    </row>
    <row r="893" spans="1:56" ht="14.25" x14ac:dyDescent="0.2">
      <c r="A893" s="103"/>
      <c r="B893" s="61">
        <v>3</v>
      </c>
      <c r="C893" s="55" t="s">
        <v>34</v>
      </c>
      <c r="D893" s="54"/>
      <c r="E893" s="53"/>
      <c r="F893" s="53"/>
      <c r="G893" s="53"/>
      <c r="H893" s="51">
        <v>572.45000000000005</v>
      </c>
      <c r="I893" s="52">
        <f>ROUND(1.25,7)</f>
        <v>1.25</v>
      </c>
      <c r="J893" s="51">
        <v>121.65</v>
      </c>
      <c r="K893" s="52"/>
      <c r="L893" s="96"/>
    </row>
    <row r="894" spans="1:56" ht="14.25" x14ac:dyDescent="0.2">
      <c r="A894" s="103"/>
      <c r="B894" s="61">
        <v>2</v>
      </c>
      <c r="C894" s="55" t="s">
        <v>67</v>
      </c>
      <c r="D894" s="54"/>
      <c r="E894" s="53"/>
      <c r="F894" s="53"/>
      <c r="G894" s="53"/>
      <c r="H894" s="51">
        <v>27.26</v>
      </c>
      <c r="I894" s="52">
        <f>ROUND(1.25,7)</f>
        <v>1.25</v>
      </c>
      <c r="J894" s="62">
        <v>5.79</v>
      </c>
      <c r="K894" s="52"/>
      <c r="L894" s="97"/>
    </row>
    <row r="895" spans="1:56" ht="14.25" x14ac:dyDescent="0.2">
      <c r="A895" s="103"/>
      <c r="B895" s="61">
        <v>4</v>
      </c>
      <c r="C895" s="55" t="s">
        <v>35</v>
      </c>
      <c r="D895" s="54"/>
      <c r="E895" s="53"/>
      <c r="F895" s="53"/>
      <c r="G895" s="53"/>
      <c r="H895" s="51">
        <v>7278.13</v>
      </c>
      <c r="I895" s="52"/>
      <c r="J895" s="51">
        <v>1237.28</v>
      </c>
      <c r="K895" s="52"/>
      <c r="L895" s="96"/>
    </row>
    <row r="896" spans="1:56" ht="14.25" x14ac:dyDescent="0.2">
      <c r="A896" s="103"/>
      <c r="B896" s="55" t="s">
        <v>1384</v>
      </c>
      <c r="C896" s="55" t="s">
        <v>1385</v>
      </c>
      <c r="D896" s="54" t="s">
        <v>108</v>
      </c>
      <c r="E896" s="53">
        <v>0.72</v>
      </c>
      <c r="F896" s="53"/>
      <c r="G896" s="53">
        <v>0.12239999999999999</v>
      </c>
      <c r="H896" s="51"/>
      <c r="I896" s="52"/>
      <c r="J896" s="51"/>
      <c r="K896" s="52"/>
      <c r="L896" s="96"/>
    </row>
    <row r="897" spans="1:56" ht="14.25" x14ac:dyDescent="0.2">
      <c r="A897" s="103"/>
      <c r="B897" s="55"/>
      <c r="C897" s="55" t="s">
        <v>68</v>
      </c>
      <c r="D897" s="54" t="s">
        <v>69</v>
      </c>
      <c r="E897" s="53">
        <v>247.92</v>
      </c>
      <c r="F897" s="53">
        <f>ROUND(1.15,7)</f>
        <v>1.1499999999999999</v>
      </c>
      <c r="G897" s="53">
        <v>48.468359999999997</v>
      </c>
      <c r="H897" s="51"/>
      <c r="I897" s="52"/>
      <c r="J897" s="51"/>
      <c r="K897" s="52"/>
      <c r="L897" s="96"/>
    </row>
    <row r="898" spans="1:56" ht="14.25" x14ac:dyDescent="0.2">
      <c r="A898" s="103"/>
      <c r="B898" s="55"/>
      <c r="C898" s="60" t="s">
        <v>70</v>
      </c>
      <c r="D898" s="59" t="s">
        <v>69</v>
      </c>
      <c r="E898" s="58">
        <v>2.35</v>
      </c>
      <c r="F898" s="58">
        <f>ROUND(1.25,7)</f>
        <v>1.25</v>
      </c>
      <c r="G898" s="58">
        <v>0.49937500000000001</v>
      </c>
      <c r="H898" s="56"/>
      <c r="I898" s="57"/>
      <c r="J898" s="56"/>
      <c r="K898" s="57"/>
      <c r="L898" s="95"/>
    </row>
    <row r="899" spans="1:56" ht="14.25" x14ac:dyDescent="0.2">
      <c r="A899" s="103"/>
      <c r="B899" s="55"/>
      <c r="C899" s="55" t="s">
        <v>71</v>
      </c>
      <c r="D899" s="54"/>
      <c r="E899" s="53"/>
      <c r="F899" s="53"/>
      <c r="G899" s="53"/>
      <c r="H899" s="51">
        <f>H892+H893+H895</f>
        <v>9992.61</v>
      </c>
      <c r="I899" s="52"/>
      <c r="J899" s="51">
        <f>J892+J893+J895</f>
        <v>1777.6999999999998</v>
      </c>
      <c r="K899" s="52"/>
      <c r="L899" s="96"/>
    </row>
    <row r="900" spans="1:56" ht="14.25" x14ac:dyDescent="0.2">
      <c r="A900" s="103"/>
      <c r="B900" s="55"/>
      <c r="C900" s="55" t="s">
        <v>72</v>
      </c>
      <c r="D900" s="54"/>
      <c r="E900" s="53"/>
      <c r="F900" s="53"/>
      <c r="G900" s="53"/>
      <c r="H900" s="51"/>
      <c r="I900" s="52"/>
      <c r="J900" s="51">
        <f>SUM(Q890:Q903)+SUM(V890:V903)</f>
        <v>424.56</v>
      </c>
      <c r="K900" s="52"/>
      <c r="L900" s="96"/>
    </row>
    <row r="901" spans="1:56" ht="28.5" x14ac:dyDescent="0.2">
      <c r="A901" s="103"/>
      <c r="B901" s="55" t="s">
        <v>216</v>
      </c>
      <c r="C901" s="55" t="s">
        <v>215</v>
      </c>
      <c r="D901" s="54" t="s">
        <v>73</v>
      </c>
      <c r="E901" s="53">
        <v>100</v>
      </c>
      <c r="F901" s="53">
        <f>ROUND(0.9,7)</f>
        <v>0.9</v>
      </c>
      <c r="G901" s="53">
        <v>90</v>
      </c>
      <c r="H901" s="51"/>
      <c r="I901" s="52"/>
      <c r="J901" s="51">
        <f>SUM(AC890:AC903)</f>
        <v>382.1</v>
      </c>
      <c r="K901" s="52"/>
      <c r="L901" s="96"/>
    </row>
    <row r="902" spans="1:56" ht="42.75" x14ac:dyDescent="0.2">
      <c r="A902" s="104"/>
      <c r="B902" s="60" t="s">
        <v>214</v>
      </c>
      <c r="C902" s="60" t="s">
        <v>213</v>
      </c>
      <c r="D902" s="59" t="s">
        <v>73</v>
      </c>
      <c r="E902" s="58">
        <v>70</v>
      </c>
      <c r="F902" s="58">
        <f>ROUND(0.85,7)</f>
        <v>0.85</v>
      </c>
      <c r="G902" s="58">
        <v>59.5</v>
      </c>
      <c r="H902" s="56"/>
      <c r="I902" s="57"/>
      <c r="J902" s="56">
        <f>SUM(AE890:AE903)</f>
        <v>252.61</v>
      </c>
      <c r="K902" s="57"/>
      <c r="L902" s="95"/>
    </row>
    <row r="903" spans="1:56" ht="15" x14ac:dyDescent="0.25">
      <c r="C903" s="198" t="s">
        <v>74</v>
      </c>
      <c r="D903" s="198"/>
      <c r="E903" s="198"/>
      <c r="F903" s="198"/>
      <c r="G903" s="198"/>
      <c r="H903" s="198"/>
      <c r="I903" s="198">
        <f>J892+J893+J895+J901+J902</f>
        <v>2412.41</v>
      </c>
      <c r="J903" s="198"/>
      <c r="O903" s="49">
        <f>I903</f>
        <v>2412.41</v>
      </c>
      <c r="P903" s="39">
        <f>K903</f>
        <v>0</v>
      </c>
      <c r="Q903" s="49">
        <f>J892</f>
        <v>418.77</v>
      </c>
      <c r="R903" s="49">
        <f>J892</f>
        <v>418.77</v>
      </c>
      <c r="U903" s="94">
        <f>L892</f>
        <v>0</v>
      </c>
      <c r="V903" s="49">
        <f>J894</f>
        <v>5.79</v>
      </c>
      <c r="W903" s="94">
        <f>L894</f>
        <v>0</v>
      </c>
      <c r="X903" s="49">
        <f>J893</f>
        <v>121.65</v>
      </c>
      <c r="Z903" s="94">
        <f>L893</f>
        <v>0</v>
      </c>
      <c r="AB903" s="49">
        <f>J895</f>
        <v>1237.28</v>
      </c>
      <c r="AN903" s="39">
        <v>2412.41</v>
      </c>
      <c r="AO903" s="39">
        <v>1237.28</v>
      </c>
      <c r="AP903" s="39">
        <v>121.65</v>
      </c>
      <c r="AQ903" s="39">
        <v>418.77</v>
      </c>
      <c r="AX903" s="39">
        <v>0</v>
      </c>
      <c r="AY903" s="39">
        <v>0</v>
      </c>
      <c r="AZ903" s="39">
        <v>0</v>
      </c>
      <c r="BA903" s="39">
        <v>0</v>
      </c>
    </row>
    <row r="904" spans="1:56" ht="28.5" x14ac:dyDescent="0.2">
      <c r="A904" s="103" t="s">
        <v>737</v>
      </c>
      <c r="B904" s="55" t="s">
        <v>1137</v>
      </c>
      <c r="C904" s="55" t="s">
        <v>1138</v>
      </c>
      <c r="D904" s="54" t="s">
        <v>111</v>
      </c>
      <c r="E904" s="53">
        <v>17</v>
      </c>
      <c r="F904" s="53"/>
      <c r="G904" s="53">
        <v>17</v>
      </c>
      <c r="H904" s="51">
        <v>59.11</v>
      </c>
      <c r="I904" s="52"/>
      <c r="J904" s="51">
        <v>1004.87</v>
      </c>
      <c r="K904" s="52"/>
      <c r="L904" s="96"/>
      <c r="AC904" s="39">
        <v>0</v>
      </c>
      <c r="AD904" s="39">
        <v>0</v>
      </c>
      <c r="AE904" s="39">
        <v>0</v>
      </c>
      <c r="AF904" s="39">
        <v>0</v>
      </c>
      <c r="AS904" s="39">
        <v>0</v>
      </c>
      <c r="AT904" s="39">
        <v>0</v>
      </c>
      <c r="BC904" s="39">
        <v>0</v>
      </c>
      <c r="BD904" s="39">
        <v>0</v>
      </c>
    </row>
    <row r="905" spans="1:56" x14ac:dyDescent="0.2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</row>
    <row r="906" spans="1:56" ht="15" x14ac:dyDescent="0.25">
      <c r="C906" s="198" t="s">
        <v>74</v>
      </c>
      <c r="D906" s="198"/>
      <c r="E906" s="198"/>
      <c r="F906" s="198"/>
      <c r="G906" s="198"/>
      <c r="H906" s="198"/>
      <c r="I906" s="198">
        <f>J904</f>
        <v>1004.87</v>
      </c>
      <c r="J906" s="198"/>
      <c r="O906" s="49">
        <f>I906</f>
        <v>1004.87</v>
      </c>
      <c r="P906" s="39">
        <f>K906</f>
        <v>0</v>
      </c>
      <c r="Q906" s="39">
        <f>0</f>
        <v>0</v>
      </c>
      <c r="R906" s="39">
        <f>0</f>
        <v>0</v>
      </c>
      <c r="U906" s="39">
        <f>0</f>
        <v>0</v>
      </c>
      <c r="V906" s="39">
        <f>0</f>
        <v>0</v>
      </c>
      <c r="W906" s="39">
        <f>0</f>
        <v>0</v>
      </c>
      <c r="X906" s="39">
        <f>0</f>
        <v>0</v>
      </c>
      <c r="Z906" s="39">
        <f>0</f>
        <v>0</v>
      </c>
      <c r="AB906" s="49">
        <f>I906</f>
        <v>1004.87</v>
      </c>
      <c r="AN906" s="39">
        <v>1004.87</v>
      </c>
      <c r="AO906" s="39">
        <v>1004.87</v>
      </c>
      <c r="AP906" s="39">
        <v>0</v>
      </c>
      <c r="AQ906" s="39">
        <v>0</v>
      </c>
      <c r="AX906" s="39">
        <v>0</v>
      </c>
      <c r="AY906" s="39">
        <v>0</v>
      </c>
      <c r="AZ906" s="39">
        <v>0</v>
      </c>
      <c r="BA906" s="39">
        <v>0</v>
      </c>
    </row>
    <row r="907" spans="1:56" ht="14.25" x14ac:dyDescent="0.2">
      <c r="C907" s="107" t="s">
        <v>1170</v>
      </c>
    </row>
    <row r="908" spans="1:56" ht="159" x14ac:dyDescent="0.2">
      <c r="A908" s="103" t="s">
        <v>739</v>
      </c>
      <c r="B908" s="55" t="s">
        <v>1102</v>
      </c>
      <c r="C908" s="55" t="s">
        <v>1024</v>
      </c>
      <c r="D908" s="54" t="s">
        <v>110</v>
      </c>
      <c r="E908" s="53">
        <v>1</v>
      </c>
      <c r="F908" s="53"/>
      <c r="G908" s="53">
        <v>1</v>
      </c>
      <c r="H908" s="51"/>
      <c r="I908" s="52"/>
      <c r="J908" s="51"/>
      <c r="K908" s="52"/>
      <c r="L908" s="96"/>
      <c r="AC908" s="39">
        <v>496.59</v>
      </c>
      <c r="AD908" s="39">
        <v>496.59</v>
      </c>
      <c r="AE908" s="39">
        <v>304.12</v>
      </c>
      <c r="AF908" s="39">
        <v>304.12</v>
      </c>
      <c r="AS908" s="39">
        <v>496.59</v>
      </c>
      <c r="AT908" s="39">
        <v>304.12</v>
      </c>
      <c r="BC908" s="39">
        <v>0</v>
      </c>
      <c r="BD908" s="39">
        <v>0</v>
      </c>
    </row>
    <row r="909" spans="1:56" ht="38.25" x14ac:dyDescent="0.2">
      <c r="B909" s="106" t="s">
        <v>452</v>
      </c>
    </row>
    <row r="910" spans="1:56" ht="14.25" x14ac:dyDescent="0.2">
      <c r="A910" s="103"/>
      <c r="B910" s="61">
        <v>1</v>
      </c>
      <c r="C910" s="55" t="s">
        <v>33</v>
      </c>
      <c r="D910" s="54"/>
      <c r="E910" s="53"/>
      <c r="F910" s="53"/>
      <c r="G910" s="53"/>
      <c r="H910" s="51">
        <v>368.12</v>
      </c>
      <c r="I910" s="52">
        <f>ROUND(1.15,7)</f>
        <v>1.1499999999999999</v>
      </c>
      <c r="J910" s="51">
        <v>423.34</v>
      </c>
      <c r="K910" s="52"/>
      <c r="L910" s="96"/>
    </row>
    <row r="911" spans="1:56" ht="14.25" x14ac:dyDescent="0.2">
      <c r="A911" s="103"/>
      <c r="B911" s="61">
        <v>3</v>
      </c>
      <c r="C911" s="55" t="s">
        <v>34</v>
      </c>
      <c r="D911" s="54"/>
      <c r="E911" s="53"/>
      <c r="F911" s="53"/>
      <c r="G911" s="53"/>
      <c r="H911" s="51">
        <v>93.88</v>
      </c>
      <c r="I911" s="52">
        <f>ROUND(1.25,7)</f>
        <v>1.25</v>
      </c>
      <c r="J911" s="51">
        <v>117.36</v>
      </c>
      <c r="K911" s="52"/>
      <c r="L911" s="96"/>
    </row>
    <row r="912" spans="1:56" ht="14.25" x14ac:dyDescent="0.2">
      <c r="A912" s="103"/>
      <c r="B912" s="61">
        <v>2</v>
      </c>
      <c r="C912" s="55" t="s">
        <v>67</v>
      </c>
      <c r="D912" s="54"/>
      <c r="E912" s="53"/>
      <c r="F912" s="53"/>
      <c r="G912" s="53"/>
      <c r="H912" s="51">
        <v>6.18</v>
      </c>
      <c r="I912" s="52">
        <f>ROUND(1.25,7)</f>
        <v>1.25</v>
      </c>
      <c r="J912" s="62">
        <v>7.73</v>
      </c>
      <c r="K912" s="52"/>
      <c r="L912" s="97"/>
    </row>
    <row r="913" spans="1:60" ht="14.25" x14ac:dyDescent="0.2">
      <c r="A913" s="103"/>
      <c r="B913" s="61">
        <v>4</v>
      </c>
      <c r="C913" s="55" t="s">
        <v>35</v>
      </c>
      <c r="D913" s="54"/>
      <c r="E913" s="53"/>
      <c r="F913" s="53"/>
      <c r="G913" s="53"/>
      <c r="H913" s="51">
        <v>196.98</v>
      </c>
      <c r="I913" s="52"/>
      <c r="J913" s="51">
        <v>196.98</v>
      </c>
      <c r="K913" s="52"/>
      <c r="L913" s="96"/>
    </row>
    <row r="914" spans="1:60" ht="14.25" x14ac:dyDescent="0.2">
      <c r="A914" s="103"/>
      <c r="B914" s="55"/>
      <c r="C914" s="55" t="s">
        <v>68</v>
      </c>
      <c r="D914" s="54" t="s">
        <v>69</v>
      </c>
      <c r="E914" s="53">
        <v>40.1</v>
      </c>
      <c r="F914" s="53">
        <f>ROUND(1.15,7)</f>
        <v>1.1499999999999999</v>
      </c>
      <c r="G914" s="53">
        <v>46.115000000000002</v>
      </c>
      <c r="H914" s="51"/>
      <c r="I914" s="52"/>
      <c r="J914" s="51"/>
      <c r="K914" s="52"/>
      <c r="L914" s="96"/>
    </row>
    <row r="915" spans="1:60" ht="14.25" x14ac:dyDescent="0.2">
      <c r="A915" s="103"/>
      <c r="B915" s="55"/>
      <c r="C915" s="60" t="s">
        <v>70</v>
      </c>
      <c r="D915" s="59" t="s">
        <v>69</v>
      </c>
      <c r="E915" s="58">
        <v>0.5</v>
      </c>
      <c r="F915" s="58">
        <f>ROUND(1.25,7)</f>
        <v>1.25</v>
      </c>
      <c r="G915" s="58">
        <v>0.625</v>
      </c>
      <c r="H915" s="56"/>
      <c r="I915" s="57"/>
      <c r="J915" s="56"/>
      <c r="K915" s="57"/>
      <c r="L915" s="95"/>
    </row>
    <row r="916" spans="1:60" ht="14.25" x14ac:dyDescent="0.2">
      <c r="A916" s="103"/>
      <c r="B916" s="55"/>
      <c r="C916" s="55" t="s">
        <v>71</v>
      </c>
      <c r="D916" s="54"/>
      <c r="E916" s="53"/>
      <c r="F916" s="53"/>
      <c r="G916" s="53"/>
      <c r="H916" s="51">
        <f>H910+H911+H913</f>
        <v>658.98</v>
      </c>
      <c r="I916" s="52"/>
      <c r="J916" s="51">
        <f>J910+J911+J913</f>
        <v>737.68</v>
      </c>
      <c r="K916" s="52"/>
      <c r="L916" s="96"/>
    </row>
    <row r="917" spans="1:60" ht="14.25" x14ac:dyDescent="0.2">
      <c r="A917" s="103"/>
      <c r="B917" s="55"/>
      <c r="C917" s="55" t="s">
        <v>72</v>
      </c>
      <c r="D917" s="54"/>
      <c r="E917" s="53"/>
      <c r="F917" s="53"/>
      <c r="G917" s="53"/>
      <c r="H917" s="51"/>
      <c r="I917" s="52"/>
      <c r="J917" s="51">
        <f>SUM(Q908:Q920)+SUM(V908:V920)</f>
        <v>431.07</v>
      </c>
      <c r="K917" s="52"/>
      <c r="L917" s="96"/>
    </row>
    <row r="918" spans="1:60" ht="71.25" x14ac:dyDescent="0.2">
      <c r="A918" s="103"/>
      <c r="B918" s="55" t="s">
        <v>969</v>
      </c>
      <c r="C918" s="55" t="s">
        <v>968</v>
      </c>
      <c r="D918" s="54" t="s">
        <v>73</v>
      </c>
      <c r="E918" s="53">
        <v>128</v>
      </c>
      <c r="F918" s="53">
        <f>ROUND(0.9,7)</f>
        <v>0.9</v>
      </c>
      <c r="G918" s="53">
        <v>115.2</v>
      </c>
      <c r="H918" s="51"/>
      <c r="I918" s="52"/>
      <c r="J918" s="51">
        <f>SUM(AC908:AC920)</f>
        <v>496.59</v>
      </c>
      <c r="K918" s="52"/>
      <c r="L918" s="96"/>
    </row>
    <row r="919" spans="1:60" ht="71.25" x14ac:dyDescent="0.2">
      <c r="A919" s="104"/>
      <c r="B919" s="60" t="s">
        <v>967</v>
      </c>
      <c r="C919" s="60" t="s">
        <v>966</v>
      </c>
      <c r="D919" s="59" t="s">
        <v>73</v>
      </c>
      <c r="E919" s="58">
        <v>83</v>
      </c>
      <c r="F919" s="58">
        <f>ROUND(0.85,7)</f>
        <v>0.85</v>
      </c>
      <c r="G919" s="58">
        <v>70.55</v>
      </c>
      <c r="H919" s="56"/>
      <c r="I919" s="57"/>
      <c r="J919" s="56">
        <f>SUM(AE908:AE920)</f>
        <v>304.12</v>
      </c>
      <c r="K919" s="57"/>
      <c r="L919" s="95"/>
    </row>
    <row r="920" spans="1:60" ht="15" x14ac:dyDescent="0.25">
      <c r="C920" s="198" t="s">
        <v>74</v>
      </c>
      <c r="D920" s="198"/>
      <c r="E920" s="198"/>
      <c r="F920" s="198"/>
      <c r="G920" s="198"/>
      <c r="H920" s="198"/>
      <c r="I920" s="198">
        <f>J910+J911+J913+J918+J919</f>
        <v>1538.3899999999999</v>
      </c>
      <c r="J920" s="198"/>
      <c r="O920" s="49">
        <f>I920</f>
        <v>1538.3899999999999</v>
      </c>
      <c r="P920" s="39">
        <f>K920</f>
        <v>0</v>
      </c>
      <c r="Q920" s="49">
        <f>J910</f>
        <v>423.34</v>
      </c>
      <c r="R920" s="49">
        <f>J910</f>
        <v>423.34</v>
      </c>
      <c r="U920" s="94">
        <f>L910</f>
        <v>0</v>
      </c>
      <c r="V920" s="49">
        <f>J912</f>
        <v>7.73</v>
      </c>
      <c r="W920" s="94">
        <f>L912</f>
        <v>0</v>
      </c>
      <c r="X920" s="49">
        <f>J911</f>
        <v>117.36</v>
      </c>
      <c r="Z920" s="94">
        <f>L911</f>
        <v>0</v>
      </c>
      <c r="AB920" s="49">
        <f>J913</f>
        <v>196.98</v>
      </c>
      <c r="AN920" s="39">
        <v>1538.3899999999999</v>
      </c>
      <c r="AO920" s="39">
        <v>196.98</v>
      </c>
      <c r="AP920" s="39">
        <v>117.36</v>
      </c>
      <c r="AQ920" s="39">
        <v>423.34</v>
      </c>
      <c r="AX920" s="39">
        <v>0</v>
      </c>
      <c r="AY920" s="39">
        <v>0</v>
      </c>
      <c r="AZ920" s="39">
        <v>0</v>
      </c>
      <c r="BA920" s="39">
        <v>0</v>
      </c>
    </row>
    <row r="921" spans="1:60" ht="42.75" x14ac:dyDescent="0.2">
      <c r="A921" s="109" t="s">
        <v>741</v>
      </c>
      <c r="B921" s="91" t="s">
        <v>1103</v>
      </c>
      <c r="C921" s="91" t="s">
        <v>1023</v>
      </c>
      <c r="D921" s="90" t="s">
        <v>1104</v>
      </c>
      <c r="E921" s="89">
        <v>1</v>
      </c>
      <c r="F921" s="89"/>
      <c r="G921" s="89">
        <v>1</v>
      </c>
      <c r="H921" s="87">
        <v>46374.91</v>
      </c>
      <c r="I921" s="88"/>
      <c r="J921" s="87">
        <v>46374.91</v>
      </c>
      <c r="K921" s="88"/>
      <c r="L921" s="108"/>
      <c r="AC921" s="39">
        <v>0</v>
      </c>
      <c r="AD921" s="39">
        <v>0</v>
      </c>
      <c r="AE921" s="39">
        <v>0</v>
      </c>
      <c r="AF921" s="39">
        <v>0</v>
      </c>
      <c r="AS921" s="39">
        <v>0</v>
      </c>
      <c r="AT921" s="39">
        <v>0</v>
      </c>
      <c r="BC921" s="39">
        <v>0</v>
      </c>
      <c r="BD921" s="39">
        <v>0</v>
      </c>
    </row>
    <row r="922" spans="1:60" x14ac:dyDescent="0.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</row>
    <row r="923" spans="1:60" ht="15" x14ac:dyDescent="0.25">
      <c r="A923" s="86"/>
      <c r="B923" s="86"/>
      <c r="C923" s="227" t="s">
        <v>74</v>
      </c>
      <c r="D923" s="227"/>
      <c r="E923" s="227"/>
      <c r="F923" s="227"/>
      <c r="G923" s="227"/>
      <c r="H923" s="227"/>
      <c r="I923" s="227">
        <f>J921</f>
        <v>46374.91</v>
      </c>
      <c r="J923" s="227"/>
      <c r="K923" s="86"/>
      <c r="L923" s="86"/>
      <c r="O923" s="49">
        <f>I923</f>
        <v>46374.91</v>
      </c>
      <c r="P923" s="39">
        <f>K923</f>
        <v>0</v>
      </c>
      <c r="Q923" s="39">
        <f>0</f>
        <v>0</v>
      </c>
      <c r="U923" s="39">
        <f>0</f>
        <v>0</v>
      </c>
      <c r="V923" s="39">
        <f>0</f>
        <v>0</v>
      </c>
      <c r="W923" s="39">
        <f>0</f>
        <v>0</v>
      </c>
      <c r="X923" s="39">
        <f>0</f>
        <v>0</v>
      </c>
      <c r="Z923" s="39">
        <f>0</f>
        <v>0</v>
      </c>
      <c r="AB923" s="49">
        <f>I923</f>
        <v>46374.91</v>
      </c>
      <c r="AN923" s="39">
        <v>0</v>
      </c>
      <c r="AO923" s="39">
        <v>0</v>
      </c>
      <c r="AP923" s="39">
        <v>0</v>
      </c>
      <c r="AQ923" s="39">
        <v>0</v>
      </c>
      <c r="AX923" s="39">
        <v>0</v>
      </c>
      <c r="AY923" s="39">
        <v>0</v>
      </c>
      <c r="AZ923" s="39">
        <v>0</v>
      </c>
      <c r="BA923" s="39">
        <v>0</v>
      </c>
      <c r="BH923" s="39">
        <v>46374.91</v>
      </c>
    </row>
    <row r="924" spans="1:60" ht="42.75" x14ac:dyDescent="0.2">
      <c r="A924" s="109" t="s">
        <v>742</v>
      </c>
      <c r="B924" s="91" t="s">
        <v>1103</v>
      </c>
      <c r="C924" s="91" t="s">
        <v>1022</v>
      </c>
      <c r="D924" s="90" t="s">
        <v>1104</v>
      </c>
      <c r="E924" s="89">
        <v>1</v>
      </c>
      <c r="F924" s="89"/>
      <c r="G924" s="89">
        <v>1</v>
      </c>
      <c r="H924" s="87">
        <v>9317.52</v>
      </c>
      <c r="I924" s="88"/>
      <c r="J924" s="87">
        <v>9317.52</v>
      </c>
      <c r="K924" s="88"/>
      <c r="L924" s="108"/>
      <c r="AC924" s="39">
        <v>0</v>
      </c>
      <c r="AD924" s="39">
        <v>0</v>
      </c>
      <c r="AE924" s="39">
        <v>0</v>
      </c>
      <c r="AF924" s="39">
        <v>0</v>
      </c>
      <c r="AS924" s="39">
        <v>0</v>
      </c>
      <c r="AT924" s="39">
        <v>0</v>
      </c>
      <c r="BC924" s="39">
        <v>0</v>
      </c>
      <c r="BD924" s="39">
        <v>0</v>
      </c>
    </row>
    <row r="925" spans="1:60" x14ac:dyDescent="0.2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</row>
    <row r="926" spans="1:60" ht="15" x14ac:dyDescent="0.25">
      <c r="A926" s="86"/>
      <c r="B926" s="86"/>
      <c r="C926" s="227" t="s">
        <v>74</v>
      </c>
      <c r="D926" s="227"/>
      <c r="E926" s="227"/>
      <c r="F926" s="227"/>
      <c r="G926" s="227"/>
      <c r="H926" s="227"/>
      <c r="I926" s="227">
        <f>J924</f>
        <v>9317.52</v>
      </c>
      <c r="J926" s="227"/>
      <c r="K926" s="86"/>
      <c r="L926" s="86"/>
      <c r="O926" s="49">
        <f>I926</f>
        <v>9317.52</v>
      </c>
      <c r="P926" s="39">
        <f>K926</f>
        <v>0</v>
      </c>
      <c r="Q926" s="39">
        <f>0</f>
        <v>0</v>
      </c>
      <c r="U926" s="39">
        <f>0</f>
        <v>0</v>
      </c>
      <c r="V926" s="39">
        <f>0</f>
        <v>0</v>
      </c>
      <c r="W926" s="39">
        <f>0</f>
        <v>0</v>
      </c>
      <c r="X926" s="39">
        <f>0</f>
        <v>0</v>
      </c>
      <c r="Z926" s="39">
        <f>0</f>
        <v>0</v>
      </c>
      <c r="AB926" s="49">
        <f>I926</f>
        <v>9317.52</v>
      </c>
      <c r="AN926" s="39">
        <v>0</v>
      </c>
      <c r="AO926" s="39">
        <v>0</v>
      </c>
      <c r="AP926" s="39">
        <v>0</v>
      </c>
      <c r="AQ926" s="39">
        <v>0</v>
      </c>
      <c r="AX926" s="39">
        <v>0</v>
      </c>
      <c r="AY926" s="39">
        <v>0</v>
      </c>
      <c r="AZ926" s="39">
        <v>0</v>
      </c>
      <c r="BA926" s="39">
        <v>0</v>
      </c>
      <c r="BH926" s="39">
        <v>9317.52</v>
      </c>
    </row>
    <row r="927" spans="1:60" ht="159" x14ac:dyDescent="0.2">
      <c r="A927" s="103" t="s">
        <v>745</v>
      </c>
      <c r="B927" s="55" t="s">
        <v>1140</v>
      </c>
      <c r="C927" s="55" t="s">
        <v>1021</v>
      </c>
      <c r="D927" s="54" t="s">
        <v>110</v>
      </c>
      <c r="E927" s="53">
        <v>1</v>
      </c>
      <c r="F927" s="53"/>
      <c r="G927" s="53">
        <v>1</v>
      </c>
      <c r="H927" s="51"/>
      <c r="I927" s="52"/>
      <c r="J927" s="51"/>
      <c r="K927" s="52"/>
      <c r="L927" s="96"/>
      <c r="AC927" s="39">
        <v>9.1999999999999993</v>
      </c>
      <c r="AD927" s="39">
        <v>9.1999999999999993</v>
      </c>
      <c r="AE927" s="39">
        <v>5.64</v>
      </c>
      <c r="AF927" s="39">
        <v>5.64</v>
      </c>
      <c r="AS927" s="39">
        <v>9.1999999999999993</v>
      </c>
      <c r="AT927" s="39">
        <v>5.64</v>
      </c>
      <c r="BC927" s="39">
        <v>0</v>
      </c>
      <c r="BD927" s="39">
        <v>0</v>
      </c>
    </row>
    <row r="928" spans="1:60" ht="38.25" x14ac:dyDescent="0.2">
      <c r="B928" s="106" t="s">
        <v>452</v>
      </c>
    </row>
    <row r="929" spans="1:56" ht="14.25" x14ac:dyDescent="0.2">
      <c r="A929" s="103"/>
      <c r="B929" s="61">
        <v>1</v>
      </c>
      <c r="C929" s="55" t="s">
        <v>33</v>
      </c>
      <c r="D929" s="54"/>
      <c r="E929" s="53"/>
      <c r="F929" s="53"/>
      <c r="G929" s="53"/>
      <c r="H929" s="51">
        <v>6.82</v>
      </c>
      <c r="I929" s="52">
        <f>ROUND(1.15,7)</f>
        <v>1.1499999999999999</v>
      </c>
      <c r="J929" s="51">
        <v>7.84</v>
      </c>
      <c r="K929" s="52"/>
      <c r="L929" s="96"/>
    </row>
    <row r="930" spans="1:56" ht="14.25" x14ac:dyDescent="0.2">
      <c r="A930" s="103"/>
      <c r="B930" s="61">
        <v>3</v>
      </c>
      <c r="C930" s="55" t="s">
        <v>34</v>
      </c>
      <c r="D930" s="54"/>
      <c r="E930" s="53"/>
      <c r="F930" s="53"/>
      <c r="G930" s="53"/>
      <c r="H930" s="51">
        <v>2.06</v>
      </c>
      <c r="I930" s="52">
        <f>ROUND(1.25,7)</f>
        <v>1.25</v>
      </c>
      <c r="J930" s="51">
        <v>2.58</v>
      </c>
      <c r="K930" s="52"/>
      <c r="L930" s="96"/>
    </row>
    <row r="931" spans="1:56" ht="14.25" x14ac:dyDescent="0.2">
      <c r="A931" s="103"/>
      <c r="B931" s="61">
        <v>2</v>
      </c>
      <c r="C931" s="55" t="s">
        <v>67</v>
      </c>
      <c r="D931" s="54"/>
      <c r="E931" s="53"/>
      <c r="F931" s="53"/>
      <c r="G931" s="53"/>
      <c r="H931" s="51">
        <v>0.12</v>
      </c>
      <c r="I931" s="52">
        <f>ROUND(1.25,7)</f>
        <v>1.25</v>
      </c>
      <c r="J931" s="62">
        <v>0.15</v>
      </c>
      <c r="K931" s="52"/>
      <c r="L931" s="97"/>
    </row>
    <row r="932" spans="1:56" ht="14.25" x14ac:dyDescent="0.2">
      <c r="A932" s="103"/>
      <c r="B932" s="61">
        <v>4</v>
      </c>
      <c r="C932" s="55" t="s">
        <v>35</v>
      </c>
      <c r="D932" s="54"/>
      <c r="E932" s="53"/>
      <c r="F932" s="53"/>
      <c r="G932" s="53"/>
      <c r="H932" s="51">
        <v>3.37</v>
      </c>
      <c r="I932" s="52"/>
      <c r="J932" s="51">
        <v>3.37</v>
      </c>
      <c r="K932" s="52"/>
      <c r="L932" s="96"/>
    </row>
    <row r="933" spans="1:56" ht="14.25" x14ac:dyDescent="0.2">
      <c r="A933" s="103"/>
      <c r="B933" s="55" t="s">
        <v>1358</v>
      </c>
      <c r="C933" s="55" t="s">
        <v>130</v>
      </c>
      <c r="D933" s="54" t="s">
        <v>113</v>
      </c>
      <c r="E933" s="53">
        <v>0</v>
      </c>
      <c r="F933" s="53"/>
      <c r="G933" s="53">
        <v>0</v>
      </c>
      <c r="H933" s="51"/>
      <c r="I933" s="52"/>
      <c r="J933" s="51"/>
      <c r="K933" s="52"/>
      <c r="L933" s="96"/>
    </row>
    <row r="934" spans="1:56" ht="14.25" x14ac:dyDescent="0.2">
      <c r="A934" s="103"/>
      <c r="B934" s="55" t="s">
        <v>1359</v>
      </c>
      <c r="C934" s="55" t="s">
        <v>1360</v>
      </c>
      <c r="D934" s="54" t="s">
        <v>110</v>
      </c>
      <c r="E934" s="53">
        <v>1</v>
      </c>
      <c r="F934" s="53"/>
      <c r="G934" s="53">
        <v>1</v>
      </c>
      <c r="H934" s="51"/>
      <c r="I934" s="52"/>
      <c r="J934" s="51"/>
      <c r="K934" s="52"/>
      <c r="L934" s="96"/>
    </row>
    <row r="935" spans="1:56" ht="14.25" x14ac:dyDescent="0.2">
      <c r="A935" s="103"/>
      <c r="B935" s="55"/>
      <c r="C935" s="55" t="s">
        <v>68</v>
      </c>
      <c r="D935" s="54" t="s">
        <v>69</v>
      </c>
      <c r="E935" s="53">
        <v>0.77</v>
      </c>
      <c r="F935" s="53">
        <f>ROUND(1.15,7)</f>
        <v>1.1499999999999999</v>
      </c>
      <c r="G935" s="53">
        <v>0.88549999999999995</v>
      </c>
      <c r="H935" s="51"/>
      <c r="I935" s="52"/>
      <c r="J935" s="51"/>
      <c r="K935" s="52"/>
      <c r="L935" s="96"/>
    </row>
    <row r="936" spans="1:56" ht="14.25" x14ac:dyDescent="0.2">
      <c r="A936" s="103"/>
      <c r="B936" s="55"/>
      <c r="C936" s="60" t="s">
        <v>70</v>
      </c>
      <c r="D936" s="59" t="s">
        <v>69</v>
      </c>
      <c r="E936" s="58">
        <v>0.01</v>
      </c>
      <c r="F936" s="58">
        <f>ROUND(1.25,7)</f>
        <v>1.25</v>
      </c>
      <c r="G936" s="58">
        <v>1.2500000000000001E-2</v>
      </c>
      <c r="H936" s="56"/>
      <c r="I936" s="57"/>
      <c r="J936" s="56"/>
      <c r="K936" s="57"/>
      <c r="L936" s="95"/>
    </row>
    <row r="937" spans="1:56" ht="14.25" x14ac:dyDescent="0.2">
      <c r="A937" s="103"/>
      <c r="B937" s="55"/>
      <c r="C937" s="55" t="s">
        <v>71</v>
      </c>
      <c r="D937" s="54"/>
      <c r="E937" s="53"/>
      <c r="F937" s="53"/>
      <c r="G937" s="53"/>
      <c r="H937" s="51">
        <f>H929+H930+H932</f>
        <v>12.25</v>
      </c>
      <c r="I937" s="52"/>
      <c r="J937" s="51">
        <f>J929+J930+J932</f>
        <v>13.79</v>
      </c>
      <c r="K937" s="52"/>
      <c r="L937" s="96"/>
    </row>
    <row r="938" spans="1:56" ht="14.25" x14ac:dyDescent="0.2">
      <c r="A938" s="103"/>
      <c r="B938" s="55"/>
      <c r="C938" s="55" t="s">
        <v>72</v>
      </c>
      <c r="D938" s="54"/>
      <c r="E938" s="53"/>
      <c r="F938" s="53"/>
      <c r="G938" s="53"/>
      <c r="H938" s="51"/>
      <c r="I938" s="52"/>
      <c r="J938" s="51">
        <f>SUM(Q927:Q941)+SUM(V927:V941)</f>
        <v>7.99</v>
      </c>
      <c r="K938" s="52"/>
      <c r="L938" s="96"/>
    </row>
    <row r="939" spans="1:56" ht="71.25" x14ac:dyDescent="0.2">
      <c r="A939" s="103"/>
      <c r="B939" s="55" t="s">
        <v>969</v>
      </c>
      <c r="C939" s="55" t="s">
        <v>968</v>
      </c>
      <c r="D939" s="54" t="s">
        <v>73</v>
      </c>
      <c r="E939" s="53">
        <v>128</v>
      </c>
      <c r="F939" s="53">
        <f>ROUND(0.9,7)</f>
        <v>0.9</v>
      </c>
      <c r="G939" s="53">
        <v>115.2</v>
      </c>
      <c r="H939" s="51"/>
      <c r="I939" s="52"/>
      <c r="J939" s="51">
        <f>SUM(AC927:AC941)</f>
        <v>9.1999999999999993</v>
      </c>
      <c r="K939" s="52"/>
      <c r="L939" s="96"/>
    </row>
    <row r="940" spans="1:56" ht="71.25" x14ac:dyDescent="0.2">
      <c r="A940" s="104"/>
      <c r="B940" s="60" t="s">
        <v>967</v>
      </c>
      <c r="C940" s="60" t="s">
        <v>966</v>
      </c>
      <c r="D940" s="59" t="s">
        <v>73</v>
      </c>
      <c r="E940" s="58">
        <v>83</v>
      </c>
      <c r="F940" s="58">
        <f>ROUND(0.85,7)</f>
        <v>0.85</v>
      </c>
      <c r="G940" s="58">
        <v>70.55</v>
      </c>
      <c r="H940" s="56"/>
      <c r="I940" s="57"/>
      <c r="J940" s="56">
        <f>SUM(AE927:AE941)</f>
        <v>5.64</v>
      </c>
      <c r="K940" s="57"/>
      <c r="L940" s="95"/>
    </row>
    <row r="941" spans="1:56" ht="15" x14ac:dyDescent="0.25">
      <c r="C941" s="198" t="s">
        <v>74</v>
      </c>
      <c r="D941" s="198"/>
      <c r="E941" s="198"/>
      <c r="F941" s="198"/>
      <c r="G941" s="198"/>
      <c r="H941" s="198"/>
      <c r="I941" s="198">
        <f>J929+J930+J932+J939+J940</f>
        <v>28.63</v>
      </c>
      <c r="J941" s="198"/>
      <c r="O941" s="49">
        <f>I941</f>
        <v>28.63</v>
      </c>
      <c r="P941" s="39">
        <f>K941</f>
        <v>0</v>
      </c>
      <c r="Q941" s="49">
        <f>J929</f>
        <v>7.84</v>
      </c>
      <c r="R941" s="49">
        <f>J929</f>
        <v>7.84</v>
      </c>
      <c r="U941" s="94">
        <f>L929</f>
        <v>0</v>
      </c>
      <c r="V941" s="49">
        <f>J931</f>
        <v>0.15</v>
      </c>
      <c r="W941" s="94">
        <f>L931</f>
        <v>0</v>
      </c>
      <c r="X941" s="49">
        <f>J930</f>
        <v>2.58</v>
      </c>
      <c r="Z941" s="94">
        <f>L930</f>
        <v>0</v>
      </c>
      <c r="AB941" s="49">
        <f>J932</f>
        <v>3.37</v>
      </c>
      <c r="AN941" s="39">
        <v>28.63</v>
      </c>
      <c r="AO941" s="39">
        <v>3.37</v>
      </c>
      <c r="AP941" s="39">
        <v>2.58</v>
      </c>
      <c r="AQ941" s="39">
        <v>7.84</v>
      </c>
      <c r="AX941" s="39">
        <v>0</v>
      </c>
      <c r="AY941" s="39">
        <v>0</v>
      </c>
      <c r="AZ941" s="39">
        <v>0</v>
      </c>
      <c r="BA941" s="39">
        <v>0</v>
      </c>
    </row>
    <row r="942" spans="1:56" ht="42.75" x14ac:dyDescent="0.2">
      <c r="A942" s="103" t="s">
        <v>746</v>
      </c>
      <c r="B942" s="55" t="s">
        <v>1141</v>
      </c>
      <c r="C942" s="55" t="s">
        <v>1142</v>
      </c>
      <c r="D942" s="54" t="s">
        <v>110</v>
      </c>
      <c r="E942" s="53">
        <v>1</v>
      </c>
      <c r="F942" s="53"/>
      <c r="G942" s="53">
        <v>1</v>
      </c>
      <c r="H942" s="51">
        <v>2412.1</v>
      </c>
      <c r="I942" s="52"/>
      <c r="J942" s="51">
        <v>2412.1</v>
      </c>
      <c r="K942" s="52"/>
      <c r="L942" s="96"/>
      <c r="AC942" s="39">
        <v>0</v>
      </c>
      <c r="AD942" s="39">
        <v>0</v>
      </c>
      <c r="AE942" s="39">
        <v>0</v>
      </c>
      <c r="AF942" s="39">
        <v>0</v>
      </c>
      <c r="AS942" s="39">
        <v>0</v>
      </c>
      <c r="AT942" s="39">
        <v>0</v>
      </c>
      <c r="BC942" s="39">
        <v>0</v>
      </c>
      <c r="BD942" s="39">
        <v>0</v>
      </c>
    </row>
    <row r="943" spans="1:56" x14ac:dyDescent="0.2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</row>
    <row r="944" spans="1:56" ht="15" x14ac:dyDescent="0.25">
      <c r="C944" s="198" t="s">
        <v>74</v>
      </c>
      <c r="D944" s="198"/>
      <c r="E944" s="198"/>
      <c r="F944" s="198"/>
      <c r="G944" s="198"/>
      <c r="H944" s="198"/>
      <c r="I944" s="198">
        <f>J942</f>
        <v>2412.1</v>
      </c>
      <c r="J944" s="198"/>
      <c r="O944" s="49">
        <f>I944</f>
        <v>2412.1</v>
      </c>
      <c r="P944" s="39">
        <f>K944</f>
        <v>0</v>
      </c>
      <c r="Q944" s="39">
        <f>0</f>
        <v>0</v>
      </c>
      <c r="R944" s="39">
        <f>0</f>
        <v>0</v>
      </c>
      <c r="U944" s="39">
        <f>0</f>
        <v>0</v>
      </c>
      <c r="V944" s="39">
        <f>0</f>
        <v>0</v>
      </c>
      <c r="W944" s="39">
        <f>0</f>
        <v>0</v>
      </c>
      <c r="X944" s="39">
        <f>0</f>
        <v>0</v>
      </c>
      <c r="Z944" s="39">
        <f>0</f>
        <v>0</v>
      </c>
      <c r="AB944" s="49">
        <f>I944</f>
        <v>2412.1</v>
      </c>
      <c r="AN944" s="39">
        <v>2412.1</v>
      </c>
      <c r="AO944" s="39">
        <v>2412.1</v>
      </c>
      <c r="AP944" s="39">
        <v>0</v>
      </c>
      <c r="AQ944" s="39">
        <v>0</v>
      </c>
      <c r="AX944" s="39">
        <v>0</v>
      </c>
      <c r="AY944" s="39">
        <v>0</v>
      </c>
      <c r="AZ944" s="39">
        <v>0</v>
      </c>
      <c r="BA944" s="39">
        <v>0</v>
      </c>
    </row>
    <row r="945" spans="1:56" ht="159" x14ac:dyDescent="0.2">
      <c r="A945" s="103" t="s">
        <v>749</v>
      </c>
      <c r="B945" s="55" t="s">
        <v>1111</v>
      </c>
      <c r="C945" s="55" t="s">
        <v>1009</v>
      </c>
      <c r="D945" s="54" t="s">
        <v>110</v>
      </c>
      <c r="E945" s="53">
        <v>3</v>
      </c>
      <c r="F945" s="53"/>
      <c r="G945" s="53">
        <v>3</v>
      </c>
      <c r="H945" s="51"/>
      <c r="I945" s="52"/>
      <c r="J945" s="51"/>
      <c r="K945" s="52"/>
      <c r="L945" s="96"/>
      <c r="AC945" s="39">
        <v>51.15</v>
      </c>
      <c r="AD945" s="39">
        <v>51.15</v>
      </c>
      <c r="AE945" s="39">
        <v>31.32</v>
      </c>
      <c r="AF945" s="39">
        <v>31.32</v>
      </c>
      <c r="AS945" s="39">
        <v>51.15</v>
      </c>
      <c r="AT945" s="39">
        <v>31.32</v>
      </c>
      <c r="BC945" s="39">
        <v>0</v>
      </c>
      <c r="BD945" s="39">
        <v>0</v>
      </c>
    </row>
    <row r="946" spans="1:56" ht="38.25" x14ac:dyDescent="0.2">
      <c r="B946" s="106" t="s">
        <v>452</v>
      </c>
    </row>
    <row r="947" spans="1:56" ht="14.25" x14ac:dyDescent="0.2">
      <c r="A947" s="103"/>
      <c r="B947" s="61">
        <v>1</v>
      </c>
      <c r="C947" s="55" t="s">
        <v>33</v>
      </c>
      <c r="D947" s="54"/>
      <c r="E947" s="53"/>
      <c r="F947" s="53"/>
      <c r="G947" s="53"/>
      <c r="H947" s="51">
        <v>12.74</v>
      </c>
      <c r="I947" s="52">
        <f>ROUND(1.15,7)</f>
        <v>1.1499999999999999</v>
      </c>
      <c r="J947" s="51">
        <v>43.95</v>
      </c>
      <c r="K947" s="52"/>
      <c r="L947" s="96"/>
    </row>
    <row r="948" spans="1:56" ht="14.25" x14ac:dyDescent="0.2">
      <c r="A948" s="103"/>
      <c r="B948" s="61">
        <v>3</v>
      </c>
      <c r="C948" s="55" t="s">
        <v>34</v>
      </c>
      <c r="D948" s="54"/>
      <c r="E948" s="53"/>
      <c r="F948" s="53"/>
      <c r="G948" s="53"/>
      <c r="H948" s="51">
        <v>1.75</v>
      </c>
      <c r="I948" s="52">
        <f>ROUND(1.25,7)</f>
        <v>1.25</v>
      </c>
      <c r="J948" s="51">
        <v>6.57</v>
      </c>
      <c r="K948" s="52"/>
      <c r="L948" s="96"/>
    </row>
    <row r="949" spans="1:56" ht="14.25" x14ac:dyDescent="0.2">
      <c r="A949" s="103"/>
      <c r="B949" s="61">
        <v>2</v>
      </c>
      <c r="C949" s="55" t="s">
        <v>67</v>
      </c>
      <c r="D949" s="54"/>
      <c r="E949" s="53"/>
      <c r="F949" s="53"/>
      <c r="G949" s="53"/>
      <c r="H949" s="51">
        <v>0.12</v>
      </c>
      <c r="I949" s="52">
        <f>ROUND(1.25,7)</f>
        <v>1.25</v>
      </c>
      <c r="J949" s="62">
        <v>0.45</v>
      </c>
      <c r="K949" s="52"/>
      <c r="L949" s="97"/>
    </row>
    <row r="950" spans="1:56" ht="14.25" x14ac:dyDescent="0.2">
      <c r="A950" s="103"/>
      <c r="B950" s="61">
        <v>4</v>
      </c>
      <c r="C950" s="55" t="s">
        <v>35</v>
      </c>
      <c r="D950" s="54"/>
      <c r="E950" s="53"/>
      <c r="F950" s="53"/>
      <c r="G950" s="53"/>
      <c r="H950" s="51">
        <v>14.74</v>
      </c>
      <c r="I950" s="52"/>
      <c r="J950" s="51">
        <v>44.22</v>
      </c>
      <c r="K950" s="52"/>
      <c r="L950" s="96"/>
    </row>
    <row r="951" spans="1:56" ht="28.5" x14ac:dyDescent="0.2">
      <c r="A951" s="103"/>
      <c r="B951" s="55" t="s">
        <v>1386</v>
      </c>
      <c r="C951" s="55" t="s">
        <v>1387</v>
      </c>
      <c r="D951" s="54" t="s">
        <v>110</v>
      </c>
      <c r="E951" s="53">
        <v>1</v>
      </c>
      <c r="F951" s="53"/>
      <c r="G951" s="53">
        <v>3</v>
      </c>
      <c r="H951" s="51"/>
      <c r="I951" s="52"/>
      <c r="J951" s="51"/>
      <c r="K951" s="52"/>
      <c r="L951" s="96"/>
    </row>
    <row r="952" spans="1:56" ht="14.25" x14ac:dyDescent="0.2">
      <c r="A952" s="103"/>
      <c r="B952" s="55"/>
      <c r="C952" s="55" t="s">
        <v>68</v>
      </c>
      <c r="D952" s="54" t="s">
        <v>69</v>
      </c>
      <c r="E952" s="53">
        <v>1.42</v>
      </c>
      <c r="F952" s="53">
        <f>ROUND(1.15,7)</f>
        <v>1.1499999999999999</v>
      </c>
      <c r="G952" s="53">
        <v>4.899</v>
      </c>
      <c r="H952" s="51"/>
      <c r="I952" s="52"/>
      <c r="J952" s="51"/>
      <c r="K952" s="52"/>
      <c r="L952" s="96"/>
    </row>
    <row r="953" spans="1:56" ht="14.25" x14ac:dyDescent="0.2">
      <c r="A953" s="103"/>
      <c r="B953" s="55"/>
      <c r="C953" s="60" t="s">
        <v>70</v>
      </c>
      <c r="D953" s="59" t="s">
        <v>69</v>
      </c>
      <c r="E953" s="58">
        <v>0.01</v>
      </c>
      <c r="F953" s="58">
        <f>ROUND(1.25,7)</f>
        <v>1.25</v>
      </c>
      <c r="G953" s="58">
        <v>3.7499999999999999E-2</v>
      </c>
      <c r="H953" s="56"/>
      <c r="I953" s="57"/>
      <c r="J953" s="56"/>
      <c r="K953" s="57"/>
      <c r="L953" s="95"/>
    </row>
    <row r="954" spans="1:56" ht="14.25" x14ac:dyDescent="0.2">
      <c r="A954" s="103"/>
      <c r="B954" s="55"/>
      <c r="C954" s="55" t="s">
        <v>71</v>
      </c>
      <c r="D954" s="54"/>
      <c r="E954" s="53"/>
      <c r="F954" s="53"/>
      <c r="G954" s="53"/>
      <c r="H954" s="51">
        <f>H947+H948+H950</f>
        <v>29.23</v>
      </c>
      <c r="I954" s="52"/>
      <c r="J954" s="51">
        <f>J947+J948+J950</f>
        <v>94.740000000000009</v>
      </c>
      <c r="K954" s="52"/>
      <c r="L954" s="96"/>
    </row>
    <row r="955" spans="1:56" ht="14.25" x14ac:dyDescent="0.2">
      <c r="A955" s="103"/>
      <c r="B955" s="55"/>
      <c r="C955" s="55" t="s">
        <v>72</v>
      </c>
      <c r="D955" s="54"/>
      <c r="E955" s="53"/>
      <c r="F955" s="53"/>
      <c r="G955" s="53"/>
      <c r="H955" s="51"/>
      <c r="I955" s="52"/>
      <c r="J955" s="51">
        <f>SUM(Q945:Q958)+SUM(V945:V958)</f>
        <v>44.400000000000006</v>
      </c>
      <c r="K955" s="52"/>
      <c r="L955" s="96"/>
    </row>
    <row r="956" spans="1:56" ht="71.25" x14ac:dyDescent="0.2">
      <c r="A956" s="103"/>
      <c r="B956" s="55" t="s">
        <v>969</v>
      </c>
      <c r="C956" s="55" t="s">
        <v>968</v>
      </c>
      <c r="D956" s="54" t="s">
        <v>73</v>
      </c>
      <c r="E956" s="53">
        <v>128</v>
      </c>
      <c r="F956" s="53">
        <f>ROUND(0.9,7)</f>
        <v>0.9</v>
      </c>
      <c r="G956" s="53">
        <v>115.2</v>
      </c>
      <c r="H956" s="51"/>
      <c r="I956" s="52"/>
      <c r="J956" s="51">
        <f>SUM(AC945:AC958)</f>
        <v>51.15</v>
      </c>
      <c r="K956" s="52"/>
      <c r="L956" s="96"/>
    </row>
    <row r="957" spans="1:56" ht="71.25" x14ac:dyDescent="0.2">
      <c r="A957" s="104"/>
      <c r="B957" s="60" t="s">
        <v>967</v>
      </c>
      <c r="C957" s="60" t="s">
        <v>966</v>
      </c>
      <c r="D957" s="59" t="s">
        <v>73</v>
      </c>
      <c r="E957" s="58">
        <v>83</v>
      </c>
      <c r="F957" s="58">
        <f>ROUND(0.85,7)</f>
        <v>0.85</v>
      </c>
      <c r="G957" s="58">
        <v>70.55</v>
      </c>
      <c r="H957" s="56"/>
      <c r="I957" s="57"/>
      <c r="J957" s="56">
        <f>SUM(AE945:AE958)</f>
        <v>31.32</v>
      </c>
      <c r="K957" s="57"/>
      <c r="L957" s="95"/>
    </row>
    <row r="958" spans="1:56" ht="15" x14ac:dyDescent="0.25">
      <c r="C958" s="198" t="s">
        <v>74</v>
      </c>
      <c r="D958" s="198"/>
      <c r="E958" s="198"/>
      <c r="F958" s="198"/>
      <c r="G958" s="198"/>
      <c r="H958" s="198"/>
      <c r="I958" s="198">
        <f>J947+J948+J950+J956+J957</f>
        <v>177.21</v>
      </c>
      <c r="J958" s="198"/>
      <c r="O958" s="49">
        <f>I958</f>
        <v>177.21</v>
      </c>
      <c r="P958" s="39">
        <f>K958</f>
        <v>0</v>
      </c>
      <c r="Q958" s="49">
        <f>J947</f>
        <v>43.95</v>
      </c>
      <c r="R958" s="49">
        <f>J947</f>
        <v>43.95</v>
      </c>
      <c r="U958" s="94">
        <f>L947</f>
        <v>0</v>
      </c>
      <c r="V958" s="49">
        <f>J949</f>
        <v>0.45</v>
      </c>
      <c r="W958" s="94">
        <f>L949</f>
        <v>0</v>
      </c>
      <c r="X958" s="49">
        <f>J948</f>
        <v>6.57</v>
      </c>
      <c r="Z958" s="94">
        <f>L948</f>
        <v>0</v>
      </c>
      <c r="AB958" s="49">
        <f>J950</f>
        <v>44.22</v>
      </c>
      <c r="AN958" s="39">
        <v>177.21</v>
      </c>
      <c r="AO958" s="39">
        <v>44.22</v>
      </c>
      <c r="AP958" s="39">
        <v>6.57</v>
      </c>
      <c r="AQ958" s="39">
        <v>43.95</v>
      </c>
      <c r="AX958" s="39">
        <v>0</v>
      </c>
      <c r="AY958" s="39">
        <v>0</v>
      </c>
      <c r="AZ958" s="39">
        <v>0</v>
      </c>
      <c r="BA958" s="39">
        <v>0</v>
      </c>
    </row>
    <row r="959" spans="1:56" ht="71.25" x14ac:dyDescent="0.2">
      <c r="A959" s="109" t="s">
        <v>751</v>
      </c>
      <c r="B959" s="91" t="s">
        <v>1112</v>
      </c>
      <c r="C959" s="91" t="s">
        <v>1020</v>
      </c>
      <c r="D959" s="90" t="s">
        <v>110</v>
      </c>
      <c r="E959" s="89">
        <v>1</v>
      </c>
      <c r="F959" s="89"/>
      <c r="G959" s="89">
        <v>1</v>
      </c>
      <c r="H959" s="87">
        <v>1823.6</v>
      </c>
      <c r="I959" s="88"/>
      <c r="J959" s="87">
        <v>1823.6</v>
      </c>
      <c r="K959" s="88"/>
      <c r="L959" s="108"/>
      <c r="AC959" s="39">
        <v>0</v>
      </c>
      <c r="AD959" s="39">
        <v>0</v>
      </c>
      <c r="AE959" s="39">
        <v>0</v>
      </c>
      <c r="AF959" s="39">
        <v>0</v>
      </c>
      <c r="AS959" s="39">
        <v>0</v>
      </c>
      <c r="AT959" s="39">
        <v>0</v>
      </c>
      <c r="BC959" s="39">
        <v>0</v>
      </c>
      <c r="BD959" s="39">
        <v>0</v>
      </c>
    </row>
    <row r="960" spans="1:56" x14ac:dyDescent="0.2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</row>
    <row r="961" spans="1:60" ht="15" x14ac:dyDescent="0.25">
      <c r="A961" s="86"/>
      <c r="B961" s="86"/>
      <c r="C961" s="227" t="s">
        <v>74</v>
      </c>
      <c r="D961" s="227"/>
      <c r="E961" s="227"/>
      <c r="F961" s="227"/>
      <c r="G961" s="227"/>
      <c r="H961" s="227"/>
      <c r="I961" s="227">
        <f>J959</f>
        <v>1823.6</v>
      </c>
      <c r="J961" s="227"/>
      <c r="K961" s="86"/>
      <c r="L961" s="86"/>
      <c r="O961" s="49">
        <f>I961</f>
        <v>1823.6</v>
      </c>
      <c r="P961" s="39">
        <f>K961</f>
        <v>0</v>
      </c>
      <c r="Q961" s="39">
        <f>0</f>
        <v>0</v>
      </c>
      <c r="U961" s="39">
        <f>0</f>
        <v>0</v>
      </c>
      <c r="V961" s="39">
        <f>0</f>
        <v>0</v>
      </c>
      <c r="W961" s="39">
        <f>0</f>
        <v>0</v>
      </c>
      <c r="X961" s="39">
        <f>0</f>
        <v>0</v>
      </c>
      <c r="Z961" s="39">
        <f>0</f>
        <v>0</v>
      </c>
      <c r="AB961" s="49">
        <f>I961</f>
        <v>1823.6</v>
      </c>
      <c r="AN961" s="39">
        <v>0</v>
      </c>
      <c r="AO961" s="39">
        <v>0</v>
      </c>
      <c r="AP961" s="39">
        <v>0</v>
      </c>
      <c r="AQ961" s="39">
        <v>0</v>
      </c>
      <c r="AX961" s="39">
        <v>0</v>
      </c>
      <c r="AY961" s="39">
        <v>0</v>
      </c>
      <c r="AZ961" s="39">
        <v>0</v>
      </c>
      <c r="BA961" s="39">
        <v>0</v>
      </c>
      <c r="BH961" s="39">
        <v>1823.6</v>
      </c>
    </row>
    <row r="962" spans="1:60" ht="71.25" x14ac:dyDescent="0.2">
      <c r="A962" s="109" t="s">
        <v>752</v>
      </c>
      <c r="B962" s="91" t="s">
        <v>1145</v>
      </c>
      <c r="C962" s="91" t="s">
        <v>1008</v>
      </c>
      <c r="D962" s="90" t="s">
        <v>110</v>
      </c>
      <c r="E962" s="89">
        <v>2</v>
      </c>
      <c r="F962" s="89"/>
      <c r="G962" s="89">
        <v>2</v>
      </c>
      <c r="H962" s="87">
        <v>2660.38</v>
      </c>
      <c r="I962" s="88"/>
      <c r="J962" s="87">
        <v>5320.76</v>
      </c>
      <c r="K962" s="88"/>
      <c r="L962" s="108"/>
      <c r="AC962" s="39">
        <v>0</v>
      </c>
      <c r="AD962" s="39">
        <v>0</v>
      </c>
      <c r="AE962" s="39">
        <v>0</v>
      </c>
      <c r="AF962" s="39">
        <v>0</v>
      </c>
      <c r="AS962" s="39">
        <v>0</v>
      </c>
      <c r="AT962" s="39">
        <v>0</v>
      </c>
      <c r="BC962" s="39">
        <v>0</v>
      </c>
      <c r="BD962" s="39">
        <v>0</v>
      </c>
    </row>
    <row r="963" spans="1:60" x14ac:dyDescent="0.2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</row>
    <row r="964" spans="1:60" ht="15" x14ac:dyDescent="0.25">
      <c r="A964" s="86"/>
      <c r="B964" s="86"/>
      <c r="C964" s="227" t="s">
        <v>74</v>
      </c>
      <c r="D964" s="227"/>
      <c r="E964" s="227"/>
      <c r="F964" s="227"/>
      <c r="G964" s="227"/>
      <c r="H964" s="227"/>
      <c r="I964" s="227">
        <f>J962</f>
        <v>5320.76</v>
      </c>
      <c r="J964" s="227"/>
      <c r="K964" s="86"/>
      <c r="L964" s="86"/>
      <c r="O964" s="49">
        <f>I964</f>
        <v>5320.76</v>
      </c>
      <c r="P964" s="39">
        <f>K964</f>
        <v>0</v>
      </c>
      <c r="Q964" s="39">
        <f>0</f>
        <v>0</v>
      </c>
      <c r="U964" s="39">
        <f>0</f>
        <v>0</v>
      </c>
      <c r="V964" s="39">
        <f>0</f>
        <v>0</v>
      </c>
      <c r="W964" s="39">
        <f>0</f>
        <v>0</v>
      </c>
      <c r="X964" s="39">
        <f>0</f>
        <v>0</v>
      </c>
      <c r="Z964" s="39">
        <f>0</f>
        <v>0</v>
      </c>
      <c r="AB964" s="49">
        <f>I964</f>
        <v>5320.76</v>
      </c>
      <c r="AN964" s="39">
        <v>0</v>
      </c>
      <c r="AO964" s="39">
        <v>0</v>
      </c>
      <c r="AP964" s="39">
        <v>0</v>
      </c>
      <c r="AQ964" s="39">
        <v>0</v>
      </c>
      <c r="AX964" s="39">
        <v>0</v>
      </c>
      <c r="AY964" s="39">
        <v>0</v>
      </c>
      <c r="AZ964" s="39">
        <v>0</v>
      </c>
      <c r="BA964" s="39">
        <v>0</v>
      </c>
      <c r="BH964" s="39">
        <v>5320.76</v>
      </c>
    </row>
    <row r="965" spans="1:60" ht="144.75" x14ac:dyDescent="0.2">
      <c r="A965" s="103" t="s">
        <v>754</v>
      </c>
      <c r="B965" s="55" t="s">
        <v>1113</v>
      </c>
      <c r="C965" s="55" t="s">
        <v>1003</v>
      </c>
      <c r="D965" s="54" t="s">
        <v>110</v>
      </c>
      <c r="E965" s="53">
        <v>19</v>
      </c>
      <c r="F965" s="53"/>
      <c r="G965" s="53">
        <v>19</v>
      </c>
      <c r="H965" s="51"/>
      <c r="I965" s="52"/>
      <c r="J965" s="51"/>
      <c r="K965" s="52"/>
      <c r="L965" s="96"/>
      <c r="AC965" s="39">
        <v>275.35000000000002</v>
      </c>
      <c r="AD965" s="39">
        <v>275.35000000000002</v>
      </c>
      <c r="AE965" s="39">
        <v>168.63</v>
      </c>
      <c r="AF965" s="39">
        <v>168.63</v>
      </c>
      <c r="AS965" s="39">
        <v>275.35000000000002</v>
      </c>
      <c r="AT965" s="39">
        <v>168.63</v>
      </c>
      <c r="BC965" s="39">
        <v>0</v>
      </c>
      <c r="BD965" s="39">
        <v>0</v>
      </c>
    </row>
    <row r="966" spans="1:60" ht="38.25" x14ac:dyDescent="0.2">
      <c r="B966" s="106" t="s">
        <v>452</v>
      </c>
    </row>
    <row r="967" spans="1:60" ht="14.25" x14ac:dyDescent="0.2">
      <c r="A967" s="103"/>
      <c r="B967" s="61">
        <v>1</v>
      </c>
      <c r="C967" s="55" t="s">
        <v>33</v>
      </c>
      <c r="D967" s="54"/>
      <c r="E967" s="53"/>
      <c r="F967" s="53"/>
      <c r="G967" s="53"/>
      <c r="H967" s="51">
        <v>10.81</v>
      </c>
      <c r="I967" s="52">
        <f>ROUND(1.15,7)</f>
        <v>1.1499999999999999</v>
      </c>
      <c r="J967" s="51">
        <v>236.17</v>
      </c>
      <c r="K967" s="52"/>
      <c r="L967" s="96"/>
    </row>
    <row r="968" spans="1:60" ht="14.25" x14ac:dyDescent="0.2">
      <c r="A968" s="103"/>
      <c r="B968" s="61">
        <v>3</v>
      </c>
      <c r="C968" s="55" t="s">
        <v>34</v>
      </c>
      <c r="D968" s="54"/>
      <c r="E968" s="53"/>
      <c r="F968" s="53"/>
      <c r="G968" s="53"/>
      <c r="H968" s="51">
        <v>3.52</v>
      </c>
      <c r="I968" s="52">
        <f>ROUND(1.25,7)</f>
        <v>1.25</v>
      </c>
      <c r="J968" s="51">
        <v>83.6</v>
      </c>
      <c r="K968" s="52"/>
      <c r="L968" s="96"/>
    </row>
    <row r="969" spans="1:60" ht="14.25" x14ac:dyDescent="0.2">
      <c r="A969" s="103"/>
      <c r="B969" s="61">
        <v>2</v>
      </c>
      <c r="C969" s="55" t="s">
        <v>67</v>
      </c>
      <c r="D969" s="54"/>
      <c r="E969" s="53"/>
      <c r="F969" s="53"/>
      <c r="G969" s="53"/>
      <c r="H969" s="51">
        <v>0.12</v>
      </c>
      <c r="I969" s="52">
        <f>ROUND(1.25,7)</f>
        <v>1.25</v>
      </c>
      <c r="J969" s="62">
        <v>2.85</v>
      </c>
      <c r="K969" s="52"/>
      <c r="L969" s="97"/>
    </row>
    <row r="970" spans="1:60" ht="14.25" x14ac:dyDescent="0.2">
      <c r="A970" s="103"/>
      <c r="B970" s="61">
        <v>4</v>
      </c>
      <c r="C970" s="55" t="s">
        <v>35</v>
      </c>
      <c r="D970" s="54"/>
      <c r="E970" s="53"/>
      <c r="F970" s="53"/>
      <c r="G970" s="53"/>
      <c r="H970" s="51">
        <v>7.03</v>
      </c>
      <c r="I970" s="52"/>
      <c r="J970" s="51">
        <v>133.57</v>
      </c>
      <c r="K970" s="52"/>
      <c r="L970" s="96"/>
    </row>
    <row r="971" spans="1:60" ht="14.25" x14ac:dyDescent="0.2">
      <c r="A971" s="103"/>
      <c r="B971" s="55" t="s">
        <v>1358</v>
      </c>
      <c r="C971" s="55" t="s">
        <v>130</v>
      </c>
      <c r="D971" s="54" t="s">
        <v>113</v>
      </c>
      <c r="E971" s="53">
        <v>0</v>
      </c>
      <c r="F971" s="53"/>
      <c r="G971" s="53">
        <v>0</v>
      </c>
      <c r="H971" s="51"/>
      <c r="I971" s="52"/>
      <c r="J971" s="51"/>
      <c r="K971" s="52"/>
      <c r="L971" s="96"/>
    </row>
    <row r="972" spans="1:60" ht="14.25" x14ac:dyDescent="0.2">
      <c r="A972" s="103"/>
      <c r="B972" s="55" t="s">
        <v>1382</v>
      </c>
      <c r="C972" s="55" t="s">
        <v>1383</v>
      </c>
      <c r="D972" s="54" t="s">
        <v>110</v>
      </c>
      <c r="E972" s="53">
        <v>1</v>
      </c>
      <c r="F972" s="53"/>
      <c r="G972" s="53">
        <v>19</v>
      </c>
      <c r="H972" s="51"/>
      <c r="I972" s="52"/>
      <c r="J972" s="51"/>
      <c r="K972" s="52"/>
      <c r="L972" s="96"/>
    </row>
    <row r="973" spans="1:60" ht="14.25" x14ac:dyDescent="0.2">
      <c r="A973" s="103"/>
      <c r="B973" s="55"/>
      <c r="C973" s="55" t="s">
        <v>68</v>
      </c>
      <c r="D973" s="54" t="s">
        <v>69</v>
      </c>
      <c r="E973" s="53">
        <v>1.22</v>
      </c>
      <c r="F973" s="53">
        <f>ROUND(1.15,7)</f>
        <v>1.1499999999999999</v>
      </c>
      <c r="G973" s="53">
        <v>26.657</v>
      </c>
      <c r="H973" s="51"/>
      <c r="I973" s="52"/>
      <c r="J973" s="51"/>
      <c r="K973" s="52"/>
      <c r="L973" s="96"/>
    </row>
    <row r="974" spans="1:60" ht="14.25" x14ac:dyDescent="0.2">
      <c r="A974" s="103"/>
      <c r="B974" s="55"/>
      <c r="C974" s="60" t="s">
        <v>70</v>
      </c>
      <c r="D974" s="59" t="s">
        <v>69</v>
      </c>
      <c r="E974" s="58">
        <v>0.01</v>
      </c>
      <c r="F974" s="58">
        <f>ROUND(1.25,7)</f>
        <v>1.25</v>
      </c>
      <c r="G974" s="58">
        <v>0.23749999999999999</v>
      </c>
      <c r="H974" s="56"/>
      <c r="I974" s="57"/>
      <c r="J974" s="56"/>
      <c r="K974" s="57"/>
      <c r="L974" s="95"/>
    </row>
    <row r="975" spans="1:60" ht="14.25" x14ac:dyDescent="0.2">
      <c r="A975" s="103"/>
      <c r="B975" s="55"/>
      <c r="C975" s="55" t="s">
        <v>71</v>
      </c>
      <c r="D975" s="54"/>
      <c r="E975" s="53"/>
      <c r="F975" s="53"/>
      <c r="G975" s="53"/>
      <c r="H975" s="51">
        <f>H967+H968+H970</f>
        <v>21.36</v>
      </c>
      <c r="I975" s="52"/>
      <c r="J975" s="51">
        <f>J967+J968+J970</f>
        <v>453.34</v>
      </c>
      <c r="K975" s="52"/>
      <c r="L975" s="96"/>
    </row>
    <row r="976" spans="1:60" ht="14.25" x14ac:dyDescent="0.2">
      <c r="A976" s="103"/>
      <c r="B976" s="55"/>
      <c r="C976" s="55" t="s">
        <v>72</v>
      </c>
      <c r="D976" s="54"/>
      <c r="E976" s="53"/>
      <c r="F976" s="53"/>
      <c r="G976" s="53"/>
      <c r="H976" s="51"/>
      <c r="I976" s="52"/>
      <c r="J976" s="51">
        <f>SUM(Q965:Q979)+SUM(V965:V979)</f>
        <v>239.01999999999998</v>
      </c>
      <c r="K976" s="52"/>
      <c r="L976" s="96"/>
    </row>
    <row r="977" spans="1:56" ht="71.25" x14ac:dyDescent="0.2">
      <c r="A977" s="103"/>
      <c r="B977" s="55" t="s">
        <v>969</v>
      </c>
      <c r="C977" s="55" t="s">
        <v>968</v>
      </c>
      <c r="D977" s="54" t="s">
        <v>73</v>
      </c>
      <c r="E977" s="53">
        <v>128</v>
      </c>
      <c r="F977" s="53">
        <f>ROUND(0.9,7)</f>
        <v>0.9</v>
      </c>
      <c r="G977" s="53">
        <v>115.2</v>
      </c>
      <c r="H977" s="51"/>
      <c r="I977" s="52"/>
      <c r="J977" s="51">
        <f>SUM(AC965:AC979)</f>
        <v>275.35000000000002</v>
      </c>
      <c r="K977" s="52"/>
      <c r="L977" s="96"/>
    </row>
    <row r="978" spans="1:56" ht="71.25" x14ac:dyDescent="0.2">
      <c r="A978" s="104"/>
      <c r="B978" s="60" t="s">
        <v>967</v>
      </c>
      <c r="C978" s="60" t="s">
        <v>966</v>
      </c>
      <c r="D978" s="59" t="s">
        <v>73</v>
      </c>
      <c r="E978" s="58">
        <v>83</v>
      </c>
      <c r="F978" s="58">
        <f>ROUND(0.85,7)</f>
        <v>0.85</v>
      </c>
      <c r="G978" s="58">
        <v>70.55</v>
      </c>
      <c r="H978" s="56"/>
      <c r="I978" s="57"/>
      <c r="J978" s="56">
        <f>SUM(AE965:AE979)</f>
        <v>168.63</v>
      </c>
      <c r="K978" s="57"/>
      <c r="L978" s="95"/>
    </row>
    <row r="979" spans="1:56" ht="15" x14ac:dyDescent="0.25">
      <c r="C979" s="198" t="s">
        <v>74</v>
      </c>
      <c r="D979" s="198"/>
      <c r="E979" s="198"/>
      <c r="F979" s="198"/>
      <c r="G979" s="198"/>
      <c r="H979" s="198"/>
      <c r="I979" s="198">
        <f>J967+J968+J970+J977+J978</f>
        <v>897.32</v>
      </c>
      <c r="J979" s="198"/>
      <c r="O979" s="49">
        <f>I979</f>
        <v>897.32</v>
      </c>
      <c r="P979" s="39">
        <f>K979</f>
        <v>0</v>
      </c>
      <c r="Q979" s="49">
        <f>J967</f>
        <v>236.17</v>
      </c>
      <c r="R979" s="49">
        <f>J967</f>
        <v>236.17</v>
      </c>
      <c r="U979" s="94">
        <f>L967</f>
        <v>0</v>
      </c>
      <c r="V979" s="49">
        <f>J969</f>
        <v>2.85</v>
      </c>
      <c r="W979" s="94">
        <f>L969</f>
        <v>0</v>
      </c>
      <c r="X979" s="49">
        <f>J968</f>
        <v>83.6</v>
      </c>
      <c r="Z979" s="94">
        <f>L968</f>
        <v>0</v>
      </c>
      <c r="AB979" s="49">
        <f>J970</f>
        <v>133.57</v>
      </c>
      <c r="AN979" s="39">
        <v>897.32</v>
      </c>
      <c r="AO979" s="39">
        <v>133.57</v>
      </c>
      <c r="AP979" s="39">
        <v>83.6</v>
      </c>
      <c r="AQ979" s="39">
        <v>236.17</v>
      </c>
      <c r="AX979" s="39">
        <v>0</v>
      </c>
      <c r="AY979" s="39">
        <v>0</v>
      </c>
      <c r="AZ979" s="39">
        <v>0</v>
      </c>
      <c r="BA979" s="39">
        <v>0</v>
      </c>
    </row>
    <row r="980" spans="1:56" ht="28.5" x14ac:dyDescent="0.2">
      <c r="A980" s="103" t="s">
        <v>755</v>
      </c>
      <c r="B980" s="55" t="s">
        <v>1148</v>
      </c>
      <c r="C980" s="55" t="s">
        <v>1149</v>
      </c>
      <c r="D980" s="54" t="s">
        <v>110</v>
      </c>
      <c r="E980" s="53">
        <v>13</v>
      </c>
      <c r="F980" s="53"/>
      <c r="G980" s="53">
        <v>13</v>
      </c>
      <c r="H980" s="51">
        <v>45.19</v>
      </c>
      <c r="I980" s="52"/>
      <c r="J980" s="51">
        <v>587.47</v>
      </c>
      <c r="K980" s="52"/>
      <c r="L980" s="96"/>
      <c r="AC980" s="39">
        <v>0</v>
      </c>
      <c r="AD980" s="39">
        <v>0</v>
      </c>
      <c r="AE980" s="39">
        <v>0</v>
      </c>
      <c r="AF980" s="39">
        <v>0</v>
      </c>
      <c r="AS980" s="39">
        <v>0</v>
      </c>
      <c r="AT980" s="39">
        <v>0</v>
      </c>
      <c r="BC980" s="39">
        <v>0</v>
      </c>
      <c r="BD980" s="39">
        <v>0</v>
      </c>
    </row>
    <row r="981" spans="1:56" x14ac:dyDescent="0.2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</row>
    <row r="982" spans="1:56" ht="15" x14ac:dyDescent="0.25">
      <c r="C982" s="198" t="s">
        <v>74</v>
      </c>
      <c r="D982" s="198"/>
      <c r="E982" s="198"/>
      <c r="F982" s="198"/>
      <c r="G982" s="198"/>
      <c r="H982" s="198"/>
      <c r="I982" s="198">
        <f>J980</f>
        <v>587.47</v>
      </c>
      <c r="J982" s="198"/>
      <c r="O982" s="49">
        <f>I982</f>
        <v>587.47</v>
      </c>
      <c r="P982" s="39">
        <f>K982</f>
        <v>0</v>
      </c>
      <c r="Q982" s="39">
        <f>0</f>
        <v>0</v>
      </c>
      <c r="R982" s="39">
        <f>0</f>
        <v>0</v>
      </c>
      <c r="U982" s="39">
        <f>0</f>
        <v>0</v>
      </c>
      <c r="V982" s="39">
        <f>0</f>
        <v>0</v>
      </c>
      <c r="W982" s="39">
        <f>0</f>
        <v>0</v>
      </c>
      <c r="X982" s="39">
        <f>0</f>
        <v>0</v>
      </c>
      <c r="Z982" s="39">
        <f>0</f>
        <v>0</v>
      </c>
      <c r="AB982" s="49">
        <f>I982</f>
        <v>587.47</v>
      </c>
      <c r="AN982" s="39">
        <v>587.47</v>
      </c>
      <c r="AO982" s="39">
        <v>587.47</v>
      </c>
      <c r="AP982" s="39">
        <v>0</v>
      </c>
      <c r="AQ982" s="39">
        <v>0</v>
      </c>
      <c r="AX982" s="39">
        <v>0</v>
      </c>
      <c r="AY982" s="39">
        <v>0</v>
      </c>
      <c r="AZ982" s="39">
        <v>0</v>
      </c>
      <c r="BA982" s="39">
        <v>0</v>
      </c>
    </row>
    <row r="983" spans="1:56" ht="28.5" x14ac:dyDescent="0.2">
      <c r="A983" s="103" t="s">
        <v>756</v>
      </c>
      <c r="B983" s="55" t="s">
        <v>1171</v>
      </c>
      <c r="C983" s="55" t="s">
        <v>1172</v>
      </c>
      <c r="D983" s="54" t="s">
        <v>110</v>
      </c>
      <c r="E983" s="53">
        <v>6</v>
      </c>
      <c r="F983" s="53"/>
      <c r="G983" s="53">
        <v>6</v>
      </c>
      <c r="H983" s="51">
        <v>37.96</v>
      </c>
      <c r="I983" s="52"/>
      <c r="J983" s="51">
        <v>227.76</v>
      </c>
      <c r="K983" s="52"/>
      <c r="L983" s="96"/>
      <c r="AC983" s="39">
        <v>0</v>
      </c>
      <c r="AD983" s="39">
        <v>0</v>
      </c>
      <c r="AE983" s="39">
        <v>0</v>
      </c>
      <c r="AF983" s="39">
        <v>0</v>
      </c>
      <c r="AS983" s="39">
        <v>0</v>
      </c>
      <c r="AT983" s="39">
        <v>0</v>
      </c>
      <c r="BC983" s="39">
        <v>0</v>
      </c>
      <c r="BD983" s="39">
        <v>0</v>
      </c>
    </row>
    <row r="984" spans="1:56" x14ac:dyDescent="0.2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</row>
    <row r="985" spans="1:56" ht="15" x14ac:dyDescent="0.25">
      <c r="C985" s="198" t="s">
        <v>74</v>
      </c>
      <c r="D985" s="198"/>
      <c r="E985" s="198"/>
      <c r="F985" s="198"/>
      <c r="G985" s="198"/>
      <c r="H985" s="198"/>
      <c r="I985" s="198">
        <f>J983</f>
        <v>227.76</v>
      </c>
      <c r="J985" s="198"/>
      <c r="O985" s="49">
        <f>I985</f>
        <v>227.76</v>
      </c>
      <c r="P985" s="39">
        <f>K985</f>
        <v>0</v>
      </c>
      <c r="Q985" s="39">
        <f>0</f>
        <v>0</v>
      </c>
      <c r="R985" s="39">
        <f>0</f>
        <v>0</v>
      </c>
      <c r="U985" s="39">
        <f>0</f>
        <v>0</v>
      </c>
      <c r="V985" s="39">
        <f>0</f>
        <v>0</v>
      </c>
      <c r="W985" s="39">
        <f>0</f>
        <v>0</v>
      </c>
      <c r="X985" s="39">
        <f>0</f>
        <v>0</v>
      </c>
      <c r="Z985" s="39">
        <f>0</f>
        <v>0</v>
      </c>
      <c r="AB985" s="49">
        <f>I985</f>
        <v>227.76</v>
      </c>
      <c r="AN985" s="39">
        <v>227.76</v>
      </c>
      <c r="AO985" s="39">
        <v>227.76</v>
      </c>
      <c r="AP985" s="39">
        <v>0</v>
      </c>
      <c r="AQ985" s="39">
        <v>0</v>
      </c>
      <c r="AX985" s="39">
        <v>0</v>
      </c>
      <c r="AY985" s="39">
        <v>0</v>
      </c>
      <c r="AZ985" s="39">
        <v>0</v>
      </c>
      <c r="BA985" s="39">
        <v>0</v>
      </c>
    </row>
    <row r="986" spans="1:56" ht="144.75" x14ac:dyDescent="0.2">
      <c r="A986" s="103" t="s">
        <v>758</v>
      </c>
      <c r="B986" s="55" t="s">
        <v>1173</v>
      </c>
      <c r="C986" s="55" t="s">
        <v>1019</v>
      </c>
      <c r="D986" s="54" t="s">
        <v>110</v>
      </c>
      <c r="E986" s="53">
        <v>1</v>
      </c>
      <c r="F986" s="53"/>
      <c r="G986" s="53">
        <v>1</v>
      </c>
      <c r="H986" s="51"/>
      <c r="I986" s="52"/>
      <c r="J986" s="51"/>
      <c r="K986" s="52"/>
      <c r="L986" s="96"/>
      <c r="AC986" s="39">
        <v>12.89</v>
      </c>
      <c r="AD986" s="39">
        <v>12.89</v>
      </c>
      <c r="AE986" s="39">
        <v>7.89</v>
      </c>
      <c r="AF986" s="39">
        <v>7.89</v>
      </c>
      <c r="AS986" s="39">
        <v>12.89</v>
      </c>
      <c r="AT986" s="39">
        <v>7.89</v>
      </c>
      <c r="BC986" s="39">
        <v>0</v>
      </c>
      <c r="BD986" s="39">
        <v>0</v>
      </c>
    </row>
    <row r="987" spans="1:56" ht="38.25" x14ac:dyDescent="0.2">
      <c r="B987" s="106" t="s">
        <v>452</v>
      </c>
    </row>
    <row r="988" spans="1:56" ht="14.25" x14ac:dyDescent="0.2">
      <c r="A988" s="103"/>
      <c r="B988" s="61">
        <v>1</v>
      </c>
      <c r="C988" s="55" t="s">
        <v>33</v>
      </c>
      <c r="D988" s="54"/>
      <c r="E988" s="53"/>
      <c r="F988" s="53"/>
      <c r="G988" s="53"/>
      <c r="H988" s="51">
        <v>9.6</v>
      </c>
      <c r="I988" s="52">
        <f>ROUND(1.15,7)</f>
        <v>1.1499999999999999</v>
      </c>
      <c r="J988" s="51">
        <v>11.04</v>
      </c>
      <c r="K988" s="52"/>
      <c r="L988" s="96"/>
    </row>
    <row r="989" spans="1:56" ht="14.25" x14ac:dyDescent="0.2">
      <c r="A989" s="103"/>
      <c r="B989" s="61">
        <v>3</v>
      </c>
      <c r="C989" s="55" t="s">
        <v>34</v>
      </c>
      <c r="D989" s="54"/>
      <c r="E989" s="53"/>
      <c r="F989" s="53"/>
      <c r="G989" s="53"/>
      <c r="H989" s="51">
        <v>1.47</v>
      </c>
      <c r="I989" s="52">
        <f>ROUND(1.25,7)</f>
        <v>1.25</v>
      </c>
      <c r="J989" s="51">
        <v>1.84</v>
      </c>
      <c r="K989" s="52"/>
      <c r="L989" s="96"/>
    </row>
    <row r="990" spans="1:56" ht="14.25" x14ac:dyDescent="0.2">
      <c r="A990" s="103"/>
      <c r="B990" s="61">
        <v>2</v>
      </c>
      <c r="C990" s="55" t="s">
        <v>67</v>
      </c>
      <c r="D990" s="54"/>
      <c r="E990" s="53"/>
      <c r="F990" s="53"/>
      <c r="G990" s="53"/>
      <c r="H990" s="51">
        <v>0.12</v>
      </c>
      <c r="I990" s="52">
        <f>ROUND(1.25,7)</f>
        <v>1.25</v>
      </c>
      <c r="J990" s="62">
        <v>0.15</v>
      </c>
      <c r="K990" s="52"/>
      <c r="L990" s="97"/>
    </row>
    <row r="991" spans="1:56" ht="14.25" x14ac:dyDescent="0.2">
      <c r="A991" s="103"/>
      <c r="B991" s="61">
        <v>4</v>
      </c>
      <c r="C991" s="55" t="s">
        <v>35</v>
      </c>
      <c r="D991" s="54"/>
      <c r="E991" s="53"/>
      <c r="F991" s="53"/>
      <c r="G991" s="53"/>
      <c r="H991" s="51">
        <v>64.34</v>
      </c>
      <c r="I991" s="52"/>
      <c r="J991" s="51">
        <v>64.34</v>
      </c>
      <c r="K991" s="52"/>
      <c r="L991" s="96"/>
    </row>
    <row r="992" spans="1:56" ht="14.25" x14ac:dyDescent="0.2">
      <c r="A992" s="103"/>
      <c r="B992" s="55"/>
      <c r="C992" s="55" t="s">
        <v>68</v>
      </c>
      <c r="D992" s="54" t="s">
        <v>69</v>
      </c>
      <c r="E992" s="53">
        <v>1.07</v>
      </c>
      <c r="F992" s="53">
        <f>ROUND(1.15,7)</f>
        <v>1.1499999999999999</v>
      </c>
      <c r="G992" s="53">
        <v>1.2304999999999999</v>
      </c>
      <c r="H992" s="51"/>
      <c r="I992" s="52"/>
      <c r="J992" s="51"/>
      <c r="K992" s="52"/>
      <c r="L992" s="96"/>
    </row>
    <row r="993" spans="1:56" ht="14.25" x14ac:dyDescent="0.2">
      <c r="A993" s="103"/>
      <c r="B993" s="55"/>
      <c r="C993" s="60" t="s">
        <v>70</v>
      </c>
      <c r="D993" s="59" t="s">
        <v>69</v>
      </c>
      <c r="E993" s="58">
        <v>0.01</v>
      </c>
      <c r="F993" s="58">
        <f>ROUND(1.25,7)</f>
        <v>1.25</v>
      </c>
      <c r="G993" s="58">
        <v>1.2500000000000001E-2</v>
      </c>
      <c r="H993" s="56"/>
      <c r="I993" s="57"/>
      <c r="J993" s="56"/>
      <c r="K993" s="57"/>
      <c r="L993" s="95"/>
    </row>
    <row r="994" spans="1:56" ht="14.25" x14ac:dyDescent="0.2">
      <c r="A994" s="103"/>
      <c r="B994" s="55"/>
      <c r="C994" s="55" t="s">
        <v>71</v>
      </c>
      <c r="D994" s="54"/>
      <c r="E994" s="53"/>
      <c r="F994" s="53"/>
      <c r="G994" s="53"/>
      <c r="H994" s="51">
        <f>H988+H989+H991</f>
        <v>75.41</v>
      </c>
      <c r="I994" s="52"/>
      <c r="J994" s="51">
        <f>J988+J989+J991</f>
        <v>77.22</v>
      </c>
      <c r="K994" s="52"/>
      <c r="L994" s="96"/>
    </row>
    <row r="995" spans="1:56" ht="42.75" x14ac:dyDescent="0.2">
      <c r="A995" s="105" t="s">
        <v>1018</v>
      </c>
      <c r="B995" s="55" t="s">
        <v>493</v>
      </c>
      <c r="C995" s="55" t="s">
        <v>494</v>
      </c>
      <c r="D995" s="54" t="s">
        <v>495</v>
      </c>
      <c r="E995" s="53">
        <v>0.1</v>
      </c>
      <c r="F995" s="53"/>
      <c r="G995" s="53">
        <v>0.1</v>
      </c>
      <c r="H995" s="51">
        <v>1</v>
      </c>
      <c r="I995" s="52"/>
      <c r="J995" s="51">
        <v>0.1</v>
      </c>
      <c r="K995" s="52"/>
      <c r="L995" s="96"/>
      <c r="AB995" s="49">
        <f>J995</f>
        <v>0.1</v>
      </c>
      <c r="AC995" s="39">
        <v>0</v>
      </c>
      <c r="AD995" s="39">
        <v>0</v>
      </c>
      <c r="AE995" s="39">
        <v>0</v>
      </c>
      <c r="AF995" s="39">
        <v>0</v>
      </c>
      <c r="AN995" s="39">
        <v>0.1</v>
      </c>
      <c r="AO995" s="39">
        <v>0.1</v>
      </c>
      <c r="AS995" s="39">
        <v>0</v>
      </c>
      <c r="AT995" s="39">
        <v>0</v>
      </c>
      <c r="AX995" s="39">
        <v>0</v>
      </c>
      <c r="AZ995" s="39">
        <v>0</v>
      </c>
      <c r="BC995" s="39">
        <v>0</v>
      </c>
      <c r="BD995" s="39">
        <v>0</v>
      </c>
    </row>
    <row r="996" spans="1:56" ht="14.25" x14ac:dyDescent="0.2">
      <c r="A996" s="103"/>
      <c r="B996" s="55"/>
      <c r="C996" s="55" t="s">
        <v>72</v>
      </c>
      <c r="D996" s="54"/>
      <c r="E996" s="53"/>
      <c r="F996" s="53"/>
      <c r="G996" s="53"/>
      <c r="H996" s="51"/>
      <c r="I996" s="52"/>
      <c r="J996" s="51">
        <f>SUM(Q986:Q999)+SUM(V986:V999)</f>
        <v>11.19</v>
      </c>
      <c r="K996" s="52"/>
      <c r="L996" s="96"/>
    </row>
    <row r="997" spans="1:56" ht="71.25" x14ac:dyDescent="0.2">
      <c r="A997" s="103"/>
      <c r="B997" s="55" t="s">
        <v>969</v>
      </c>
      <c r="C997" s="55" t="s">
        <v>968</v>
      </c>
      <c r="D997" s="54" t="s">
        <v>73</v>
      </c>
      <c r="E997" s="53">
        <v>128</v>
      </c>
      <c r="F997" s="53">
        <f>ROUND(0.9,7)</f>
        <v>0.9</v>
      </c>
      <c r="G997" s="53">
        <v>115.2</v>
      </c>
      <c r="H997" s="51"/>
      <c r="I997" s="52"/>
      <c r="J997" s="51">
        <f>SUM(AC986:AC999)</f>
        <v>12.89</v>
      </c>
      <c r="K997" s="52"/>
      <c r="L997" s="96"/>
    </row>
    <row r="998" spans="1:56" ht="71.25" x14ac:dyDescent="0.2">
      <c r="A998" s="104"/>
      <c r="B998" s="60" t="s">
        <v>967</v>
      </c>
      <c r="C998" s="60" t="s">
        <v>966</v>
      </c>
      <c r="D998" s="59" t="s">
        <v>73</v>
      </c>
      <c r="E998" s="58">
        <v>83</v>
      </c>
      <c r="F998" s="58">
        <f>ROUND(0.85,7)</f>
        <v>0.85</v>
      </c>
      <c r="G998" s="58">
        <v>70.55</v>
      </c>
      <c r="H998" s="56"/>
      <c r="I998" s="57"/>
      <c r="J998" s="56">
        <f>SUM(AE986:AE999)</f>
        <v>7.89</v>
      </c>
      <c r="K998" s="57"/>
      <c r="L998" s="95"/>
    </row>
    <row r="999" spans="1:56" ht="15" x14ac:dyDescent="0.25">
      <c r="C999" s="198" t="s">
        <v>74</v>
      </c>
      <c r="D999" s="198"/>
      <c r="E999" s="198"/>
      <c r="F999" s="198"/>
      <c r="G999" s="198"/>
      <c r="H999" s="198"/>
      <c r="I999" s="198">
        <f>J988+J989+J991+J997+J998+SUM(J995:J995)</f>
        <v>98.1</v>
      </c>
      <c r="J999" s="198"/>
      <c r="O999" s="49">
        <f>I999</f>
        <v>98.1</v>
      </c>
      <c r="P999" s="39">
        <f>K999</f>
        <v>0</v>
      </c>
      <c r="Q999" s="49">
        <f>J988</f>
        <v>11.04</v>
      </c>
      <c r="R999" s="49">
        <f>J988</f>
        <v>11.04</v>
      </c>
      <c r="U999" s="94">
        <f>L988</f>
        <v>0</v>
      </c>
      <c r="V999" s="49">
        <f>J990</f>
        <v>0.15</v>
      </c>
      <c r="W999" s="94">
        <f>L990</f>
        <v>0</v>
      </c>
      <c r="X999" s="49">
        <f>J989</f>
        <v>1.84</v>
      </c>
      <c r="Z999" s="94">
        <f>L989</f>
        <v>0</v>
      </c>
      <c r="AB999" s="49">
        <f>J991</f>
        <v>64.34</v>
      </c>
      <c r="AN999" s="39">
        <v>98</v>
      </c>
      <c r="AO999" s="39">
        <v>64.34</v>
      </c>
      <c r="AP999" s="39">
        <v>1.84</v>
      </c>
      <c r="AQ999" s="39">
        <v>11.04</v>
      </c>
      <c r="AX999" s="39">
        <v>0</v>
      </c>
      <c r="AY999" s="39">
        <v>0</v>
      </c>
      <c r="AZ999" s="39">
        <v>0</v>
      </c>
      <c r="BA999" s="39">
        <v>0</v>
      </c>
    </row>
    <row r="1000" spans="1:56" ht="144.75" x14ac:dyDescent="0.2">
      <c r="A1000" s="103" t="s">
        <v>561</v>
      </c>
      <c r="B1000" s="55" t="s">
        <v>1174</v>
      </c>
      <c r="C1000" s="55" t="s">
        <v>991</v>
      </c>
      <c r="D1000" s="54" t="s">
        <v>110</v>
      </c>
      <c r="E1000" s="53">
        <v>3</v>
      </c>
      <c r="F1000" s="53"/>
      <c r="G1000" s="53">
        <v>3</v>
      </c>
      <c r="H1000" s="51"/>
      <c r="I1000" s="52"/>
      <c r="J1000" s="51"/>
      <c r="K1000" s="52"/>
      <c r="L1000" s="96"/>
      <c r="AC1000" s="39">
        <v>38.67</v>
      </c>
      <c r="AD1000" s="39">
        <v>38.67</v>
      </c>
      <c r="AE1000" s="39">
        <v>23.68</v>
      </c>
      <c r="AF1000" s="39">
        <v>23.68</v>
      </c>
      <c r="AS1000" s="39">
        <v>38.67</v>
      </c>
      <c r="AT1000" s="39">
        <v>23.68</v>
      </c>
      <c r="BC1000" s="39">
        <v>0</v>
      </c>
      <c r="BD1000" s="39">
        <v>0</v>
      </c>
    </row>
    <row r="1001" spans="1:56" ht="38.25" x14ac:dyDescent="0.2">
      <c r="B1001" s="106" t="s">
        <v>452</v>
      </c>
    </row>
    <row r="1002" spans="1:56" ht="14.25" x14ac:dyDescent="0.2">
      <c r="A1002" s="103"/>
      <c r="B1002" s="61">
        <v>1</v>
      </c>
      <c r="C1002" s="55" t="s">
        <v>33</v>
      </c>
      <c r="D1002" s="54"/>
      <c r="E1002" s="53"/>
      <c r="F1002" s="53"/>
      <c r="G1002" s="53"/>
      <c r="H1002" s="51">
        <v>9.6</v>
      </c>
      <c r="I1002" s="52">
        <f>ROUND(1.15,7)</f>
        <v>1.1499999999999999</v>
      </c>
      <c r="J1002" s="51">
        <v>33.119999999999997</v>
      </c>
      <c r="K1002" s="52"/>
      <c r="L1002" s="96"/>
    </row>
    <row r="1003" spans="1:56" ht="14.25" x14ac:dyDescent="0.2">
      <c r="A1003" s="103"/>
      <c r="B1003" s="61">
        <v>3</v>
      </c>
      <c r="C1003" s="55" t="s">
        <v>34</v>
      </c>
      <c r="D1003" s="54"/>
      <c r="E1003" s="53"/>
      <c r="F1003" s="53"/>
      <c r="G1003" s="53"/>
      <c r="H1003" s="51">
        <v>0.66</v>
      </c>
      <c r="I1003" s="52">
        <f>ROUND(1.25,7)</f>
        <v>1.25</v>
      </c>
      <c r="J1003" s="51">
        <v>2.4900000000000002</v>
      </c>
      <c r="K1003" s="52"/>
      <c r="L1003" s="96"/>
    </row>
    <row r="1004" spans="1:56" ht="14.25" x14ac:dyDescent="0.2">
      <c r="A1004" s="103"/>
      <c r="B1004" s="61">
        <v>2</v>
      </c>
      <c r="C1004" s="55" t="s">
        <v>67</v>
      </c>
      <c r="D1004" s="54"/>
      <c r="E1004" s="53"/>
      <c r="F1004" s="53"/>
      <c r="G1004" s="53"/>
      <c r="H1004" s="51">
        <v>0.12</v>
      </c>
      <c r="I1004" s="52">
        <f>ROUND(1.25,7)</f>
        <v>1.25</v>
      </c>
      <c r="J1004" s="62">
        <v>0.45</v>
      </c>
      <c r="K1004" s="52"/>
      <c r="L1004" s="97"/>
    </row>
    <row r="1005" spans="1:56" ht="14.25" x14ac:dyDescent="0.2">
      <c r="A1005" s="103"/>
      <c r="B1005" s="61">
        <v>4</v>
      </c>
      <c r="C1005" s="55" t="s">
        <v>35</v>
      </c>
      <c r="D1005" s="54"/>
      <c r="E1005" s="53"/>
      <c r="F1005" s="53"/>
      <c r="G1005" s="53"/>
      <c r="H1005" s="51">
        <v>14.08</v>
      </c>
      <c r="I1005" s="52"/>
      <c r="J1005" s="51">
        <v>42.24</v>
      </c>
      <c r="K1005" s="52"/>
      <c r="L1005" s="96"/>
    </row>
    <row r="1006" spans="1:56" ht="14.25" x14ac:dyDescent="0.2">
      <c r="A1006" s="103"/>
      <c r="B1006" s="55"/>
      <c r="C1006" s="55" t="s">
        <v>68</v>
      </c>
      <c r="D1006" s="54" t="s">
        <v>69</v>
      </c>
      <c r="E1006" s="53">
        <v>1.07</v>
      </c>
      <c r="F1006" s="53">
        <f>ROUND(1.15,7)</f>
        <v>1.1499999999999999</v>
      </c>
      <c r="G1006" s="53">
        <v>3.6915</v>
      </c>
      <c r="H1006" s="51"/>
      <c r="I1006" s="52"/>
      <c r="J1006" s="51"/>
      <c r="K1006" s="52"/>
      <c r="L1006" s="96"/>
    </row>
    <row r="1007" spans="1:56" ht="14.25" x14ac:dyDescent="0.2">
      <c r="A1007" s="103"/>
      <c r="B1007" s="55"/>
      <c r="C1007" s="60" t="s">
        <v>70</v>
      </c>
      <c r="D1007" s="59" t="s">
        <v>69</v>
      </c>
      <c r="E1007" s="58">
        <v>0.01</v>
      </c>
      <c r="F1007" s="58">
        <f>ROUND(1.25,7)</f>
        <v>1.25</v>
      </c>
      <c r="G1007" s="58">
        <v>3.7499999999999999E-2</v>
      </c>
      <c r="H1007" s="56"/>
      <c r="I1007" s="57"/>
      <c r="J1007" s="56"/>
      <c r="K1007" s="57"/>
      <c r="L1007" s="95"/>
    </row>
    <row r="1008" spans="1:56" ht="14.25" x14ac:dyDescent="0.2">
      <c r="A1008" s="103"/>
      <c r="B1008" s="55"/>
      <c r="C1008" s="55" t="s">
        <v>71</v>
      </c>
      <c r="D1008" s="54"/>
      <c r="E1008" s="53"/>
      <c r="F1008" s="53"/>
      <c r="G1008" s="53"/>
      <c r="H1008" s="51">
        <f>H1002+H1003+H1005</f>
        <v>24.34</v>
      </c>
      <c r="I1008" s="52"/>
      <c r="J1008" s="51">
        <f>J1002+J1003+J1005</f>
        <v>77.849999999999994</v>
      </c>
      <c r="K1008" s="52"/>
      <c r="L1008" s="96"/>
    </row>
    <row r="1009" spans="1:56" ht="42.75" x14ac:dyDescent="0.2">
      <c r="A1009" s="105" t="s">
        <v>1017</v>
      </c>
      <c r="B1009" s="55" t="s">
        <v>493</v>
      </c>
      <c r="C1009" s="55" t="s">
        <v>494</v>
      </c>
      <c r="D1009" s="54" t="s">
        <v>495</v>
      </c>
      <c r="E1009" s="53">
        <v>0.1</v>
      </c>
      <c r="F1009" s="53"/>
      <c r="G1009" s="53">
        <v>0.3</v>
      </c>
      <c r="H1009" s="51">
        <v>1</v>
      </c>
      <c r="I1009" s="52"/>
      <c r="J1009" s="51">
        <v>0.3</v>
      </c>
      <c r="K1009" s="52"/>
      <c r="L1009" s="96"/>
      <c r="AB1009" s="49">
        <f>J1009</f>
        <v>0.3</v>
      </c>
      <c r="AC1009" s="39">
        <v>0</v>
      </c>
      <c r="AD1009" s="39">
        <v>0</v>
      </c>
      <c r="AE1009" s="39">
        <v>0</v>
      </c>
      <c r="AF1009" s="39">
        <v>0</v>
      </c>
      <c r="AN1009" s="39">
        <v>0.3</v>
      </c>
      <c r="AO1009" s="39">
        <v>0.3</v>
      </c>
      <c r="AS1009" s="39">
        <v>0</v>
      </c>
      <c r="AT1009" s="39">
        <v>0</v>
      </c>
      <c r="AX1009" s="39">
        <v>0</v>
      </c>
      <c r="AZ1009" s="39">
        <v>0</v>
      </c>
      <c r="BC1009" s="39">
        <v>0</v>
      </c>
      <c r="BD1009" s="39">
        <v>0</v>
      </c>
    </row>
    <row r="1010" spans="1:56" ht="14.25" x14ac:dyDescent="0.2">
      <c r="A1010" s="103"/>
      <c r="B1010" s="55"/>
      <c r="C1010" s="55" t="s">
        <v>72</v>
      </c>
      <c r="D1010" s="54"/>
      <c r="E1010" s="53"/>
      <c r="F1010" s="53"/>
      <c r="G1010" s="53"/>
      <c r="H1010" s="51"/>
      <c r="I1010" s="52"/>
      <c r="J1010" s="51">
        <f>SUM(Q1000:Q1013)+SUM(V1000:V1013)</f>
        <v>33.57</v>
      </c>
      <c r="K1010" s="52"/>
      <c r="L1010" s="96"/>
    </row>
    <row r="1011" spans="1:56" ht="71.25" x14ac:dyDescent="0.2">
      <c r="A1011" s="103"/>
      <c r="B1011" s="55" t="s">
        <v>969</v>
      </c>
      <c r="C1011" s="55" t="s">
        <v>968</v>
      </c>
      <c r="D1011" s="54" t="s">
        <v>73</v>
      </c>
      <c r="E1011" s="53">
        <v>128</v>
      </c>
      <c r="F1011" s="53">
        <f>ROUND(0.9,7)</f>
        <v>0.9</v>
      </c>
      <c r="G1011" s="53">
        <v>115.2</v>
      </c>
      <c r="H1011" s="51"/>
      <c r="I1011" s="52"/>
      <c r="J1011" s="51">
        <f>SUM(AC1000:AC1013)</f>
        <v>38.67</v>
      </c>
      <c r="K1011" s="52"/>
      <c r="L1011" s="96"/>
    </row>
    <row r="1012" spans="1:56" ht="71.25" x14ac:dyDescent="0.2">
      <c r="A1012" s="104"/>
      <c r="B1012" s="60" t="s">
        <v>967</v>
      </c>
      <c r="C1012" s="60" t="s">
        <v>966</v>
      </c>
      <c r="D1012" s="59" t="s">
        <v>73</v>
      </c>
      <c r="E1012" s="58">
        <v>83</v>
      </c>
      <c r="F1012" s="58">
        <f>ROUND(0.85,7)</f>
        <v>0.85</v>
      </c>
      <c r="G1012" s="58">
        <v>70.55</v>
      </c>
      <c r="H1012" s="56"/>
      <c r="I1012" s="57"/>
      <c r="J1012" s="56">
        <f>SUM(AE1000:AE1013)</f>
        <v>23.68</v>
      </c>
      <c r="K1012" s="57"/>
      <c r="L1012" s="95"/>
    </row>
    <row r="1013" spans="1:56" ht="15" x14ac:dyDescent="0.25">
      <c r="C1013" s="198" t="s">
        <v>74</v>
      </c>
      <c r="D1013" s="198"/>
      <c r="E1013" s="198"/>
      <c r="F1013" s="198"/>
      <c r="G1013" s="198"/>
      <c r="H1013" s="198"/>
      <c r="I1013" s="198">
        <f>J1002+J1003+J1005+J1011+J1012+SUM(J1009:J1009)</f>
        <v>140.5</v>
      </c>
      <c r="J1013" s="198"/>
      <c r="O1013" s="49">
        <f>I1013</f>
        <v>140.5</v>
      </c>
      <c r="P1013" s="39">
        <f>K1013</f>
        <v>0</v>
      </c>
      <c r="Q1013" s="49">
        <f>J1002</f>
        <v>33.119999999999997</v>
      </c>
      <c r="R1013" s="49">
        <f>J1002</f>
        <v>33.119999999999997</v>
      </c>
      <c r="U1013" s="94">
        <f>L1002</f>
        <v>0</v>
      </c>
      <c r="V1013" s="49">
        <f>J1004</f>
        <v>0.45</v>
      </c>
      <c r="W1013" s="94">
        <f>L1004</f>
        <v>0</v>
      </c>
      <c r="X1013" s="49">
        <f>J1003</f>
        <v>2.4900000000000002</v>
      </c>
      <c r="Z1013" s="94">
        <f>L1003</f>
        <v>0</v>
      </c>
      <c r="AB1013" s="49">
        <f>J1005</f>
        <v>42.24</v>
      </c>
      <c r="AN1013" s="39">
        <v>140.19999999999999</v>
      </c>
      <c r="AO1013" s="39">
        <v>42.24</v>
      </c>
      <c r="AP1013" s="39">
        <v>2.4900000000000002</v>
      </c>
      <c r="AQ1013" s="39">
        <v>33.119999999999997</v>
      </c>
      <c r="AX1013" s="39">
        <v>0</v>
      </c>
      <c r="AY1013" s="39">
        <v>0</v>
      </c>
      <c r="AZ1013" s="39">
        <v>0</v>
      </c>
      <c r="BA1013" s="39">
        <v>0</v>
      </c>
    </row>
    <row r="1014" spans="1:56" ht="144.75" x14ac:dyDescent="0.2">
      <c r="A1014" s="103" t="s">
        <v>563</v>
      </c>
      <c r="B1014" s="55" t="s">
        <v>1175</v>
      </c>
      <c r="C1014" s="55" t="s">
        <v>989</v>
      </c>
      <c r="D1014" s="54" t="s">
        <v>110</v>
      </c>
      <c r="E1014" s="53">
        <v>6</v>
      </c>
      <c r="F1014" s="53"/>
      <c r="G1014" s="53">
        <v>6</v>
      </c>
      <c r="H1014" s="51"/>
      <c r="I1014" s="52"/>
      <c r="J1014" s="51"/>
      <c r="K1014" s="52"/>
      <c r="L1014" s="96"/>
      <c r="AC1014" s="39">
        <v>77.349999999999994</v>
      </c>
      <c r="AD1014" s="39">
        <v>77.349999999999994</v>
      </c>
      <c r="AE1014" s="39">
        <v>47.37</v>
      </c>
      <c r="AF1014" s="39">
        <v>47.37</v>
      </c>
      <c r="AS1014" s="39">
        <v>77.349999999999994</v>
      </c>
      <c r="AT1014" s="39">
        <v>47.37</v>
      </c>
      <c r="BC1014" s="39">
        <v>0</v>
      </c>
      <c r="BD1014" s="39">
        <v>0</v>
      </c>
    </row>
    <row r="1015" spans="1:56" ht="38.25" x14ac:dyDescent="0.2">
      <c r="B1015" s="106" t="s">
        <v>452</v>
      </c>
    </row>
    <row r="1016" spans="1:56" ht="14.25" x14ac:dyDescent="0.2">
      <c r="A1016" s="103"/>
      <c r="B1016" s="61">
        <v>1</v>
      </c>
      <c r="C1016" s="55" t="s">
        <v>33</v>
      </c>
      <c r="D1016" s="54"/>
      <c r="E1016" s="53"/>
      <c r="F1016" s="53"/>
      <c r="G1016" s="53"/>
      <c r="H1016" s="51">
        <v>9.6</v>
      </c>
      <c r="I1016" s="52">
        <f>ROUND(1.15,7)</f>
        <v>1.1499999999999999</v>
      </c>
      <c r="J1016" s="51">
        <v>66.239999999999995</v>
      </c>
      <c r="K1016" s="52"/>
      <c r="L1016" s="96"/>
    </row>
    <row r="1017" spans="1:56" ht="14.25" x14ac:dyDescent="0.2">
      <c r="A1017" s="103"/>
      <c r="B1017" s="61">
        <v>3</v>
      </c>
      <c r="C1017" s="55" t="s">
        <v>34</v>
      </c>
      <c r="D1017" s="54"/>
      <c r="E1017" s="53"/>
      <c r="F1017" s="53"/>
      <c r="G1017" s="53"/>
      <c r="H1017" s="51">
        <v>0.66</v>
      </c>
      <c r="I1017" s="52">
        <f>ROUND(1.25,7)</f>
        <v>1.25</v>
      </c>
      <c r="J1017" s="51">
        <v>4.9800000000000004</v>
      </c>
      <c r="K1017" s="52"/>
      <c r="L1017" s="96"/>
    </row>
    <row r="1018" spans="1:56" ht="14.25" x14ac:dyDescent="0.2">
      <c r="A1018" s="103"/>
      <c r="B1018" s="61">
        <v>2</v>
      </c>
      <c r="C1018" s="55" t="s">
        <v>67</v>
      </c>
      <c r="D1018" s="54"/>
      <c r="E1018" s="53"/>
      <c r="F1018" s="53"/>
      <c r="G1018" s="53"/>
      <c r="H1018" s="51">
        <v>0.12</v>
      </c>
      <c r="I1018" s="52">
        <f>ROUND(1.25,7)</f>
        <v>1.25</v>
      </c>
      <c r="J1018" s="62">
        <v>0.9</v>
      </c>
      <c r="K1018" s="52"/>
      <c r="L1018" s="97"/>
    </row>
    <row r="1019" spans="1:56" ht="14.25" x14ac:dyDescent="0.2">
      <c r="A1019" s="103"/>
      <c r="B1019" s="61">
        <v>4</v>
      </c>
      <c r="C1019" s="55" t="s">
        <v>35</v>
      </c>
      <c r="D1019" s="54"/>
      <c r="E1019" s="53"/>
      <c r="F1019" s="53"/>
      <c r="G1019" s="53"/>
      <c r="H1019" s="51">
        <v>10.06</v>
      </c>
      <c r="I1019" s="52"/>
      <c r="J1019" s="51">
        <v>60.36</v>
      </c>
      <c r="K1019" s="52"/>
      <c r="L1019" s="96"/>
    </row>
    <row r="1020" spans="1:56" ht="14.25" x14ac:dyDescent="0.2">
      <c r="A1020" s="103"/>
      <c r="B1020" s="55"/>
      <c r="C1020" s="55" t="s">
        <v>68</v>
      </c>
      <c r="D1020" s="54" t="s">
        <v>69</v>
      </c>
      <c r="E1020" s="53">
        <v>1.07</v>
      </c>
      <c r="F1020" s="53">
        <f>ROUND(1.15,7)</f>
        <v>1.1499999999999999</v>
      </c>
      <c r="G1020" s="53">
        <v>7.383</v>
      </c>
      <c r="H1020" s="51"/>
      <c r="I1020" s="52"/>
      <c r="J1020" s="51"/>
      <c r="K1020" s="52"/>
      <c r="L1020" s="96"/>
    </row>
    <row r="1021" spans="1:56" ht="14.25" x14ac:dyDescent="0.2">
      <c r="A1021" s="103"/>
      <c r="B1021" s="55"/>
      <c r="C1021" s="60" t="s">
        <v>70</v>
      </c>
      <c r="D1021" s="59" t="s">
        <v>69</v>
      </c>
      <c r="E1021" s="58">
        <v>0.01</v>
      </c>
      <c r="F1021" s="58">
        <f>ROUND(1.25,7)</f>
        <v>1.25</v>
      </c>
      <c r="G1021" s="58">
        <v>7.4999999999999997E-2</v>
      </c>
      <c r="H1021" s="56"/>
      <c r="I1021" s="57"/>
      <c r="J1021" s="56"/>
      <c r="K1021" s="57"/>
      <c r="L1021" s="95"/>
    </row>
    <row r="1022" spans="1:56" ht="14.25" x14ac:dyDescent="0.2">
      <c r="A1022" s="103"/>
      <c r="B1022" s="55"/>
      <c r="C1022" s="55" t="s">
        <v>71</v>
      </c>
      <c r="D1022" s="54"/>
      <c r="E1022" s="53"/>
      <c r="F1022" s="53"/>
      <c r="G1022" s="53"/>
      <c r="H1022" s="51">
        <f>H1016+H1017+H1019</f>
        <v>20.32</v>
      </c>
      <c r="I1022" s="52"/>
      <c r="J1022" s="51">
        <f>J1016+J1017+J1019</f>
        <v>131.57999999999998</v>
      </c>
      <c r="K1022" s="52"/>
      <c r="L1022" s="96"/>
    </row>
    <row r="1023" spans="1:56" ht="42.75" x14ac:dyDescent="0.2">
      <c r="A1023" s="105" t="s">
        <v>1016</v>
      </c>
      <c r="B1023" s="55" t="s">
        <v>493</v>
      </c>
      <c r="C1023" s="55" t="s">
        <v>494</v>
      </c>
      <c r="D1023" s="54" t="s">
        <v>495</v>
      </c>
      <c r="E1023" s="53">
        <v>0.1</v>
      </c>
      <c r="F1023" s="53"/>
      <c r="G1023" s="53">
        <v>0.6</v>
      </c>
      <c r="H1023" s="51">
        <v>1</v>
      </c>
      <c r="I1023" s="52"/>
      <c r="J1023" s="51">
        <v>0.6</v>
      </c>
      <c r="K1023" s="52"/>
      <c r="L1023" s="96"/>
      <c r="AB1023" s="49">
        <f>J1023</f>
        <v>0.6</v>
      </c>
      <c r="AC1023" s="39">
        <v>0</v>
      </c>
      <c r="AD1023" s="39">
        <v>0</v>
      </c>
      <c r="AE1023" s="39">
        <v>0</v>
      </c>
      <c r="AF1023" s="39">
        <v>0</v>
      </c>
      <c r="AN1023" s="39">
        <v>0.6</v>
      </c>
      <c r="AO1023" s="39">
        <v>0.6</v>
      </c>
      <c r="AS1023" s="39">
        <v>0</v>
      </c>
      <c r="AT1023" s="39">
        <v>0</v>
      </c>
      <c r="AX1023" s="39">
        <v>0</v>
      </c>
      <c r="AZ1023" s="39">
        <v>0</v>
      </c>
      <c r="BC1023" s="39">
        <v>0</v>
      </c>
      <c r="BD1023" s="39">
        <v>0</v>
      </c>
    </row>
    <row r="1024" spans="1:56" ht="14.25" x14ac:dyDescent="0.2">
      <c r="A1024" s="103"/>
      <c r="B1024" s="55"/>
      <c r="C1024" s="55" t="s">
        <v>72</v>
      </c>
      <c r="D1024" s="54"/>
      <c r="E1024" s="53"/>
      <c r="F1024" s="53"/>
      <c r="G1024" s="53"/>
      <c r="H1024" s="51"/>
      <c r="I1024" s="52"/>
      <c r="J1024" s="51">
        <f>SUM(Q1014:Q1027)+SUM(V1014:V1027)</f>
        <v>67.14</v>
      </c>
      <c r="K1024" s="52"/>
      <c r="L1024" s="96"/>
    </row>
    <row r="1025" spans="1:56" ht="71.25" x14ac:dyDescent="0.2">
      <c r="A1025" s="103"/>
      <c r="B1025" s="55" t="s">
        <v>969</v>
      </c>
      <c r="C1025" s="55" t="s">
        <v>968</v>
      </c>
      <c r="D1025" s="54" t="s">
        <v>73</v>
      </c>
      <c r="E1025" s="53">
        <v>128</v>
      </c>
      <c r="F1025" s="53">
        <f>ROUND(0.9,7)</f>
        <v>0.9</v>
      </c>
      <c r="G1025" s="53">
        <v>115.2</v>
      </c>
      <c r="H1025" s="51"/>
      <c r="I1025" s="52"/>
      <c r="J1025" s="51">
        <f>SUM(AC1014:AC1027)</f>
        <v>77.349999999999994</v>
      </c>
      <c r="K1025" s="52"/>
      <c r="L1025" s="96"/>
    </row>
    <row r="1026" spans="1:56" ht="71.25" x14ac:dyDescent="0.2">
      <c r="A1026" s="104"/>
      <c r="B1026" s="60" t="s">
        <v>967</v>
      </c>
      <c r="C1026" s="60" t="s">
        <v>966</v>
      </c>
      <c r="D1026" s="59" t="s">
        <v>73</v>
      </c>
      <c r="E1026" s="58">
        <v>83</v>
      </c>
      <c r="F1026" s="58">
        <f>ROUND(0.85,7)</f>
        <v>0.85</v>
      </c>
      <c r="G1026" s="58">
        <v>70.55</v>
      </c>
      <c r="H1026" s="56"/>
      <c r="I1026" s="57"/>
      <c r="J1026" s="56">
        <f>SUM(AE1014:AE1027)</f>
        <v>47.37</v>
      </c>
      <c r="K1026" s="57"/>
      <c r="L1026" s="95"/>
    </row>
    <row r="1027" spans="1:56" ht="15" x14ac:dyDescent="0.25">
      <c r="C1027" s="198" t="s">
        <v>74</v>
      </c>
      <c r="D1027" s="198"/>
      <c r="E1027" s="198"/>
      <c r="F1027" s="198"/>
      <c r="G1027" s="198"/>
      <c r="H1027" s="198"/>
      <c r="I1027" s="198">
        <f>J1016+J1017+J1019+J1025+J1026+SUM(J1023:J1023)</f>
        <v>256.89999999999998</v>
      </c>
      <c r="J1027" s="198"/>
      <c r="O1027" s="49">
        <f>I1027</f>
        <v>256.89999999999998</v>
      </c>
      <c r="P1027" s="39">
        <f>K1027</f>
        <v>0</v>
      </c>
      <c r="Q1027" s="49">
        <f>J1016</f>
        <v>66.239999999999995</v>
      </c>
      <c r="R1027" s="49">
        <f>J1016</f>
        <v>66.239999999999995</v>
      </c>
      <c r="U1027" s="94">
        <f>L1016</f>
        <v>0</v>
      </c>
      <c r="V1027" s="49">
        <f>J1018</f>
        <v>0.9</v>
      </c>
      <c r="W1027" s="94">
        <f>L1018</f>
        <v>0</v>
      </c>
      <c r="X1027" s="49">
        <f>J1017</f>
        <v>4.9800000000000004</v>
      </c>
      <c r="Z1027" s="94">
        <f>L1017</f>
        <v>0</v>
      </c>
      <c r="AB1027" s="49">
        <f>J1019</f>
        <v>60.36</v>
      </c>
      <c r="AN1027" s="39">
        <v>256.29999999999995</v>
      </c>
      <c r="AO1027" s="39">
        <v>60.36</v>
      </c>
      <c r="AP1027" s="39">
        <v>4.9800000000000004</v>
      </c>
      <c r="AQ1027" s="39">
        <v>66.239999999999995</v>
      </c>
      <c r="AX1027" s="39">
        <v>0</v>
      </c>
      <c r="AY1027" s="39">
        <v>0</v>
      </c>
      <c r="AZ1027" s="39">
        <v>0</v>
      </c>
      <c r="BA1027" s="39">
        <v>0</v>
      </c>
    </row>
    <row r="1028" spans="1:56" ht="159" x14ac:dyDescent="0.2">
      <c r="A1028" s="103" t="s">
        <v>566</v>
      </c>
      <c r="B1028" s="55" t="s">
        <v>1126</v>
      </c>
      <c r="C1028" s="55" t="s">
        <v>1002</v>
      </c>
      <c r="D1028" s="54" t="s">
        <v>104</v>
      </c>
      <c r="E1028" s="53">
        <v>0.995</v>
      </c>
      <c r="F1028" s="53"/>
      <c r="G1028" s="53">
        <v>0.995</v>
      </c>
      <c r="H1028" s="51"/>
      <c r="I1028" s="52"/>
      <c r="J1028" s="51"/>
      <c r="K1028" s="52"/>
      <c r="L1028" s="96"/>
      <c r="AC1028" s="39">
        <v>1420.96</v>
      </c>
      <c r="AD1028" s="39">
        <v>1420.96</v>
      </c>
      <c r="AE1028" s="39">
        <v>870.21</v>
      </c>
      <c r="AF1028" s="39">
        <v>870.21</v>
      </c>
      <c r="AS1028" s="39">
        <v>1420.96</v>
      </c>
      <c r="AT1028" s="39">
        <v>870.21</v>
      </c>
      <c r="BC1028" s="39">
        <v>0</v>
      </c>
      <c r="BD1028" s="39">
        <v>0</v>
      </c>
    </row>
    <row r="1029" spans="1:56" ht="38.25" x14ac:dyDescent="0.2">
      <c r="B1029" s="106" t="s">
        <v>452</v>
      </c>
    </row>
    <row r="1030" spans="1:56" ht="14.25" x14ac:dyDescent="0.2">
      <c r="A1030" s="103"/>
      <c r="B1030" s="61">
        <v>1</v>
      </c>
      <c r="C1030" s="55" t="s">
        <v>33</v>
      </c>
      <c r="D1030" s="54"/>
      <c r="E1030" s="53"/>
      <c r="F1030" s="53"/>
      <c r="G1030" s="53"/>
      <c r="H1030" s="51">
        <v>1066.28</v>
      </c>
      <c r="I1030" s="52">
        <f>ROUND(1.15,7)</f>
        <v>1.1499999999999999</v>
      </c>
      <c r="J1030" s="51">
        <v>1220.0899999999999</v>
      </c>
      <c r="K1030" s="52"/>
      <c r="L1030" s="96"/>
    </row>
    <row r="1031" spans="1:56" ht="14.25" x14ac:dyDescent="0.2">
      <c r="A1031" s="103"/>
      <c r="B1031" s="61">
        <v>3</v>
      </c>
      <c r="C1031" s="55" t="s">
        <v>34</v>
      </c>
      <c r="D1031" s="54"/>
      <c r="E1031" s="53"/>
      <c r="F1031" s="53"/>
      <c r="G1031" s="53"/>
      <c r="H1031" s="51">
        <v>87.59</v>
      </c>
      <c r="I1031" s="52">
        <f>ROUND(1.25,7)</f>
        <v>1.25</v>
      </c>
      <c r="J1031" s="51">
        <v>108.94</v>
      </c>
      <c r="K1031" s="52"/>
      <c r="L1031" s="96"/>
    </row>
    <row r="1032" spans="1:56" ht="14.25" x14ac:dyDescent="0.2">
      <c r="A1032" s="103"/>
      <c r="B1032" s="61">
        <v>2</v>
      </c>
      <c r="C1032" s="55" t="s">
        <v>67</v>
      </c>
      <c r="D1032" s="54"/>
      <c r="E1032" s="53"/>
      <c r="F1032" s="53"/>
      <c r="G1032" s="53"/>
      <c r="H1032" s="51">
        <v>10.76</v>
      </c>
      <c r="I1032" s="52">
        <f>ROUND(1.25,7)</f>
        <v>1.25</v>
      </c>
      <c r="J1032" s="62">
        <v>13.38</v>
      </c>
      <c r="K1032" s="52"/>
      <c r="L1032" s="97"/>
    </row>
    <row r="1033" spans="1:56" ht="14.25" x14ac:dyDescent="0.2">
      <c r="A1033" s="103"/>
      <c r="B1033" s="61">
        <v>4</v>
      </c>
      <c r="C1033" s="55" t="s">
        <v>35</v>
      </c>
      <c r="D1033" s="54"/>
      <c r="E1033" s="53"/>
      <c r="F1033" s="53"/>
      <c r="G1033" s="53"/>
      <c r="H1033" s="51">
        <v>388.91</v>
      </c>
      <c r="I1033" s="52"/>
      <c r="J1033" s="51">
        <v>386.97</v>
      </c>
      <c r="K1033" s="52"/>
      <c r="L1033" s="96"/>
    </row>
    <row r="1034" spans="1:56" ht="14.25" x14ac:dyDescent="0.2">
      <c r="A1034" s="103"/>
      <c r="B1034" s="55" t="s">
        <v>1370</v>
      </c>
      <c r="C1034" s="55" t="s">
        <v>1371</v>
      </c>
      <c r="D1034" s="54" t="s">
        <v>111</v>
      </c>
      <c r="E1034" s="53">
        <v>0</v>
      </c>
      <c r="F1034" s="53"/>
      <c r="G1034" s="53">
        <v>0</v>
      </c>
      <c r="H1034" s="51"/>
      <c r="I1034" s="52"/>
      <c r="J1034" s="51"/>
      <c r="K1034" s="52"/>
      <c r="L1034" s="96"/>
    </row>
    <row r="1035" spans="1:56" ht="14.25" x14ac:dyDescent="0.2">
      <c r="A1035" s="103"/>
      <c r="B1035" s="55" t="s">
        <v>1372</v>
      </c>
      <c r="C1035" s="55" t="s">
        <v>1373</v>
      </c>
      <c r="D1035" s="54" t="s">
        <v>111</v>
      </c>
      <c r="E1035" s="53">
        <v>100</v>
      </c>
      <c r="F1035" s="53"/>
      <c r="G1035" s="53">
        <v>99.5</v>
      </c>
      <c r="H1035" s="51"/>
      <c r="I1035" s="52"/>
      <c r="J1035" s="51"/>
      <c r="K1035" s="52"/>
      <c r="L1035" s="96"/>
    </row>
    <row r="1036" spans="1:56" ht="14.25" x14ac:dyDescent="0.2">
      <c r="A1036" s="103"/>
      <c r="B1036" s="55" t="s">
        <v>1358</v>
      </c>
      <c r="C1036" s="55" t="s">
        <v>130</v>
      </c>
      <c r="D1036" s="54" t="s">
        <v>113</v>
      </c>
      <c r="E1036" s="53">
        <v>0</v>
      </c>
      <c r="F1036" s="53"/>
      <c r="G1036" s="53">
        <v>0</v>
      </c>
      <c r="H1036" s="51"/>
      <c r="I1036" s="52"/>
      <c r="J1036" s="51"/>
      <c r="K1036" s="52"/>
      <c r="L1036" s="96"/>
    </row>
    <row r="1037" spans="1:56" ht="14.25" x14ac:dyDescent="0.2">
      <c r="A1037" s="103"/>
      <c r="B1037" s="55" t="s">
        <v>1358</v>
      </c>
      <c r="C1037" s="55" t="s">
        <v>1374</v>
      </c>
      <c r="D1037" s="54" t="s">
        <v>110</v>
      </c>
      <c r="E1037" s="53">
        <v>0</v>
      </c>
      <c r="F1037" s="53"/>
      <c r="G1037" s="53">
        <v>0</v>
      </c>
      <c r="H1037" s="51"/>
      <c r="I1037" s="52"/>
      <c r="J1037" s="51"/>
      <c r="K1037" s="52"/>
      <c r="L1037" s="96"/>
    </row>
    <row r="1038" spans="1:56" ht="14.25" x14ac:dyDescent="0.2">
      <c r="A1038" s="103"/>
      <c r="B1038" s="55" t="s">
        <v>1375</v>
      </c>
      <c r="C1038" s="55" t="s">
        <v>1376</v>
      </c>
      <c r="D1038" s="54" t="s">
        <v>110</v>
      </c>
      <c r="E1038" s="53">
        <v>0</v>
      </c>
      <c r="F1038" s="53"/>
      <c r="G1038" s="53">
        <v>0</v>
      </c>
      <c r="H1038" s="51"/>
      <c r="I1038" s="52"/>
      <c r="J1038" s="51"/>
      <c r="K1038" s="52"/>
      <c r="L1038" s="96"/>
    </row>
    <row r="1039" spans="1:56" ht="14.25" x14ac:dyDescent="0.2">
      <c r="A1039" s="103"/>
      <c r="B1039" s="55"/>
      <c r="C1039" s="55" t="s">
        <v>68</v>
      </c>
      <c r="D1039" s="54" t="s">
        <v>69</v>
      </c>
      <c r="E1039" s="53">
        <v>122</v>
      </c>
      <c r="F1039" s="53">
        <f>ROUND(1.15,7)</f>
        <v>1.1499999999999999</v>
      </c>
      <c r="G1039" s="53">
        <v>139.5985</v>
      </c>
      <c r="H1039" s="51"/>
      <c r="I1039" s="52"/>
      <c r="J1039" s="51"/>
      <c r="K1039" s="52"/>
      <c r="L1039" s="96"/>
    </row>
    <row r="1040" spans="1:56" ht="14.25" x14ac:dyDescent="0.2">
      <c r="A1040" s="103"/>
      <c r="B1040" s="55"/>
      <c r="C1040" s="60" t="s">
        <v>70</v>
      </c>
      <c r="D1040" s="59" t="s">
        <v>69</v>
      </c>
      <c r="E1040" s="58">
        <v>0.87</v>
      </c>
      <c r="F1040" s="58">
        <f>ROUND(1.25,7)</f>
        <v>1.25</v>
      </c>
      <c r="G1040" s="58">
        <v>1.0820624999999999</v>
      </c>
      <c r="H1040" s="56"/>
      <c r="I1040" s="57"/>
      <c r="J1040" s="56"/>
      <c r="K1040" s="57"/>
      <c r="L1040" s="95"/>
    </row>
    <row r="1041" spans="1:56" ht="14.25" x14ac:dyDescent="0.2">
      <c r="A1041" s="103"/>
      <c r="B1041" s="55"/>
      <c r="C1041" s="55" t="s">
        <v>71</v>
      </c>
      <c r="D1041" s="54"/>
      <c r="E1041" s="53"/>
      <c r="F1041" s="53"/>
      <c r="G1041" s="53"/>
      <c r="H1041" s="51">
        <f>H1030+H1031+H1033</f>
        <v>1542.78</v>
      </c>
      <c r="I1041" s="52"/>
      <c r="J1041" s="51">
        <f>J1030+J1031+J1033</f>
        <v>1716</v>
      </c>
      <c r="K1041" s="52"/>
      <c r="L1041" s="96"/>
    </row>
    <row r="1042" spans="1:56" ht="14.25" x14ac:dyDescent="0.2">
      <c r="A1042" s="103"/>
      <c r="B1042" s="55"/>
      <c r="C1042" s="55" t="s">
        <v>72</v>
      </c>
      <c r="D1042" s="54"/>
      <c r="E1042" s="53"/>
      <c r="F1042" s="53"/>
      <c r="G1042" s="53"/>
      <c r="H1042" s="51"/>
      <c r="I1042" s="52"/>
      <c r="J1042" s="51">
        <f>SUM(Q1028:Q1045)+SUM(V1028:V1045)</f>
        <v>1233.47</v>
      </c>
      <c r="K1042" s="52"/>
      <c r="L1042" s="96"/>
    </row>
    <row r="1043" spans="1:56" ht="71.25" x14ac:dyDescent="0.2">
      <c r="A1043" s="103"/>
      <c r="B1043" s="55" t="s">
        <v>969</v>
      </c>
      <c r="C1043" s="55" t="s">
        <v>968</v>
      </c>
      <c r="D1043" s="54" t="s">
        <v>73</v>
      </c>
      <c r="E1043" s="53">
        <v>128</v>
      </c>
      <c r="F1043" s="53">
        <f>ROUND(0.9,7)</f>
        <v>0.9</v>
      </c>
      <c r="G1043" s="53">
        <v>115.2</v>
      </c>
      <c r="H1043" s="51"/>
      <c r="I1043" s="52"/>
      <c r="J1043" s="51">
        <f>SUM(AC1028:AC1045)</f>
        <v>1420.96</v>
      </c>
      <c r="K1043" s="52"/>
      <c r="L1043" s="96"/>
    </row>
    <row r="1044" spans="1:56" ht="71.25" x14ac:dyDescent="0.2">
      <c r="A1044" s="104"/>
      <c r="B1044" s="60" t="s">
        <v>967</v>
      </c>
      <c r="C1044" s="60" t="s">
        <v>966</v>
      </c>
      <c r="D1044" s="59" t="s">
        <v>73</v>
      </c>
      <c r="E1044" s="58">
        <v>83</v>
      </c>
      <c r="F1044" s="58">
        <f>ROUND(0.85,7)</f>
        <v>0.85</v>
      </c>
      <c r="G1044" s="58">
        <v>70.55</v>
      </c>
      <c r="H1044" s="56"/>
      <c r="I1044" s="57"/>
      <c r="J1044" s="56">
        <f>SUM(AE1028:AE1045)</f>
        <v>870.21</v>
      </c>
      <c r="K1044" s="57"/>
      <c r="L1044" s="95"/>
    </row>
    <row r="1045" spans="1:56" ht="15" x14ac:dyDescent="0.25">
      <c r="C1045" s="198" t="s">
        <v>74</v>
      </c>
      <c r="D1045" s="198"/>
      <c r="E1045" s="198"/>
      <c r="F1045" s="198"/>
      <c r="G1045" s="198"/>
      <c r="H1045" s="198"/>
      <c r="I1045" s="198">
        <f>J1030+J1031+J1033+J1043+J1044</f>
        <v>4007.17</v>
      </c>
      <c r="J1045" s="198"/>
      <c r="O1045" s="49">
        <f>I1045</f>
        <v>4007.17</v>
      </c>
      <c r="P1045" s="39">
        <f>K1045</f>
        <v>0</v>
      </c>
      <c r="Q1045" s="49">
        <f>J1030</f>
        <v>1220.0899999999999</v>
      </c>
      <c r="R1045" s="49">
        <f>J1030</f>
        <v>1220.0899999999999</v>
      </c>
      <c r="U1045" s="94">
        <f>L1030</f>
        <v>0</v>
      </c>
      <c r="V1045" s="49">
        <f>J1032</f>
        <v>13.38</v>
      </c>
      <c r="W1045" s="94">
        <f>L1032</f>
        <v>0</v>
      </c>
      <c r="X1045" s="49">
        <f>J1031</f>
        <v>108.94</v>
      </c>
      <c r="Z1045" s="94">
        <f>L1031</f>
        <v>0</v>
      </c>
      <c r="AB1045" s="49">
        <f>J1033</f>
        <v>386.97</v>
      </c>
      <c r="AN1045" s="39">
        <v>4007.17</v>
      </c>
      <c r="AO1045" s="39">
        <v>386.97</v>
      </c>
      <c r="AP1045" s="39">
        <v>108.94</v>
      </c>
      <c r="AQ1045" s="39">
        <v>1220.0899999999999</v>
      </c>
      <c r="AX1045" s="39">
        <v>0</v>
      </c>
      <c r="AY1045" s="39">
        <v>0</v>
      </c>
      <c r="AZ1045" s="39">
        <v>0</v>
      </c>
      <c r="BA1045" s="39">
        <v>0</v>
      </c>
    </row>
    <row r="1046" spans="1:56" ht="42.75" x14ac:dyDescent="0.2">
      <c r="A1046" s="103" t="s">
        <v>568</v>
      </c>
      <c r="B1046" s="55" t="s">
        <v>1127</v>
      </c>
      <c r="C1046" s="55" t="s">
        <v>1128</v>
      </c>
      <c r="D1046" s="54" t="s">
        <v>111</v>
      </c>
      <c r="E1046" s="53">
        <v>85.4</v>
      </c>
      <c r="F1046" s="53"/>
      <c r="G1046" s="53">
        <v>85.4</v>
      </c>
      <c r="H1046" s="51">
        <v>104.33</v>
      </c>
      <c r="I1046" s="52"/>
      <c r="J1046" s="51">
        <v>8909.7800000000007</v>
      </c>
      <c r="K1046" s="52"/>
      <c r="L1046" s="96"/>
      <c r="AC1046" s="39">
        <v>0</v>
      </c>
      <c r="AD1046" s="39">
        <v>0</v>
      </c>
      <c r="AE1046" s="39">
        <v>0</v>
      </c>
      <c r="AF1046" s="39">
        <v>0</v>
      </c>
      <c r="AS1046" s="39">
        <v>0</v>
      </c>
      <c r="AT1046" s="39">
        <v>0</v>
      </c>
      <c r="BC1046" s="39">
        <v>0</v>
      </c>
      <c r="BD1046" s="39">
        <v>0</v>
      </c>
    </row>
    <row r="1047" spans="1:56" x14ac:dyDescent="0.2">
      <c r="A1047" s="50"/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</row>
    <row r="1048" spans="1:56" ht="15" x14ac:dyDescent="0.25">
      <c r="C1048" s="198" t="s">
        <v>74</v>
      </c>
      <c r="D1048" s="198"/>
      <c r="E1048" s="198"/>
      <c r="F1048" s="198"/>
      <c r="G1048" s="198"/>
      <c r="H1048" s="198"/>
      <c r="I1048" s="198">
        <f>J1046</f>
        <v>8909.7800000000007</v>
      </c>
      <c r="J1048" s="198"/>
      <c r="O1048" s="49">
        <f>I1048</f>
        <v>8909.7800000000007</v>
      </c>
      <c r="P1048" s="39">
        <f>K1048</f>
        <v>0</v>
      </c>
      <c r="Q1048" s="39">
        <f>0</f>
        <v>0</v>
      </c>
      <c r="R1048" s="39">
        <f>0</f>
        <v>0</v>
      </c>
      <c r="U1048" s="39">
        <f>0</f>
        <v>0</v>
      </c>
      <c r="V1048" s="39">
        <f>0</f>
        <v>0</v>
      </c>
      <c r="W1048" s="39">
        <f>0</f>
        <v>0</v>
      </c>
      <c r="X1048" s="39">
        <f>0</f>
        <v>0</v>
      </c>
      <c r="Z1048" s="39">
        <f>0</f>
        <v>0</v>
      </c>
      <c r="AB1048" s="49">
        <f>I1048</f>
        <v>8909.7800000000007</v>
      </c>
      <c r="AN1048" s="39">
        <v>8909.7800000000007</v>
      </c>
      <c r="AO1048" s="39">
        <v>8909.7800000000007</v>
      </c>
      <c r="AP1048" s="39">
        <v>0</v>
      </c>
      <c r="AQ1048" s="39">
        <v>0</v>
      </c>
      <c r="AX1048" s="39">
        <v>0</v>
      </c>
      <c r="AY1048" s="39">
        <v>0</v>
      </c>
      <c r="AZ1048" s="39">
        <v>0</v>
      </c>
      <c r="BA1048" s="39">
        <v>0</v>
      </c>
    </row>
    <row r="1049" spans="1:56" ht="57" x14ac:dyDescent="0.2">
      <c r="A1049" s="103" t="s">
        <v>569</v>
      </c>
      <c r="B1049" s="55" t="s">
        <v>1176</v>
      </c>
      <c r="C1049" s="55" t="s">
        <v>1177</v>
      </c>
      <c r="D1049" s="54" t="s">
        <v>111</v>
      </c>
      <c r="E1049" s="53">
        <v>0.4</v>
      </c>
      <c r="F1049" s="53"/>
      <c r="G1049" s="53">
        <v>0.4</v>
      </c>
      <c r="H1049" s="51">
        <v>167.17</v>
      </c>
      <c r="I1049" s="52"/>
      <c r="J1049" s="51">
        <v>66.87</v>
      </c>
      <c r="K1049" s="52"/>
      <c r="L1049" s="96"/>
      <c r="AC1049" s="39">
        <v>0</v>
      </c>
      <c r="AD1049" s="39">
        <v>0</v>
      </c>
      <c r="AE1049" s="39">
        <v>0</v>
      </c>
      <c r="AF1049" s="39">
        <v>0</v>
      </c>
      <c r="AS1049" s="39">
        <v>0</v>
      </c>
      <c r="AT1049" s="39">
        <v>0</v>
      </c>
      <c r="BC1049" s="39">
        <v>0</v>
      </c>
      <c r="BD1049" s="39">
        <v>0</v>
      </c>
    </row>
    <row r="1050" spans="1:56" x14ac:dyDescent="0.2">
      <c r="A1050" s="50"/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</row>
    <row r="1051" spans="1:56" ht="15" x14ac:dyDescent="0.25">
      <c r="C1051" s="198" t="s">
        <v>74</v>
      </c>
      <c r="D1051" s="198"/>
      <c r="E1051" s="198"/>
      <c r="F1051" s="198"/>
      <c r="G1051" s="198"/>
      <c r="H1051" s="198"/>
      <c r="I1051" s="198">
        <f>J1049</f>
        <v>66.87</v>
      </c>
      <c r="J1051" s="198"/>
      <c r="O1051" s="49">
        <f>I1051</f>
        <v>66.87</v>
      </c>
      <c r="P1051" s="39">
        <f>K1051</f>
        <v>0</v>
      </c>
      <c r="Q1051" s="39">
        <f>0</f>
        <v>0</v>
      </c>
      <c r="R1051" s="39">
        <f>0</f>
        <v>0</v>
      </c>
      <c r="U1051" s="39">
        <f>0</f>
        <v>0</v>
      </c>
      <c r="V1051" s="39">
        <f>0</f>
        <v>0</v>
      </c>
      <c r="W1051" s="39">
        <f>0</f>
        <v>0</v>
      </c>
      <c r="X1051" s="39">
        <f>0</f>
        <v>0</v>
      </c>
      <c r="Z1051" s="39">
        <f>0</f>
        <v>0</v>
      </c>
      <c r="AB1051" s="49">
        <f>I1051</f>
        <v>66.87</v>
      </c>
      <c r="AN1051" s="39">
        <v>66.87</v>
      </c>
      <c r="AO1051" s="39">
        <v>66.87</v>
      </c>
      <c r="AP1051" s="39">
        <v>0</v>
      </c>
      <c r="AQ1051" s="39">
        <v>0</v>
      </c>
      <c r="AX1051" s="39">
        <v>0</v>
      </c>
      <c r="AY1051" s="39">
        <v>0</v>
      </c>
      <c r="AZ1051" s="39">
        <v>0</v>
      </c>
      <c r="BA1051" s="39">
        <v>0</v>
      </c>
    </row>
    <row r="1052" spans="1:56" ht="57" x14ac:dyDescent="0.2">
      <c r="A1052" s="103" t="s">
        <v>570</v>
      </c>
      <c r="B1052" s="55" t="s">
        <v>1178</v>
      </c>
      <c r="C1052" s="55" t="s">
        <v>1179</v>
      </c>
      <c r="D1052" s="54" t="s">
        <v>111</v>
      </c>
      <c r="E1052" s="53">
        <v>2.4</v>
      </c>
      <c r="F1052" s="53"/>
      <c r="G1052" s="53">
        <v>2.4</v>
      </c>
      <c r="H1052" s="51">
        <v>165.96</v>
      </c>
      <c r="I1052" s="52"/>
      <c r="J1052" s="51">
        <v>398.3</v>
      </c>
      <c r="K1052" s="52"/>
      <c r="L1052" s="96"/>
      <c r="AC1052" s="39">
        <v>0</v>
      </c>
      <c r="AD1052" s="39">
        <v>0</v>
      </c>
      <c r="AE1052" s="39">
        <v>0</v>
      </c>
      <c r="AF1052" s="39">
        <v>0</v>
      </c>
      <c r="AS1052" s="39">
        <v>0</v>
      </c>
      <c r="AT1052" s="39">
        <v>0</v>
      </c>
      <c r="BC1052" s="39">
        <v>0</v>
      </c>
      <c r="BD1052" s="39">
        <v>0</v>
      </c>
    </row>
    <row r="1053" spans="1:56" x14ac:dyDescent="0.2">
      <c r="A1053" s="50"/>
      <c r="B1053" s="50"/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</row>
    <row r="1054" spans="1:56" ht="15" x14ac:dyDescent="0.25">
      <c r="C1054" s="198" t="s">
        <v>74</v>
      </c>
      <c r="D1054" s="198"/>
      <c r="E1054" s="198"/>
      <c r="F1054" s="198"/>
      <c r="G1054" s="198"/>
      <c r="H1054" s="198"/>
      <c r="I1054" s="198">
        <f>J1052</f>
        <v>398.3</v>
      </c>
      <c r="J1054" s="198"/>
      <c r="O1054" s="49">
        <f>I1054</f>
        <v>398.3</v>
      </c>
      <c r="P1054" s="39">
        <f>K1054</f>
        <v>0</v>
      </c>
      <c r="Q1054" s="39">
        <f>0</f>
        <v>0</v>
      </c>
      <c r="R1054" s="39">
        <f>0</f>
        <v>0</v>
      </c>
      <c r="U1054" s="39">
        <f>0</f>
        <v>0</v>
      </c>
      <c r="V1054" s="39">
        <f>0</f>
        <v>0</v>
      </c>
      <c r="W1054" s="39">
        <f>0</f>
        <v>0</v>
      </c>
      <c r="X1054" s="39">
        <f>0</f>
        <v>0</v>
      </c>
      <c r="Z1054" s="39">
        <f>0</f>
        <v>0</v>
      </c>
      <c r="AB1054" s="49">
        <f>I1054</f>
        <v>398.3</v>
      </c>
      <c r="AN1054" s="39">
        <v>398.3</v>
      </c>
      <c r="AO1054" s="39">
        <v>398.3</v>
      </c>
      <c r="AP1054" s="39">
        <v>0</v>
      </c>
      <c r="AQ1054" s="39">
        <v>0</v>
      </c>
      <c r="AX1054" s="39">
        <v>0</v>
      </c>
      <c r="AY1054" s="39">
        <v>0</v>
      </c>
      <c r="AZ1054" s="39">
        <v>0</v>
      </c>
      <c r="BA1054" s="39">
        <v>0</v>
      </c>
    </row>
    <row r="1055" spans="1:56" ht="57" x14ac:dyDescent="0.2">
      <c r="A1055" s="103" t="s">
        <v>571</v>
      </c>
      <c r="B1055" s="55" t="s">
        <v>1156</v>
      </c>
      <c r="C1055" s="55" t="s">
        <v>1157</v>
      </c>
      <c r="D1055" s="54" t="s">
        <v>111</v>
      </c>
      <c r="E1055" s="53">
        <v>9.8000000000000007</v>
      </c>
      <c r="F1055" s="53"/>
      <c r="G1055" s="53">
        <v>9.8000000000000007</v>
      </c>
      <c r="H1055" s="51">
        <v>194.41</v>
      </c>
      <c r="I1055" s="52"/>
      <c r="J1055" s="51">
        <v>1905.22</v>
      </c>
      <c r="K1055" s="52"/>
      <c r="L1055" s="96"/>
      <c r="AC1055" s="39">
        <v>0</v>
      </c>
      <c r="AD1055" s="39">
        <v>0</v>
      </c>
      <c r="AE1055" s="39">
        <v>0</v>
      </c>
      <c r="AF1055" s="39">
        <v>0</v>
      </c>
      <c r="AS1055" s="39">
        <v>0</v>
      </c>
      <c r="AT1055" s="39">
        <v>0</v>
      </c>
      <c r="BC1055" s="39">
        <v>0</v>
      </c>
      <c r="BD1055" s="39">
        <v>0</v>
      </c>
    </row>
    <row r="1056" spans="1:56" x14ac:dyDescent="0.2">
      <c r="A1056" s="50"/>
      <c r="B1056" s="50"/>
      <c r="C1056" s="50"/>
      <c r="D1056" s="50"/>
      <c r="E1056" s="50"/>
      <c r="F1056" s="50"/>
      <c r="G1056" s="50"/>
      <c r="H1056" s="50"/>
      <c r="I1056" s="50"/>
      <c r="J1056" s="50"/>
      <c r="K1056" s="50"/>
      <c r="L1056" s="50"/>
    </row>
    <row r="1057" spans="1:56" ht="15" x14ac:dyDescent="0.25">
      <c r="C1057" s="198" t="s">
        <v>74</v>
      </c>
      <c r="D1057" s="198"/>
      <c r="E1057" s="198"/>
      <c r="F1057" s="198"/>
      <c r="G1057" s="198"/>
      <c r="H1057" s="198"/>
      <c r="I1057" s="198">
        <f>J1055</f>
        <v>1905.22</v>
      </c>
      <c r="J1057" s="198"/>
      <c r="O1057" s="49">
        <f>I1057</f>
        <v>1905.22</v>
      </c>
      <c r="P1057" s="39">
        <f>K1057</f>
        <v>0</v>
      </c>
      <c r="Q1057" s="39">
        <f>0</f>
        <v>0</v>
      </c>
      <c r="R1057" s="39">
        <f>0</f>
        <v>0</v>
      </c>
      <c r="U1057" s="39">
        <f>0</f>
        <v>0</v>
      </c>
      <c r="V1057" s="39">
        <f>0</f>
        <v>0</v>
      </c>
      <c r="W1057" s="39">
        <f>0</f>
        <v>0</v>
      </c>
      <c r="X1057" s="39">
        <f>0</f>
        <v>0</v>
      </c>
      <c r="Z1057" s="39">
        <f>0</f>
        <v>0</v>
      </c>
      <c r="AB1057" s="49">
        <f>I1057</f>
        <v>1905.22</v>
      </c>
      <c r="AN1057" s="39">
        <v>1905.22</v>
      </c>
      <c r="AO1057" s="39">
        <v>1905.22</v>
      </c>
      <c r="AP1057" s="39">
        <v>0</v>
      </c>
      <c r="AQ1057" s="39">
        <v>0</v>
      </c>
      <c r="AX1057" s="39">
        <v>0</v>
      </c>
      <c r="AY1057" s="39">
        <v>0</v>
      </c>
      <c r="AZ1057" s="39">
        <v>0</v>
      </c>
      <c r="BA1057" s="39">
        <v>0</v>
      </c>
    </row>
    <row r="1058" spans="1:56" ht="57" x14ac:dyDescent="0.2">
      <c r="A1058" s="103" t="s">
        <v>573</v>
      </c>
      <c r="B1058" s="55" t="s">
        <v>1180</v>
      </c>
      <c r="C1058" s="55" t="s">
        <v>1181</v>
      </c>
      <c r="D1058" s="54" t="s">
        <v>111</v>
      </c>
      <c r="E1058" s="53">
        <v>1.5</v>
      </c>
      <c r="F1058" s="53"/>
      <c r="G1058" s="53">
        <v>1.5</v>
      </c>
      <c r="H1058" s="51">
        <v>190.91</v>
      </c>
      <c r="I1058" s="52"/>
      <c r="J1058" s="51">
        <v>286.37</v>
      </c>
      <c r="K1058" s="52"/>
      <c r="L1058" s="96"/>
      <c r="AC1058" s="39">
        <v>0</v>
      </c>
      <c r="AD1058" s="39">
        <v>0</v>
      </c>
      <c r="AE1058" s="39">
        <v>0</v>
      </c>
      <c r="AF1058" s="39">
        <v>0</v>
      </c>
      <c r="AS1058" s="39">
        <v>0</v>
      </c>
      <c r="AT1058" s="39">
        <v>0</v>
      </c>
      <c r="BC1058" s="39">
        <v>0</v>
      </c>
      <c r="BD1058" s="39">
        <v>0</v>
      </c>
    </row>
    <row r="1059" spans="1:56" x14ac:dyDescent="0.2">
      <c r="A1059" s="50"/>
      <c r="B1059" s="50"/>
      <c r="C1059" s="50"/>
      <c r="D1059" s="50"/>
      <c r="E1059" s="50"/>
      <c r="F1059" s="50"/>
      <c r="G1059" s="50"/>
      <c r="H1059" s="50"/>
      <c r="I1059" s="50"/>
      <c r="J1059" s="50"/>
      <c r="K1059" s="50"/>
      <c r="L1059" s="50"/>
    </row>
    <row r="1060" spans="1:56" ht="15" x14ac:dyDescent="0.25">
      <c r="C1060" s="198" t="s">
        <v>74</v>
      </c>
      <c r="D1060" s="198"/>
      <c r="E1060" s="198"/>
      <c r="F1060" s="198"/>
      <c r="G1060" s="198"/>
      <c r="H1060" s="198"/>
      <c r="I1060" s="198">
        <f>J1058</f>
        <v>286.37</v>
      </c>
      <c r="J1060" s="198"/>
      <c r="O1060" s="49">
        <f>I1060</f>
        <v>286.37</v>
      </c>
      <c r="P1060" s="39">
        <f>K1060</f>
        <v>0</v>
      </c>
      <c r="Q1060" s="39">
        <f>0</f>
        <v>0</v>
      </c>
      <c r="R1060" s="39">
        <f>0</f>
        <v>0</v>
      </c>
      <c r="U1060" s="39">
        <f>0</f>
        <v>0</v>
      </c>
      <c r="V1060" s="39">
        <f>0</f>
        <v>0</v>
      </c>
      <c r="W1060" s="39">
        <f>0</f>
        <v>0</v>
      </c>
      <c r="X1060" s="39">
        <f>0</f>
        <v>0</v>
      </c>
      <c r="Z1060" s="39">
        <f>0</f>
        <v>0</v>
      </c>
      <c r="AB1060" s="49">
        <f>I1060</f>
        <v>286.37</v>
      </c>
      <c r="AN1060" s="39">
        <v>286.37</v>
      </c>
      <c r="AO1060" s="39">
        <v>286.37</v>
      </c>
      <c r="AP1060" s="39">
        <v>0</v>
      </c>
      <c r="AQ1060" s="39">
        <v>0</v>
      </c>
      <c r="AX1060" s="39">
        <v>0</v>
      </c>
      <c r="AY1060" s="39">
        <v>0</v>
      </c>
      <c r="AZ1060" s="39">
        <v>0</v>
      </c>
      <c r="BA1060" s="39">
        <v>0</v>
      </c>
    </row>
    <row r="1061" spans="1:56" ht="159" x14ac:dyDescent="0.2">
      <c r="A1061" s="103" t="s">
        <v>574</v>
      </c>
      <c r="B1061" s="55" t="s">
        <v>1129</v>
      </c>
      <c r="C1061" s="55" t="s">
        <v>987</v>
      </c>
      <c r="D1061" s="54" t="s">
        <v>104</v>
      </c>
      <c r="E1061" s="53">
        <v>0.38800000000000001</v>
      </c>
      <c r="F1061" s="53"/>
      <c r="G1061" s="53">
        <v>0.38800000000000001</v>
      </c>
      <c r="H1061" s="51"/>
      <c r="I1061" s="52"/>
      <c r="J1061" s="51"/>
      <c r="K1061" s="52"/>
      <c r="L1061" s="96"/>
      <c r="AC1061" s="39">
        <v>639.95000000000005</v>
      </c>
      <c r="AD1061" s="39">
        <v>639.95000000000005</v>
      </c>
      <c r="AE1061" s="39">
        <v>391.91</v>
      </c>
      <c r="AF1061" s="39">
        <v>391.91</v>
      </c>
      <c r="AS1061" s="39">
        <v>639.95000000000005</v>
      </c>
      <c r="AT1061" s="39">
        <v>391.91</v>
      </c>
      <c r="BC1061" s="39">
        <v>0</v>
      </c>
      <c r="BD1061" s="39">
        <v>0</v>
      </c>
    </row>
    <row r="1062" spans="1:56" ht="38.25" x14ac:dyDescent="0.2">
      <c r="B1062" s="106" t="s">
        <v>452</v>
      </c>
    </row>
    <row r="1063" spans="1:56" ht="14.25" x14ac:dyDescent="0.2">
      <c r="A1063" s="103"/>
      <c r="B1063" s="61">
        <v>1</v>
      </c>
      <c r="C1063" s="55" t="s">
        <v>33</v>
      </c>
      <c r="D1063" s="54"/>
      <c r="E1063" s="53"/>
      <c r="F1063" s="53"/>
      <c r="G1063" s="53"/>
      <c r="H1063" s="51">
        <v>1232.3399999999999</v>
      </c>
      <c r="I1063" s="52">
        <f>ROUND(1.15,7)</f>
        <v>1.1499999999999999</v>
      </c>
      <c r="J1063" s="51">
        <v>549.87</v>
      </c>
      <c r="K1063" s="52"/>
      <c r="L1063" s="96"/>
    </row>
    <row r="1064" spans="1:56" ht="14.25" x14ac:dyDescent="0.2">
      <c r="A1064" s="103"/>
      <c r="B1064" s="61">
        <v>3</v>
      </c>
      <c r="C1064" s="55" t="s">
        <v>34</v>
      </c>
      <c r="D1064" s="54"/>
      <c r="E1064" s="53"/>
      <c r="F1064" s="53"/>
      <c r="G1064" s="53"/>
      <c r="H1064" s="51">
        <v>94.25</v>
      </c>
      <c r="I1064" s="52">
        <f>ROUND(1.25,7)</f>
        <v>1.25</v>
      </c>
      <c r="J1064" s="51">
        <v>45.71</v>
      </c>
      <c r="K1064" s="52"/>
      <c r="L1064" s="96"/>
    </row>
    <row r="1065" spans="1:56" ht="14.25" x14ac:dyDescent="0.2">
      <c r="A1065" s="103"/>
      <c r="B1065" s="61">
        <v>2</v>
      </c>
      <c r="C1065" s="55" t="s">
        <v>67</v>
      </c>
      <c r="D1065" s="54"/>
      <c r="E1065" s="53"/>
      <c r="F1065" s="53"/>
      <c r="G1065" s="53"/>
      <c r="H1065" s="51">
        <v>11.63</v>
      </c>
      <c r="I1065" s="52">
        <f>ROUND(1.25,7)</f>
        <v>1.25</v>
      </c>
      <c r="J1065" s="62">
        <v>5.64</v>
      </c>
      <c r="K1065" s="52"/>
      <c r="L1065" s="97"/>
    </row>
    <row r="1066" spans="1:56" ht="14.25" x14ac:dyDescent="0.2">
      <c r="A1066" s="103"/>
      <c r="B1066" s="61">
        <v>4</v>
      </c>
      <c r="C1066" s="55" t="s">
        <v>35</v>
      </c>
      <c r="D1066" s="54"/>
      <c r="E1066" s="53"/>
      <c r="F1066" s="53"/>
      <c r="G1066" s="53"/>
      <c r="H1066" s="51">
        <v>434.24</v>
      </c>
      <c r="I1066" s="52"/>
      <c r="J1066" s="51">
        <v>168.49</v>
      </c>
      <c r="K1066" s="52"/>
      <c r="L1066" s="96"/>
    </row>
    <row r="1067" spans="1:56" ht="14.25" x14ac:dyDescent="0.2">
      <c r="A1067" s="103"/>
      <c r="B1067" s="55" t="s">
        <v>1370</v>
      </c>
      <c r="C1067" s="55" t="s">
        <v>1371</v>
      </c>
      <c r="D1067" s="54" t="s">
        <v>111</v>
      </c>
      <c r="E1067" s="53">
        <v>0</v>
      </c>
      <c r="F1067" s="53"/>
      <c r="G1067" s="53">
        <v>0</v>
      </c>
      <c r="H1067" s="51"/>
      <c r="I1067" s="52"/>
      <c r="J1067" s="51"/>
      <c r="K1067" s="52"/>
      <c r="L1067" s="96"/>
    </row>
    <row r="1068" spans="1:56" ht="14.25" x14ac:dyDescent="0.2">
      <c r="A1068" s="103"/>
      <c r="B1068" s="55" t="s">
        <v>1372</v>
      </c>
      <c r="C1068" s="55" t="s">
        <v>1373</v>
      </c>
      <c r="D1068" s="54" t="s">
        <v>111</v>
      </c>
      <c r="E1068" s="53">
        <v>100</v>
      </c>
      <c r="F1068" s="53"/>
      <c r="G1068" s="53">
        <v>38.799999999999997</v>
      </c>
      <c r="H1068" s="51"/>
      <c r="I1068" s="52"/>
      <c r="J1068" s="51"/>
      <c r="K1068" s="52"/>
      <c r="L1068" s="96"/>
    </row>
    <row r="1069" spans="1:56" ht="14.25" x14ac:dyDescent="0.2">
      <c r="A1069" s="103"/>
      <c r="B1069" s="55" t="s">
        <v>1358</v>
      </c>
      <c r="C1069" s="55" t="s">
        <v>130</v>
      </c>
      <c r="D1069" s="54" t="s">
        <v>113</v>
      </c>
      <c r="E1069" s="53">
        <v>0</v>
      </c>
      <c r="F1069" s="53"/>
      <c r="G1069" s="53">
        <v>0</v>
      </c>
      <c r="H1069" s="51"/>
      <c r="I1069" s="52"/>
      <c r="J1069" s="51"/>
      <c r="K1069" s="52"/>
      <c r="L1069" s="96"/>
    </row>
    <row r="1070" spans="1:56" ht="14.25" x14ac:dyDescent="0.2">
      <c r="A1070" s="103"/>
      <c r="B1070" s="55" t="s">
        <v>1358</v>
      </c>
      <c r="C1070" s="55" t="s">
        <v>1374</v>
      </c>
      <c r="D1070" s="54" t="s">
        <v>110</v>
      </c>
      <c r="E1070" s="53">
        <v>0</v>
      </c>
      <c r="F1070" s="53"/>
      <c r="G1070" s="53">
        <v>0</v>
      </c>
      <c r="H1070" s="51"/>
      <c r="I1070" s="52"/>
      <c r="J1070" s="51"/>
      <c r="K1070" s="52"/>
      <c r="L1070" s="96"/>
    </row>
    <row r="1071" spans="1:56" ht="14.25" x14ac:dyDescent="0.2">
      <c r="A1071" s="103"/>
      <c r="B1071" s="55" t="s">
        <v>1375</v>
      </c>
      <c r="C1071" s="55" t="s">
        <v>1376</v>
      </c>
      <c r="D1071" s="54" t="s">
        <v>110</v>
      </c>
      <c r="E1071" s="53">
        <v>0</v>
      </c>
      <c r="F1071" s="53"/>
      <c r="G1071" s="53">
        <v>0</v>
      </c>
      <c r="H1071" s="51"/>
      <c r="I1071" s="52"/>
      <c r="J1071" s="51"/>
      <c r="K1071" s="52"/>
      <c r="L1071" s="96"/>
    </row>
    <row r="1072" spans="1:56" ht="14.25" x14ac:dyDescent="0.2">
      <c r="A1072" s="103"/>
      <c r="B1072" s="55" t="s">
        <v>1377</v>
      </c>
      <c r="C1072" s="55" t="s">
        <v>1378</v>
      </c>
      <c r="D1072" s="54" t="s">
        <v>110</v>
      </c>
      <c r="E1072" s="53">
        <v>0</v>
      </c>
      <c r="F1072" s="53"/>
      <c r="G1072" s="53">
        <v>0</v>
      </c>
      <c r="H1072" s="51"/>
      <c r="I1072" s="52"/>
      <c r="J1072" s="51"/>
      <c r="K1072" s="52"/>
      <c r="L1072" s="96"/>
    </row>
    <row r="1073" spans="1:56" ht="14.25" x14ac:dyDescent="0.2">
      <c r="A1073" s="103"/>
      <c r="B1073" s="55"/>
      <c r="C1073" s="55" t="s">
        <v>68</v>
      </c>
      <c r="D1073" s="54" t="s">
        <v>69</v>
      </c>
      <c r="E1073" s="53">
        <v>141</v>
      </c>
      <c r="F1073" s="53">
        <f>ROUND(1.15,7)</f>
        <v>1.1499999999999999</v>
      </c>
      <c r="G1073" s="53">
        <v>62.914200000000001</v>
      </c>
      <c r="H1073" s="51"/>
      <c r="I1073" s="52"/>
      <c r="J1073" s="51"/>
      <c r="K1073" s="52"/>
      <c r="L1073" s="96"/>
    </row>
    <row r="1074" spans="1:56" ht="14.25" x14ac:dyDescent="0.2">
      <c r="A1074" s="103"/>
      <c r="B1074" s="55"/>
      <c r="C1074" s="60" t="s">
        <v>70</v>
      </c>
      <c r="D1074" s="59" t="s">
        <v>69</v>
      </c>
      <c r="E1074" s="58">
        <v>0.94</v>
      </c>
      <c r="F1074" s="58">
        <f>ROUND(1.25,7)</f>
        <v>1.25</v>
      </c>
      <c r="G1074" s="58">
        <v>0.45590000000000003</v>
      </c>
      <c r="H1074" s="56"/>
      <c r="I1074" s="57"/>
      <c r="J1074" s="56"/>
      <c r="K1074" s="57"/>
      <c r="L1074" s="95"/>
    </row>
    <row r="1075" spans="1:56" ht="14.25" x14ac:dyDescent="0.2">
      <c r="A1075" s="103"/>
      <c r="B1075" s="55"/>
      <c r="C1075" s="55" t="s">
        <v>71</v>
      </c>
      <c r="D1075" s="54"/>
      <c r="E1075" s="53"/>
      <c r="F1075" s="53"/>
      <c r="G1075" s="53"/>
      <c r="H1075" s="51">
        <f>H1063+H1064+H1066</f>
        <v>1760.83</v>
      </c>
      <c r="I1075" s="52"/>
      <c r="J1075" s="51">
        <f>J1063+J1064+J1066</f>
        <v>764.07</v>
      </c>
      <c r="K1075" s="52"/>
      <c r="L1075" s="96"/>
    </row>
    <row r="1076" spans="1:56" ht="14.25" x14ac:dyDescent="0.2">
      <c r="A1076" s="103"/>
      <c r="B1076" s="55"/>
      <c r="C1076" s="55" t="s">
        <v>72</v>
      </c>
      <c r="D1076" s="54"/>
      <c r="E1076" s="53"/>
      <c r="F1076" s="53"/>
      <c r="G1076" s="53"/>
      <c r="H1076" s="51"/>
      <c r="I1076" s="52"/>
      <c r="J1076" s="51">
        <f>SUM(Q1061:Q1079)+SUM(V1061:V1079)</f>
        <v>555.51</v>
      </c>
      <c r="K1076" s="52"/>
      <c r="L1076" s="96"/>
    </row>
    <row r="1077" spans="1:56" ht="71.25" x14ac:dyDescent="0.2">
      <c r="A1077" s="103"/>
      <c r="B1077" s="55" t="s">
        <v>969</v>
      </c>
      <c r="C1077" s="55" t="s">
        <v>968</v>
      </c>
      <c r="D1077" s="54" t="s">
        <v>73</v>
      </c>
      <c r="E1077" s="53">
        <v>128</v>
      </c>
      <c r="F1077" s="53">
        <f>ROUND(0.9,7)</f>
        <v>0.9</v>
      </c>
      <c r="G1077" s="53">
        <v>115.2</v>
      </c>
      <c r="H1077" s="51"/>
      <c r="I1077" s="52"/>
      <c r="J1077" s="51">
        <f>SUM(AC1061:AC1079)</f>
        <v>639.95000000000005</v>
      </c>
      <c r="K1077" s="52"/>
      <c r="L1077" s="96"/>
    </row>
    <row r="1078" spans="1:56" ht="71.25" x14ac:dyDescent="0.2">
      <c r="A1078" s="104"/>
      <c r="B1078" s="60" t="s">
        <v>967</v>
      </c>
      <c r="C1078" s="60" t="s">
        <v>966</v>
      </c>
      <c r="D1078" s="59" t="s">
        <v>73</v>
      </c>
      <c r="E1078" s="58">
        <v>83</v>
      </c>
      <c r="F1078" s="58">
        <f>ROUND(0.85,7)</f>
        <v>0.85</v>
      </c>
      <c r="G1078" s="58">
        <v>70.55</v>
      </c>
      <c r="H1078" s="56"/>
      <c r="I1078" s="57"/>
      <c r="J1078" s="56">
        <f>SUM(AE1061:AE1079)</f>
        <v>391.91</v>
      </c>
      <c r="K1078" s="57"/>
      <c r="L1078" s="95"/>
    </row>
    <row r="1079" spans="1:56" ht="15" x14ac:dyDescent="0.25">
      <c r="C1079" s="198" t="s">
        <v>74</v>
      </c>
      <c r="D1079" s="198"/>
      <c r="E1079" s="198"/>
      <c r="F1079" s="198"/>
      <c r="G1079" s="198"/>
      <c r="H1079" s="198"/>
      <c r="I1079" s="198">
        <f>J1063+J1064+J1066+J1077+J1078</f>
        <v>1795.93</v>
      </c>
      <c r="J1079" s="198"/>
      <c r="O1079" s="49">
        <f>I1079</f>
        <v>1795.93</v>
      </c>
      <c r="P1079" s="39">
        <f>K1079</f>
        <v>0</v>
      </c>
      <c r="Q1079" s="49">
        <f>J1063</f>
        <v>549.87</v>
      </c>
      <c r="R1079" s="49">
        <f>J1063</f>
        <v>549.87</v>
      </c>
      <c r="U1079" s="94">
        <f>L1063</f>
        <v>0</v>
      </c>
      <c r="V1079" s="49">
        <f>J1065</f>
        <v>5.64</v>
      </c>
      <c r="W1079" s="94">
        <f>L1065</f>
        <v>0</v>
      </c>
      <c r="X1079" s="49">
        <f>J1064</f>
        <v>45.71</v>
      </c>
      <c r="Z1079" s="94">
        <f>L1064</f>
        <v>0</v>
      </c>
      <c r="AB1079" s="49">
        <f>J1066</f>
        <v>168.49</v>
      </c>
      <c r="AN1079" s="39">
        <v>1795.93</v>
      </c>
      <c r="AO1079" s="39">
        <v>168.49</v>
      </c>
      <c r="AP1079" s="39">
        <v>45.71</v>
      </c>
      <c r="AQ1079" s="39">
        <v>549.87</v>
      </c>
      <c r="AX1079" s="39">
        <v>0</v>
      </c>
      <c r="AY1079" s="39">
        <v>0</v>
      </c>
      <c r="AZ1079" s="39">
        <v>0</v>
      </c>
      <c r="BA1079" s="39">
        <v>0</v>
      </c>
    </row>
    <row r="1080" spans="1:56" ht="42.75" x14ac:dyDescent="0.2">
      <c r="A1080" s="103" t="s">
        <v>575</v>
      </c>
      <c r="B1080" s="55" t="s">
        <v>1130</v>
      </c>
      <c r="C1080" s="55" t="s">
        <v>1131</v>
      </c>
      <c r="D1080" s="54" t="s">
        <v>111</v>
      </c>
      <c r="E1080" s="53">
        <v>36.799999999999997</v>
      </c>
      <c r="F1080" s="53"/>
      <c r="G1080" s="53">
        <v>36.799999999999997</v>
      </c>
      <c r="H1080" s="51">
        <v>111.37</v>
      </c>
      <c r="I1080" s="52"/>
      <c r="J1080" s="51">
        <v>4098.42</v>
      </c>
      <c r="K1080" s="52"/>
      <c r="L1080" s="96"/>
      <c r="AC1080" s="39">
        <v>0</v>
      </c>
      <c r="AD1080" s="39">
        <v>0</v>
      </c>
      <c r="AE1080" s="39">
        <v>0</v>
      </c>
      <c r="AF1080" s="39">
        <v>0</v>
      </c>
      <c r="AS1080" s="39">
        <v>0</v>
      </c>
      <c r="AT1080" s="39">
        <v>0</v>
      </c>
      <c r="BC1080" s="39">
        <v>0</v>
      </c>
      <c r="BD1080" s="39">
        <v>0</v>
      </c>
    </row>
    <row r="1081" spans="1:56" x14ac:dyDescent="0.2">
      <c r="A1081" s="50"/>
      <c r="B1081" s="50"/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</row>
    <row r="1082" spans="1:56" ht="15" x14ac:dyDescent="0.25">
      <c r="C1082" s="198" t="s">
        <v>74</v>
      </c>
      <c r="D1082" s="198"/>
      <c r="E1082" s="198"/>
      <c r="F1082" s="198"/>
      <c r="G1082" s="198"/>
      <c r="H1082" s="198"/>
      <c r="I1082" s="198">
        <f>J1080</f>
        <v>4098.42</v>
      </c>
      <c r="J1082" s="198"/>
      <c r="O1082" s="49">
        <f>I1082</f>
        <v>4098.42</v>
      </c>
      <c r="P1082" s="39">
        <f>K1082</f>
        <v>0</v>
      </c>
      <c r="Q1082" s="39">
        <f>0</f>
        <v>0</v>
      </c>
      <c r="R1082" s="39">
        <f>0</f>
        <v>0</v>
      </c>
      <c r="U1082" s="39">
        <f>0</f>
        <v>0</v>
      </c>
      <c r="V1082" s="39">
        <f>0</f>
        <v>0</v>
      </c>
      <c r="W1082" s="39">
        <f>0</f>
        <v>0</v>
      </c>
      <c r="X1082" s="39">
        <f>0</f>
        <v>0</v>
      </c>
      <c r="Z1082" s="39">
        <f>0</f>
        <v>0</v>
      </c>
      <c r="AB1082" s="49">
        <f>I1082</f>
        <v>4098.42</v>
      </c>
      <c r="AN1082" s="39">
        <v>4098.42</v>
      </c>
      <c r="AO1082" s="39">
        <v>4098.42</v>
      </c>
      <c r="AP1082" s="39">
        <v>0</v>
      </c>
      <c r="AQ1082" s="39">
        <v>0</v>
      </c>
      <c r="AX1082" s="39">
        <v>0</v>
      </c>
      <c r="AY1082" s="39">
        <v>0</v>
      </c>
      <c r="AZ1082" s="39">
        <v>0</v>
      </c>
      <c r="BA1082" s="39">
        <v>0</v>
      </c>
    </row>
    <row r="1083" spans="1:56" ht="57" x14ac:dyDescent="0.2">
      <c r="A1083" s="103" t="s">
        <v>576</v>
      </c>
      <c r="B1083" s="55" t="s">
        <v>1158</v>
      </c>
      <c r="C1083" s="55" t="s">
        <v>1159</v>
      </c>
      <c r="D1083" s="54" t="s">
        <v>111</v>
      </c>
      <c r="E1083" s="53">
        <v>2</v>
      </c>
      <c r="F1083" s="53"/>
      <c r="G1083" s="53">
        <v>2</v>
      </c>
      <c r="H1083" s="51">
        <v>172.9</v>
      </c>
      <c r="I1083" s="52"/>
      <c r="J1083" s="51">
        <v>345.8</v>
      </c>
      <c r="K1083" s="52"/>
      <c r="L1083" s="96"/>
      <c r="AC1083" s="39">
        <v>0</v>
      </c>
      <c r="AD1083" s="39">
        <v>0</v>
      </c>
      <c r="AE1083" s="39">
        <v>0</v>
      </c>
      <c r="AF1083" s="39">
        <v>0</v>
      </c>
      <c r="AS1083" s="39">
        <v>0</v>
      </c>
      <c r="AT1083" s="39">
        <v>0</v>
      </c>
      <c r="BC1083" s="39">
        <v>0</v>
      </c>
      <c r="BD1083" s="39">
        <v>0</v>
      </c>
    </row>
    <row r="1084" spans="1:56" x14ac:dyDescent="0.2">
      <c r="A1084" s="50"/>
      <c r="B1084" s="50"/>
      <c r="C1084" s="50"/>
      <c r="D1084" s="50"/>
      <c r="E1084" s="50"/>
      <c r="F1084" s="50"/>
      <c r="G1084" s="50"/>
      <c r="H1084" s="50"/>
      <c r="I1084" s="50"/>
      <c r="J1084" s="50"/>
      <c r="K1084" s="50"/>
      <c r="L1084" s="50"/>
    </row>
    <row r="1085" spans="1:56" ht="15" x14ac:dyDescent="0.25">
      <c r="C1085" s="198" t="s">
        <v>74</v>
      </c>
      <c r="D1085" s="198"/>
      <c r="E1085" s="198"/>
      <c r="F1085" s="198"/>
      <c r="G1085" s="198"/>
      <c r="H1085" s="198"/>
      <c r="I1085" s="198">
        <f>J1083</f>
        <v>345.8</v>
      </c>
      <c r="J1085" s="198"/>
      <c r="O1085" s="49">
        <f>I1085</f>
        <v>345.8</v>
      </c>
      <c r="P1085" s="39">
        <f>K1085</f>
        <v>0</v>
      </c>
      <c r="Q1085" s="39">
        <f>0</f>
        <v>0</v>
      </c>
      <c r="R1085" s="39">
        <f>0</f>
        <v>0</v>
      </c>
      <c r="U1085" s="39">
        <f>0</f>
        <v>0</v>
      </c>
      <c r="V1085" s="39">
        <f>0</f>
        <v>0</v>
      </c>
      <c r="W1085" s="39">
        <f>0</f>
        <v>0</v>
      </c>
      <c r="X1085" s="39">
        <f>0</f>
        <v>0</v>
      </c>
      <c r="Z1085" s="39">
        <f>0</f>
        <v>0</v>
      </c>
      <c r="AB1085" s="49">
        <f>I1085</f>
        <v>345.8</v>
      </c>
      <c r="AN1085" s="39">
        <v>345.8</v>
      </c>
      <c r="AO1085" s="39">
        <v>345.8</v>
      </c>
      <c r="AP1085" s="39">
        <v>0</v>
      </c>
      <c r="AQ1085" s="39">
        <v>0</v>
      </c>
      <c r="AX1085" s="39">
        <v>0</v>
      </c>
      <c r="AY1085" s="39">
        <v>0</v>
      </c>
      <c r="AZ1085" s="39">
        <v>0</v>
      </c>
      <c r="BA1085" s="39">
        <v>0</v>
      </c>
    </row>
    <row r="1086" spans="1:56" ht="159" x14ac:dyDescent="0.2">
      <c r="A1086" s="103" t="s">
        <v>577</v>
      </c>
      <c r="B1086" s="55" t="s">
        <v>1182</v>
      </c>
      <c r="C1086" s="55" t="s">
        <v>1004</v>
      </c>
      <c r="D1086" s="54" t="s">
        <v>104</v>
      </c>
      <c r="E1086" s="53">
        <v>0.04</v>
      </c>
      <c r="F1086" s="53"/>
      <c r="G1086" s="53">
        <v>0.04</v>
      </c>
      <c r="H1086" s="51"/>
      <c r="I1086" s="52"/>
      <c r="J1086" s="51"/>
      <c r="K1086" s="52"/>
      <c r="L1086" s="96"/>
      <c r="AC1086" s="39">
        <v>72.17</v>
      </c>
      <c r="AD1086" s="39">
        <v>72.17</v>
      </c>
      <c r="AE1086" s="39">
        <v>44.2</v>
      </c>
      <c r="AF1086" s="39">
        <v>44.2</v>
      </c>
      <c r="AS1086" s="39">
        <v>72.17</v>
      </c>
      <c r="AT1086" s="39">
        <v>44.2</v>
      </c>
      <c r="BC1086" s="39">
        <v>0</v>
      </c>
      <c r="BD1086" s="39">
        <v>0</v>
      </c>
    </row>
    <row r="1087" spans="1:56" ht="38.25" x14ac:dyDescent="0.2">
      <c r="B1087" s="106" t="s">
        <v>452</v>
      </c>
    </row>
    <row r="1088" spans="1:56" ht="14.25" x14ac:dyDescent="0.2">
      <c r="A1088" s="103"/>
      <c r="B1088" s="61">
        <v>1</v>
      </c>
      <c r="C1088" s="55" t="s">
        <v>33</v>
      </c>
      <c r="D1088" s="54"/>
      <c r="E1088" s="53"/>
      <c r="F1088" s="53"/>
      <c r="G1088" s="53"/>
      <c r="H1088" s="51">
        <v>1345.96</v>
      </c>
      <c r="I1088" s="52">
        <f>ROUND(1.15,7)</f>
        <v>1.1499999999999999</v>
      </c>
      <c r="J1088" s="51">
        <v>61.91</v>
      </c>
      <c r="K1088" s="52"/>
      <c r="L1088" s="96"/>
    </row>
    <row r="1089" spans="1:53" ht="14.25" x14ac:dyDescent="0.2">
      <c r="A1089" s="103"/>
      <c r="B1089" s="61">
        <v>3</v>
      </c>
      <c r="C1089" s="55" t="s">
        <v>34</v>
      </c>
      <c r="D1089" s="54"/>
      <c r="E1089" s="53"/>
      <c r="F1089" s="53"/>
      <c r="G1089" s="53"/>
      <c r="H1089" s="51">
        <v>117.43</v>
      </c>
      <c r="I1089" s="52">
        <f>ROUND(1.25,7)</f>
        <v>1.25</v>
      </c>
      <c r="J1089" s="51">
        <v>5.87</v>
      </c>
      <c r="K1089" s="52"/>
      <c r="L1089" s="96"/>
    </row>
    <row r="1090" spans="1:53" ht="14.25" x14ac:dyDescent="0.2">
      <c r="A1090" s="103"/>
      <c r="B1090" s="61">
        <v>2</v>
      </c>
      <c r="C1090" s="55" t="s">
        <v>67</v>
      </c>
      <c r="D1090" s="54"/>
      <c r="E1090" s="53"/>
      <c r="F1090" s="53"/>
      <c r="G1090" s="53"/>
      <c r="H1090" s="51">
        <v>14.83</v>
      </c>
      <c r="I1090" s="52">
        <f>ROUND(1.25,7)</f>
        <v>1.25</v>
      </c>
      <c r="J1090" s="62">
        <v>0.74</v>
      </c>
      <c r="K1090" s="52"/>
      <c r="L1090" s="97"/>
    </row>
    <row r="1091" spans="1:53" ht="14.25" x14ac:dyDescent="0.2">
      <c r="A1091" s="103"/>
      <c r="B1091" s="61">
        <v>4</v>
      </c>
      <c r="C1091" s="55" t="s">
        <v>35</v>
      </c>
      <c r="D1091" s="54"/>
      <c r="E1091" s="53"/>
      <c r="F1091" s="53"/>
      <c r="G1091" s="53"/>
      <c r="H1091" s="51">
        <v>434.65</v>
      </c>
      <c r="I1091" s="52"/>
      <c r="J1091" s="51">
        <v>17.39</v>
      </c>
      <c r="K1091" s="52"/>
      <c r="L1091" s="96"/>
    </row>
    <row r="1092" spans="1:53" ht="14.25" x14ac:dyDescent="0.2">
      <c r="A1092" s="103"/>
      <c r="B1092" s="55" t="s">
        <v>1370</v>
      </c>
      <c r="C1092" s="55" t="s">
        <v>1371</v>
      </c>
      <c r="D1092" s="54" t="s">
        <v>111</v>
      </c>
      <c r="E1092" s="53">
        <v>0</v>
      </c>
      <c r="F1092" s="53"/>
      <c r="G1092" s="53">
        <v>0</v>
      </c>
      <c r="H1092" s="51"/>
      <c r="I1092" s="52"/>
      <c r="J1092" s="51"/>
      <c r="K1092" s="52"/>
      <c r="L1092" s="96"/>
    </row>
    <row r="1093" spans="1:53" ht="14.25" x14ac:dyDescent="0.2">
      <c r="A1093" s="103"/>
      <c r="B1093" s="55" t="s">
        <v>1372</v>
      </c>
      <c r="C1093" s="55" t="s">
        <v>1373</v>
      </c>
      <c r="D1093" s="54" t="s">
        <v>111</v>
      </c>
      <c r="E1093" s="53">
        <v>100</v>
      </c>
      <c r="F1093" s="53"/>
      <c r="G1093" s="53">
        <v>4</v>
      </c>
      <c r="H1093" s="51"/>
      <c r="I1093" s="52"/>
      <c r="J1093" s="51"/>
      <c r="K1093" s="52"/>
      <c r="L1093" s="96"/>
    </row>
    <row r="1094" spans="1:53" ht="14.25" x14ac:dyDescent="0.2">
      <c r="A1094" s="103"/>
      <c r="B1094" s="55" t="s">
        <v>1358</v>
      </c>
      <c r="C1094" s="55" t="s">
        <v>130</v>
      </c>
      <c r="D1094" s="54" t="s">
        <v>113</v>
      </c>
      <c r="E1094" s="53">
        <v>0</v>
      </c>
      <c r="F1094" s="53"/>
      <c r="G1094" s="53">
        <v>0</v>
      </c>
      <c r="H1094" s="51"/>
      <c r="I1094" s="52"/>
      <c r="J1094" s="51"/>
      <c r="K1094" s="52"/>
      <c r="L1094" s="96"/>
    </row>
    <row r="1095" spans="1:53" ht="14.25" x14ac:dyDescent="0.2">
      <c r="A1095" s="103"/>
      <c r="B1095" s="55" t="s">
        <v>1358</v>
      </c>
      <c r="C1095" s="55" t="s">
        <v>1374</v>
      </c>
      <c r="D1095" s="54" t="s">
        <v>110</v>
      </c>
      <c r="E1095" s="53">
        <v>0</v>
      </c>
      <c r="F1095" s="53"/>
      <c r="G1095" s="53">
        <v>0</v>
      </c>
      <c r="H1095" s="51"/>
      <c r="I1095" s="52"/>
      <c r="J1095" s="51"/>
      <c r="K1095" s="52"/>
      <c r="L1095" s="96"/>
    </row>
    <row r="1096" spans="1:53" ht="14.25" x14ac:dyDescent="0.2">
      <c r="A1096" s="103"/>
      <c r="B1096" s="55" t="s">
        <v>1375</v>
      </c>
      <c r="C1096" s="55" t="s">
        <v>1376</v>
      </c>
      <c r="D1096" s="54" t="s">
        <v>110</v>
      </c>
      <c r="E1096" s="53">
        <v>0</v>
      </c>
      <c r="F1096" s="53"/>
      <c r="G1096" s="53">
        <v>0</v>
      </c>
      <c r="H1096" s="51"/>
      <c r="I1096" s="52"/>
      <c r="J1096" s="51"/>
      <c r="K1096" s="52"/>
      <c r="L1096" s="96"/>
    </row>
    <row r="1097" spans="1:53" ht="14.25" x14ac:dyDescent="0.2">
      <c r="A1097" s="103"/>
      <c r="B1097" s="55" t="s">
        <v>1377</v>
      </c>
      <c r="C1097" s="55" t="s">
        <v>1378</v>
      </c>
      <c r="D1097" s="54" t="s">
        <v>110</v>
      </c>
      <c r="E1097" s="53">
        <v>0</v>
      </c>
      <c r="F1097" s="53"/>
      <c r="G1097" s="53">
        <v>0</v>
      </c>
      <c r="H1097" s="51"/>
      <c r="I1097" s="52"/>
      <c r="J1097" s="51"/>
      <c r="K1097" s="52"/>
      <c r="L1097" s="96"/>
    </row>
    <row r="1098" spans="1:53" ht="14.25" x14ac:dyDescent="0.2">
      <c r="A1098" s="103"/>
      <c r="B1098" s="55"/>
      <c r="C1098" s="55" t="s">
        <v>68</v>
      </c>
      <c r="D1098" s="54" t="s">
        <v>69</v>
      </c>
      <c r="E1098" s="53">
        <v>154</v>
      </c>
      <c r="F1098" s="53">
        <f>ROUND(1.15,7)</f>
        <v>1.1499999999999999</v>
      </c>
      <c r="G1098" s="53">
        <v>7.0839999999999996</v>
      </c>
      <c r="H1098" s="51"/>
      <c r="I1098" s="52"/>
      <c r="J1098" s="51"/>
      <c r="K1098" s="52"/>
      <c r="L1098" s="96"/>
    </row>
    <row r="1099" spans="1:53" ht="14.25" x14ac:dyDescent="0.2">
      <c r="A1099" s="103"/>
      <c r="B1099" s="55"/>
      <c r="C1099" s="60" t="s">
        <v>70</v>
      </c>
      <c r="D1099" s="59" t="s">
        <v>69</v>
      </c>
      <c r="E1099" s="58">
        <v>1.2</v>
      </c>
      <c r="F1099" s="58">
        <f>ROUND(1.25,7)</f>
        <v>1.25</v>
      </c>
      <c r="G1099" s="58">
        <v>0.06</v>
      </c>
      <c r="H1099" s="56"/>
      <c r="I1099" s="57"/>
      <c r="J1099" s="56"/>
      <c r="K1099" s="57"/>
      <c r="L1099" s="95"/>
    </row>
    <row r="1100" spans="1:53" ht="14.25" x14ac:dyDescent="0.2">
      <c r="A1100" s="103"/>
      <c r="B1100" s="55"/>
      <c r="C1100" s="55" t="s">
        <v>71</v>
      </c>
      <c r="D1100" s="54"/>
      <c r="E1100" s="53"/>
      <c r="F1100" s="53"/>
      <c r="G1100" s="53"/>
      <c r="H1100" s="51">
        <f>H1088+H1089+H1091</f>
        <v>1898.04</v>
      </c>
      <c r="I1100" s="52"/>
      <c r="J1100" s="51">
        <f>J1088+J1089+J1091</f>
        <v>85.17</v>
      </c>
      <c r="K1100" s="52"/>
      <c r="L1100" s="96"/>
    </row>
    <row r="1101" spans="1:53" ht="14.25" x14ac:dyDescent="0.2">
      <c r="A1101" s="103"/>
      <c r="B1101" s="55"/>
      <c r="C1101" s="55" t="s">
        <v>72</v>
      </c>
      <c r="D1101" s="54"/>
      <c r="E1101" s="53"/>
      <c r="F1101" s="53"/>
      <c r="G1101" s="53"/>
      <c r="H1101" s="51"/>
      <c r="I1101" s="52"/>
      <c r="J1101" s="51">
        <f>SUM(Q1086:Q1104)+SUM(V1086:V1104)</f>
        <v>62.65</v>
      </c>
      <c r="K1101" s="52"/>
      <c r="L1101" s="96"/>
    </row>
    <row r="1102" spans="1:53" ht="71.25" x14ac:dyDescent="0.2">
      <c r="A1102" s="103"/>
      <c r="B1102" s="55" t="s">
        <v>969</v>
      </c>
      <c r="C1102" s="55" t="s">
        <v>968</v>
      </c>
      <c r="D1102" s="54" t="s">
        <v>73</v>
      </c>
      <c r="E1102" s="53">
        <v>128</v>
      </c>
      <c r="F1102" s="53">
        <f>ROUND(0.9,7)</f>
        <v>0.9</v>
      </c>
      <c r="G1102" s="53">
        <v>115.2</v>
      </c>
      <c r="H1102" s="51"/>
      <c r="I1102" s="52"/>
      <c r="J1102" s="51">
        <f>SUM(AC1086:AC1104)</f>
        <v>72.17</v>
      </c>
      <c r="K1102" s="52"/>
      <c r="L1102" s="96"/>
    </row>
    <row r="1103" spans="1:53" ht="71.25" x14ac:dyDescent="0.2">
      <c r="A1103" s="104"/>
      <c r="B1103" s="60" t="s">
        <v>967</v>
      </c>
      <c r="C1103" s="60" t="s">
        <v>966</v>
      </c>
      <c r="D1103" s="59" t="s">
        <v>73</v>
      </c>
      <c r="E1103" s="58">
        <v>83</v>
      </c>
      <c r="F1103" s="58">
        <f>ROUND(0.85,7)</f>
        <v>0.85</v>
      </c>
      <c r="G1103" s="58">
        <v>70.55</v>
      </c>
      <c r="H1103" s="56"/>
      <c r="I1103" s="57"/>
      <c r="J1103" s="56">
        <f>SUM(AE1086:AE1104)</f>
        <v>44.2</v>
      </c>
      <c r="K1103" s="57"/>
      <c r="L1103" s="95"/>
    </row>
    <row r="1104" spans="1:53" ht="15" x14ac:dyDescent="0.25">
      <c r="C1104" s="198" t="s">
        <v>74</v>
      </c>
      <c r="D1104" s="198"/>
      <c r="E1104" s="198"/>
      <c r="F1104" s="198"/>
      <c r="G1104" s="198"/>
      <c r="H1104" s="198"/>
      <c r="I1104" s="198">
        <f>J1088+J1089+J1091+J1102+J1103</f>
        <v>201.54000000000002</v>
      </c>
      <c r="J1104" s="198"/>
      <c r="O1104" s="49">
        <f>I1104</f>
        <v>201.54000000000002</v>
      </c>
      <c r="P1104" s="39">
        <f>K1104</f>
        <v>0</v>
      </c>
      <c r="Q1104" s="49">
        <f>J1088</f>
        <v>61.91</v>
      </c>
      <c r="R1104" s="49">
        <f>J1088</f>
        <v>61.91</v>
      </c>
      <c r="U1104" s="94">
        <f>L1088</f>
        <v>0</v>
      </c>
      <c r="V1104" s="49">
        <f>J1090</f>
        <v>0.74</v>
      </c>
      <c r="W1104" s="94">
        <f>L1090</f>
        <v>0</v>
      </c>
      <c r="X1104" s="49">
        <f>J1089</f>
        <v>5.87</v>
      </c>
      <c r="Z1104" s="94">
        <f>L1089</f>
        <v>0</v>
      </c>
      <c r="AB1104" s="49">
        <f>J1091</f>
        <v>17.39</v>
      </c>
      <c r="AN1104" s="39">
        <v>201.54000000000002</v>
      </c>
      <c r="AO1104" s="39">
        <v>17.39</v>
      </c>
      <c r="AP1104" s="39">
        <v>5.87</v>
      </c>
      <c r="AQ1104" s="39">
        <v>61.91</v>
      </c>
      <c r="AX1104" s="39">
        <v>0</v>
      </c>
      <c r="AY1104" s="39">
        <v>0</v>
      </c>
      <c r="AZ1104" s="39">
        <v>0</v>
      </c>
      <c r="BA1104" s="39">
        <v>0</v>
      </c>
    </row>
    <row r="1105" spans="1:56" ht="42.75" x14ac:dyDescent="0.2">
      <c r="A1105" s="103" t="s">
        <v>578</v>
      </c>
      <c r="B1105" s="55" t="s">
        <v>1183</v>
      </c>
      <c r="C1105" s="55" t="s">
        <v>1184</v>
      </c>
      <c r="D1105" s="54" t="s">
        <v>111</v>
      </c>
      <c r="E1105" s="53">
        <v>4</v>
      </c>
      <c r="F1105" s="53"/>
      <c r="G1105" s="53">
        <v>4</v>
      </c>
      <c r="H1105" s="51">
        <v>102.41</v>
      </c>
      <c r="I1105" s="52"/>
      <c r="J1105" s="51">
        <v>409.64</v>
      </c>
      <c r="K1105" s="52"/>
      <c r="L1105" s="96"/>
      <c r="AC1105" s="39">
        <v>0</v>
      </c>
      <c r="AD1105" s="39">
        <v>0</v>
      </c>
      <c r="AE1105" s="39">
        <v>0</v>
      </c>
      <c r="AF1105" s="39">
        <v>0</v>
      </c>
      <c r="AS1105" s="39">
        <v>0</v>
      </c>
      <c r="AT1105" s="39">
        <v>0</v>
      </c>
      <c r="BC1105" s="39">
        <v>0</v>
      </c>
      <c r="BD1105" s="39">
        <v>0</v>
      </c>
    </row>
    <row r="1106" spans="1:56" x14ac:dyDescent="0.2">
      <c r="A1106" s="50"/>
      <c r="B1106" s="50"/>
      <c r="C1106" s="50"/>
      <c r="D1106" s="50"/>
      <c r="E1106" s="50"/>
      <c r="F1106" s="50"/>
      <c r="G1106" s="50"/>
      <c r="H1106" s="50"/>
      <c r="I1106" s="50"/>
      <c r="J1106" s="50"/>
      <c r="K1106" s="50"/>
      <c r="L1106" s="50"/>
    </row>
    <row r="1107" spans="1:56" ht="15" x14ac:dyDescent="0.25">
      <c r="C1107" s="198" t="s">
        <v>74</v>
      </c>
      <c r="D1107" s="198"/>
      <c r="E1107" s="198"/>
      <c r="F1107" s="198"/>
      <c r="G1107" s="198"/>
      <c r="H1107" s="198"/>
      <c r="I1107" s="198">
        <f>J1105</f>
        <v>409.64</v>
      </c>
      <c r="J1107" s="198"/>
      <c r="O1107" s="49">
        <f>I1107</f>
        <v>409.64</v>
      </c>
      <c r="P1107" s="39">
        <f>K1107</f>
        <v>0</v>
      </c>
      <c r="Q1107" s="39">
        <f>0</f>
        <v>0</v>
      </c>
      <c r="R1107" s="39">
        <f>0</f>
        <v>0</v>
      </c>
      <c r="U1107" s="39">
        <f>0</f>
        <v>0</v>
      </c>
      <c r="V1107" s="39">
        <f>0</f>
        <v>0</v>
      </c>
      <c r="W1107" s="39">
        <f>0</f>
        <v>0</v>
      </c>
      <c r="X1107" s="39">
        <f>0</f>
        <v>0</v>
      </c>
      <c r="Z1107" s="39">
        <f>0</f>
        <v>0</v>
      </c>
      <c r="AB1107" s="49">
        <f>I1107</f>
        <v>409.64</v>
      </c>
      <c r="AN1107" s="39">
        <v>409.64</v>
      </c>
      <c r="AO1107" s="39">
        <v>409.64</v>
      </c>
      <c r="AP1107" s="39">
        <v>0</v>
      </c>
      <c r="AQ1107" s="39">
        <v>0</v>
      </c>
      <c r="AX1107" s="39">
        <v>0</v>
      </c>
      <c r="AY1107" s="39">
        <v>0</v>
      </c>
      <c r="AZ1107" s="39">
        <v>0</v>
      </c>
      <c r="BA1107" s="39">
        <v>0</v>
      </c>
    </row>
    <row r="1108" spans="1:56" ht="159" x14ac:dyDescent="0.2">
      <c r="A1108" s="103" t="s">
        <v>579</v>
      </c>
      <c r="B1108" s="55" t="s">
        <v>1165</v>
      </c>
      <c r="C1108" s="55" t="s">
        <v>1001</v>
      </c>
      <c r="D1108" s="54" t="s">
        <v>104</v>
      </c>
      <c r="E1108" s="53">
        <v>0.10050000000000001</v>
      </c>
      <c r="F1108" s="53"/>
      <c r="G1108" s="53">
        <v>0.10050000000000001</v>
      </c>
      <c r="H1108" s="51"/>
      <c r="I1108" s="52"/>
      <c r="J1108" s="51"/>
      <c r="K1108" s="52"/>
      <c r="L1108" s="96"/>
      <c r="AC1108" s="39">
        <v>181.35</v>
      </c>
      <c r="AD1108" s="39">
        <v>181.35</v>
      </c>
      <c r="AE1108" s="39">
        <v>111.06</v>
      </c>
      <c r="AF1108" s="39">
        <v>111.06</v>
      </c>
      <c r="AS1108" s="39">
        <v>181.35</v>
      </c>
      <c r="AT1108" s="39">
        <v>111.06</v>
      </c>
      <c r="BC1108" s="39">
        <v>0</v>
      </c>
      <c r="BD1108" s="39">
        <v>0</v>
      </c>
    </row>
    <row r="1109" spans="1:56" ht="38.25" x14ac:dyDescent="0.2">
      <c r="B1109" s="106" t="s">
        <v>452</v>
      </c>
    </row>
    <row r="1110" spans="1:56" ht="14.25" x14ac:dyDescent="0.2">
      <c r="A1110" s="103"/>
      <c r="B1110" s="61">
        <v>1</v>
      </c>
      <c r="C1110" s="55" t="s">
        <v>33</v>
      </c>
      <c r="D1110" s="54"/>
      <c r="E1110" s="53"/>
      <c r="F1110" s="53"/>
      <c r="G1110" s="53"/>
      <c r="H1110" s="51">
        <v>1345.96</v>
      </c>
      <c r="I1110" s="52">
        <f>ROUND(1.15,7)</f>
        <v>1.1499999999999999</v>
      </c>
      <c r="J1110" s="51">
        <v>155.56</v>
      </c>
      <c r="K1110" s="52"/>
      <c r="L1110" s="96"/>
    </row>
    <row r="1111" spans="1:56" ht="14.25" x14ac:dyDescent="0.2">
      <c r="A1111" s="103"/>
      <c r="B1111" s="61">
        <v>3</v>
      </c>
      <c r="C1111" s="55" t="s">
        <v>34</v>
      </c>
      <c r="D1111" s="54"/>
      <c r="E1111" s="53"/>
      <c r="F1111" s="53"/>
      <c r="G1111" s="53"/>
      <c r="H1111" s="51">
        <v>117.43</v>
      </c>
      <c r="I1111" s="52">
        <f>ROUND(1.25,7)</f>
        <v>1.25</v>
      </c>
      <c r="J1111" s="51">
        <v>14.75</v>
      </c>
      <c r="K1111" s="52"/>
      <c r="L1111" s="96"/>
    </row>
    <row r="1112" spans="1:56" ht="14.25" x14ac:dyDescent="0.2">
      <c r="A1112" s="103"/>
      <c r="B1112" s="61">
        <v>2</v>
      </c>
      <c r="C1112" s="55" t="s">
        <v>67</v>
      </c>
      <c r="D1112" s="54"/>
      <c r="E1112" s="53"/>
      <c r="F1112" s="53"/>
      <c r="G1112" s="53"/>
      <c r="H1112" s="51">
        <v>14.83</v>
      </c>
      <c r="I1112" s="52">
        <f>ROUND(1.25,7)</f>
        <v>1.25</v>
      </c>
      <c r="J1112" s="62">
        <v>1.86</v>
      </c>
      <c r="K1112" s="52"/>
      <c r="L1112" s="97"/>
    </row>
    <row r="1113" spans="1:56" ht="14.25" x14ac:dyDescent="0.2">
      <c r="A1113" s="103"/>
      <c r="B1113" s="61">
        <v>4</v>
      </c>
      <c r="C1113" s="55" t="s">
        <v>35</v>
      </c>
      <c r="D1113" s="54"/>
      <c r="E1113" s="53"/>
      <c r="F1113" s="53"/>
      <c r="G1113" s="53"/>
      <c r="H1113" s="51">
        <v>434.65</v>
      </c>
      <c r="I1113" s="52"/>
      <c r="J1113" s="51">
        <v>43.68</v>
      </c>
      <c r="K1113" s="52"/>
      <c r="L1113" s="96"/>
    </row>
    <row r="1114" spans="1:56" ht="14.25" x14ac:dyDescent="0.2">
      <c r="A1114" s="103"/>
      <c r="B1114" s="55" t="s">
        <v>1370</v>
      </c>
      <c r="C1114" s="55" t="s">
        <v>1371</v>
      </c>
      <c r="D1114" s="54" t="s">
        <v>111</v>
      </c>
      <c r="E1114" s="53">
        <v>0</v>
      </c>
      <c r="F1114" s="53"/>
      <c r="G1114" s="53">
        <v>0</v>
      </c>
      <c r="H1114" s="51"/>
      <c r="I1114" s="52"/>
      <c r="J1114" s="51"/>
      <c r="K1114" s="52"/>
      <c r="L1114" s="96"/>
    </row>
    <row r="1115" spans="1:56" ht="14.25" x14ac:dyDescent="0.2">
      <c r="A1115" s="103"/>
      <c r="B1115" s="55" t="s">
        <v>1372</v>
      </c>
      <c r="C1115" s="55" t="s">
        <v>1373</v>
      </c>
      <c r="D1115" s="54" t="s">
        <v>111</v>
      </c>
      <c r="E1115" s="53">
        <v>100</v>
      </c>
      <c r="F1115" s="53"/>
      <c r="G1115" s="53">
        <v>10.050000000000001</v>
      </c>
      <c r="H1115" s="51"/>
      <c r="I1115" s="52"/>
      <c r="J1115" s="51"/>
      <c r="K1115" s="52"/>
      <c r="L1115" s="96"/>
    </row>
    <row r="1116" spans="1:56" ht="14.25" x14ac:dyDescent="0.2">
      <c r="A1116" s="103"/>
      <c r="B1116" s="55" t="s">
        <v>1358</v>
      </c>
      <c r="C1116" s="55" t="s">
        <v>130</v>
      </c>
      <c r="D1116" s="54" t="s">
        <v>113</v>
      </c>
      <c r="E1116" s="53">
        <v>0</v>
      </c>
      <c r="F1116" s="53"/>
      <c r="G1116" s="53">
        <v>0</v>
      </c>
      <c r="H1116" s="51"/>
      <c r="I1116" s="52"/>
      <c r="J1116" s="51"/>
      <c r="K1116" s="52"/>
      <c r="L1116" s="96"/>
    </row>
    <row r="1117" spans="1:56" ht="14.25" x14ac:dyDescent="0.2">
      <c r="A1117" s="103"/>
      <c r="B1117" s="55" t="s">
        <v>1358</v>
      </c>
      <c r="C1117" s="55" t="s">
        <v>1374</v>
      </c>
      <c r="D1117" s="54" t="s">
        <v>110</v>
      </c>
      <c r="E1117" s="53">
        <v>0</v>
      </c>
      <c r="F1117" s="53"/>
      <c r="G1117" s="53">
        <v>0</v>
      </c>
      <c r="H1117" s="51"/>
      <c r="I1117" s="52"/>
      <c r="J1117" s="51"/>
      <c r="K1117" s="52"/>
      <c r="L1117" s="96"/>
    </row>
    <row r="1118" spans="1:56" ht="14.25" x14ac:dyDescent="0.2">
      <c r="A1118" s="103"/>
      <c r="B1118" s="55" t="s">
        <v>1375</v>
      </c>
      <c r="C1118" s="55" t="s">
        <v>1376</v>
      </c>
      <c r="D1118" s="54" t="s">
        <v>110</v>
      </c>
      <c r="E1118" s="53">
        <v>0</v>
      </c>
      <c r="F1118" s="53"/>
      <c r="G1118" s="53">
        <v>0</v>
      </c>
      <c r="H1118" s="51"/>
      <c r="I1118" s="52"/>
      <c r="J1118" s="51"/>
      <c r="K1118" s="52"/>
      <c r="L1118" s="96"/>
    </row>
    <row r="1119" spans="1:56" ht="14.25" x14ac:dyDescent="0.2">
      <c r="A1119" s="103"/>
      <c r="B1119" s="55" t="s">
        <v>1377</v>
      </c>
      <c r="C1119" s="55" t="s">
        <v>1378</v>
      </c>
      <c r="D1119" s="54" t="s">
        <v>110</v>
      </c>
      <c r="E1119" s="53">
        <v>0</v>
      </c>
      <c r="F1119" s="53"/>
      <c r="G1119" s="53">
        <v>0</v>
      </c>
      <c r="H1119" s="51"/>
      <c r="I1119" s="52"/>
      <c r="J1119" s="51"/>
      <c r="K1119" s="52"/>
      <c r="L1119" s="96"/>
    </row>
    <row r="1120" spans="1:56" ht="14.25" x14ac:dyDescent="0.2">
      <c r="A1120" s="103"/>
      <c r="B1120" s="55"/>
      <c r="C1120" s="55" t="s">
        <v>68</v>
      </c>
      <c r="D1120" s="54" t="s">
        <v>69</v>
      </c>
      <c r="E1120" s="53">
        <v>154</v>
      </c>
      <c r="F1120" s="53">
        <f>ROUND(1.15,7)</f>
        <v>1.1499999999999999</v>
      </c>
      <c r="G1120" s="53">
        <v>17.798549999999999</v>
      </c>
      <c r="H1120" s="51"/>
      <c r="I1120" s="52"/>
      <c r="J1120" s="51"/>
      <c r="K1120" s="52"/>
      <c r="L1120" s="96"/>
    </row>
    <row r="1121" spans="1:56" ht="14.25" x14ac:dyDescent="0.2">
      <c r="A1121" s="103"/>
      <c r="B1121" s="55"/>
      <c r="C1121" s="60" t="s">
        <v>70</v>
      </c>
      <c r="D1121" s="59" t="s">
        <v>69</v>
      </c>
      <c r="E1121" s="58">
        <v>1.2</v>
      </c>
      <c r="F1121" s="58">
        <f>ROUND(1.25,7)</f>
        <v>1.25</v>
      </c>
      <c r="G1121" s="58">
        <v>0.15075</v>
      </c>
      <c r="H1121" s="56"/>
      <c r="I1121" s="57"/>
      <c r="J1121" s="56"/>
      <c r="K1121" s="57"/>
      <c r="L1121" s="95"/>
    </row>
    <row r="1122" spans="1:56" ht="14.25" x14ac:dyDescent="0.2">
      <c r="A1122" s="103"/>
      <c r="B1122" s="55"/>
      <c r="C1122" s="55" t="s">
        <v>71</v>
      </c>
      <c r="D1122" s="54"/>
      <c r="E1122" s="53"/>
      <c r="F1122" s="53"/>
      <c r="G1122" s="53"/>
      <c r="H1122" s="51">
        <f>H1110+H1111+H1113</f>
        <v>1898.04</v>
      </c>
      <c r="I1122" s="52"/>
      <c r="J1122" s="51">
        <f>J1110+J1111+J1113</f>
        <v>213.99</v>
      </c>
      <c r="K1122" s="52"/>
      <c r="L1122" s="96"/>
    </row>
    <row r="1123" spans="1:56" ht="14.25" x14ac:dyDescent="0.2">
      <c r="A1123" s="103"/>
      <c r="B1123" s="55"/>
      <c r="C1123" s="55" t="s">
        <v>72</v>
      </c>
      <c r="D1123" s="54"/>
      <c r="E1123" s="53"/>
      <c r="F1123" s="53"/>
      <c r="G1123" s="53"/>
      <c r="H1123" s="51"/>
      <c r="I1123" s="52"/>
      <c r="J1123" s="51">
        <f>SUM(Q1108:Q1126)+SUM(V1108:V1126)</f>
        <v>157.42000000000002</v>
      </c>
      <c r="K1123" s="52"/>
      <c r="L1123" s="96"/>
    </row>
    <row r="1124" spans="1:56" ht="71.25" x14ac:dyDescent="0.2">
      <c r="A1124" s="103"/>
      <c r="B1124" s="55" t="s">
        <v>969</v>
      </c>
      <c r="C1124" s="55" t="s">
        <v>968</v>
      </c>
      <c r="D1124" s="54" t="s">
        <v>73</v>
      </c>
      <c r="E1124" s="53">
        <v>128</v>
      </c>
      <c r="F1124" s="53">
        <f>ROUND(0.9,7)</f>
        <v>0.9</v>
      </c>
      <c r="G1124" s="53">
        <v>115.2</v>
      </c>
      <c r="H1124" s="51"/>
      <c r="I1124" s="52"/>
      <c r="J1124" s="51">
        <f>SUM(AC1108:AC1126)</f>
        <v>181.35</v>
      </c>
      <c r="K1124" s="52"/>
      <c r="L1124" s="96"/>
    </row>
    <row r="1125" spans="1:56" ht="71.25" x14ac:dyDescent="0.2">
      <c r="A1125" s="104"/>
      <c r="B1125" s="60" t="s">
        <v>967</v>
      </c>
      <c r="C1125" s="60" t="s">
        <v>966</v>
      </c>
      <c r="D1125" s="59" t="s">
        <v>73</v>
      </c>
      <c r="E1125" s="58">
        <v>83</v>
      </c>
      <c r="F1125" s="58">
        <f>ROUND(0.85,7)</f>
        <v>0.85</v>
      </c>
      <c r="G1125" s="58">
        <v>70.55</v>
      </c>
      <c r="H1125" s="56"/>
      <c r="I1125" s="57"/>
      <c r="J1125" s="56">
        <f>SUM(AE1108:AE1126)</f>
        <v>111.06</v>
      </c>
      <c r="K1125" s="57"/>
      <c r="L1125" s="95"/>
    </row>
    <row r="1126" spans="1:56" ht="15" x14ac:dyDescent="0.25">
      <c r="C1126" s="198" t="s">
        <v>74</v>
      </c>
      <c r="D1126" s="198"/>
      <c r="E1126" s="198"/>
      <c r="F1126" s="198"/>
      <c r="G1126" s="198"/>
      <c r="H1126" s="198"/>
      <c r="I1126" s="198">
        <f>J1110+J1111+J1113+J1124+J1125</f>
        <v>506.40000000000003</v>
      </c>
      <c r="J1126" s="198"/>
      <c r="O1126" s="49">
        <f>I1126</f>
        <v>506.40000000000003</v>
      </c>
      <c r="P1126" s="39">
        <f>K1126</f>
        <v>0</v>
      </c>
      <c r="Q1126" s="49">
        <f>J1110</f>
        <v>155.56</v>
      </c>
      <c r="R1126" s="49">
        <f>J1110</f>
        <v>155.56</v>
      </c>
      <c r="U1126" s="94">
        <f>L1110</f>
        <v>0</v>
      </c>
      <c r="V1126" s="49">
        <f>J1112</f>
        <v>1.86</v>
      </c>
      <c r="W1126" s="94">
        <f>L1112</f>
        <v>0</v>
      </c>
      <c r="X1126" s="49">
        <f>J1111</f>
        <v>14.75</v>
      </c>
      <c r="Z1126" s="94">
        <f>L1111</f>
        <v>0</v>
      </c>
      <c r="AB1126" s="49">
        <f>J1113</f>
        <v>43.68</v>
      </c>
      <c r="AN1126" s="39">
        <v>506.40000000000003</v>
      </c>
      <c r="AO1126" s="39">
        <v>43.68</v>
      </c>
      <c r="AP1126" s="39">
        <v>14.75</v>
      </c>
      <c r="AQ1126" s="39">
        <v>155.56</v>
      </c>
      <c r="AX1126" s="39">
        <v>0</v>
      </c>
      <c r="AY1126" s="39">
        <v>0</v>
      </c>
      <c r="AZ1126" s="39">
        <v>0</v>
      </c>
      <c r="BA1126" s="39">
        <v>0</v>
      </c>
    </row>
    <row r="1127" spans="1:56" ht="42.75" x14ac:dyDescent="0.2">
      <c r="A1127" s="103" t="s">
        <v>581</v>
      </c>
      <c r="B1127" s="55" t="s">
        <v>1166</v>
      </c>
      <c r="C1127" s="55" t="s">
        <v>1167</v>
      </c>
      <c r="D1127" s="54" t="s">
        <v>111</v>
      </c>
      <c r="E1127" s="53">
        <v>6.28</v>
      </c>
      <c r="F1127" s="53"/>
      <c r="G1127" s="53">
        <v>6.28</v>
      </c>
      <c r="H1127" s="51">
        <v>79.12</v>
      </c>
      <c r="I1127" s="52"/>
      <c r="J1127" s="51">
        <v>496.87</v>
      </c>
      <c r="K1127" s="52"/>
      <c r="L1127" s="96"/>
      <c r="AC1127" s="39">
        <v>0</v>
      </c>
      <c r="AD1127" s="39">
        <v>0</v>
      </c>
      <c r="AE1127" s="39">
        <v>0</v>
      </c>
      <c r="AF1127" s="39">
        <v>0</v>
      </c>
      <c r="AS1127" s="39">
        <v>0</v>
      </c>
      <c r="AT1127" s="39">
        <v>0</v>
      </c>
      <c r="BC1127" s="39">
        <v>0</v>
      </c>
      <c r="BD1127" s="39">
        <v>0</v>
      </c>
    </row>
    <row r="1128" spans="1:56" x14ac:dyDescent="0.2">
      <c r="A1128" s="50"/>
      <c r="B1128" s="50"/>
      <c r="C1128" s="50"/>
      <c r="D1128" s="50"/>
      <c r="E1128" s="50"/>
      <c r="F1128" s="50"/>
      <c r="G1128" s="50"/>
      <c r="H1128" s="50"/>
      <c r="I1128" s="50"/>
      <c r="J1128" s="50"/>
      <c r="K1128" s="50"/>
      <c r="L1128" s="50"/>
    </row>
    <row r="1129" spans="1:56" ht="15" x14ac:dyDescent="0.25">
      <c r="C1129" s="198" t="s">
        <v>74</v>
      </c>
      <c r="D1129" s="198"/>
      <c r="E1129" s="198"/>
      <c r="F1129" s="198"/>
      <c r="G1129" s="198"/>
      <c r="H1129" s="198"/>
      <c r="I1129" s="198">
        <f>J1127</f>
        <v>496.87</v>
      </c>
      <c r="J1129" s="198"/>
      <c r="O1129" s="49">
        <f>I1129</f>
        <v>496.87</v>
      </c>
      <c r="P1129" s="39">
        <f>K1129</f>
        <v>0</v>
      </c>
      <c r="Q1129" s="39">
        <f>0</f>
        <v>0</v>
      </c>
      <c r="R1129" s="39">
        <f>0</f>
        <v>0</v>
      </c>
      <c r="U1129" s="39">
        <f>0</f>
        <v>0</v>
      </c>
      <c r="V1129" s="39">
        <f>0</f>
        <v>0</v>
      </c>
      <c r="W1129" s="39">
        <f>0</f>
        <v>0</v>
      </c>
      <c r="X1129" s="39">
        <f>0</f>
        <v>0</v>
      </c>
      <c r="Z1129" s="39">
        <f>0</f>
        <v>0</v>
      </c>
      <c r="AB1129" s="49">
        <f>I1129</f>
        <v>496.87</v>
      </c>
      <c r="AN1129" s="39">
        <v>496.87</v>
      </c>
      <c r="AO1129" s="39">
        <v>496.87</v>
      </c>
      <c r="AP1129" s="39">
        <v>0</v>
      </c>
      <c r="AQ1129" s="39">
        <v>0</v>
      </c>
      <c r="AX1129" s="39">
        <v>0</v>
      </c>
      <c r="AY1129" s="39">
        <v>0</v>
      </c>
      <c r="AZ1129" s="39">
        <v>0</v>
      </c>
      <c r="BA1129" s="39">
        <v>0</v>
      </c>
    </row>
    <row r="1130" spans="1:56" ht="42.75" x14ac:dyDescent="0.2">
      <c r="A1130" s="103" t="s">
        <v>583</v>
      </c>
      <c r="B1130" s="55" t="s">
        <v>1185</v>
      </c>
      <c r="C1130" s="55" t="s">
        <v>1186</v>
      </c>
      <c r="D1130" s="54" t="s">
        <v>111</v>
      </c>
      <c r="E1130" s="53">
        <v>3.77</v>
      </c>
      <c r="F1130" s="53"/>
      <c r="G1130" s="53">
        <v>3.77</v>
      </c>
      <c r="H1130" s="51">
        <v>65.739999999999995</v>
      </c>
      <c r="I1130" s="52"/>
      <c r="J1130" s="51">
        <v>247.84</v>
      </c>
      <c r="K1130" s="52"/>
      <c r="L1130" s="96"/>
      <c r="AC1130" s="39">
        <v>0</v>
      </c>
      <c r="AD1130" s="39">
        <v>0</v>
      </c>
      <c r="AE1130" s="39">
        <v>0</v>
      </c>
      <c r="AF1130" s="39">
        <v>0</v>
      </c>
      <c r="AS1130" s="39">
        <v>0</v>
      </c>
      <c r="AT1130" s="39">
        <v>0</v>
      </c>
      <c r="BC1130" s="39">
        <v>0</v>
      </c>
      <c r="BD1130" s="39">
        <v>0</v>
      </c>
    </row>
    <row r="1131" spans="1:56" x14ac:dyDescent="0.2">
      <c r="A1131" s="50"/>
      <c r="B1131" s="50"/>
      <c r="C1131" s="50"/>
      <c r="D1131" s="50"/>
      <c r="E1131" s="50"/>
      <c r="F1131" s="50"/>
      <c r="G1131" s="50"/>
      <c r="H1131" s="50"/>
      <c r="I1131" s="50"/>
      <c r="J1131" s="50"/>
      <c r="K1131" s="50"/>
      <c r="L1131" s="50"/>
    </row>
    <row r="1132" spans="1:56" ht="15" x14ac:dyDescent="0.25">
      <c r="C1132" s="198" t="s">
        <v>74</v>
      </c>
      <c r="D1132" s="198"/>
      <c r="E1132" s="198"/>
      <c r="F1132" s="198"/>
      <c r="G1132" s="198"/>
      <c r="H1132" s="198"/>
      <c r="I1132" s="198">
        <f>J1130</f>
        <v>247.84</v>
      </c>
      <c r="J1132" s="198"/>
      <c r="O1132" s="49">
        <f>I1132</f>
        <v>247.84</v>
      </c>
      <c r="P1132" s="39">
        <f>K1132</f>
        <v>0</v>
      </c>
      <c r="Q1132" s="39">
        <f>0</f>
        <v>0</v>
      </c>
      <c r="R1132" s="39">
        <f>0</f>
        <v>0</v>
      </c>
      <c r="U1132" s="39">
        <f>0</f>
        <v>0</v>
      </c>
      <c r="V1132" s="39">
        <f>0</f>
        <v>0</v>
      </c>
      <c r="W1132" s="39">
        <f>0</f>
        <v>0</v>
      </c>
      <c r="X1132" s="39">
        <f>0</f>
        <v>0</v>
      </c>
      <c r="Z1132" s="39">
        <f>0</f>
        <v>0</v>
      </c>
      <c r="AB1132" s="49">
        <f>I1132</f>
        <v>247.84</v>
      </c>
      <c r="AN1132" s="39">
        <v>247.84</v>
      </c>
      <c r="AO1132" s="39">
        <v>247.84</v>
      </c>
      <c r="AP1132" s="39">
        <v>0</v>
      </c>
      <c r="AQ1132" s="39">
        <v>0</v>
      </c>
      <c r="AX1132" s="39">
        <v>0</v>
      </c>
      <c r="AY1132" s="39">
        <v>0</v>
      </c>
      <c r="AZ1132" s="39">
        <v>0</v>
      </c>
      <c r="BA1132" s="39">
        <v>0</v>
      </c>
    </row>
    <row r="1133" spans="1:56" ht="71.25" x14ac:dyDescent="0.2">
      <c r="A1133" s="103" t="s">
        <v>587</v>
      </c>
      <c r="B1133" s="55" t="s">
        <v>1134</v>
      </c>
      <c r="C1133" s="55" t="s">
        <v>1135</v>
      </c>
      <c r="D1133" s="54" t="s">
        <v>108</v>
      </c>
      <c r="E1133" s="53">
        <v>8.0000000000000002E-3</v>
      </c>
      <c r="F1133" s="53"/>
      <c r="G1133" s="53">
        <v>8.0000000000000002E-3</v>
      </c>
      <c r="H1133" s="51">
        <v>12676.79</v>
      </c>
      <c r="I1133" s="52"/>
      <c r="J1133" s="51">
        <v>101.41</v>
      </c>
      <c r="K1133" s="52"/>
      <c r="L1133" s="96"/>
      <c r="AC1133" s="39">
        <v>0</v>
      </c>
      <c r="AD1133" s="39">
        <v>0</v>
      </c>
      <c r="AE1133" s="39">
        <v>0</v>
      </c>
      <c r="AF1133" s="39">
        <v>0</v>
      </c>
      <c r="AS1133" s="39">
        <v>0</v>
      </c>
      <c r="AT1133" s="39">
        <v>0</v>
      </c>
      <c r="BC1133" s="39">
        <v>0</v>
      </c>
      <c r="BD1133" s="39">
        <v>0</v>
      </c>
    </row>
    <row r="1134" spans="1:56" x14ac:dyDescent="0.2">
      <c r="A1134" s="50"/>
      <c r="B1134" s="50"/>
      <c r="C1134" s="50"/>
      <c r="D1134" s="50"/>
      <c r="E1134" s="50"/>
      <c r="F1134" s="50"/>
      <c r="G1134" s="50"/>
      <c r="H1134" s="50"/>
      <c r="I1134" s="50"/>
      <c r="J1134" s="50"/>
      <c r="K1134" s="50"/>
      <c r="L1134" s="50"/>
    </row>
    <row r="1135" spans="1:56" ht="15" x14ac:dyDescent="0.25">
      <c r="C1135" s="198" t="s">
        <v>74</v>
      </c>
      <c r="D1135" s="198"/>
      <c r="E1135" s="198"/>
      <c r="F1135" s="198"/>
      <c r="G1135" s="198"/>
      <c r="H1135" s="198"/>
      <c r="I1135" s="198">
        <f>J1133</f>
        <v>101.41</v>
      </c>
      <c r="J1135" s="198"/>
      <c r="O1135" s="49">
        <f>I1135</f>
        <v>101.41</v>
      </c>
      <c r="P1135" s="39">
        <f>K1135</f>
        <v>0</v>
      </c>
      <c r="Q1135" s="39">
        <f>0</f>
        <v>0</v>
      </c>
      <c r="R1135" s="39">
        <f>0</f>
        <v>0</v>
      </c>
      <c r="U1135" s="39">
        <f>0</f>
        <v>0</v>
      </c>
      <c r="V1135" s="39">
        <f>0</f>
        <v>0</v>
      </c>
      <c r="W1135" s="39">
        <f>0</f>
        <v>0</v>
      </c>
      <c r="X1135" s="39">
        <f>0</f>
        <v>0</v>
      </c>
      <c r="Z1135" s="39">
        <f>0</f>
        <v>0</v>
      </c>
      <c r="AB1135" s="49">
        <f>I1135</f>
        <v>101.41</v>
      </c>
      <c r="AN1135" s="39">
        <v>101.41</v>
      </c>
      <c r="AO1135" s="39">
        <v>101.41</v>
      </c>
      <c r="AP1135" s="39">
        <v>0</v>
      </c>
      <c r="AQ1135" s="39">
        <v>0</v>
      </c>
      <c r="AX1135" s="39">
        <v>0</v>
      </c>
      <c r="AY1135" s="39">
        <v>0</v>
      </c>
      <c r="AZ1135" s="39">
        <v>0</v>
      </c>
      <c r="BA1135" s="39">
        <v>0</v>
      </c>
    </row>
    <row r="1136" spans="1:56" ht="159" x14ac:dyDescent="0.2">
      <c r="A1136" s="103" t="s">
        <v>588</v>
      </c>
      <c r="B1136" s="55" t="s">
        <v>1136</v>
      </c>
      <c r="C1136" s="55" t="s">
        <v>1005</v>
      </c>
      <c r="D1136" s="54" t="s">
        <v>104</v>
      </c>
      <c r="E1136" s="53">
        <v>0.1</v>
      </c>
      <c r="F1136" s="53"/>
      <c r="G1136" s="53">
        <v>0.1</v>
      </c>
      <c r="H1136" s="51"/>
      <c r="I1136" s="52"/>
      <c r="J1136" s="51"/>
      <c r="K1136" s="52"/>
      <c r="L1136" s="96"/>
      <c r="AC1136" s="39">
        <v>224.77</v>
      </c>
      <c r="AD1136" s="39">
        <v>224.77</v>
      </c>
      <c r="AE1136" s="39">
        <v>148.6</v>
      </c>
      <c r="AF1136" s="39">
        <v>148.6</v>
      </c>
      <c r="AS1136" s="39">
        <v>224.77</v>
      </c>
      <c r="AT1136" s="39">
        <v>148.6</v>
      </c>
      <c r="BC1136" s="39">
        <v>0</v>
      </c>
      <c r="BD1136" s="39">
        <v>0</v>
      </c>
    </row>
    <row r="1137" spans="1:56" ht="38.25" x14ac:dyDescent="0.2">
      <c r="B1137" s="106" t="s">
        <v>452</v>
      </c>
    </row>
    <row r="1138" spans="1:56" ht="14.25" x14ac:dyDescent="0.2">
      <c r="A1138" s="103"/>
      <c r="B1138" s="61">
        <v>1</v>
      </c>
      <c r="C1138" s="55" t="s">
        <v>33</v>
      </c>
      <c r="D1138" s="54"/>
      <c r="E1138" s="53"/>
      <c r="F1138" s="53"/>
      <c r="G1138" s="53"/>
      <c r="H1138" s="51">
        <v>2142.0300000000002</v>
      </c>
      <c r="I1138" s="52">
        <f>ROUND(1.15,7)</f>
        <v>1.1499999999999999</v>
      </c>
      <c r="J1138" s="51">
        <v>246.33</v>
      </c>
      <c r="K1138" s="52"/>
      <c r="L1138" s="96"/>
    </row>
    <row r="1139" spans="1:56" ht="14.25" x14ac:dyDescent="0.2">
      <c r="A1139" s="103"/>
      <c r="B1139" s="61">
        <v>3</v>
      </c>
      <c r="C1139" s="55" t="s">
        <v>34</v>
      </c>
      <c r="D1139" s="54"/>
      <c r="E1139" s="53"/>
      <c r="F1139" s="53"/>
      <c r="G1139" s="53"/>
      <c r="H1139" s="51">
        <v>572.45000000000005</v>
      </c>
      <c r="I1139" s="52">
        <f>ROUND(1.25,7)</f>
        <v>1.25</v>
      </c>
      <c r="J1139" s="51">
        <v>71.56</v>
      </c>
      <c r="K1139" s="52"/>
      <c r="L1139" s="96"/>
    </row>
    <row r="1140" spans="1:56" ht="14.25" x14ac:dyDescent="0.2">
      <c r="A1140" s="103"/>
      <c r="B1140" s="61">
        <v>2</v>
      </c>
      <c r="C1140" s="55" t="s">
        <v>67</v>
      </c>
      <c r="D1140" s="54"/>
      <c r="E1140" s="53"/>
      <c r="F1140" s="53"/>
      <c r="G1140" s="53"/>
      <c r="H1140" s="51">
        <v>27.26</v>
      </c>
      <c r="I1140" s="52">
        <f>ROUND(1.25,7)</f>
        <v>1.25</v>
      </c>
      <c r="J1140" s="62">
        <v>3.41</v>
      </c>
      <c r="K1140" s="52"/>
      <c r="L1140" s="97"/>
    </row>
    <row r="1141" spans="1:56" ht="14.25" x14ac:dyDescent="0.2">
      <c r="A1141" s="103"/>
      <c r="B1141" s="61">
        <v>4</v>
      </c>
      <c r="C1141" s="55" t="s">
        <v>35</v>
      </c>
      <c r="D1141" s="54"/>
      <c r="E1141" s="53"/>
      <c r="F1141" s="53"/>
      <c r="G1141" s="53"/>
      <c r="H1141" s="51">
        <v>7278.13</v>
      </c>
      <c r="I1141" s="52"/>
      <c r="J1141" s="51">
        <v>727.81</v>
      </c>
      <c r="K1141" s="52"/>
      <c r="L1141" s="96"/>
    </row>
    <row r="1142" spans="1:56" ht="14.25" x14ac:dyDescent="0.2">
      <c r="A1142" s="103"/>
      <c r="B1142" s="55" t="s">
        <v>1384</v>
      </c>
      <c r="C1142" s="55" t="s">
        <v>1385</v>
      </c>
      <c r="D1142" s="54" t="s">
        <v>108</v>
      </c>
      <c r="E1142" s="53">
        <v>0.72</v>
      </c>
      <c r="F1142" s="53"/>
      <c r="G1142" s="53">
        <v>7.1999999999999995E-2</v>
      </c>
      <c r="H1142" s="51"/>
      <c r="I1142" s="52"/>
      <c r="J1142" s="51"/>
      <c r="K1142" s="52"/>
      <c r="L1142" s="96"/>
    </row>
    <row r="1143" spans="1:56" ht="14.25" x14ac:dyDescent="0.2">
      <c r="A1143" s="103"/>
      <c r="B1143" s="55"/>
      <c r="C1143" s="55" t="s">
        <v>68</v>
      </c>
      <c r="D1143" s="54" t="s">
        <v>69</v>
      </c>
      <c r="E1143" s="53">
        <v>247.92</v>
      </c>
      <c r="F1143" s="53">
        <f>ROUND(1.15,7)</f>
        <v>1.1499999999999999</v>
      </c>
      <c r="G1143" s="53">
        <v>28.5108</v>
      </c>
      <c r="H1143" s="51"/>
      <c r="I1143" s="52"/>
      <c r="J1143" s="51"/>
      <c r="K1143" s="52"/>
      <c r="L1143" s="96"/>
    </row>
    <row r="1144" spans="1:56" ht="14.25" x14ac:dyDescent="0.2">
      <c r="A1144" s="103"/>
      <c r="B1144" s="55"/>
      <c r="C1144" s="60" t="s">
        <v>70</v>
      </c>
      <c r="D1144" s="59" t="s">
        <v>69</v>
      </c>
      <c r="E1144" s="58">
        <v>2.35</v>
      </c>
      <c r="F1144" s="58">
        <f>ROUND(1.25,7)</f>
        <v>1.25</v>
      </c>
      <c r="G1144" s="58">
        <v>0.29375000000000001</v>
      </c>
      <c r="H1144" s="56"/>
      <c r="I1144" s="57"/>
      <c r="J1144" s="56"/>
      <c r="K1144" s="57"/>
      <c r="L1144" s="95"/>
    </row>
    <row r="1145" spans="1:56" ht="14.25" x14ac:dyDescent="0.2">
      <c r="A1145" s="103"/>
      <c r="B1145" s="55"/>
      <c r="C1145" s="55" t="s">
        <v>71</v>
      </c>
      <c r="D1145" s="54"/>
      <c r="E1145" s="53"/>
      <c r="F1145" s="53"/>
      <c r="G1145" s="53"/>
      <c r="H1145" s="51">
        <f>H1138+H1139+H1141</f>
        <v>9992.61</v>
      </c>
      <c r="I1145" s="52"/>
      <c r="J1145" s="51">
        <f>J1138+J1139+J1141</f>
        <v>1045.6999999999998</v>
      </c>
      <c r="K1145" s="52"/>
      <c r="L1145" s="96"/>
    </row>
    <row r="1146" spans="1:56" ht="14.25" x14ac:dyDescent="0.2">
      <c r="A1146" s="103"/>
      <c r="B1146" s="55"/>
      <c r="C1146" s="55" t="s">
        <v>72</v>
      </c>
      <c r="D1146" s="54"/>
      <c r="E1146" s="53"/>
      <c r="F1146" s="53"/>
      <c r="G1146" s="53"/>
      <c r="H1146" s="51"/>
      <c r="I1146" s="52"/>
      <c r="J1146" s="51">
        <f>SUM(Q1136:Q1149)+SUM(V1136:V1149)</f>
        <v>249.74</v>
      </c>
      <c r="K1146" s="52"/>
      <c r="L1146" s="96"/>
    </row>
    <row r="1147" spans="1:56" ht="28.5" x14ac:dyDescent="0.2">
      <c r="A1147" s="103"/>
      <c r="B1147" s="55" t="s">
        <v>216</v>
      </c>
      <c r="C1147" s="55" t="s">
        <v>215</v>
      </c>
      <c r="D1147" s="54" t="s">
        <v>73</v>
      </c>
      <c r="E1147" s="53">
        <v>100</v>
      </c>
      <c r="F1147" s="53">
        <f>ROUND(0.9,7)</f>
        <v>0.9</v>
      </c>
      <c r="G1147" s="53">
        <v>90</v>
      </c>
      <c r="H1147" s="51"/>
      <c r="I1147" s="52"/>
      <c r="J1147" s="51">
        <f>SUM(AC1136:AC1149)</f>
        <v>224.77</v>
      </c>
      <c r="K1147" s="52"/>
      <c r="L1147" s="96"/>
    </row>
    <row r="1148" spans="1:56" ht="42.75" x14ac:dyDescent="0.2">
      <c r="A1148" s="104"/>
      <c r="B1148" s="60" t="s">
        <v>214</v>
      </c>
      <c r="C1148" s="60" t="s">
        <v>213</v>
      </c>
      <c r="D1148" s="59" t="s">
        <v>73</v>
      </c>
      <c r="E1148" s="58">
        <v>70</v>
      </c>
      <c r="F1148" s="58">
        <f>ROUND(0.85,7)</f>
        <v>0.85</v>
      </c>
      <c r="G1148" s="58">
        <v>59.5</v>
      </c>
      <c r="H1148" s="56"/>
      <c r="I1148" s="57"/>
      <c r="J1148" s="56">
        <f>SUM(AE1136:AE1149)</f>
        <v>148.6</v>
      </c>
      <c r="K1148" s="57"/>
      <c r="L1148" s="95"/>
    </row>
    <row r="1149" spans="1:56" ht="15" x14ac:dyDescent="0.25">
      <c r="C1149" s="198" t="s">
        <v>74</v>
      </c>
      <c r="D1149" s="198"/>
      <c r="E1149" s="198"/>
      <c r="F1149" s="198"/>
      <c r="G1149" s="198"/>
      <c r="H1149" s="198"/>
      <c r="I1149" s="198">
        <f>J1138+J1139+J1141+J1147+J1148</f>
        <v>1419.0699999999997</v>
      </c>
      <c r="J1149" s="198"/>
      <c r="O1149" s="49">
        <f>I1149</f>
        <v>1419.0699999999997</v>
      </c>
      <c r="P1149" s="39">
        <f>K1149</f>
        <v>0</v>
      </c>
      <c r="Q1149" s="49">
        <f>J1138</f>
        <v>246.33</v>
      </c>
      <c r="R1149" s="49">
        <f>J1138</f>
        <v>246.33</v>
      </c>
      <c r="U1149" s="94">
        <f>L1138</f>
        <v>0</v>
      </c>
      <c r="V1149" s="49">
        <f>J1140</f>
        <v>3.41</v>
      </c>
      <c r="W1149" s="94">
        <f>L1140</f>
        <v>0</v>
      </c>
      <c r="X1149" s="49">
        <f>J1139</f>
        <v>71.56</v>
      </c>
      <c r="Z1149" s="94">
        <f>L1139</f>
        <v>0</v>
      </c>
      <c r="AB1149" s="49">
        <f>J1141</f>
        <v>727.81</v>
      </c>
      <c r="AN1149" s="39">
        <v>1419.0699999999997</v>
      </c>
      <c r="AO1149" s="39">
        <v>727.81</v>
      </c>
      <c r="AP1149" s="39">
        <v>71.56</v>
      </c>
      <c r="AQ1149" s="39">
        <v>246.33</v>
      </c>
      <c r="AX1149" s="39">
        <v>0</v>
      </c>
      <c r="AY1149" s="39">
        <v>0</v>
      </c>
      <c r="AZ1149" s="39">
        <v>0</v>
      </c>
      <c r="BA1149" s="39">
        <v>0</v>
      </c>
    </row>
    <row r="1150" spans="1:56" ht="28.5" x14ac:dyDescent="0.2">
      <c r="A1150" s="103" t="s">
        <v>589</v>
      </c>
      <c r="B1150" s="55" t="s">
        <v>1137</v>
      </c>
      <c r="C1150" s="55" t="s">
        <v>1138</v>
      </c>
      <c r="D1150" s="54" t="s">
        <v>111</v>
      </c>
      <c r="E1150" s="53">
        <v>10</v>
      </c>
      <c r="F1150" s="53"/>
      <c r="G1150" s="53">
        <v>10</v>
      </c>
      <c r="H1150" s="51">
        <v>59.11</v>
      </c>
      <c r="I1150" s="52"/>
      <c r="J1150" s="51">
        <v>591.1</v>
      </c>
      <c r="K1150" s="52"/>
      <c r="L1150" s="96"/>
      <c r="AC1150" s="39">
        <v>0</v>
      </c>
      <c r="AD1150" s="39">
        <v>0</v>
      </c>
      <c r="AE1150" s="39">
        <v>0</v>
      </c>
      <c r="AF1150" s="39">
        <v>0</v>
      </c>
      <c r="AS1150" s="39">
        <v>0</v>
      </c>
      <c r="AT1150" s="39">
        <v>0</v>
      </c>
      <c r="BC1150" s="39">
        <v>0</v>
      </c>
      <c r="BD1150" s="39">
        <v>0</v>
      </c>
    </row>
    <row r="1151" spans="1:56" x14ac:dyDescent="0.2">
      <c r="A1151" s="50"/>
      <c r="B1151" s="50"/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</row>
    <row r="1152" spans="1:56" ht="15" x14ac:dyDescent="0.25">
      <c r="C1152" s="198" t="s">
        <v>74</v>
      </c>
      <c r="D1152" s="198"/>
      <c r="E1152" s="198"/>
      <c r="F1152" s="198"/>
      <c r="G1152" s="198"/>
      <c r="H1152" s="198"/>
      <c r="I1152" s="198">
        <f>J1150</f>
        <v>591.1</v>
      </c>
      <c r="J1152" s="198"/>
      <c r="O1152" s="49">
        <f>I1152</f>
        <v>591.1</v>
      </c>
      <c r="P1152" s="39">
        <f>K1152</f>
        <v>0</v>
      </c>
      <c r="Q1152" s="39">
        <f>0</f>
        <v>0</v>
      </c>
      <c r="R1152" s="39">
        <f>0</f>
        <v>0</v>
      </c>
      <c r="U1152" s="39">
        <f>0</f>
        <v>0</v>
      </c>
      <c r="V1152" s="39">
        <f>0</f>
        <v>0</v>
      </c>
      <c r="W1152" s="39">
        <f>0</f>
        <v>0</v>
      </c>
      <c r="X1152" s="39">
        <f>0</f>
        <v>0</v>
      </c>
      <c r="Z1152" s="39">
        <f>0</f>
        <v>0</v>
      </c>
      <c r="AB1152" s="49">
        <f>I1152</f>
        <v>591.1</v>
      </c>
      <c r="AN1152" s="39">
        <v>591.1</v>
      </c>
      <c r="AO1152" s="39">
        <v>591.1</v>
      </c>
      <c r="AP1152" s="39">
        <v>0</v>
      </c>
      <c r="AQ1152" s="39">
        <v>0</v>
      </c>
      <c r="AX1152" s="39">
        <v>0</v>
      </c>
      <c r="AY1152" s="39">
        <v>0</v>
      </c>
      <c r="AZ1152" s="39">
        <v>0</v>
      </c>
      <c r="BA1152" s="39">
        <v>0</v>
      </c>
    </row>
    <row r="1153" spans="1:56" ht="14.25" x14ac:dyDescent="0.2">
      <c r="C1153" s="107" t="s">
        <v>1187</v>
      </c>
    </row>
    <row r="1154" spans="1:56" ht="130.5" x14ac:dyDescent="0.2">
      <c r="A1154" s="103" t="s">
        <v>590</v>
      </c>
      <c r="B1154" s="55" t="s">
        <v>1188</v>
      </c>
      <c r="C1154" s="55" t="s">
        <v>1015</v>
      </c>
      <c r="D1154" s="54" t="s">
        <v>110</v>
      </c>
      <c r="E1154" s="53">
        <v>3</v>
      </c>
      <c r="F1154" s="53"/>
      <c r="G1154" s="53">
        <v>3</v>
      </c>
      <c r="H1154" s="51"/>
      <c r="I1154" s="52"/>
      <c r="J1154" s="51"/>
      <c r="K1154" s="52"/>
      <c r="L1154" s="96"/>
      <c r="AC1154" s="39">
        <v>267.45999999999998</v>
      </c>
      <c r="AD1154" s="39">
        <v>267.45999999999998</v>
      </c>
      <c r="AE1154" s="39">
        <v>163.80000000000001</v>
      </c>
      <c r="AF1154" s="39">
        <v>163.80000000000001</v>
      </c>
      <c r="AS1154" s="39">
        <v>267.45999999999998</v>
      </c>
      <c r="AT1154" s="39">
        <v>163.80000000000001</v>
      </c>
      <c r="BC1154" s="39">
        <v>0</v>
      </c>
      <c r="BD1154" s="39">
        <v>0</v>
      </c>
    </row>
    <row r="1155" spans="1:56" ht="38.25" x14ac:dyDescent="0.2">
      <c r="B1155" s="106" t="s">
        <v>452</v>
      </c>
    </row>
    <row r="1156" spans="1:56" ht="14.25" x14ac:dyDescent="0.2">
      <c r="A1156" s="103"/>
      <c r="B1156" s="61">
        <v>1</v>
      </c>
      <c r="C1156" s="55" t="s">
        <v>33</v>
      </c>
      <c r="D1156" s="54"/>
      <c r="E1156" s="53"/>
      <c r="F1156" s="53"/>
      <c r="G1156" s="53"/>
      <c r="H1156" s="51">
        <v>65.55</v>
      </c>
      <c r="I1156" s="52">
        <f>ROUND(1.15,7)</f>
        <v>1.1499999999999999</v>
      </c>
      <c r="J1156" s="51">
        <v>226.14</v>
      </c>
      <c r="K1156" s="52"/>
      <c r="L1156" s="96"/>
    </row>
    <row r="1157" spans="1:56" ht="14.25" x14ac:dyDescent="0.2">
      <c r="A1157" s="103"/>
      <c r="B1157" s="61">
        <v>3</v>
      </c>
      <c r="C1157" s="55" t="s">
        <v>34</v>
      </c>
      <c r="D1157" s="54"/>
      <c r="E1157" s="53"/>
      <c r="F1157" s="53"/>
      <c r="G1157" s="53"/>
      <c r="H1157" s="51">
        <v>24.31</v>
      </c>
      <c r="I1157" s="52">
        <f>ROUND(1.25,7)</f>
        <v>1.25</v>
      </c>
      <c r="J1157" s="51">
        <v>91.17</v>
      </c>
      <c r="K1157" s="52"/>
      <c r="L1157" s="96"/>
    </row>
    <row r="1158" spans="1:56" ht="14.25" x14ac:dyDescent="0.2">
      <c r="A1158" s="103"/>
      <c r="B1158" s="61">
        <v>2</v>
      </c>
      <c r="C1158" s="55" t="s">
        <v>67</v>
      </c>
      <c r="D1158" s="54"/>
      <c r="E1158" s="53"/>
      <c r="F1158" s="53"/>
      <c r="G1158" s="53"/>
      <c r="H1158" s="51">
        <v>1.61</v>
      </c>
      <c r="I1158" s="52">
        <f>ROUND(1.25,7)</f>
        <v>1.25</v>
      </c>
      <c r="J1158" s="62">
        <v>6.03</v>
      </c>
      <c r="K1158" s="52"/>
      <c r="L1158" s="97"/>
    </row>
    <row r="1159" spans="1:56" ht="14.25" x14ac:dyDescent="0.2">
      <c r="A1159" s="103"/>
      <c r="B1159" s="61">
        <v>4</v>
      </c>
      <c r="C1159" s="55" t="s">
        <v>35</v>
      </c>
      <c r="D1159" s="54"/>
      <c r="E1159" s="53"/>
      <c r="F1159" s="53"/>
      <c r="G1159" s="53"/>
      <c r="H1159" s="51">
        <v>61.56</v>
      </c>
      <c r="I1159" s="52"/>
      <c r="J1159" s="51">
        <v>184.68</v>
      </c>
      <c r="K1159" s="52"/>
      <c r="L1159" s="96"/>
    </row>
    <row r="1160" spans="1:56" ht="14.25" x14ac:dyDescent="0.2">
      <c r="A1160" s="103"/>
      <c r="B1160" s="55"/>
      <c r="C1160" s="55" t="s">
        <v>68</v>
      </c>
      <c r="D1160" s="54" t="s">
        <v>69</v>
      </c>
      <c r="E1160" s="53">
        <v>7.5</v>
      </c>
      <c r="F1160" s="53">
        <f>ROUND(1.15,7)</f>
        <v>1.1499999999999999</v>
      </c>
      <c r="G1160" s="53">
        <v>25.875</v>
      </c>
      <c r="H1160" s="51"/>
      <c r="I1160" s="52"/>
      <c r="J1160" s="51"/>
      <c r="K1160" s="52"/>
      <c r="L1160" s="96"/>
    </row>
    <row r="1161" spans="1:56" ht="14.25" x14ac:dyDescent="0.2">
      <c r="A1161" s="103"/>
      <c r="B1161" s="55"/>
      <c r="C1161" s="60" t="s">
        <v>70</v>
      </c>
      <c r="D1161" s="59" t="s">
        <v>69</v>
      </c>
      <c r="E1161" s="58">
        <v>0.13</v>
      </c>
      <c r="F1161" s="58">
        <f>ROUND(1.25,7)</f>
        <v>1.25</v>
      </c>
      <c r="G1161" s="58">
        <v>0.48749999999999999</v>
      </c>
      <c r="H1161" s="56"/>
      <c r="I1161" s="57"/>
      <c r="J1161" s="56"/>
      <c r="K1161" s="57"/>
      <c r="L1161" s="95"/>
    </row>
    <row r="1162" spans="1:56" ht="14.25" x14ac:dyDescent="0.2">
      <c r="A1162" s="103"/>
      <c r="B1162" s="55"/>
      <c r="C1162" s="55" t="s">
        <v>71</v>
      </c>
      <c r="D1162" s="54"/>
      <c r="E1162" s="53"/>
      <c r="F1162" s="53"/>
      <c r="G1162" s="53"/>
      <c r="H1162" s="51">
        <f>H1156+H1157+H1159</f>
        <v>151.42000000000002</v>
      </c>
      <c r="I1162" s="52"/>
      <c r="J1162" s="51">
        <f>J1156+J1157+J1159</f>
        <v>501.99</v>
      </c>
      <c r="K1162" s="52"/>
      <c r="L1162" s="96"/>
    </row>
    <row r="1163" spans="1:56" ht="14.25" x14ac:dyDescent="0.2">
      <c r="A1163" s="103"/>
      <c r="B1163" s="55"/>
      <c r="C1163" s="55" t="s">
        <v>72</v>
      </c>
      <c r="D1163" s="54"/>
      <c r="E1163" s="53"/>
      <c r="F1163" s="53"/>
      <c r="G1163" s="53"/>
      <c r="H1163" s="51"/>
      <c r="I1163" s="52"/>
      <c r="J1163" s="51">
        <f>SUM(Q1154:Q1166)+SUM(V1154:V1166)</f>
        <v>232.17</v>
      </c>
      <c r="K1163" s="52"/>
      <c r="L1163" s="96"/>
    </row>
    <row r="1164" spans="1:56" ht="71.25" x14ac:dyDescent="0.2">
      <c r="A1164" s="103"/>
      <c r="B1164" s="55" t="s">
        <v>969</v>
      </c>
      <c r="C1164" s="55" t="s">
        <v>968</v>
      </c>
      <c r="D1164" s="54" t="s">
        <v>73</v>
      </c>
      <c r="E1164" s="53">
        <v>128</v>
      </c>
      <c r="F1164" s="53">
        <f>ROUND(0.9,7)</f>
        <v>0.9</v>
      </c>
      <c r="G1164" s="53">
        <v>115.2</v>
      </c>
      <c r="H1164" s="51"/>
      <c r="I1164" s="52"/>
      <c r="J1164" s="51">
        <f>SUM(AC1154:AC1166)</f>
        <v>267.45999999999998</v>
      </c>
      <c r="K1164" s="52"/>
      <c r="L1164" s="96"/>
    </row>
    <row r="1165" spans="1:56" ht="71.25" x14ac:dyDescent="0.2">
      <c r="A1165" s="104"/>
      <c r="B1165" s="60" t="s">
        <v>967</v>
      </c>
      <c r="C1165" s="60" t="s">
        <v>966</v>
      </c>
      <c r="D1165" s="59" t="s">
        <v>73</v>
      </c>
      <c r="E1165" s="58">
        <v>83</v>
      </c>
      <c r="F1165" s="58">
        <f>ROUND(0.85,7)</f>
        <v>0.85</v>
      </c>
      <c r="G1165" s="58">
        <v>70.55</v>
      </c>
      <c r="H1165" s="56"/>
      <c r="I1165" s="57"/>
      <c r="J1165" s="56">
        <f>SUM(AE1154:AE1166)</f>
        <v>163.80000000000001</v>
      </c>
      <c r="K1165" s="57"/>
      <c r="L1165" s="95"/>
    </row>
    <row r="1166" spans="1:56" ht="15" x14ac:dyDescent="0.25">
      <c r="C1166" s="198" t="s">
        <v>74</v>
      </c>
      <c r="D1166" s="198"/>
      <c r="E1166" s="198"/>
      <c r="F1166" s="198"/>
      <c r="G1166" s="198"/>
      <c r="H1166" s="198"/>
      <c r="I1166" s="198">
        <f>J1156+J1157+J1159+J1164+J1165</f>
        <v>933.25</v>
      </c>
      <c r="J1166" s="198"/>
      <c r="O1166" s="49">
        <f>I1166</f>
        <v>933.25</v>
      </c>
      <c r="P1166" s="39">
        <f>K1166</f>
        <v>0</v>
      </c>
      <c r="Q1166" s="49">
        <f>J1156</f>
        <v>226.14</v>
      </c>
      <c r="R1166" s="49">
        <f>J1156</f>
        <v>226.14</v>
      </c>
      <c r="U1166" s="94">
        <f>L1156</f>
        <v>0</v>
      </c>
      <c r="V1166" s="49">
        <f>J1158</f>
        <v>6.03</v>
      </c>
      <c r="W1166" s="94">
        <f>L1158</f>
        <v>0</v>
      </c>
      <c r="X1166" s="49">
        <f>J1157</f>
        <v>91.17</v>
      </c>
      <c r="Z1166" s="94">
        <f>L1157</f>
        <v>0</v>
      </c>
      <c r="AB1166" s="49">
        <f>J1159</f>
        <v>184.68</v>
      </c>
      <c r="AN1166" s="39">
        <v>933.25</v>
      </c>
      <c r="AO1166" s="39">
        <v>184.68</v>
      </c>
      <c r="AP1166" s="39">
        <v>91.17</v>
      </c>
      <c r="AQ1166" s="39">
        <v>226.14</v>
      </c>
      <c r="AX1166" s="39">
        <v>0</v>
      </c>
      <c r="AY1166" s="39">
        <v>0</v>
      </c>
      <c r="AZ1166" s="39">
        <v>0</v>
      </c>
      <c r="BA1166" s="39">
        <v>0</v>
      </c>
    </row>
    <row r="1167" spans="1:56" ht="28.5" x14ac:dyDescent="0.2">
      <c r="A1167" s="109" t="s">
        <v>591</v>
      </c>
      <c r="B1167" s="91" t="s">
        <v>1189</v>
      </c>
      <c r="C1167" s="91" t="s">
        <v>1014</v>
      </c>
      <c r="D1167" s="90" t="s">
        <v>110</v>
      </c>
      <c r="E1167" s="89">
        <v>3</v>
      </c>
      <c r="F1167" s="89"/>
      <c r="G1167" s="89">
        <v>3</v>
      </c>
      <c r="H1167" s="87">
        <v>2375.04</v>
      </c>
      <c r="I1167" s="88"/>
      <c r="J1167" s="87">
        <v>7125.12</v>
      </c>
      <c r="K1167" s="88"/>
      <c r="L1167" s="108"/>
      <c r="AC1167" s="39">
        <v>0</v>
      </c>
      <c r="AD1167" s="39">
        <v>0</v>
      </c>
      <c r="AE1167" s="39">
        <v>0</v>
      </c>
      <c r="AF1167" s="39">
        <v>0</v>
      </c>
      <c r="AS1167" s="39">
        <v>0</v>
      </c>
      <c r="AT1167" s="39">
        <v>0</v>
      </c>
      <c r="BC1167" s="39">
        <v>0</v>
      </c>
      <c r="BD1167" s="39">
        <v>0</v>
      </c>
    </row>
    <row r="1168" spans="1:56" x14ac:dyDescent="0.2">
      <c r="A1168" s="50"/>
      <c r="B1168" s="50"/>
      <c r="C1168" s="50"/>
      <c r="D1168" s="50"/>
      <c r="E1168" s="50"/>
      <c r="F1168" s="50"/>
      <c r="G1168" s="50"/>
      <c r="H1168" s="50"/>
      <c r="I1168" s="50"/>
      <c r="J1168" s="50"/>
      <c r="K1168" s="50"/>
      <c r="L1168" s="50"/>
    </row>
    <row r="1169" spans="1:60" ht="15" x14ac:dyDescent="0.25">
      <c r="A1169" s="86"/>
      <c r="B1169" s="86"/>
      <c r="C1169" s="227" t="s">
        <v>74</v>
      </c>
      <c r="D1169" s="227"/>
      <c r="E1169" s="227"/>
      <c r="F1169" s="227"/>
      <c r="G1169" s="227"/>
      <c r="H1169" s="227"/>
      <c r="I1169" s="227">
        <f>J1167</f>
        <v>7125.12</v>
      </c>
      <c r="J1169" s="227"/>
      <c r="K1169" s="86"/>
      <c r="L1169" s="86"/>
      <c r="O1169" s="49">
        <f>I1169</f>
        <v>7125.12</v>
      </c>
      <c r="P1169" s="39">
        <f>K1169</f>
        <v>0</v>
      </c>
      <c r="Q1169" s="39">
        <f>0</f>
        <v>0</v>
      </c>
      <c r="U1169" s="39">
        <f>0</f>
        <v>0</v>
      </c>
      <c r="V1169" s="39">
        <f>0</f>
        <v>0</v>
      </c>
      <c r="W1169" s="39">
        <f>0</f>
        <v>0</v>
      </c>
      <c r="X1169" s="39">
        <f>0</f>
        <v>0</v>
      </c>
      <c r="Z1169" s="39">
        <f>0</f>
        <v>0</v>
      </c>
      <c r="AB1169" s="49">
        <f>I1169</f>
        <v>7125.12</v>
      </c>
      <c r="AN1169" s="39">
        <v>0</v>
      </c>
      <c r="AO1169" s="39">
        <v>0</v>
      </c>
      <c r="AP1169" s="39">
        <v>0</v>
      </c>
      <c r="AQ1169" s="39">
        <v>0</v>
      </c>
      <c r="AX1169" s="39">
        <v>0</v>
      </c>
      <c r="AY1169" s="39">
        <v>0</v>
      </c>
      <c r="AZ1169" s="39">
        <v>0</v>
      </c>
      <c r="BA1169" s="39">
        <v>0</v>
      </c>
      <c r="BH1169" s="39">
        <v>7125.12</v>
      </c>
    </row>
    <row r="1170" spans="1:60" ht="14.25" x14ac:dyDescent="0.2">
      <c r="C1170" s="107" t="s">
        <v>1190</v>
      </c>
    </row>
    <row r="1171" spans="1:60" ht="144.75" x14ac:dyDescent="0.2">
      <c r="A1171" s="103" t="s">
        <v>592</v>
      </c>
      <c r="B1171" s="55" t="s">
        <v>1191</v>
      </c>
      <c r="C1171" s="55" t="s">
        <v>1000</v>
      </c>
      <c r="D1171" s="54" t="s">
        <v>110</v>
      </c>
      <c r="E1171" s="53">
        <v>1</v>
      </c>
      <c r="F1171" s="53"/>
      <c r="G1171" s="53">
        <v>1</v>
      </c>
      <c r="H1171" s="51"/>
      <c r="I1171" s="52"/>
      <c r="J1171" s="51"/>
      <c r="K1171" s="52"/>
      <c r="L1171" s="96"/>
      <c r="AC1171" s="39">
        <v>140.16</v>
      </c>
      <c r="AD1171" s="39">
        <v>140.16</v>
      </c>
      <c r="AE1171" s="39">
        <v>85.84</v>
      </c>
      <c r="AF1171" s="39">
        <v>85.84</v>
      </c>
      <c r="AS1171" s="39">
        <v>140.16</v>
      </c>
      <c r="AT1171" s="39">
        <v>85.84</v>
      </c>
      <c r="BC1171" s="39">
        <v>0</v>
      </c>
      <c r="BD1171" s="39">
        <v>0</v>
      </c>
    </row>
    <row r="1172" spans="1:60" ht="38.25" x14ac:dyDescent="0.2">
      <c r="B1172" s="106" t="s">
        <v>452</v>
      </c>
    </row>
    <row r="1173" spans="1:60" ht="14.25" x14ac:dyDescent="0.2">
      <c r="A1173" s="103"/>
      <c r="B1173" s="61">
        <v>1</v>
      </c>
      <c r="C1173" s="55" t="s">
        <v>33</v>
      </c>
      <c r="D1173" s="54"/>
      <c r="E1173" s="53"/>
      <c r="F1173" s="53"/>
      <c r="G1173" s="53"/>
      <c r="H1173" s="51">
        <v>103.9</v>
      </c>
      <c r="I1173" s="52">
        <f>ROUND(1.15,7)</f>
        <v>1.1499999999999999</v>
      </c>
      <c r="J1173" s="51">
        <v>119.49</v>
      </c>
      <c r="K1173" s="52"/>
      <c r="L1173" s="96"/>
    </row>
    <row r="1174" spans="1:60" ht="14.25" x14ac:dyDescent="0.2">
      <c r="A1174" s="103"/>
      <c r="B1174" s="61">
        <v>3</v>
      </c>
      <c r="C1174" s="55" t="s">
        <v>34</v>
      </c>
      <c r="D1174" s="54"/>
      <c r="E1174" s="53"/>
      <c r="F1174" s="53"/>
      <c r="G1174" s="53"/>
      <c r="H1174" s="51">
        <v>20.6</v>
      </c>
      <c r="I1174" s="52">
        <f>ROUND(1.25,7)</f>
        <v>1.25</v>
      </c>
      <c r="J1174" s="51">
        <v>25.76</v>
      </c>
      <c r="K1174" s="52"/>
      <c r="L1174" s="96"/>
    </row>
    <row r="1175" spans="1:60" ht="14.25" x14ac:dyDescent="0.2">
      <c r="A1175" s="103"/>
      <c r="B1175" s="61">
        <v>2</v>
      </c>
      <c r="C1175" s="55" t="s">
        <v>67</v>
      </c>
      <c r="D1175" s="54"/>
      <c r="E1175" s="53"/>
      <c r="F1175" s="53"/>
      <c r="G1175" s="53"/>
      <c r="H1175" s="51">
        <v>1.74</v>
      </c>
      <c r="I1175" s="52">
        <f>ROUND(1.25,7)</f>
        <v>1.25</v>
      </c>
      <c r="J1175" s="62">
        <v>2.1800000000000002</v>
      </c>
      <c r="K1175" s="52"/>
      <c r="L1175" s="97"/>
    </row>
    <row r="1176" spans="1:60" ht="14.25" x14ac:dyDescent="0.2">
      <c r="A1176" s="103"/>
      <c r="B1176" s="61">
        <v>4</v>
      </c>
      <c r="C1176" s="55" t="s">
        <v>35</v>
      </c>
      <c r="D1176" s="54"/>
      <c r="E1176" s="53"/>
      <c r="F1176" s="53"/>
      <c r="G1176" s="53"/>
      <c r="H1176" s="51">
        <v>62.42</v>
      </c>
      <c r="I1176" s="52"/>
      <c r="J1176" s="51">
        <v>62.42</v>
      </c>
      <c r="K1176" s="52"/>
      <c r="L1176" s="96"/>
    </row>
    <row r="1177" spans="1:60" ht="14.25" x14ac:dyDescent="0.2">
      <c r="A1177" s="103"/>
      <c r="B1177" s="55"/>
      <c r="C1177" s="55" t="s">
        <v>68</v>
      </c>
      <c r="D1177" s="54" t="s">
        <v>69</v>
      </c>
      <c r="E1177" s="53">
        <v>10.8</v>
      </c>
      <c r="F1177" s="53">
        <f>ROUND(1.15,7)</f>
        <v>1.1499999999999999</v>
      </c>
      <c r="G1177" s="53">
        <v>12.42</v>
      </c>
      <c r="H1177" s="51"/>
      <c r="I1177" s="52"/>
      <c r="J1177" s="51"/>
      <c r="K1177" s="52"/>
      <c r="L1177" s="96"/>
    </row>
    <row r="1178" spans="1:60" ht="14.25" x14ac:dyDescent="0.2">
      <c r="A1178" s="103"/>
      <c r="B1178" s="55"/>
      <c r="C1178" s="60" t="s">
        <v>70</v>
      </c>
      <c r="D1178" s="59" t="s">
        <v>69</v>
      </c>
      <c r="E1178" s="58">
        <v>0.14000000000000001</v>
      </c>
      <c r="F1178" s="58">
        <f>ROUND(1.25,7)</f>
        <v>1.25</v>
      </c>
      <c r="G1178" s="58">
        <v>0.17499999999999999</v>
      </c>
      <c r="H1178" s="56"/>
      <c r="I1178" s="57"/>
      <c r="J1178" s="56"/>
      <c r="K1178" s="57"/>
      <c r="L1178" s="95"/>
    </row>
    <row r="1179" spans="1:60" ht="14.25" x14ac:dyDescent="0.2">
      <c r="A1179" s="103"/>
      <c r="B1179" s="55"/>
      <c r="C1179" s="55" t="s">
        <v>71</v>
      </c>
      <c r="D1179" s="54"/>
      <c r="E1179" s="53"/>
      <c r="F1179" s="53"/>
      <c r="G1179" s="53"/>
      <c r="H1179" s="51">
        <f>H1173+H1174+H1176</f>
        <v>186.92000000000002</v>
      </c>
      <c r="I1179" s="52"/>
      <c r="J1179" s="51">
        <f>J1173+J1174+J1176</f>
        <v>207.67000000000002</v>
      </c>
      <c r="K1179" s="52"/>
      <c r="L1179" s="96"/>
    </row>
    <row r="1180" spans="1:60" ht="14.25" x14ac:dyDescent="0.2">
      <c r="A1180" s="103"/>
      <c r="B1180" s="55"/>
      <c r="C1180" s="55" t="s">
        <v>72</v>
      </c>
      <c r="D1180" s="54"/>
      <c r="E1180" s="53"/>
      <c r="F1180" s="53"/>
      <c r="G1180" s="53"/>
      <c r="H1180" s="51"/>
      <c r="I1180" s="52"/>
      <c r="J1180" s="51">
        <f>SUM(Q1171:Q1183)+SUM(V1171:V1183)</f>
        <v>121.67</v>
      </c>
      <c r="K1180" s="52"/>
      <c r="L1180" s="96"/>
    </row>
    <row r="1181" spans="1:60" ht="71.25" x14ac:dyDescent="0.2">
      <c r="A1181" s="103"/>
      <c r="B1181" s="55" t="s">
        <v>969</v>
      </c>
      <c r="C1181" s="55" t="s">
        <v>968</v>
      </c>
      <c r="D1181" s="54" t="s">
        <v>73</v>
      </c>
      <c r="E1181" s="53">
        <v>128</v>
      </c>
      <c r="F1181" s="53">
        <f>ROUND(0.9,7)</f>
        <v>0.9</v>
      </c>
      <c r="G1181" s="53">
        <v>115.2</v>
      </c>
      <c r="H1181" s="51"/>
      <c r="I1181" s="52"/>
      <c r="J1181" s="51">
        <f>SUM(AC1171:AC1183)</f>
        <v>140.16</v>
      </c>
      <c r="K1181" s="52"/>
      <c r="L1181" s="96"/>
    </row>
    <row r="1182" spans="1:60" ht="71.25" x14ac:dyDescent="0.2">
      <c r="A1182" s="104"/>
      <c r="B1182" s="60" t="s">
        <v>967</v>
      </c>
      <c r="C1182" s="60" t="s">
        <v>966</v>
      </c>
      <c r="D1182" s="59" t="s">
        <v>73</v>
      </c>
      <c r="E1182" s="58">
        <v>83</v>
      </c>
      <c r="F1182" s="58">
        <f>ROUND(0.85,7)</f>
        <v>0.85</v>
      </c>
      <c r="G1182" s="58">
        <v>70.55</v>
      </c>
      <c r="H1182" s="56"/>
      <c r="I1182" s="57"/>
      <c r="J1182" s="56">
        <f>SUM(AE1171:AE1183)</f>
        <v>85.84</v>
      </c>
      <c r="K1182" s="57"/>
      <c r="L1182" s="95"/>
    </row>
    <row r="1183" spans="1:60" ht="15" x14ac:dyDescent="0.25">
      <c r="C1183" s="198" t="s">
        <v>74</v>
      </c>
      <c r="D1183" s="198"/>
      <c r="E1183" s="198"/>
      <c r="F1183" s="198"/>
      <c r="G1183" s="198"/>
      <c r="H1183" s="198"/>
      <c r="I1183" s="198">
        <f>J1173+J1174+J1176+J1181+J1182</f>
        <v>433.67000000000007</v>
      </c>
      <c r="J1183" s="198"/>
      <c r="O1183" s="49">
        <f>I1183</f>
        <v>433.67000000000007</v>
      </c>
      <c r="P1183" s="39">
        <f>K1183</f>
        <v>0</v>
      </c>
      <c r="Q1183" s="49">
        <f>J1173</f>
        <v>119.49</v>
      </c>
      <c r="R1183" s="49">
        <f>J1173</f>
        <v>119.49</v>
      </c>
      <c r="U1183" s="94">
        <f>L1173</f>
        <v>0</v>
      </c>
      <c r="V1183" s="49">
        <f>J1175</f>
        <v>2.1800000000000002</v>
      </c>
      <c r="W1183" s="94">
        <f>L1175</f>
        <v>0</v>
      </c>
      <c r="X1183" s="49">
        <f>J1174</f>
        <v>25.76</v>
      </c>
      <c r="Z1183" s="94">
        <f>L1174</f>
        <v>0</v>
      </c>
      <c r="AB1183" s="49">
        <f>J1176</f>
        <v>62.42</v>
      </c>
      <c r="AN1183" s="39">
        <v>433.67000000000007</v>
      </c>
      <c r="AO1183" s="39">
        <v>62.42</v>
      </c>
      <c r="AP1183" s="39">
        <v>25.76</v>
      </c>
      <c r="AQ1183" s="39">
        <v>119.49</v>
      </c>
      <c r="AX1183" s="39">
        <v>0</v>
      </c>
      <c r="AY1183" s="39">
        <v>0</v>
      </c>
      <c r="AZ1183" s="39">
        <v>0</v>
      </c>
      <c r="BA1183" s="39">
        <v>0</v>
      </c>
    </row>
    <row r="1184" spans="1:60" ht="42.75" x14ac:dyDescent="0.2">
      <c r="A1184" s="109" t="s">
        <v>593</v>
      </c>
      <c r="B1184" s="91" t="s">
        <v>1103</v>
      </c>
      <c r="C1184" s="91" t="s">
        <v>999</v>
      </c>
      <c r="D1184" s="90" t="s">
        <v>1104</v>
      </c>
      <c r="E1184" s="89">
        <v>1</v>
      </c>
      <c r="F1184" s="89"/>
      <c r="G1184" s="89">
        <v>1</v>
      </c>
      <c r="H1184" s="87">
        <v>12269.54</v>
      </c>
      <c r="I1184" s="88"/>
      <c r="J1184" s="87">
        <v>12269.54</v>
      </c>
      <c r="K1184" s="88"/>
      <c r="L1184" s="108"/>
      <c r="AC1184" s="39">
        <v>0</v>
      </c>
      <c r="AD1184" s="39">
        <v>0</v>
      </c>
      <c r="AE1184" s="39">
        <v>0</v>
      </c>
      <c r="AF1184" s="39">
        <v>0</v>
      </c>
      <c r="AS1184" s="39">
        <v>0</v>
      </c>
      <c r="AT1184" s="39">
        <v>0</v>
      </c>
      <c r="BC1184" s="39">
        <v>0</v>
      </c>
      <c r="BD1184" s="39">
        <v>0</v>
      </c>
    </row>
    <row r="1185" spans="1:60" x14ac:dyDescent="0.2">
      <c r="A1185" s="50"/>
      <c r="B1185" s="50"/>
      <c r="C1185" s="50"/>
      <c r="D1185" s="50"/>
      <c r="E1185" s="50"/>
      <c r="F1185" s="50"/>
      <c r="G1185" s="50"/>
      <c r="H1185" s="50"/>
      <c r="I1185" s="50"/>
      <c r="J1185" s="50"/>
      <c r="K1185" s="50"/>
      <c r="L1185" s="50"/>
    </row>
    <row r="1186" spans="1:60" ht="15" x14ac:dyDescent="0.25">
      <c r="A1186" s="86"/>
      <c r="B1186" s="86"/>
      <c r="C1186" s="227" t="s">
        <v>74</v>
      </c>
      <c r="D1186" s="227"/>
      <c r="E1186" s="227"/>
      <c r="F1186" s="227"/>
      <c r="G1186" s="227"/>
      <c r="H1186" s="227"/>
      <c r="I1186" s="227">
        <f>J1184</f>
        <v>12269.54</v>
      </c>
      <c r="J1186" s="227"/>
      <c r="K1186" s="86"/>
      <c r="L1186" s="86"/>
      <c r="O1186" s="49">
        <f>I1186</f>
        <v>12269.54</v>
      </c>
      <c r="P1186" s="39">
        <f>K1186</f>
        <v>0</v>
      </c>
      <c r="Q1186" s="39">
        <f>0</f>
        <v>0</v>
      </c>
      <c r="U1186" s="39">
        <f>0</f>
        <v>0</v>
      </c>
      <c r="V1186" s="39">
        <f>0</f>
        <v>0</v>
      </c>
      <c r="W1186" s="39">
        <f>0</f>
        <v>0</v>
      </c>
      <c r="X1186" s="39">
        <f>0</f>
        <v>0</v>
      </c>
      <c r="Z1186" s="39">
        <f>0</f>
        <v>0</v>
      </c>
      <c r="AB1186" s="49">
        <f>I1186</f>
        <v>12269.54</v>
      </c>
      <c r="AN1186" s="39">
        <v>0</v>
      </c>
      <c r="AO1186" s="39">
        <v>0</v>
      </c>
      <c r="AP1186" s="39">
        <v>0</v>
      </c>
      <c r="AQ1186" s="39">
        <v>0</v>
      </c>
      <c r="AX1186" s="39">
        <v>0</v>
      </c>
      <c r="AY1186" s="39">
        <v>0</v>
      </c>
      <c r="AZ1186" s="39">
        <v>0</v>
      </c>
      <c r="BA1186" s="39">
        <v>0</v>
      </c>
      <c r="BH1186" s="39">
        <v>12269.54</v>
      </c>
    </row>
    <row r="1187" spans="1:60" ht="159" x14ac:dyDescent="0.2">
      <c r="A1187" s="103" t="s">
        <v>595</v>
      </c>
      <c r="B1187" s="55" t="s">
        <v>1192</v>
      </c>
      <c r="C1187" s="55" t="s">
        <v>998</v>
      </c>
      <c r="D1187" s="54" t="s">
        <v>110</v>
      </c>
      <c r="E1187" s="53">
        <v>1</v>
      </c>
      <c r="F1187" s="53"/>
      <c r="G1187" s="53">
        <v>1</v>
      </c>
      <c r="H1187" s="51"/>
      <c r="I1187" s="52"/>
      <c r="J1187" s="51"/>
      <c r="K1187" s="52"/>
      <c r="L1187" s="96"/>
      <c r="AC1187" s="39">
        <v>9.1999999999999993</v>
      </c>
      <c r="AD1187" s="39">
        <v>9.1999999999999993</v>
      </c>
      <c r="AE1187" s="39">
        <v>5.64</v>
      </c>
      <c r="AF1187" s="39">
        <v>5.64</v>
      </c>
      <c r="AS1187" s="39">
        <v>9.1999999999999993</v>
      </c>
      <c r="AT1187" s="39">
        <v>5.64</v>
      </c>
      <c r="BC1187" s="39">
        <v>0</v>
      </c>
      <c r="BD1187" s="39">
        <v>0</v>
      </c>
    </row>
    <row r="1188" spans="1:60" ht="38.25" x14ac:dyDescent="0.2">
      <c r="B1188" s="106" t="s">
        <v>452</v>
      </c>
    </row>
    <row r="1189" spans="1:60" ht="14.25" x14ac:dyDescent="0.2">
      <c r="A1189" s="103"/>
      <c r="B1189" s="61">
        <v>1</v>
      </c>
      <c r="C1189" s="55" t="s">
        <v>33</v>
      </c>
      <c r="D1189" s="54"/>
      <c r="E1189" s="53"/>
      <c r="F1189" s="53"/>
      <c r="G1189" s="53"/>
      <c r="H1189" s="51">
        <v>6.82</v>
      </c>
      <c r="I1189" s="52">
        <f>ROUND(1.15,7)</f>
        <v>1.1499999999999999</v>
      </c>
      <c r="J1189" s="51">
        <v>7.84</v>
      </c>
      <c r="K1189" s="52"/>
      <c r="L1189" s="96"/>
    </row>
    <row r="1190" spans="1:60" ht="14.25" x14ac:dyDescent="0.2">
      <c r="A1190" s="103"/>
      <c r="B1190" s="61">
        <v>3</v>
      </c>
      <c r="C1190" s="55" t="s">
        <v>34</v>
      </c>
      <c r="D1190" s="54"/>
      <c r="E1190" s="53"/>
      <c r="F1190" s="53"/>
      <c r="G1190" s="53"/>
      <c r="H1190" s="51">
        <v>2.06</v>
      </c>
      <c r="I1190" s="52">
        <f>ROUND(1.25,7)</f>
        <v>1.25</v>
      </c>
      <c r="J1190" s="51">
        <v>2.58</v>
      </c>
      <c r="K1190" s="52"/>
      <c r="L1190" s="96"/>
    </row>
    <row r="1191" spans="1:60" ht="14.25" x14ac:dyDescent="0.2">
      <c r="A1191" s="103"/>
      <c r="B1191" s="61">
        <v>2</v>
      </c>
      <c r="C1191" s="55" t="s">
        <v>67</v>
      </c>
      <c r="D1191" s="54"/>
      <c r="E1191" s="53"/>
      <c r="F1191" s="53"/>
      <c r="G1191" s="53"/>
      <c r="H1191" s="51">
        <v>0.12</v>
      </c>
      <c r="I1191" s="52">
        <f>ROUND(1.25,7)</f>
        <v>1.25</v>
      </c>
      <c r="J1191" s="62">
        <v>0.15</v>
      </c>
      <c r="K1191" s="52"/>
      <c r="L1191" s="97"/>
    </row>
    <row r="1192" spans="1:60" ht="14.25" x14ac:dyDescent="0.2">
      <c r="A1192" s="103"/>
      <c r="B1192" s="61">
        <v>4</v>
      </c>
      <c r="C1192" s="55" t="s">
        <v>35</v>
      </c>
      <c r="D1192" s="54"/>
      <c r="E1192" s="53"/>
      <c r="F1192" s="53"/>
      <c r="G1192" s="53"/>
      <c r="H1192" s="51">
        <v>3.37</v>
      </c>
      <c r="I1192" s="52"/>
      <c r="J1192" s="51">
        <v>3.37</v>
      </c>
      <c r="K1192" s="52"/>
      <c r="L1192" s="96"/>
    </row>
    <row r="1193" spans="1:60" ht="14.25" x14ac:dyDescent="0.2">
      <c r="A1193" s="103"/>
      <c r="B1193" s="55" t="s">
        <v>1358</v>
      </c>
      <c r="C1193" s="55" t="s">
        <v>130</v>
      </c>
      <c r="D1193" s="54" t="s">
        <v>113</v>
      </c>
      <c r="E1193" s="53">
        <v>0</v>
      </c>
      <c r="F1193" s="53"/>
      <c r="G1193" s="53">
        <v>0</v>
      </c>
      <c r="H1193" s="51"/>
      <c r="I1193" s="52"/>
      <c r="J1193" s="51"/>
      <c r="K1193" s="52"/>
      <c r="L1193" s="96"/>
    </row>
    <row r="1194" spans="1:60" ht="14.25" x14ac:dyDescent="0.2">
      <c r="A1194" s="103"/>
      <c r="B1194" s="55" t="s">
        <v>1359</v>
      </c>
      <c r="C1194" s="55" t="s">
        <v>1360</v>
      </c>
      <c r="D1194" s="54" t="s">
        <v>110</v>
      </c>
      <c r="E1194" s="53">
        <v>1</v>
      </c>
      <c r="F1194" s="53"/>
      <c r="G1194" s="53">
        <v>1</v>
      </c>
      <c r="H1194" s="51"/>
      <c r="I1194" s="52"/>
      <c r="J1194" s="51"/>
      <c r="K1194" s="52"/>
      <c r="L1194" s="96"/>
    </row>
    <row r="1195" spans="1:60" ht="14.25" x14ac:dyDescent="0.2">
      <c r="A1195" s="103"/>
      <c r="B1195" s="55"/>
      <c r="C1195" s="55" t="s">
        <v>68</v>
      </c>
      <c r="D1195" s="54" t="s">
        <v>69</v>
      </c>
      <c r="E1195" s="53">
        <v>0.77</v>
      </c>
      <c r="F1195" s="53">
        <f>ROUND(1.15,7)</f>
        <v>1.1499999999999999</v>
      </c>
      <c r="G1195" s="53">
        <v>0.88549999999999995</v>
      </c>
      <c r="H1195" s="51"/>
      <c r="I1195" s="52"/>
      <c r="J1195" s="51"/>
      <c r="K1195" s="52"/>
      <c r="L1195" s="96"/>
    </row>
    <row r="1196" spans="1:60" ht="14.25" x14ac:dyDescent="0.2">
      <c r="A1196" s="103"/>
      <c r="B1196" s="55"/>
      <c r="C1196" s="60" t="s">
        <v>70</v>
      </c>
      <c r="D1196" s="59" t="s">
        <v>69</v>
      </c>
      <c r="E1196" s="58">
        <v>0.01</v>
      </c>
      <c r="F1196" s="58">
        <f>ROUND(1.25,7)</f>
        <v>1.25</v>
      </c>
      <c r="G1196" s="58">
        <v>1.2500000000000001E-2</v>
      </c>
      <c r="H1196" s="56"/>
      <c r="I1196" s="57"/>
      <c r="J1196" s="56"/>
      <c r="K1196" s="57"/>
      <c r="L1196" s="95"/>
    </row>
    <row r="1197" spans="1:60" ht="14.25" x14ac:dyDescent="0.2">
      <c r="A1197" s="103"/>
      <c r="B1197" s="55"/>
      <c r="C1197" s="55" t="s">
        <v>71</v>
      </c>
      <c r="D1197" s="54"/>
      <c r="E1197" s="53"/>
      <c r="F1197" s="53"/>
      <c r="G1197" s="53"/>
      <c r="H1197" s="51">
        <f>H1189+H1190+H1192</f>
        <v>12.25</v>
      </c>
      <c r="I1197" s="52"/>
      <c r="J1197" s="51">
        <f>J1189+J1190+J1192</f>
        <v>13.79</v>
      </c>
      <c r="K1197" s="52"/>
      <c r="L1197" s="96"/>
    </row>
    <row r="1198" spans="1:60" ht="14.25" x14ac:dyDescent="0.2">
      <c r="A1198" s="103"/>
      <c r="B1198" s="55"/>
      <c r="C1198" s="55" t="s">
        <v>72</v>
      </c>
      <c r="D1198" s="54"/>
      <c r="E1198" s="53"/>
      <c r="F1198" s="53"/>
      <c r="G1198" s="53"/>
      <c r="H1198" s="51"/>
      <c r="I1198" s="52"/>
      <c r="J1198" s="51">
        <f>SUM(Q1187:Q1201)+SUM(V1187:V1201)</f>
        <v>7.99</v>
      </c>
      <c r="K1198" s="52"/>
      <c r="L1198" s="96"/>
    </row>
    <row r="1199" spans="1:60" ht="71.25" x14ac:dyDescent="0.2">
      <c r="A1199" s="103"/>
      <c r="B1199" s="55" t="s">
        <v>969</v>
      </c>
      <c r="C1199" s="55" t="s">
        <v>968</v>
      </c>
      <c r="D1199" s="54" t="s">
        <v>73</v>
      </c>
      <c r="E1199" s="53">
        <v>128</v>
      </c>
      <c r="F1199" s="53">
        <f>ROUND(0.9,7)</f>
        <v>0.9</v>
      </c>
      <c r="G1199" s="53">
        <v>115.2</v>
      </c>
      <c r="H1199" s="51"/>
      <c r="I1199" s="52"/>
      <c r="J1199" s="51">
        <f>SUM(AC1187:AC1201)</f>
        <v>9.1999999999999993</v>
      </c>
      <c r="K1199" s="52"/>
      <c r="L1199" s="96"/>
    </row>
    <row r="1200" spans="1:60" ht="71.25" x14ac:dyDescent="0.2">
      <c r="A1200" s="104"/>
      <c r="B1200" s="60" t="s">
        <v>967</v>
      </c>
      <c r="C1200" s="60" t="s">
        <v>966</v>
      </c>
      <c r="D1200" s="59" t="s">
        <v>73</v>
      </c>
      <c r="E1200" s="58">
        <v>83</v>
      </c>
      <c r="F1200" s="58">
        <f>ROUND(0.85,7)</f>
        <v>0.85</v>
      </c>
      <c r="G1200" s="58">
        <v>70.55</v>
      </c>
      <c r="H1200" s="56"/>
      <c r="I1200" s="57"/>
      <c r="J1200" s="56">
        <f>SUM(AE1187:AE1201)</f>
        <v>5.64</v>
      </c>
      <c r="K1200" s="57"/>
      <c r="L1200" s="95"/>
    </row>
    <row r="1201" spans="1:56" ht="15" x14ac:dyDescent="0.25">
      <c r="C1201" s="198" t="s">
        <v>74</v>
      </c>
      <c r="D1201" s="198"/>
      <c r="E1201" s="198"/>
      <c r="F1201" s="198"/>
      <c r="G1201" s="198"/>
      <c r="H1201" s="198"/>
      <c r="I1201" s="198">
        <f>J1189+J1190+J1192+J1199+J1200</f>
        <v>28.63</v>
      </c>
      <c r="J1201" s="198"/>
      <c r="O1201" s="49">
        <f>I1201</f>
        <v>28.63</v>
      </c>
      <c r="P1201" s="39">
        <f>K1201</f>
        <v>0</v>
      </c>
      <c r="Q1201" s="49">
        <f>J1189</f>
        <v>7.84</v>
      </c>
      <c r="R1201" s="49">
        <f>J1189</f>
        <v>7.84</v>
      </c>
      <c r="U1201" s="94">
        <f>L1189</f>
        <v>0</v>
      </c>
      <c r="V1201" s="49">
        <f>J1191</f>
        <v>0.15</v>
      </c>
      <c r="W1201" s="94">
        <f>L1191</f>
        <v>0</v>
      </c>
      <c r="X1201" s="49">
        <f>J1190</f>
        <v>2.58</v>
      </c>
      <c r="Z1201" s="94">
        <f>L1190</f>
        <v>0</v>
      </c>
      <c r="AB1201" s="49">
        <f>J1192</f>
        <v>3.37</v>
      </c>
      <c r="AN1201" s="39">
        <v>28.63</v>
      </c>
      <c r="AO1201" s="39">
        <v>3.37</v>
      </c>
      <c r="AP1201" s="39">
        <v>2.58</v>
      </c>
      <c r="AQ1201" s="39">
        <v>7.84</v>
      </c>
      <c r="AX1201" s="39">
        <v>0</v>
      </c>
      <c r="AY1201" s="39">
        <v>0</v>
      </c>
      <c r="AZ1201" s="39">
        <v>0</v>
      </c>
      <c r="BA1201" s="39">
        <v>0</v>
      </c>
    </row>
    <row r="1202" spans="1:56" ht="42.75" x14ac:dyDescent="0.2">
      <c r="A1202" s="103" t="s">
        <v>597</v>
      </c>
      <c r="B1202" s="55" t="s">
        <v>1193</v>
      </c>
      <c r="C1202" s="55" t="s">
        <v>1194</v>
      </c>
      <c r="D1202" s="54" t="s">
        <v>110</v>
      </c>
      <c r="E1202" s="53">
        <v>1</v>
      </c>
      <c r="F1202" s="53"/>
      <c r="G1202" s="53">
        <v>1</v>
      </c>
      <c r="H1202" s="51">
        <v>1206.1099999999999</v>
      </c>
      <c r="I1202" s="52"/>
      <c r="J1202" s="51">
        <v>1206.1099999999999</v>
      </c>
      <c r="K1202" s="52"/>
      <c r="L1202" s="96"/>
      <c r="AC1202" s="39">
        <v>0</v>
      </c>
      <c r="AD1202" s="39">
        <v>0</v>
      </c>
      <c r="AE1202" s="39">
        <v>0</v>
      </c>
      <c r="AF1202" s="39">
        <v>0</v>
      </c>
      <c r="AS1202" s="39">
        <v>0</v>
      </c>
      <c r="AT1202" s="39">
        <v>0</v>
      </c>
      <c r="BC1202" s="39">
        <v>0</v>
      </c>
      <c r="BD1202" s="39">
        <v>0</v>
      </c>
    </row>
    <row r="1203" spans="1:56" x14ac:dyDescent="0.2">
      <c r="A1203" s="50"/>
      <c r="B1203" s="50"/>
      <c r="C1203" s="50"/>
      <c r="D1203" s="50"/>
      <c r="E1203" s="50"/>
      <c r="F1203" s="50"/>
      <c r="G1203" s="50"/>
      <c r="H1203" s="50"/>
      <c r="I1203" s="50"/>
      <c r="J1203" s="50"/>
      <c r="K1203" s="50"/>
      <c r="L1203" s="50"/>
    </row>
    <row r="1204" spans="1:56" ht="15" x14ac:dyDescent="0.25">
      <c r="C1204" s="198" t="s">
        <v>74</v>
      </c>
      <c r="D1204" s="198"/>
      <c r="E1204" s="198"/>
      <c r="F1204" s="198"/>
      <c r="G1204" s="198"/>
      <c r="H1204" s="198"/>
      <c r="I1204" s="198">
        <f>J1202</f>
        <v>1206.1099999999999</v>
      </c>
      <c r="J1204" s="198"/>
      <c r="O1204" s="49">
        <f>I1204</f>
        <v>1206.1099999999999</v>
      </c>
      <c r="P1204" s="39">
        <f>K1204</f>
        <v>0</v>
      </c>
      <c r="Q1204" s="39">
        <f>0</f>
        <v>0</v>
      </c>
      <c r="R1204" s="39">
        <f>0</f>
        <v>0</v>
      </c>
      <c r="U1204" s="39">
        <f>0</f>
        <v>0</v>
      </c>
      <c r="V1204" s="39">
        <f>0</f>
        <v>0</v>
      </c>
      <c r="W1204" s="39">
        <f>0</f>
        <v>0</v>
      </c>
      <c r="X1204" s="39">
        <f>0</f>
        <v>0</v>
      </c>
      <c r="Z1204" s="39">
        <f>0</f>
        <v>0</v>
      </c>
      <c r="AB1204" s="49">
        <f>I1204</f>
        <v>1206.1099999999999</v>
      </c>
      <c r="AN1204" s="39">
        <v>1206.1099999999999</v>
      </c>
      <c r="AO1204" s="39">
        <v>1206.1099999999999</v>
      </c>
      <c r="AP1204" s="39">
        <v>0</v>
      </c>
      <c r="AQ1204" s="39">
        <v>0</v>
      </c>
      <c r="AX1204" s="39">
        <v>0</v>
      </c>
      <c r="AY1204" s="39">
        <v>0</v>
      </c>
      <c r="AZ1204" s="39">
        <v>0</v>
      </c>
      <c r="BA1204" s="39">
        <v>0</v>
      </c>
    </row>
    <row r="1205" spans="1:56" ht="130.5" x14ac:dyDescent="0.2">
      <c r="A1205" s="103" t="s">
        <v>600</v>
      </c>
      <c r="B1205" s="55" t="s">
        <v>1116</v>
      </c>
      <c r="C1205" s="55" t="s">
        <v>994</v>
      </c>
      <c r="D1205" s="54" t="s">
        <v>110</v>
      </c>
      <c r="E1205" s="53">
        <v>2</v>
      </c>
      <c r="F1205" s="53"/>
      <c r="G1205" s="53">
        <v>2</v>
      </c>
      <c r="H1205" s="51"/>
      <c r="I1205" s="52"/>
      <c r="J1205" s="51"/>
      <c r="K1205" s="52"/>
      <c r="L1205" s="96"/>
      <c r="AC1205" s="39">
        <v>25.78</v>
      </c>
      <c r="AD1205" s="39">
        <v>25.78</v>
      </c>
      <c r="AE1205" s="39">
        <v>15.79</v>
      </c>
      <c r="AF1205" s="39">
        <v>15.79</v>
      </c>
      <c r="AS1205" s="39">
        <v>25.78</v>
      </c>
      <c r="AT1205" s="39">
        <v>15.79</v>
      </c>
      <c r="BC1205" s="39">
        <v>0</v>
      </c>
      <c r="BD1205" s="39">
        <v>0</v>
      </c>
    </row>
    <row r="1206" spans="1:56" ht="38.25" x14ac:dyDescent="0.2">
      <c r="B1206" s="106" t="s">
        <v>452</v>
      </c>
    </row>
    <row r="1207" spans="1:56" ht="14.25" x14ac:dyDescent="0.2">
      <c r="A1207" s="103"/>
      <c r="B1207" s="61">
        <v>1</v>
      </c>
      <c r="C1207" s="55" t="s">
        <v>33</v>
      </c>
      <c r="D1207" s="54"/>
      <c r="E1207" s="53"/>
      <c r="F1207" s="53"/>
      <c r="G1207" s="53"/>
      <c r="H1207" s="51">
        <v>9.6</v>
      </c>
      <c r="I1207" s="52">
        <f>ROUND(1.15,7)</f>
        <v>1.1499999999999999</v>
      </c>
      <c r="J1207" s="51">
        <v>22.08</v>
      </c>
      <c r="K1207" s="52"/>
      <c r="L1207" s="96"/>
    </row>
    <row r="1208" spans="1:56" ht="14.25" x14ac:dyDescent="0.2">
      <c r="A1208" s="103"/>
      <c r="B1208" s="61">
        <v>3</v>
      </c>
      <c r="C1208" s="55" t="s">
        <v>34</v>
      </c>
      <c r="D1208" s="54"/>
      <c r="E1208" s="53"/>
      <c r="F1208" s="53"/>
      <c r="G1208" s="53"/>
      <c r="H1208" s="51">
        <v>1.47</v>
      </c>
      <c r="I1208" s="52">
        <f>ROUND(1.25,7)</f>
        <v>1.25</v>
      </c>
      <c r="J1208" s="51">
        <v>3.68</v>
      </c>
      <c r="K1208" s="52"/>
      <c r="L1208" s="96"/>
    </row>
    <row r="1209" spans="1:56" ht="14.25" x14ac:dyDescent="0.2">
      <c r="A1209" s="103"/>
      <c r="B1209" s="61">
        <v>2</v>
      </c>
      <c r="C1209" s="55" t="s">
        <v>67</v>
      </c>
      <c r="D1209" s="54"/>
      <c r="E1209" s="53"/>
      <c r="F1209" s="53"/>
      <c r="G1209" s="53"/>
      <c r="H1209" s="51">
        <v>0.12</v>
      </c>
      <c r="I1209" s="52">
        <f>ROUND(1.25,7)</f>
        <v>1.25</v>
      </c>
      <c r="J1209" s="62">
        <v>0.3</v>
      </c>
      <c r="K1209" s="52"/>
      <c r="L1209" s="97"/>
    </row>
    <row r="1210" spans="1:56" ht="14.25" x14ac:dyDescent="0.2">
      <c r="A1210" s="103"/>
      <c r="B1210" s="61">
        <v>4</v>
      </c>
      <c r="C1210" s="55" t="s">
        <v>35</v>
      </c>
      <c r="D1210" s="54"/>
      <c r="E1210" s="53"/>
      <c r="F1210" s="53"/>
      <c r="G1210" s="53"/>
      <c r="H1210" s="51">
        <v>4.0999999999999996</v>
      </c>
      <c r="I1210" s="52"/>
      <c r="J1210" s="51">
        <v>8.1999999999999993</v>
      </c>
      <c r="K1210" s="52"/>
      <c r="L1210" s="96"/>
    </row>
    <row r="1211" spans="1:56" ht="14.25" x14ac:dyDescent="0.2">
      <c r="A1211" s="103"/>
      <c r="B1211" s="55" t="s">
        <v>1356</v>
      </c>
      <c r="C1211" s="55" t="s">
        <v>1357</v>
      </c>
      <c r="D1211" s="54" t="s">
        <v>110</v>
      </c>
      <c r="E1211" s="53">
        <v>1</v>
      </c>
      <c r="F1211" s="53"/>
      <c r="G1211" s="53">
        <v>2</v>
      </c>
      <c r="H1211" s="51"/>
      <c r="I1211" s="52"/>
      <c r="J1211" s="51"/>
      <c r="K1211" s="52"/>
      <c r="L1211" s="96"/>
    </row>
    <row r="1212" spans="1:56" ht="14.25" x14ac:dyDescent="0.2">
      <c r="A1212" s="103"/>
      <c r="B1212" s="55"/>
      <c r="C1212" s="55" t="s">
        <v>68</v>
      </c>
      <c r="D1212" s="54" t="s">
        <v>69</v>
      </c>
      <c r="E1212" s="53">
        <v>1.07</v>
      </c>
      <c r="F1212" s="53">
        <f>ROUND(1.15,7)</f>
        <v>1.1499999999999999</v>
      </c>
      <c r="G1212" s="53">
        <v>2.4609999999999999</v>
      </c>
      <c r="H1212" s="51"/>
      <c r="I1212" s="52"/>
      <c r="J1212" s="51"/>
      <c r="K1212" s="52"/>
      <c r="L1212" s="96"/>
    </row>
    <row r="1213" spans="1:56" ht="14.25" x14ac:dyDescent="0.2">
      <c r="A1213" s="103"/>
      <c r="B1213" s="55"/>
      <c r="C1213" s="60" t="s">
        <v>70</v>
      </c>
      <c r="D1213" s="59" t="s">
        <v>69</v>
      </c>
      <c r="E1213" s="58">
        <v>0.01</v>
      </c>
      <c r="F1213" s="58">
        <f>ROUND(1.25,7)</f>
        <v>1.25</v>
      </c>
      <c r="G1213" s="58">
        <v>2.5000000000000001E-2</v>
      </c>
      <c r="H1213" s="56"/>
      <c r="I1213" s="57"/>
      <c r="J1213" s="56"/>
      <c r="K1213" s="57"/>
      <c r="L1213" s="95"/>
    </row>
    <row r="1214" spans="1:56" ht="14.25" x14ac:dyDescent="0.2">
      <c r="A1214" s="103"/>
      <c r="B1214" s="55"/>
      <c r="C1214" s="55" t="s">
        <v>71</v>
      </c>
      <c r="D1214" s="54"/>
      <c r="E1214" s="53"/>
      <c r="F1214" s="53"/>
      <c r="G1214" s="53"/>
      <c r="H1214" s="51">
        <f>H1207+H1208+H1210</f>
        <v>15.17</v>
      </c>
      <c r="I1214" s="52"/>
      <c r="J1214" s="51">
        <f>J1207+J1208+J1210</f>
        <v>33.959999999999994</v>
      </c>
      <c r="K1214" s="52"/>
      <c r="L1214" s="96"/>
    </row>
    <row r="1215" spans="1:56" ht="42.75" x14ac:dyDescent="0.2">
      <c r="A1215" s="105" t="s">
        <v>1013</v>
      </c>
      <c r="B1215" s="55" t="s">
        <v>493</v>
      </c>
      <c r="C1215" s="55" t="s">
        <v>494</v>
      </c>
      <c r="D1215" s="54" t="s">
        <v>495</v>
      </c>
      <c r="E1215" s="53">
        <v>0.1</v>
      </c>
      <c r="F1215" s="53"/>
      <c r="G1215" s="53">
        <v>0.2</v>
      </c>
      <c r="H1215" s="51">
        <v>1</v>
      </c>
      <c r="I1215" s="52"/>
      <c r="J1215" s="51">
        <v>0.2</v>
      </c>
      <c r="K1215" s="52"/>
      <c r="L1215" s="96"/>
      <c r="AB1215" s="49">
        <f>J1215</f>
        <v>0.2</v>
      </c>
      <c r="AC1215" s="39">
        <v>0</v>
      </c>
      <c r="AD1215" s="39">
        <v>0</v>
      </c>
      <c r="AE1215" s="39">
        <v>0</v>
      </c>
      <c r="AF1215" s="39">
        <v>0</v>
      </c>
      <c r="AN1215" s="39">
        <v>0.2</v>
      </c>
      <c r="AO1215" s="39">
        <v>0.2</v>
      </c>
      <c r="AS1215" s="39">
        <v>0</v>
      </c>
      <c r="AT1215" s="39">
        <v>0</v>
      </c>
      <c r="AX1215" s="39">
        <v>0</v>
      </c>
      <c r="AZ1215" s="39">
        <v>0</v>
      </c>
      <c r="BC1215" s="39">
        <v>0</v>
      </c>
      <c r="BD1215" s="39">
        <v>0</v>
      </c>
    </row>
    <row r="1216" spans="1:56" ht="14.25" x14ac:dyDescent="0.2">
      <c r="A1216" s="103"/>
      <c r="B1216" s="55"/>
      <c r="C1216" s="55" t="s">
        <v>72</v>
      </c>
      <c r="D1216" s="54"/>
      <c r="E1216" s="53"/>
      <c r="F1216" s="53"/>
      <c r="G1216" s="53"/>
      <c r="H1216" s="51"/>
      <c r="I1216" s="52"/>
      <c r="J1216" s="51">
        <f>SUM(Q1205:Q1219)+SUM(V1205:V1219)</f>
        <v>22.38</v>
      </c>
      <c r="K1216" s="52"/>
      <c r="L1216" s="96"/>
    </row>
    <row r="1217" spans="1:56" ht="71.25" x14ac:dyDescent="0.2">
      <c r="A1217" s="103"/>
      <c r="B1217" s="55" t="s">
        <v>969</v>
      </c>
      <c r="C1217" s="55" t="s">
        <v>968</v>
      </c>
      <c r="D1217" s="54" t="s">
        <v>73</v>
      </c>
      <c r="E1217" s="53">
        <v>128</v>
      </c>
      <c r="F1217" s="53">
        <f>ROUND(0.9,7)</f>
        <v>0.9</v>
      </c>
      <c r="G1217" s="53">
        <v>115.2</v>
      </c>
      <c r="H1217" s="51"/>
      <c r="I1217" s="52"/>
      <c r="J1217" s="51">
        <f>SUM(AC1205:AC1219)</f>
        <v>25.78</v>
      </c>
      <c r="K1217" s="52"/>
      <c r="L1217" s="96"/>
    </row>
    <row r="1218" spans="1:56" ht="71.25" x14ac:dyDescent="0.2">
      <c r="A1218" s="104"/>
      <c r="B1218" s="60" t="s">
        <v>967</v>
      </c>
      <c r="C1218" s="60" t="s">
        <v>966</v>
      </c>
      <c r="D1218" s="59" t="s">
        <v>73</v>
      </c>
      <c r="E1218" s="58">
        <v>83</v>
      </c>
      <c r="F1218" s="58">
        <f>ROUND(0.85,7)</f>
        <v>0.85</v>
      </c>
      <c r="G1218" s="58">
        <v>70.55</v>
      </c>
      <c r="H1218" s="56"/>
      <c r="I1218" s="57"/>
      <c r="J1218" s="56">
        <f>SUM(AE1205:AE1219)</f>
        <v>15.79</v>
      </c>
      <c r="K1218" s="57"/>
      <c r="L1218" s="95"/>
    </row>
    <row r="1219" spans="1:56" ht="15" x14ac:dyDescent="0.25">
      <c r="C1219" s="198" t="s">
        <v>74</v>
      </c>
      <c r="D1219" s="198"/>
      <c r="E1219" s="198"/>
      <c r="F1219" s="198"/>
      <c r="G1219" s="198"/>
      <c r="H1219" s="198"/>
      <c r="I1219" s="198">
        <f>J1207+J1208+J1210+J1217+J1218+SUM(J1215:J1215)</f>
        <v>75.73</v>
      </c>
      <c r="J1219" s="198"/>
      <c r="O1219" s="49">
        <f>I1219</f>
        <v>75.73</v>
      </c>
      <c r="P1219" s="39">
        <f>K1219</f>
        <v>0</v>
      </c>
      <c r="Q1219" s="49">
        <f>J1207</f>
        <v>22.08</v>
      </c>
      <c r="R1219" s="49">
        <f>J1207</f>
        <v>22.08</v>
      </c>
      <c r="U1219" s="94">
        <f>L1207</f>
        <v>0</v>
      </c>
      <c r="V1219" s="49">
        <f>J1209</f>
        <v>0.3</v>
      </c>
      <c r="W1219" s="94">
        <f>L1209</f>
        <v>0</v>
      </c>
      <c r="X1219" s="49">
        <f>J1208</f>
        <v>3.68</v>
      </c>
      <c r="Z1219" s="94">
        <f>L1208</f>
        <v>0</v>
      </c>
      <c r="AB1219" s="49">
        <f>J1210</f>
        <v>8.1999999999999993</v>
      </c>
      <c r="AN1219" s="39">
        <v>75.53</v>
      </c>
      <c r="AO1219" s="39">
        <v>8.1999999999999993</v>
      </c>
      <c r="AP1219" s="39">
        <v>3.68</v>
      </c>
      <c r="AQ1219" s="39">
        <v>22.08</v>
      </c>
      <c r="AX1219" s="39">
        <v>0</v>
      </c>
      <c r="AY1219" s="39">
        <v>0</v>
      </c>
      <c r="AZ1219" s="39">
        <v>0</v>
      </c>
      <c r="BA1219" s="39">
        <v>0</v>
      </c>
    </row>
    <row r="1220" spans="1:56" ht="57" x14ac:dyDescent="0.2">
      <c r="A1220" s="103" t="s">
        <v>602</v>
      </c>
      <c r="B1220" s="55" t="s">
        <v>1195</v>
      </c>
      <c r="C1220" s="55" t="s">
        <v>1196</v>
      </c>
      <c r="D1220" s="54" t="s">
        <v>110</v>
      </c>
      <c r="E1220" s="53">
        <v>2</v>
      </c>
      <c r="F1220" s="53"/>
      <c r="G1220" s="53">
        <v>2</v>
      </c>
      <c r="H1220" s="51">
        <v>504.09</v>
      </c>
      <c r="I1220" s="52"/>
      <c r="J1220" s="51">
        <v>1008.18</v>
      </c>
      <c r="K1220" s="52"/>
      <c r="L1220" s="96"/>
      <c r="AC1220" s="39">
        <v>0</v>
      </c>
      <c r="AD1220" s="39">
        <v>0</v>
      </c>
      <c r="AE1220" s="39">
        <v>0</v>
      </c>
      <c r="AF1220" s="39">
        <v>0</v>
      </c>
      <c r="AS1220" s="39">
        <v>0</v>
      </c>
      <c r="AT1220" s="39">
        <v>0</v>
      </c>
      <c r="BC1220" s="39">
        <v>0</v>
      </c>
      <c r="BD1220" s="39">
        <v>0</v>
      </c>
    </row>
    <row r="1221" spans="1:56" x14ac:dyDescent="0.2">
      <c r="A1221" s="50"/>
      <c r="B1221" s="50"/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</row>
    <row r="1222" spans="1:56" ht="15" x14ac:dyDescent="0.25">
      <c r="C1222" s="198" t="s">
        <v>74</v>
      </c>
      <c r="D1222" s="198"/>
      <c r="E1222" s="198"/>
      <c r="F1222" s="198"/>
      <c r="G1222" s="198"/>
      <c r="H1222" s="198"/>
      <c r="I1222" s="198">
        <f>J1220</f>
        <v>1008.18</v>
      </c>
      <c r="J1222" s="198"/>
      <c r="O1222" s="49">
        <f>I1222</f>
        <v>1008.18</v>
      </c>
      <c r="P1222" s="39">
        <f>K1222</f>
        <v>0</v>
      </c>
      <c r="Q1222" s="39">
        <f>0</f>
        <v>0</v>
      </c>
      <c r="R1222" s="39">
        <f>0</f>
        <v>0</v>
      </c>
      <c r="U1222" s="39">
        <f>0</f>
        <v>0</v>
      </c>
      <c r="V1222" s="39">
        <f>0</f>
        <v>0</v>
      </c>
      <c r="W1222" s="39">
        <f>0</f>
        <v>0</v>
      </c>
      <c r="X1222" s="39">
        <f>0</f>
        <v>0</v>
      </c>
      <c r="Z1222" s="39">
        <f>0</f>
        <v>0</v>
      </c>
      <c r="AB1222" s="49">
        <f>I1222</f>
        <v>1008.18</v>
      </c>
      <c r="AN1222" s="39">
        <v>1008.18</v>
      </c>
      <c r="AO1222" s="39">
        <v>1008.18</v>
      </c>
      <c r="AP1222" s="39">
        <v>0</v>
      </c>
      <c r="AQ1222" s="39">
        <v>0</v>
      </c>
      <c r="AX1222" s="39">
        <v>0</v>
      </c>
      <c r="AY1222" s="39">
        <v>0</v>
      </c>
      <c r="AZ1222" s="39">
        <v>0</v>
      </c>
      <c r="BA1222" s="39">
        <v>0</v>
      </c>
    </row>
    <row r="1223" spans="1:56" ht="159" x14ac:dyDescent="0.2">
      <c r="A1223" s="103" t="s">
        <v>606</v>
      </c>
      <c r="B1223" s="55" t="s">
        <v>1111</v>
      </c>
      <c r="C1223" s="55" t="s">
        <v>1009</v>
      </c>
      <c r="D1223" s="54" t="s">
        <v>110</v>
      </c>
      <c r="E1223" s="53">
        <v>3</v>
      </c>
      <c r="F1223" s="53"/>
      <c r="G1223" s="53">
        <v>3</v>
      </c>
      <c r="H1223" s="51"/>
      <c r="I1223" s="52"/>
      <c r="J1223" s="51"/>
      <c r="K1223" s="52"/>
      <c r="L1223" s="96"/>
      <c r="AC1223" s="39">
        <v>51.15</v>
      </c>
      <c r="AD1223" s="39">
        <v>51.15</v>
      </c>
      <c r="AE1223" s="39">
        <v>31.32</v>
      </c>
      <c r="AF1223" s="39">
        <v>31.32</v>
      </c>
      <c r="AS1223" s="39">
        <v>51.15</v>
      </c>
      <c r="AT1223" s="39">
        <v>31.32</v>
      </c>
      <c r="BC1223" s="39">
        <v>0</v>
      </c>
      <c r="BD1223" s="39">
        <v>0</v>
      </c>
    </row>
    <row r="1224" spans="1:56" ht="38.25" x14ac:dyDescent="0.2">
      <c r="B1224" s="106" t="s">
        <v>452</v>
      </c>
    </row>
    <row r="1225" spans="1:56" ht="14.25" x14ac:dyDescent="0.2">
      <c r="A1225" s="103"/>
      <c r="B1225" s="61">
        <v>1</v>
      </c>
      <c r="C1225" s="55" t="s">
        <v>33</v>
      </c>
      <c r="D1225" s="54"/>
      <c r="E1225" s="53"/>
      <c r="F1225" s="53"/>
      <c r="G1225" s="53"/>
      <c r="H1225" s="51">
        <v>12.74</v>
      </c>
      <c r="I1225" s="52">
        <f>ROUND(1.15,7)</f>
        <v>1.1499999999999999</v>
      </c>
      <c r="J1225" s="51">
        <v>43.95</v>
      </c>
      <c r="K1225" s="52"/>
      <c r="L1225" s="96"/>
    </row>
    <row r="1226" spans="1:56" ht="14.25" x14ac:dyDescent="0.2">
      <c r="A1226" s="103"/>
      <c r="B1226" s="61">
        <v>3</v>
      </c>
      <c r="C1226" s="55" t="s">
        <v>34</v>
      </c>
      <c r="D1226" s="54"/>
      <c r="E1226" s="53"/>
      <c r="F1226" s="53"/>
      <c r="G1226" s="53"/>
      <c r="H1226" s="51">
        <v>1.75</v>
      </c>
      <c r="I1226" s="52">
        <f>ROUND(1.25,7)</f>
        <v>1.25</v>
      </c>
      <c r="J1226" s="51">
        <v>6.57</v>
      </c>
      <c r="K1226" s="52"/>
      <c r="L1226" s="96"/>
    </row>
    <row r="1227" spans="1:56" ht="14.25" x14ac:dyDescent="0.2">
      <c r="A1227" s="103"/>
      <c r="B1227" s="61">
        <v>2</v>
      </c>
      <c r="C1227" s="55" t="s">
        <v>67</v>
      </c>
      <c r="D1227" s="54"/>
      <c r="E1227" s="53"/>
      <c r="F1227" s="53"/>
      <c r="G1227" s="53"/>
      <c r="H1227" s="51">
        <v>0.12</v>
      </c>
      <c r="I1227" s="52">
        <f>ROUND(1.25,7)</f>
        <v>1.25</v>
      </c>
      <c r="J1227" s="62">
        <v>0.45</v>
      </c>
      <c r="K1227" s="52"/>
      <c r="L1227" s="97"/>
    </row>
    <row r="1228" spans="1:56" ht="14.25" x14ac:dyDescent="0.2">
      <c r="A1228" s="103"/>
      <c r="B1228" s="61">
        <v>4</v>
      </c>
      <c r="C1228" s="55" t="s">
        <v>35</v>
      </c>
      <c r="D1228" s="54"/>
      <c r="E1228" s="53"/>
      <c r="F1228" s="53"/>
      <c r="G1228" s="53"/>
      <c r="H1228" s="51">
        <v>14.74</v>
      </c>
      <c r="I1228" s="52"/>
      <c r="J1228" s="51">
        <v>44.22</v>
      </c>
      <c r="K1228" s="52"/>
      <c r="L1228" s="96"/>
    </row>
    <row r="1229" spans="1:56" ht="28.5" x14ac:dyDescent="0.2">
      <c r="A1229" s="103"/>
      <c r="B1229" s="55" t="s">
        <v>1386</v>
      </c>
      <c r="C1229" s="55" t="s">
        <v>1387</v>
      </c>
      <c r="D1229" s="54" t="s">
        <v>110</v>
      </c>
      <c r="E1229" s="53">
        <v>1</v>
      </c>
      <c r="F1229" s="53"/>
      <c r="G1229" s="53">
        <v>3</v>
      </c>
      <c r="H1229" s="51"/>
      <c r="I1229" s="52"/>
      <c r="J1229" s="51"/>
      <c r="K1229" s="52"/>
      <c r="L1229" s="96"/>
    </row>
    <row r="1230" spans="1:56" ht="14.25" x14ac:dyDescent="0.2">
      <c r="A1230" s="103"/>
      <c r="B1230" s="55"/>
      <c r="C1230" s="55" t="s">
        <v>68</v>
      </c>
      <c r="D1230" s="54" t="s">
        <v>69</v>
      </c>
      <c r="E1230" s="53">
        <v>1.42</v>
      </c>
      <c r="F1230" s="53">
        <f>ROUND(1.15,7)</f>
        <v>1.1499999999999999</v>
      </c>
      <c r="G1230" s="53">
        <v>4.899</v>
      </c>
      <c r="H1230" s="51"/>
      <c r="I1230" s="52"/>
      <c r="J1230" s="51"/>
      <c r="K1230" s="52"/>
      <c r="L1230" s="96"/>
    </row>
    <row r="1231" spans="1:56" ht="14.25" x14ac:dyDescent="0.2">
      <c r="A1231" s="103"/>
      <c r="B1231" s="55"/>
      <c r="C1231" s="60" t="s">
        <v>70</v>
      </c>
      <c r="D1231" s="59" t="s">
        <v>69</v>
      </c>
      <c r="E1231" s="58">
        <v>0.01</v>
      </c>
      <c r="F1231" s="58">
        <f>ROUND(1.25,7)</f>
        <v>1.25</v>
      </c>
      <c r="G1231" s="58">
        <v>3.7499999999999999E-2</v>
      </c>
      <c r="H1231" s="56"/>
      <c r="I1231" s="57"/>
      <c r="J1231" s="56"/>
      <c r="K1231" s="57"/>
      <c r="L1231" s="95"/>
    </row>
    <row r="1232" spans="1:56" ht="14.25" x14ac:dyDescent="0.2">
      <c r="A1232" s="103"/>
      <c r="B1232" s="55"/>
      <c r="C1232" s="55" t="s">
        <v>71</v>
      </c>
      <c r="D1232" s="54"/>
      <c r="E1232" s="53"/>
      <c r="F1232" s="53"/>
      <c r="G1232" s="53"/>
      <c r="H1232" s="51">
        <f>H1225+H1226+H1228</f>
        <v>29.23</v>
      </c>
      <c r="I1232" s="52"/>
      <c r="J1232" s="51">
        <f>J1225+J1226+J1228</f>
        <v>94.740000000000009</v>
      </c>
      <c r="K1232" s="52"/>
      <c r="L1232" s="96"/>
    </row>
    <row r="1233" spans="1:60" ht="14.25" x14ac:dyDescent="0.2">
      <c r="A1233" s="103"/>
      <c r="B1233" s="55"/>
      <c r="C1233" s="55" t="s">
        <v>72</v>
      </c>
      <c r="D1233" s="54"/>
      <c r="E1233" s="53"/>
      <c r="F1233" s="53"/>
      <c r="G1233" s="53"/>
      <c r="H1233" s="51"/>
      <c r="I1233" s="52"/>
      <c r="J1233" s="51">
        <f>SUM(Q1223:Q1236)+SUM(V1223:V1236)</f>
        <v>44.400000000000006</v>
      </c>
      <c r="K1233" s="52"/>
      <c r="L1233" s="96"/>
    </row>
    <row r="1234" spans="1:60" ht="71.25" x14ac:dyDescent="0.2">
      <c r="A1234" s="103"/>
      <c r="B1234" s="55" t="s">
        <v>969</v>
      </c>
      <c r="C1234" s="55" t="s">
        <v>968</v>
      </c>
      <c r="D1234" s="54" t="s">
        <v>73</v>
      </c>
      <c r="E1234" s="53">
        <v>128</v>
      </c>
      <c r="F1234" s="53">
        <f>ROUND(0.9,7)</f>
        <v>0.9</v>
      </c>
      <c r="G1234" s="53">
        <v>115.2</v>
      </c>
      <c r="H1234" s="51"/>
      <c r="I1234" s="52"/>
      <c r="J1234" s="51">
        <f>SUM(AC1223:AC1236)</f>
        <v>51.15</v>
      </c>
      <c r="K1234" s="52"/>
      <c r="L1234" s="96"/>
    </row>
    <row r="1235" spans="1:60" ht="71.25" x14ac:dyDescent="0.2">
      <c r="A1235" s="104"/>
      <c r="B1235" s="60" t="s">
        <v>967</v>
      </c>
      <c r="C1235" s="60" t="s">
        <v>966</v>
      </c>
      <c r="D1235" s="59" t="s">
        <v>73</v>
      </c>
      <c r="E1235" s="58">
        <v>83</v>
      </c>
      <c r="F1235" s="58">
        <f>ROUND(0.85,7)</f>
        <v>0.85</v>
      </c>
      <c r="G1235" s="58">
        <v>70.55</v>
      </c>
      <c r="H1235" s="56"/>
      <c r="I1235" s="57"/>
      <c r="J1235" s="56">
        <f>SUM(AE1223:AE1236)</f>
        <v>31.32</v>
      </c>
      <c r="K1235" s="57"/>
      <c r="L1235" s="95"/>
    </row>
    <row r="1236" spans="1:60" ht="15" x14ac:dyDescent="0.25">
      <c r="C1236" s="198" t="s">
        <v>74</v>
      </c>
      <c r="D1236" s="198"/>
      <c r="E1236" s="198"/>
      <c r="F1236" s="198"/>
      <c r="G1236" s="198"/>
      <c r="H1236" s="198"/>
      <c r="I1236" s="198">
        <f>J1225+J1226+J1228+J1234+J1235</f>
        <v>177.21</v>
      </c>
      <c r="J1236" s="198"/>
      <c r="O1236" s="49">
        <f>I1236</f>
        <v>177.21</v>
      </c>
      <c r="P1236" s="39">
        <f>K1236</f>
        <v>0</v>
      </c>
      <c r="Q1236" s="49">
        <f>J1225</f>
        <v>43.95</v>
      </c>
      <c r="R1236" s="49">
        <f>J1225</f>
        <v>43.95</v>
      </c>
      <c r="U1236" s="94">
        <f>L1225</f>
        <v>0</v>
      </c>
      <c r="V1236" s="49">
        <f>J1227</f>
        <v>0.45</v>
      </c>
      <c r="W1236" s="94">
        <f>L1227</f>
        <v>0</v>
      </c>
      <c r="X1236" s="49">
        <f>J1226</f>
        <v>6.57</v>
      </c>
      <c r="Z1236" s="94">
        <f>L1226</f>
        <v>0</v>
      </c>
      <c r="AB1236" s="49">
        <f>J1228</f>
        <v>44.22</v>
      </c>
      <c r="AN1236" s="39">
        <v>177.21</v>
      </c>
      <c r="AO1236" s="39">
        <v>44.22</v>
      </c>
      <c r="AP1236" s="39">
        <v>6.57</v>
      </c>
      <c r="AQ1236" s="39">
        <v>43.95</v>
      </c>
      <c r="AX1236" s="39">
        <v>0</v>
      </c>
      <c r="AY1236" s="39">
        <v>0</v>
      </c>
      <c r="AZ1236" s="39">
        <v>0</v>
      </c>
      <c r="BA1236" s="39">
        <v>0</v>
      </c>
    </row>
    <row r="1237" spans="1:60" ht="71.25" x14ac:dyDescent="0.2">
      <c r="A1237" s="109" t="s">
        <v>607</v>
      </c>
      <c r="B1237" s="91" t="s">
        <v>1197</v>
      </c>
      <c r="C1237" s="91" t="s">
        <v>1012</v>
      </c>
      <c r="D1237" s="90" t="s">
        <v>110</v>
      </c>
      <c r="E1237" s="89">
        <v>2</v>
      </c>
      <c r="F1237" s="89"/>
      <c r="G1237" s="89">
        <v>2</v>
      </c>
      <c r="H1237" s="87">
        <v>2624.5</v>
      </c>
      <c r="I1237" s="88"/>
      <c r="J1237" s="87">
        <v>5249</v>
      </c>
      <c r="K1237" s="88"/>
      <c r="L1237" s="108"/>
      <c r="AC1237" s="39">
        <v>0</v>
      </c>
      <c r="AD1237" s="39">
        <v>0</v>
      </c>
      <c r="AE1237" s="39">
        <v>0</v>
      </c>
      <c r="AF1237" s="39">
        <v>0</v>
      </c>
      <c r="AS1237" s="39">
        <v>0</v>
      </c>
      <c r="AT1237" s="39">
        <v>0</v>
      </c>
      <c r="BC1237" s="39">
        <v>0</v>
      </c>
      <c r="BD1237" s="39">
        <v>0</v>
      </c>
    </row>
    <row r="1238" spans="1:60" x14ac:dyDescent="0.2">
      <c r="A1238" s="50"/>
      <c r="B1238" s="50"/>
      <c r="C1238" s="50"/>
      <c r="D1238" s="50"/>
      <c r="E1238" s="50"/>
      <c r="F1238" s="50"/>
      <c r="G1238" s="50"/>
      <c r="H1238" s="50"/>
      <c r="I1238" s="50"/>
      <c r="J1238" s="50"/>
      <c r="K1238" s="50"/>
      <c r="L1238" s="50"/>
    </row>
    <row r="1239" spans="1:60" ht="15" x14ac:dyDescent="0.25">
      <c r="A1239" s="86"/>
      <c r="B1239" s="86"/>
      <c r="C1239" s="227" t="s">
        <v>74</v>
      </c>
      <c r="D1239" s="227"/>
      <c r="E1239" s="227"/>
      <c r="F1239" s="227"/>
      <c r="G1239" s="227"/>
      <c r="H1239" s="227"/>
      <c r="I1239" s="227">
        <f>J1237</f>
        <v>5249</v>
      </c>
      <c r="J1239" s="227"/>
      <c r="K1239" s="86"/>
      <c r="L1239" s="86"/>
      <c r="O1239" s="49">
        <f>I1239</f>
        <v>5249</v>
      </c>
      <c r="P1239" s="39">
        <f>K1239</f>
        <v>0</v>
      </c>
      <c r="Q1239" s="39">
        <f>0</f>
        <v>0</v>
      </c>
      <c r="U1239" s="39">
        <f>0</f>
        <v>0</v>
      </c>
      <c r="V1239" s="39">
        <f>0</f>
        <v>0</v>
      </c>
      <c r="W1239" s="39">
        <f>0</f>
        <v>0</v>
      </c>
      <c r="X1239" s="39">
        <f>0</f>
        <v>0</v>
      </c>
      <c r="Z1239" s="39">
        <f>0</f>
        <v>0</v>
      </c>
      <c r="AB1239" s="49">
        <f>I1239</f>
        <v>5249</v>
      </c>
      <c r="AN1239" s="39">
        <v>0</v>
      </c>
      <c r="AO1239" s="39">
        <v>0</v>
      </c>
      <c r="AP1239" s="39">
        <v>0</v>
      </c>
      <c r="AQ1239" s="39">
        <v>0</v>
      </c>
      <c r="AX1239" s="39">
        <v>0</v>
      </c>
      <c r="AY1239" s="39">
        <v>0</v>
      </c>
      <c r="AZ1239" s="39">
        <v>0</v>
      </c>
      <c r="BA1239" s="39">
        <v>0</v>
      </c>
      <c r="BH1239" s="39">
        <v>5249</v>
      </c>
    </row>
    <row r="1240" spans="1:60" ht="71.25" x14ac:dyDescent="0.2">
      <c r="A1240" s="109" t="s">
        <v>608</v>
      </c>
      <c r="B1240" s="91" t="s">
        <v>1198</v>
      </c>
      <c r="C1240" s="91" t="s">
        <v>1007</v>
      </c>
      <c r="D1240" s="90" t="s">
        <v>110</v>
      </c>
      <c r="E1240" s="89">
        <v>1</v>
      </c>
      <c r="F1240" s="89"/>
      <c r="G1240" s="89">
        <v>1</v>
      </c>
      <c r="H1240" s="87">
        <v>1805.97</v>
      </c>
      <c r="I1240" s="88"/>
      <c r="J1240" s="87">
        <v>1805.97</v>
      </c>
      <c r="K1240" s="88"/>
      <c r="L1240" s="108"/>
      <c r="AC1240" s="39">
        <v>0</v>
      </c>
      <c r="AD1240" s="39">
        <v>0</v>
      </c>
      <c r="AE1240" s="39">
        <v>0</v>
      </c>
      <c r="AF1240" s="39">
        <v>0</v>
      </c>
      <c r="AS1240" s="39">
        <v>0</v>
      </c>
      <c r="AT1240" s="39">
        <v>0</v>
      </c>
      <c r="BC1240" s="39">
        <v>0</v>
      </c>
      <c r="BD1240" s="39">
        <v>0</v>
      </c>
    </row>
    <row r="1241" spans="1:60" x14ac:dyDescent="0.2">
      <c r="A1241" s="50"/>
      <c r="B1241" s="50"/>
      <c r="C1241" s="50"/>
      <c r="D1241" s="50"/>
      <c r="E1241" s="50"/>
      <c r="F1241" s="50"/>
      <c r="G1241" s="50"/>
      <c r="H1241" s="50"/>
      <c r="I1241" s="50"/>
      <c r="J1241" s="50"/>
      <c r="K1241" s="50"/>
      <c r="L1241" s="50"/>
    </row>
    <row r="1242" spans="1:60" ht="15" x14ac:dyDescent="0.25">
      <c r="A1242" s="86"/>
      <c r="B1242" s="86"/>
      <c r="C1242" s="227" t="s">
        <v>74</v>
      </c>
      <c r="D1242" s="227"/>
      <c r="E1242" s="227"/>
      <c r="F1242" s="227"/>
      <c r="G1242" s="227"/>
      <c r="H1242" s="227"/>
      <c r="I1242" s="227">
        <f>J1240</f>
        <v>1805.97</v>
      </c>
      <c r="J1242" s="227"/>
      <c r="K1242" s="86"/>
      <c r="L1242" s="86"/>
      <c r="O1242" s="49">
        <f>I1242</f>
        <v>1805.97</v>
      </c>
      <c r="P1242" s="39">
        <f>K1242</f>
        <v>0</v>
      </c>
      <c r="Q1242" s="39">
        <f>0</f>
        <v>0</v>
      </c>
      <c r="U1242" s="39">
        <f>0</f>
        <v>0</v>
      </c>
      <c r="V1242" s="39">
        <f>0</f>
        <v>0</v>
      </c>
      <c r="W1242" s="39">
        <f>0</f>
        <v>0</v>
      </c>
      <c r="X1242" s="39">
        <f>0</f>
        <v>0</v>
      </c>
      <c r="Z1242" s="39">
        <f>0</f>
        <v>0</v>
      </c>
      <c r="AB1242" s="49">
        <f>I1242</f>
        <v>1805.97</v>
      </c>
      <c r="AN1242" s="39">
        <v>0</v>
      </c>
      <c r="AO1242" s="39">
        <v>0</v>
      </c>
      <c r="AP1242" s="39">
        <v>0</v>
      </c>
      <c r="AQ1242" s="39">
        <v>0</v>
      </c>
      <c r="AX1242" s="39">
        <v>0</v>
      </c>
      <c r="AY1242" s="39">
        <v>0</v>
      </c>
      <c r="AZ1242" s="39">
        <v>0</v>
      </c>
      <c r="BA1242" s="39">
        <v>0</v>
      </c>
      <c r="BH1242" s="39">
        <v>1805.97</v>
      </c>
    </row>
    <row r="1243" spans="1:60" ht="144.75" x14ac:dyDescent="0.2">
      <c r="A1243" s="103" t="s">
        <v>609</v>
      </c>
      <c r="B1243" s="55" t="s">
        <v>1113</v>
      </c>
      <c r="C1243" s="55" t="s">
        <v>1003</v>
      </c>
      <c r="D1243" s="54" t="s">
        <v>110</v>
      </c>
      <c r="E1243" s="53">
        <v>3</v>
      </c>
      <c r="F1243" s="53"/>
      <c r="G1243" s="53">
        <v>3</v>
      </c>
      <c r="H1243" s="51"/>
      <c r="I1243" s="52"/>
      <c r="J1243" s="51"/>
      <c r="K1243" s="52"/>
      <c r="L1243" s="96"/>
      <c r="AC1243" s="39">
        <v>43.48</v>
      </c>
      <c r="AD1243" s="39">
        <v>43.48</v>
      </c>
      <c r="AE1243" s="39">
        <v>26.63</v>
      </c>
      <c r="AF1243" s="39">
        <v>26.63</v>
      </c>
      <c r="AS1243" s="39">
        <v>43.48</v>
      </c>
      <c r="AT1243" s="39">
        <v>26.63</v>
      </c>
      <c r="BC1243" s="39">
        <v>0</v>
      </c>
      <c r="BD1243" s="39">
        <v>0</v>
      </c>
    </row>
    <row r="1244" spans="1:60" ht="38.25" x14ac:dyDescent="0.2">
      <c r="B1244" s="106" t="s">
        <v>452</v>
      </c>
    </row>
    <row r="1245" spans="1:60" ht="14.25" x14ac:dyDescent="0.2">
      <c r="A1245" s="103"/>
      <c r="B1245" s="61">
        <v>1</v>
      </c>
      <c r="C1245" s="55" t="s">
        <v>33</v>
      </c>
      <c r="D1245" s="54"/>
      <c r="E1245" s="53"/>
      <c r="F1245" s="53"/>
      <c r="G1245" s="53"/>
      <c r="H1245" s="51">
        <v>10.81</v>
      </c>
      <c r="I1245" s="52">
        <f>ROUND(1.15,7)</f>
        <v>1.1499999999999999</v>
      </c>
      <c r="J1245" s="51">
        <v>37.29</v>
      </c>
      <c r="K1245" s="52"/>
      <c r="L1245" s="96"/>
    </row>
    <row r="1246" spans="1:60" ht="14.25" x14ac:dyDescent="0.2">
      <c r="A1246" s="103"/>
      <c r="B1246" s="61">
        <v>3</v>
      </c>
      <c r="C1246" s="55" t="s">
        <v>34</v>
      </c>
      <c r="D1246" s="54"/>
      <c r="E1246" s="53"/>
      <c r="F1246" s="53"/>
      <c r="G1246" s="53"/>
      <c r="H1246" s="51">
        <v>3.52</v>
      </c>
      <c r="I1246" s="52">
        <f>ROUND(1.25,7)</f>
        <v>1.25</v>
      </c>
      <c r="J1246" s="51">
        <v>13.2</v>
      </c>
      <c r="K1246" s="52"/>
      <c r="L1246" s="96"/>
    </row>
    <row r="1247" spans="1:60" ht="14.25" x14ac:dyDescent="0.2">
      <c r="A1247" s="103"/>
      <c r="B1247" s="61">
        <v>2</v>
      </c>
      <c r="C1247" s="55" t="s">
        <v>67</v>
      </c>
      <c r="D1247" s="54"/>
      <c r="E1247" s="53"/>
      <c r="F1247" s="53"/>
      <c r="G1247" s="53"/>
      <c r="H1247" s="51">
        <v>0.12</v>
      </c>
      <c r="I1247" s="52">
        <f>ROUND(1.25,7)</f>
        <v>1.25</v>
      </c>
      <c r="J1247" s="62">
        <v>0.45</v>
      </c>
      <c r="K1247" s="52"/>
      <c r="L1247" s="97"/>
    </row>
    <row r="1248" spans="1:60" ht="14.25" x14ac:dyDescent="0.2">
      <c r="A1248" s="103"/>
      <c r="B1248" s="61">
        <v>4</v>
      </c>
      <c r="C1248" s="55" t="s">
        <v>35</v>
      </c>
      <c r="D1248" s="54"/>
      <c r="E1248" s="53"/>
      <c r="F1248" s="53"/>
      <c r="G1248" s="53"/>
      <c r="H1248" s="51">
        <v>7.03</v>
      </c>
      <c r="I1248" s="52"/>
      <c r="J1248" s="51">
        <v>21.09</v>
      </c>
      <c r="K1248" s="52"/>
      <c r="L1248" s="96"/>
    </row>
    <row r="1249" spans="1:56" ht="14.25" x14ac:dyDescent="0.2">
      <c r="A1249" s="103"/>
      <c r="B1249" s="55" t="s">
        <v>1358</v>
      </c>
      <c r="C1249" s="55" t="s">
        <v>130</v>
      </c>
      <c r="D1249" s="54" t="s">
        <v>113</v>
      </c>
      <c r="E1249" s="53">
        <v>0</v>
      </c>
      <c r="F1249" s="53"/>
      <c r="G1249" s="53">
        <v>0</v>
      </c>
      <c r="H1249" s="51"/>
      <c r="I1249" s="52"/>
      <c r="J1249" s="51"/>
      <c r="K1249" s="52"/>
      <c r="L1249" s="96"/>
    </row>
    <row r="1250" spans="1:56" ht="14.25" x14ac:dyDescent="0.2">
      <c r="A1250" s="103"/>
      <c r="B1250" s="55" t="s">
        <v>1382</v>
      </c>
      <c r="C1250" s="55" t="s">
        <v>1383</v>
      </c>
      <c r="D1250" s="54" t="s">
        <v>110</v>
      </c>
      <c r="E1250" s="53">
        <v>1</v>
      </c>
      <c r="F1250" s="53"/>
      <c r="G1250" s="53">
        <v>3</v>
      </c>
      <c r="H1250" s="51"/>
      <c r="I1250" s="52"/>
      <c r="J1250" s="51"/>
      <c r="K1250" s="52"/>
      <c r="L1250" s="96"/>
    </row>
    <row r="1251" spans="1:56" ht="14.25" x14ac:dyDescent="0.2">
      <c r="A1251" s="103"/>
      <c r="B1251" s="55"/>
      <c r="C1251" s="55" t="s">
        <v>68</v>
      </c>
      <c r="D1251" s="54" t="s">
        <v>69</v>
      </c>
      <c r="E1251" s="53">
        <v>1.22</v>
      </c>
      <c r="F1251" s="53">
        <f>ROUND(1.15,7)</f>
        <v>1.1499999999999999</v>
      </c>
      <c r="G1251" s="53">
        <v>4.2089999999999996</v>
      </c>
      <c r="H1251" s="51"/>
      <c r="I1251" s="52"/>
      <c r="J1251" s="51"/>
      <c r="K1251" s="52"/>
      <c r="L1251" s="96"/>
    </row>
    <row r="1252" spans="1:56" ht="14.25" x14ac:dyDescent="0.2">
      <c r="A1252" s="103"/>
      <c r="B1252" s="55"/>
      <c r="C1252" s="60" t="s">
        <v>70</v>
      </c>
      <c r="D1252" s="59" t="s">
        <v>69</v>
      </c>
      <c r="E1252" s="58">
        <v>0.01</v>
      </c>
      <c r="F1252" s="58">
        <f>ROUND(1.25,7)</f>
        <v>1.25</v>
      </c>
      <c r="G1252" s="58">
        <v>3.7499999999999999E-2</v>
      </c>
      <c r="H1252" s="56"/>
      <c r="I1252" s="57"/>
      <c r="J1252" s="56"/>
      <c r="K1252" s="57"/>
      <c r="L1252" s="95"/>
    </row>
    <row r="1253" spans="1:56" ht="14.25" x14ac:dyDescent="0.2">
      <c r="A1253" s="103"/>
      <c r="B1253" s="55"/>
      <c r="C1253" s="55" t="s">
        <v>71</v>
      </c>
      <c r="D1253" s="54"/>
      <c r="E1253" s="53"/>
      <c r="F1253" s="53"/>
      <c r="G1253" s="53"/>
      <c r="H1253" s="51">
        <f>H1245+H1246+H1248</f>
        <v>21.36</v>
      </c>
      <c r="I1253" s="52"/>
      <c r="J1253" s="51">
        <f>J1245+J1246+J1248</f>
        <v>71.58</v>
      </c>
      <c r="K1253" s="52"/>
      <c r="L1253" s="96"/>
    </row>
    <row r="1254" spans="1:56" ht="14.25" x14ac:dyDescent="0.2">
      <c r="A1254" s="103"/>
      <c r="B1254" s="55"/>
      <c r="C1254" s="55" t="s">
        <v>72</v>
      </c>
      <c r="D1254" s="54"/>
      <c r="E1254" s="53"/>
      <c r="F1254" s="53"/>
      <c r="G1254" s="53"/>
      <c r="H1254" s="51"/>
      <c r="I1254" s="52"/>
      <c r="J1254" s="51">
        <f>SUM(Q1243:Q1257)+SUM(V1243:V1257)</f>
        <v>37.74</v>
      </c>
      <c r="K1254" s="52"/>
      <c r="L1254" s="96"/>
    </row>
    <row r="1255" spans="1:56" ht="71.25" x14ac:dyDescent="0.2">
      <c r="A1255" s="103"/>
      <c r="B1255" s="55" t="s">
        <v>969</v>
      </c>
      <c r="C1255" s="55" t="s">
        <v>968</v>
      </c>
      <c r="D1255" s="54" t="s">
        <v>73</v>
      </c>
      <c r="E1255" s="53">
        <v>128</v>
      </c>
      <c r="F1255" s="53">
        <f>ROUND(0.9,7)</f>
        <v>0.9</v>
      </c>
      <c r="G1255" s="53">
        <v>115.2</v>
      </c>
      <c r="H1255" s="51"/>
      <c r="I1255" s="52"/>
      <c r="J1255" s="51">
        <f>SUM(AC1243:AC1257)</f>
        <v>43.48</v>
      </c>
      <c r="K1255" s="52"/>
      <c r="L1255" s="96"/>
    </row>
    <row r="1256" spans="1:56" ht="71.25" x14ac:dyDescent="0.2">
      <c r="A1256" s="104"/>
      <c r="B1256" s="60" t="s">
        <v>967</v>
      </c>
      <c r="C1256" s="60" t="s">
        <v>966</v>
      </c>
      <c r="D1256" s="59" t="s">
        <v>73</v>
      </c>
      <c r="E1256" s="58">
        <v>83</v>
      </c>
      <c r="F1256" s="58">
        <f>ROUND(0.85,7)</f>
        <v>0.85</v>
      </c>
      <c r="G1256" s="58">
        <v>70.55</v>
      </c>
      <c r="H1256" s="56"/>
      <c r="I1256" s="57"/>
      <c r="J1256" s="56">
        <f>SUM(AE1243:AE1257)</f>
        <v>26.63</v>
      </c>
      <c r="K1256" s="57"/>
      <c r="L1256" s="95"/>
    </row>
    <row r="1257" spans="1:56" ht="15" x14ac:dyDescent="0.25">
      <c r="C1257" s="198" t="s">
        <v>74</v>
      </c>
      <c r="D1257" s="198"/>
      <c r="E1257" s="198"/>
      <c r="F1257" s="198"/>
      <c r="G1257" s="198"/>
      <c r="H1257" s="198"/>
      <c r="I1257" s="198">
        <f>J1245+J1246+J1248+J1255+J1256</f>
        <v>141.69</v>
      </c>
      <c r="J1257" s="198"/>
      <c r="O1257" s="49">
        <f>I1257</f>
        <v>141.69</v>
      </c>
      <c r="P1257" s="39">
        <f>K1257</f>
        <v>0</v>
      </c>
      <c r="Q1257" s="49">
        <f>J1245</f>
        <v>37.29</v>
      </c>
      <c r="R1257" s="49">
        <f>J1245</f>
        <v>37.29</v>
      </c>
      <c r="U1257" s="94">
        <f>L1245</f>
        <v>0</v>
      </c>
      <c r="V1257" s="49">
        <f>J1247</f>
        <v>0.45</v>
      </c>
      <c r="W1257" s="94">
        <f>L1247</f>
        <v>0</v>
      </c>
      <c r="X1257" s="49">
        <f>J1246</f>
        <v>13.2</v>
      </c>
      <c r="Z1257" s="94">
        <f>L1246</f>
        <v>0</v>
      </c>
      <c r="AB1257" s="49">
        <f>J1248</f>
        <v>21.09</v>
      </c>
      <c r="AN1257" s="39">
        <v>141.69</v>
      </c>
      <c r="AO1257" s="39">
        <v>21.09</v>
      </c>
      <c r="AP1257" s="39">
        <v>13.2</v>
      </c>
      <c r="AQ1257" s="39">
        <v>37.29</v>
      </c>
      <c r="AX1257" s="39">
        <v>0</v>
      </c>
      <c r="AY1257" s="39">
        <v>0</v>
      </c>
      <c r="AZ1257" s="39">
        <v>0</v>
      </c>
      <c r="BA1257" s="39">
        <v>0</v>
      </c>
    </row>
    <row r="1258" spans="1:56" ht="28.5" x14ac:dyDescent="0.2">
      <c r="A1258" s="103" t="s">
        <v>610</v>
      </c>
      <c r="B1258" s="55" t="s">
        <v>1171</v>
      </c>
      <c r="C1258" s="55" t="s">
        <v>1172</v>
      </c>
      <c r="D1258" s="54" t="s">
        <v>110</v>
      </c>
      <c r="E1258" s="53">
        <v>2</v>
      </c>
      <c r="F1258" s="53"/>
      <c r="G1258" s="53">
        <v>2</v>
      </c>
      <c r="H1258" s="51">
        <v>37.96</v>
      </c>
      <c r="I1258" s="52"/>
      <c r="J1258" s="51">
        <v>75.92</v>
      </c>
      <c r="K1258" s="52"/>
      <c r="L1258" s="96"/>
      <c r="AC1258" s="39">
        <v>0</v>
      </c>
      <c r="AD1258" s="39">
        <v>0</v>
      </c>
      <c r="AE1258" s="39">
        <v>0</v>
      </c>
      <c r="AF1258" s="39">
        <v>0</v>
      </c>
      <c r="AS1258" s="39">
        <v>0</v>
      </c>
      <c r="AT1258" s="39">
        <v>0</v>
      </c>
      <c r="BC1258" s="39">
        <v>0</v>
      </c>
      <c r="BD1258" s="39">
        <v>0</v>
      </c>
    </row>
    <row r="1259" spans="1:56" x14ac:dyDescent="0.2">
      <c r="A1259" s="50"/>
      <c r="B1259" s="50"/>
      <c r="C1259" s="50"/>
      <c r="D1259" s="50"/>
      <c r="E1259" s="50"/>
      <c r="F1259" s="50"/>
      <c r="G1259" s="50"/>
      <c r="H1259" s="50"/>
      <c r="I1259" s="50"/>
      <c r="J1259" s="50"/>
      <c r="K1259" s="50"/>
      <c r="L1259" s="50"/>
    </row>
    <row r="1260" spans="1:56" ht="15" x14ac:dyDescent="0.25">
      <c r="C1260" s="198" t="s">
        <v>74</v>
      </c>
      <c r="D1260" s="198"/>
      <c r="E1260" s="198"/>
      <c r="F1260" s="198"/>
      <c r="G1260" s="198"/>
      <c r="H1260" s="198"/>
      <c r="I1260" s="198">
        <f>J1258</f>
        <v>75.92</v>
      </c>
      <c r="J1260" s="198"/>
      <c r="O1260" s="49">
        <f>I1260</f>
        <v>75.92</v>
      </c>
      <c r="P1260" s="39">
        <f>K1260</f>
        <v>0</v>
      </c>
      <c r="Q1260" s="39">
        <f>0</f>
        <v>0</v>
      </c>
      <c r="R1260" s="39">
        <f>0</f>
        <v>0</v>
      </c>
      <c r="U1260" s="39">
        <f>0</f>
        <v>0</v>
      </c>
      <c r="V1260" s="39">
        <f>0</f>
        <v>0</v>
      </c>
      <c r="W1260" s="39">
        <f>0</f>
        <v>0</v>
      </c>
      <c r="X1260" s="39">
        <f>0</f>
        <v>0</v>
      </c>
      <c r="Z1260" s="39">
        <f>0</f>
        <v>0</v>
      </c>
      <c r="AB1260" s="49">
        <f>I1260</f>
        <v>75.92</v>
      </c>
      <c r="AN1260" s="39">
        <v>75.92</v>
      </c>
      <c r="AO1260" s="39">
        <v>75.92</v>
      </c>
      <c r="AP1260" s="39">
        <v>0</v>
      </c>
      <c r="AQ1260" s="39">
        <v>0</v>
      </c>
      <c r="AX1260" s="39">
        <v>0</v>
      </c>
      <c r="AY1260" s="39">
        <v>0</v>
      </c>
      <c r="AZ1260" s="39">
        <v>0</v>
      </c>
      <c r="BA1260" s="39">
        <v>0</v>
      </c>
    </row>
    <row r="1261" spans="1:56" ht="28.5" x14ac:dyDescent="0.2">
      <c r="A1261" s="103" t="s">
        <v>611</v>
      </c>
      <c r="B1261" s="55" t="s">
        <v>1150</v>
      </c>
      <c r="C1261" s="55" t="s">
        <v>1151</v>
      </c>
      <c r="D1261" s="54" t="s">
        <v>110</v>
      </c>
      <c r="E1261" s="53">
        <v>1</v>
      </c>
      <c r="F1261" s="53"/>
      <c r="G1261" s="53">
        <v>1</v>
      </c>
      <c r="H1261" s="51">
        <v>25.25</v>
      </c>
      <c r="I1261" s="52"/>
      <c r="J1261" s="51">
        <v>25.25</v>
      </c>
      <c r="K1261" s="52"/>
      <c r="L1261" s="96"/>
      <c r="AC1261" s="39">
        <v>0</v>
      </c>
      <c r="AD1261" s="39">
        <v>0</v>
      </c>
      <c r="AE1261" s="39">
        <v>0</v>
      </c>
      <c r="AF1261" s="39">
        <v>0</v>
      </c>
      <c r="AS1261" s="39">
        <v>0</v>
      </c>
      <c r="AT1261" s="39">
        <v>0</v>
      </c>
      <c r="BC1261" s="39">
        <v>0</v>
      </c>
      <c r="BD1261" s="39">
        <v>0</v>
      </c>
    </row>
    <row r="1262" spans="1:56" x14ac:dyDescent="0.2">
      <c r="A1262" s="50"/>
      <c r="B1262" s="50"/>
      <c r="C1262" s="50"/>
      <c r="D1262" s="50"/>
      <c r="E1262" s="50"/>
      <c r="F1262" s="50"/>
      <c r="G1262" s="50"/>
      <c r="H1262" s="50"/>
      <c r="I1262" s="50"/>
      <c r="J1262" s="50"/>
      <c r="K1262" s="50"/>
      <c r="L1262" s="50"/>
    </row>
    <row r="1263" spans="1:56" ht="15" x14ac:dyDescent="0.25">
      <c r="C1263" s="198" t="s">
        <v>74</v>
      </c>
      <c r="D1263" s="198"/>
      <c r="E1263" s="198"/>
      <c r="F1263" s="198"/>
      <c r="G1263" s="198"/>
      <c r="H1263" s="198"/>
      <c r="I1263" s="198">
        <f>J1261</f>
        <v>25.25</v>
      </c>
      <c r="J1263" s="198"/>
      <c r="O1263" s="49">
        <f>I1263</f>
        <v>25.25</v>
      </c>
      <c r="P1263" s="39">
        <f>K1263</f>
        <v>0</v>
      </c>
      <c r="Q1263" s="39">
        <f>0</f>
        <v>0</v>
      </c>
      <c r="R1263" s="39">
        <f>0</f>
        <v>0</v>
      </c>
      <c r="U1263" s="39">
        <f>0</f>
        <v>0</v>
      </c>
      <c r="V1263" s="39">
        <f>0</f>
        <v>0</v>
      </c>
      <c r="W1263" s="39">
        <f>0</f>
        <v>0</v>
      </c>
      <c r="X1263" s="39">
        <f>0</f>
        <v>0</v>
      </c>
      <c r="Z1263" s="39">
        <f>0</f>
        <v>0</v>
      </c>
      <c r="AB1263" s="49">
        <f>I1263</f>
        <v>25.25</v>
      </c>
      <c r="AN1263" s="39">
        <v>25.25</v>
      </c>
      <c r="AO1263" s="39">
        <v>25.25</v>
      </c>
      <c r="AP1263" s="39">
        <v>0</v>
      </c>
      <c r="AQ1263" s="39">
        <v>0</v>
      </c>
      <c r="AX1263" s="39">
        <v>0</v>
      </c>
      <c r="AY1263" s="39">
        <v>0</v>
      </c>
      <c r="AZ1263" s="39">
        <v>0</v>
      </c>
      <c r="BA1263" s="39">
        <v>0</v>
      </c>
    </row>
    <row r="1264" spans="1:56" ht="144.75" x14ac:dyDescent="0.2">
      <c r="A1264" s="103" t="s">
        <v>612</v>
      </c>
      <c r="B1264" s="55" t="s">
        <v>1174</v>
      </c>
      <c r="C1264" s="55" t="s">
        <v>991</v>
      </c>
      <c r="D1264" s="54" t="s">
        <v>110</v>
      </c>
      <c r="E1264" s="53">
        <v>1</v>
      </c>
      <c r="F1264" s="53"/>
      <c r="G1264" s="53">
        <v>1</v>
      </c>
      <c r="H1264" s="51"/>
      <c r="I1264" s="52"/>
      <c r="J1264" s="51"/>
      <c r="K1264" s="52"/>
      <c r="L1264" s="96"/>
      <c r="AC1264" s="39">
        <v>12.89</v>
      </c>
      <c r="AD1264" s="39">
        <v>12.89</v>
      </c>
      <c r="AE1264" s="39">
        <v>7.89</v>
      </c>
      <c r="AF1264" s="39">
        <v>7.89</v>
      </c>
      <c r="AS1264" s="39">
        <v>12.89</v>
      </c>
      <c r="AT1264" s="39">
        <v>7.89</v>
      </c>
      <c r="BC1264" s="39">
        <v>0</v>
      </c>
      <c r="BD1264" s="39">
        <v>0</v>
      </c>
    </row>
    <row r="1265" spans="1:56" ht="38.25" x14ac:dyDescent="0.2">
      <c r="B1265" s="106" t="s">
        <v>452</v>
      </c>
    </row>
    <row r="1266" spans="1:56" ht="14.25" x14ac:dyDescent="0.2">
      <c r="A1266" s="103"/>
      <c r="B1266" s="61">
        <v>1</v>
      </c>
      <c r="C1266" s="55" t="s">
        <v>33</v>
      </c>
      <c r="D1266" s="54"/>
      <c r="E1266" s="53"/>
      <c r="F1266" s="53"/>
      <c r="G1266" s="53"/>
      <c r="H1266" s="51">
        <v>9.6</v>
      </c>
      <c r="I1266" s="52">
        <f>ROUND(1.15,7)</f>
        <v>1.1499999999999999</v>
      </c>
      <c r="J1266" s="51">
        <v>11.04</v>
      </c>
      <c r="K1266" s="52"/>
      <c r="L1266" s="96"/>
    </row>
    <row r="1267" spans="1:56" ht="14.25" x14ac:dyDescent="0.2">
      <c r="A1267" s="103"/>
      <c r="B1267" s="61">
        <v>3</v>
      </c>
      <c r="C1267" s="55" t="s">
        <v>34</v>
      </c>
      <c r="D1267" s="54"/>
      <c r="E1267" s="53"/>
      <c r="F1267" s="53"/>
      <c r="G1267" s="53"/>
      <c r="H1267" s="51">
        <v>0.66</v>
      </c>
      <c r="I1267" s="52">
        <f>ROUND(1.25,7)</f>
        <v>1.25</v>
      </c>
      <c r="J1267" s="51">
        <v>0.83</v>
      </c>
      <c r="K1267" s="52"/>
      <c r="L1267" s="96"/>
    </row>
    <row r="1268" spans="1:56" ht="14.25" x14ac:dyDescent="0.2">
      <c r="A1268" s="103"/>
      <c r="B1268" s="61">
        <v>2</v>
      </c>
      <c r="C1268" s="55" t="s">
        <v>67</v>
      </c>
      <c r="D1268" s="54"/>
      <c r="E1268" s="53"/>
      <c r="F1268" s="53"/>
      <c r="G1268" s="53"/>
      <c r="H1268" s="51">
        <v>0.12</v>
      </c>
      <c r="I1268" s="52">
        <f>ROUND(1.25,7)</f>
        <v>1.25</v>
      </c>
      <c r="J1268" s="62">
        <v>0.15</v>
      </c>
      <c r="K1268" s="52"/>
      <c r="L1268" s="97"/>
    </row>
    <row r="1269" spans="1:56" ht="14.25" x14ac:dyDescent="0.2">
      <c r="A1269" s="103"/>
      <c r="B1269" s="61">
        <v>4</v>
      </c>
      <c r="C1269" s="55" t="s">
        <v>35</v>
      </c>
      <c r="D1269" s="54"/>
      <c r="E1269" s="53"/>
      <c r="F1269" s="53"/>
      <c r="G1269" s="53"/>
      <c r="H1269" s="51">
        <v>14.08</v>
      </c>
      <c r="I1269" s="52"/>
      <c r="J1269" s="51">
        <v>14.08</v>
      </c>
      <c r="K1269" s="52"/>
      <c r="L1269" s="96"/>
    </row>
    <row r="1270" spans="1:56" ht="14.25" x14ac:dyDescent="0.2">
      <c r="A1270" s="103"/>
      <c r="B1270" s="55"/>
      <c r="C1270" s="55" t="s">
        <v>68</v>
      </c>
      <c r="D1270" s="54" t="s">
        <v>69</v>
      </c>
      <c r="E1270" s="53">
        <v>1.07</v>
      </c>
      <c r="F1270" s="53">
        <f>ROUND(1.15,7)</f>
        <v>1.1499999999999999</v>
      </c>
      <c r="G1270" s="53">
        <v>1.2304999999999999</v>
      </c>
      <c r="H1270" s="51"/>
      <c r="I1270" s="52"/>
      <c r="J1270" s="51"/>
      <c r="K1270" s="52"/>
      <c r="L1270" s="96"/>
    </row>
    <row r="1271" spans="1:56" ht="14.25" x14ac:dyDescent="0.2">
      <c r="A1271" s="103"/>
      <c r="B1271" s="55"/>
      <c r="C1271" s="60" t="s">
        <v>70</v>
      </c>
      <c r="D1271" s="59" t="s">
        <v>69</v>
      </c>
      <c r="E1271" s="58">
        <v>0.01</v>
      </c>
      <c r="F1271" s="58">
        <f>ROUND(1.25,7)</f>
        <v>1.25</v>
      </c>
      <c r="G1271" s="58">
        <v>1.2500000000000001E-2</v>
      </c>
      <c r="H1271" s="56"/>
      <c r="I1271" s="57"/>
      <c r="J1271" s="56"/>
      <c r="K1271" s="57"/>
      <c r="L1271" s="95"/>
    </row>
    <row r="1272" spans="1:56" ht="14.25" x14ac:dyDescent="0.2">
      <c r="A1272" s="103"/>
      <c r="B1272" s="55"/>
      <c r="C1272" s="55" t="s">
        <v>71</v>
      </c>
      <c r="D1272" s="54"/>
      <c r="E1272" s="53"/>
      <c r="F1272" s="53"/>
      <c r="G1272" s="53"/>
      <c r="H1272" s="51">
        <f>H1266+H1267+H1269</f>
        <v>24.34</v>
      </c>
      <c r="I1272" s="52"/>
      <c r="J1272" s="51">
        <f>J1266+J1267+J1269</f>
        <v>25.95</v>
      </c>
      <c r="K1272" s="52"/>
      <c r="L1272" s="96"/>
    </row>
    <row r="1273" spans="1:56" ht="42.75" x14ac:dyDescent="0.2">
      <c r="A1273" s="105" t="s">
        <v>1011</v>
      </c>
      <c r="B1273" s="55" t="s">
        <v>493</v>
      </c>
      <c r="C1273" s="55" t="s">
        <v>494</v>
      </c>
      <c r="D1273" s="54" t="s">
        <v>495</v>
      </c>
      <c r="E1273" s="53">
        <v>0.1</v>
      </c>
      <c r="F1273" s="53"/>
      <c r="G1273" s="53">
        <v>0.1</v>
      </c>
      <c r="H1273" s="51">
        <v>1</v>
      </c>
      <c r="I1273" s="52"/>
      <c r="J1273" s="51">
        <v>0.1</v>
      </c>
      <c r="K1273" s="52"/>
      <c r="L1273" s="96"/>
      <c r="AB1273" s="49">
        <f>J1273</f>
        <v>0.1</v>
      </c>
      <c r="AC1273" s="39">
        <v>0</v>
      </c>
      <c r="AD1273" s="39">
        <v>0</v>
      </c>
      <c r="AE1273" s="39">
        <v>0</v>
      </c>
      <c r="AF1273" s="39">
        <v>0</v>
      </c>
      <c r="AN1273" s="39">
        <v>0.1</v>
      </c>
      <c r="AO1273" s="39">
        <v>0.1</v>
      </c>
      <c r="AS1273" s="39">
        <v>0</v>
      </c>
      <c r="AT1273" s="39">
        <v>0</v>
      </c>
      <c r="AX1273" s="39">
        <v>0</v>
      </c>
      <c r="AZ1273" s="39">
        <v>0</v>
      </c>
      <c r="BC1273" s="39">
        <v>0</v>
      </c>
      <c r="BD1273" s="39">
        <v>0</v>
      </c>
    </row>
    <row r="1274" spans="1:56" ht="14.25" x14ac:dyDescent="0.2">
      <c r="A1274" s="103"/>
      <c r="B1274" s="55"/>
      <c r="C1274" s="55" t="s">
        <v>72</v>
      </c>
      <c r="D1274" s="54"/>
      <c r="E1274" s="53"/>
      <c r="F1274" s="53"/>
      <c r="G1274" s="53"/>
      <c r="H1274" s="51"/>
      <c r="I1274" s="52"/>
      <c r="J1274" s="51">
        <f>SUM(Q1264:Q1277)+SUM(V1264:V1277)</f>
        <v>11.19</v>
      </c>
      <c r="K1274" s="52"/>
      <c r="L1274" s="96"/>
    </row>
    <row r="1275" spans="1:56" ht="71.25" x14ac:dyDescent="0.2">
      <c r="A1275" s="103"/>
      <c r="B1275" s="55" t="s">
        <v>969</v>
      </c>
      <c r="C1275" s="55" t="s">
        <v>968</v>
      </c>
      <c r="D1275" s="54" t="s">
        <v>73</v>
      </c>
      <c r="E1275" s="53">
        <v>128</v>
      </c>
      <c r="F1275" s="53">
        <f>ROUND(0.9,7)</f>
        <v>0.9</v>
      </c>
      <c r="G1275" s="53">
        <v>115.2</v>
      </c>
      <c r="H1275" s="51"/>
      <c r="I1275" s="52"/>
      <c r="J1275" s="51">
        <f>SUM(AC1264:AC1277)</f>
        <v>12.89</v>
      </c>
      <c r="K1275" s="52"/>
      <c r="L1275" s="96"/>
    </row>
    <row r="1276" spans="1:56" ht="71.25" x14ac:dyDescent="0.2">
      <c r="A1276" s="104"/>
      <c r="B1276" s="60" t="s">
        <v>967</v>
      </c>
      <c r="C1276" s="60" t="s">
        <v>966</v>
      </c>
      <c r="D1276" s="59" t="s">
        <v>73</v>
      </c>
      <c r="E1276" s="58">
        <v>83</v>
      </c>
      <c r="F1276" s="58">
        <f>ROUND(0.85,7)</f>
        <v>0.85</v>
      </c>
      <c r="G1276" s="58">
        <v>70.55</v>
      </c>
      <c r="H1276" s="56"/>
      <c r="I1276" s="57"/>
      <c r="J1276" s="56">
        <f>SUM(AE1264:AE1277)</f>
        <v>7.89</v>
      </c>
      <c r="K1276" s="57"/>
      <c r="L1276" s="95"/>
    </row>
    <row r="1277" spans="1:56" ht="15" x14ac:dyDescent="0.25">
      <c r="C1277" s="198" t="s">
        <v>74</v>
      </c>
      <c r="D1277" s="198"/>
      <c r="E1277" s="198"/>
      <c r="F1277" s="198"/>
      <c r="G1277" s="198"/>
      <c r="H1277" s="198"/>
      <c r="I1277" s="198">
        <f>J1266+J1267+J1269+J1275+J1276+SUM(J1273:J1273)</f>
        <v>46.830000000000005</v>
      </c>
      <c r="J1277" s="198"/>
      <c r="O1277" s="49">
        <f>I1277</f>
        <v>46.830000000000005</v>
      </c>
      <c r="P1277" s="39">
        <f>K1277</f>
        <v>0</v>
      </c>
      <c r="Q1277" s="49">
        <f>J1266</f>
        <v>11.04</v>
      </c>
      <c r="R1277" s="49">
        <f>J1266</f>
        <v>11.04</v>
      </c>
      <c r="U1277" s="94">
        <f>L1266</f>
        <v>0</v>
      </c>
      <c r="V1277" s="49">
        <f>J1268</f>
        <v>0.15</v>
      </c>
      <c r="W1277" s="94">
        <f>L1268</f>
        <v>0</v>
      </c>
      <c r="X1277" s="49">
        <f>J1267</f>
        <v>0.83</v>
      </c>
      <c r="Z1277" s="94">
        <f>L1267</f>
        <v>0</v>
      </c>
      <c r="AB1277" s="49">
        <f>J1269</f>
        <v>14.08</v>
      </c>
      <c r="AN1277" s="39">
        <v>46.730000000000004</v>
      </c>
      <c r="AO1277" s="39">
        <v>14.08</v>
      </c>
      <c r="AP1277" s="39">
        <v>0.83</v>
      </c>
      <c r="AQ1277" s="39">
        <v>11.04</v>
      </c>
      <c r="AX1277" s="39">
        <v>0</v>
      </c>
      <c r="AY1277" s="39">
        <v>0</v>
      </c>
      <c r="AZ1277" s="39">
        <v>0</v>
      </c>
      <c r="BA1277" s="39">
        <v>0</v>
      </c>
    </row>
    <row r="1278" spans="1:56" ht="144.75" x14ac:dyDescent="0.2">
      <c r="A1278" s="103" t="s">
        <v>559</v>
      </c>
      <c r="B1278" s="55" t="s">
        <v>1175</v>
      </c>
      <c r="C1278" s="55" t="s">
        <v>989</v>
      </c>
      <c r="D1278" s="54" t="s">
        <v>110</v>
      </c>
      <c r="E1278" s="53">
        <v>8</v>
      </c>
      <c r="F1278" s="53"/>
      <c r="G1278" s="53">
        <v>8</v>
      </c>
      <c r="H1278" s="51"/>
      <c r="I1278" s="52"/>
      <c r="J1278" s="51"/>
      <c r="K1278" s="52"/>
      <c r="L1278" s="96"/>
      <c r="AC1278" s="39">
        <v>103.13</v>
      </c>
      <c r="AD1278" s="39">
        <v>103.13</v>
      </c>
      <c r="AE1278" s="39">
        <v>63.16</v>
      </c>
      <c r="AF1278" s="39">
        <v>63.16</v>
      </c>
      <c r="AS1278" s="39">
        <v>103.13</v>
      </c>
      <c r="AT1278" s="39">
        <v>63.16</v>
      </c>
      <c r="BC1278" s="39">
        <v>0</v>
      </c>
      <c r="BD1278" s="39">
        <v>0</v>
      </c>
    </row>
    <row r="1279" spans="1:56" ht="38.25" x14ac:dyDescent="0.2">
      <c r="B1279" s="106" t="s">
        <v>452</v>
      </c>
    </row>
    <row r="1280" spans="1:56" ht="14.25" x14ac:dyDescent="0.2">
      <c r="A1280" s="103"/>
      <c r="B1280" s="61">
        <v>1</v>
      </c>
      <c r="C1280" s="55" t="s">
        <v>33</v>
      </c>
      <c r="D1280" s="54"/>
      <c r="E1280" s="53"/>
      <c r="F1280" s="53"/>
      <c r="G1280" s="53"/>
      <c r="H1280" s="51">
        <v>9.6</v>
      </c>
      <c r="I1280" s="52">
        <f>ROUND(1.15,7)</f>
        <v>1.1499999999999999</v>
      </c>
      <c r="J1280" s="51">
        <v>88.32</v>
      </c>
      <c r="K1280" s="52"/>
      <c r="L1280" s="96"/>
    </row>
    <row r="1281" spans="1:56" ht="14.25" x14ac:dyDescent="0.2">
      <c r="A1281" s="103"/>
      <c r="B1281" s="61">
        <v>3</v>
      </c>
      <c r="C1281" s="55" t="s">
        <v>34</v>
      </c>
      <c r="D1281" s="54"/>
      <c r="E1281" s="53"/>
      <c r="F1281" s="53"/>
      <c r="G1281" s="53"/>
      <c r="H1281" s="51">
        <v>0.66</v>
      </c>
      <c r="I1281" s="52">
        <f>ROUND(1.25,7)</f>
        <v>1.25</v>
      </c>
      <c r="J1281" s="51">
        <v>6.64</v>
      </c>
      <c r="K1281" s="52"/>
      <c r="L1281" s="96"/>
    </row>
    <row r="1282" spans="1:56" ht="14.25" x14ac:dyDescent="0.2">
      <c r="A1282" s="103"/>
      <c r="B1282" s="61">
        <v>2</v>
      </c>
      <c r="C1282" s="55" t="s">
        <v>67</v>
      </c>
      <c r="D1282" s="54"/>
      <c r="E1282" s="53"/>
      <c r="F1282" s="53"/>
      <c r="G1282" s="53"/>
      <c r="H1282" s="51">
        <v>0.12</v>
      </c>
      <c r="I1282" s="52">
        <f>ROUND(1.25,7)</f>
        <v>1.25</v>
      </c>
      <c r="J1282" s="62">
        <v>1.2</v>
      </c>
      <c r="K1282" s="52"/>
      <c r="L1282" s="97"/>
    </row>
    <row r="1283" spans="1:56" ht="14.25" x14ac:dyDescent="0.2">
      <c r="A1283" s="103"/>
      <c r="B1283" s="61">
        <v>4</v>
      </c>
      <c r="C1283" s="55" t="s">
        <v>35</v>
      </c>
      <c r="D1283" s="54"/>
      <c r="E1283" s="53"/>
      <c r="F1283" s="53"/>
      <c r="G1283" s="53"/>
      <c r="H1283" s="51">
        <v>10.06</v>
      </c>
      <c r="I1283" s="52"/>
      <c r="J1283" s="51">
        <v>80.48</v>
      </c>
      <c r="K1283" s="52"/>
      <c r="L1283" s="96"/>
    </row>
    <row r="1284" spans="1:56" ht="14.25" x14ac:dyDescent="0.2">
      <c r="A1284" s="103"/>
      <c r="B1284" s="55"/>
      <c r="C1284" s="55" t="s">
        <v>68</v>
      </c>
      <c r="D1284" s="54" t="s">
        <v>69</v>
      </c>
      <c r="E1284" s="53">
        <v>1.07</v>
      </c>
      <c r="F1284" s="53">
        <f>ROUND(1.15,7)</f>
        <v>1.1499999999999999</v>
      </c>
      <c r="G1284" s="53">
        <v>9.8439999999999994</v>
      </c>
      <c r="H1284" s="51"/>
      <c r="I1284" s="52"/>
      <c r="J1284" s="51"/>
      <c r="K1284" s="52"/>
      <c r="L1284" s="96"/>
    </row>
    <row r="1285" spans="1:56" ht="14.25" x14ac:dyDescent="0.2">
      <c r="A1285" s="103"/>
      <c r="B1285" s="55"/>
      <c r="C1285" s="60" t="s">
        <v>70</v>
      </c>
      <c r="D1285" s="59" t="s">
        <v>69</v>
      </c>
      <c r="E1285" s="58">
        <v>0.01</v>
      </c>
      <c r="F1285" s="58">
        <f>ROUND(1.25,7)</f>
        <v>1.25</v>
      </c>
      <c r="G1285" s="58">
        <v>0.1</v>
      </c>
      <c r="H1285" s="56"/>
      <c r="I1285" s="57"/>
      <c r="J1285" s="56"/>
      <c r="K1285" s="57"/>
      <c r="L1285" s="95"/>
    </row>
    <row r="1286" spans="1:56" ht="14.25" x14ac:dyDescent="0.2">
      <c r="A1286" s="103"/>
      <c r="B1286" s="55"/>
      <c r="C1286" s="55" t="s">
        <v>71</v>
      </c>
      <c r="D1286" s="54"/>
      <c r="E1286" s="53"/>
      <c r="F1286" s="53"/>
      <c r="G1286" s="53"/>
      <c r="H1286" s="51">
        <f>H1280+H1281+H1283</f>
        <v>20.32</v>
      </c>
      <c r="I1286" s="52"/>
      <c r="J1286" s="51">
        <f>J1280+J1281+J1283</f>
        <v>175.44</v>
      </c>
      <c r="K1286" s="52"/>
      <c r="L1286" s="96"/>
    </row>
    <row r="1287" spans="1:56" ht="42.75" x14ac:dyDescent="0.2">
      <c r="A1287" s="105" t="s">
        <v>1010</v>
      </c>
      <c r="B1287" s="55" t="s">
        <v>493</v>
      </c>
      <c r="C1287" s="55" t="s">
        <v>494</v>
      </c>
      <c r="D1287" s="54" t="s">
        <v>495</v>
      </c>
      <c r="E1287" s="53">
        <v>0.1</v>
      </c>
      <c r="F1287" s="53"/>
      <c r="G1287" s="53">
        <v>0.8</v>
      </c>
      <c r="H1287" s="51">
        <v>1</v>
      </c>
      <c r="I1287" s="52"/>
      <c r="J1287" s="51">
        <v>0.8</v>
      </c>
      <c r="K1287" s="52"/>
      <c r="L1287" s="96"/>
      <c r="AB1287" s="49">
        <f>J1287</f>
        <v>0.8</v>
      </c>
      <c r="AC1287" s="39">
        <v>0</v>
      </c>
      <c r="AD1287" s="39">
        <v>0</v>
      </c>
      <c r="AE1287" s="39">
        <v>0</v>
      </c>
      <c r="AF1287" s="39">
        <v>0</v>
      </c>
      <c r="AN1287" s="39">
        <v>0.8</v>
      </c>
      <c r="AO1287" s="39">
        <v>0.8</v>
      </c>
      <c r="AS1287" s="39">
        <v>0</v>
      </c>
      <c r="AT1287" s="39">
        <v>0</v>
      </c>
      <c r="AX1287" s="39">
        <v>0</v>
      </c>
      <c r="AZ1287" s="39">
        <v>0</v>
      </c>
      <c r="BC1287" s="39">
        <v>0</v>
      </c>
      <c r="BD1287" s="39">
        <v>0</v>
      </c>
    </row>
    <row r="1288" spans="1:56" ht="14.25" x14ac:dyDescent="0.2">
      <c r="A1288" s="103"/>
      <c r="B1288" s="55"/>
      <c r="C1288" s="55" t="s">
        <v>72</v>
      </c>
      <c r="D1288" s="54"/>
      <c r="E1288" s="53"/>
      <c r="F1288" s="53"/>
      <c r="G1288" s="53"/>
      <c r="H1288" s="51"/>
      <c r="I1288" s="52"/>
      <c r="J1288" s="51">
        <f>SUM(Q1278:Q1291)+SUM(V1278:V1291)</f>
        <v>89.52</v>
      </c>
      <c r="K1288" s="52"/>
      <c r="L1288" s="96"/>
    </row>
    <row r="1289" spans="1:56" ht="71.25" x14ac:dyDescent="0.2">
      <c r="A1289" s="103"/>
      <c r="B1289" s="55" t="s">
        <v>969</v>
      </c>
      <c r="C1289" s="55" t="s">
        <v>968</v>
      </c>
      <c r="D1289" s="54" t="s">
        <v>73</v>
      </c>
      <c r="E1289" s="53">
        <v>128</v>
      </c>
      <c r="F1289" s="53">
        <f>ROUND(0.9,7)</f>
        <v>0.9</v>
      </c>
      <c r="G1289" s="53">
        <v>115.2</v>
      </c>
      <c r="H1289" s="51"/>
      <c r="I1289" s="52"/>
      <c r="J1289" s="51">
        <f>SUM(AC1278:AC1291)</f>
        <v>103.13</v>
      </c>
      <c r="K1289" s="52"/>
      <c r="L1289" s="96"/>
    </row>
    <row r="1290" spans="1:56" ht="71.25" x14ac:dyDescent="0.2">
      <c r="A1290" s="104"/>
      <c r="B1290" s="60" t="s">
        <v>967</v>
      </c>
      <c r="C1290" s="60" t="s">
        <v>966</v>
      </c>
      <c r="D1290" s="59" t="s">
        <v>73</v>
      </c>
      <c r="E1290" s="58">
        <v>83</v>
      </c>
      <c r="F1290" s="58">
        <f>ROUND(0.85,7)</f>
        <v>0.85</v>
      </c>
      <c r="G1290" s="58">
        <v>70.55</v>
      </c>
      <c r="H1290" s="56"/>
      <c r="I1290" s="57"/>
      <c r="J1290" s="56">
        <f>SUM(AE1278:AE1291)</f>
        <v>63.16</v>
      </c>
      <c r="K1290" s="57"/>
      <c r="L1290" s="95"/>
    </row>
    <row r="1291" spans="1:56" ht="15" x14ac:dyDescent="0.25">
      <c r="C1291" s="198" t="s">
        <v>74</v>
      </c>
      <c r="D1291" s="198"/>
      <c r="E1291" s="198"/>
      <c r="F1291" s="198"/>
      <c r="G1291" s="198"/>
      <c r="H1291" s="198"/>
      <c r="I1291" s="198">
        <f>J1280+J1281+J1283+J1289+J1290+SUM(J1287:J1287)</f>
        <v>342.53000000000003</v>
      </c>
      <c r="J1291" s="198"/>
      <c r="O1291" s="49">
        <f>I1291</f>
        <v>342.53000000000003</v>
      </c>
      <c r="P1291" s="39">
        <f>K1291</f>
        <v>0</v>
      </c>
      <c r="Q1291" s="49">
        <f>J1280</f>
        <v>88.32</v>
      </c>
      <c r="R1291" s="49">
        <f>J1280</f>
        <v>88.32</v>
      </c>
      <c r="U1291" s="94">
        <f>L1280</f>
        <v>0</v>
      </c>
      <c r="V1291" s="49">
        <f>J1282</f>
        <v>1.2</v>
      </c>
      <c r="W1291" s="94">
        <f>L1282</f>
        <v>0</v>
      </c>
      <c r="X1291" s="49">
        <f>J1281</f>
        <v>6.64</v>
      </c>
      <c r="Z1291" s="94">
        <f>L1281</f>
        <v>0</v>
      </c>
      <c r="AB1291" s="49">
        <f>J1283</f>
        <v>80.48</v>
      </c>
      <c r="AN1291" s="39">
        <v>341.73</v>
      </c>
      <c r="AO1291" s="39">
        <v>80.48</v>
      </c>
      <c r="AP1291" s="39">
        <v>6.64</v>
      </c>
      <c r="AQ1291" s="39">
        <v>88.32</v>
      </c>
      <c r="AX1291" s="39">
        <v>0</v>
      </c>
      <c r="AY1291" s="39">
        <v>0</v>
      </c>
      <c r="AZ1291" s="39">
        <v>0</v>
      </c>
      <c r="BA1291" s="39">
        <v>0</v>
      </c>
    </row>
    <row r="1292" spans="1:56" ht="159" x14ac:dyDescent="0.2">
      <c r="A1292" s="103" t="s">
        <v>491</v>
      </c>
      <c r="B1292" s="55" t="s">
        <v>1129</v>
      </c>
      <c r="C1292" s="55" t="s">
        <v>987</v>
      </c>
      <c r="D1292" s="54" t="s">
        <v>104</v>
      </c>
      <c r="E1292" s="53">
        <v>0.1103</v>
      </c>
      <c r="F1292" s="53"/>
      <c r="G1292" s="53">
        <v>0.1103</v>
      </c>
      <c r="H1292" s="51"/>
      <c r="I1292" s="52"/>
      <c r="J1292" s="51"/>
      <c r="K1292" s="52"/>
      <c r="L1292" s="96"/>
      <c r="AC1292" s="39">
        <v>181.92</v>
      </c>
      <c r="AD1292" s="39">
        <v>181.92</v>
      </c>
      <c r="AE1292" s="39">
        <v>111.41</v>
      </c>
      <c r="AF1292" s="39">
        <v>111.41</v>
      </c>
      <c r="AS1292" s="39">
        <v>181.92</v>
      </c>
      <c r="AT1292" s="39">
        <v>111.41</v>
      </c>
      <c r="BC1292" s="39">
        <v>0</v>
      </c>
      <c r="BD1292" s="39">
        <v>0</v>
      </c>
    </row>
    <row r="1293" spans="1:56" ht="38.25" x14ac:dyDescent="0.2">
      <c r="B1293" s="106" t="s">
        <v>452</v>
      </c>
    </row>
    <row r="1294" spans="1:56" ht="14.25" x14ac:dyDescent="0.2">
      <c r="A1294" s="103"/>
      <c r="B1294" s="61">
        <v>1</v>
      </c>
      <c r="C1294" s="55" t="s">
        <v>33</v>
      </c>
      <c r="D1294" s="54"/>
      <c r="E1294" s="53"/>
      <c r="F1294" s="53"/>
      <c r="G1294" s="53"/>
      <c r="H1294" s="51">
        <v>1232.3399999999999</v>
      </c>
      <c r="I1294" s="52">
        <f>ROUND(1.15,7)</f>
        <v>1.1499999999999999</v>
      </c>
      <c r="J1294" s="51">
        <v>156.32</v>
      </c>
      <c r="K1294" s="52"/>
      <c r="L1294" s="96"/>
    </row>
    <row r="1295" spans="1:56" ht="14.25" x14ac:dyDescent="0.2">
      <c r="A1295" s="103"/>
      <c r="B1295" s="61">
        <v>3</v>
      </c>
      <c r="C1295" s="55" t="s">
        <v>34</v>
      </c>
      <c r="D1295" s="54"/>
      <c r="E1295" s="53"/>
      <c r="F1295" s="53"/>
      <c r="G1295" s="53"/>
      <c r="H1295" s="51">
        <v>94.25</v>
      </c>
      <c r="I1295" s="52">
        <f>ROUND(1.25,7)</f>
        <v>1.25</v>
      </c>
      <c r="J1295" s="51">
        <v>13</v>
      </c>
      <c r="K1295" s="52"/>
      <c r="L1295" s="96"/>
    </row>
    <row r="1296" spans="1:56" ht="14.25" x14ac:dyDescent="0.2">
      <c r="A1296" s="103"/>
      <c r="B1296" s="61">
        <v>2</v>
      </c>
      <c r="C1296" s="55" t="s">
        <v>67</v>
      </c>
      <c r="D1296" s="54"/>
      <c r="E1296" s="53"/>
      <c r="F1296" s="53"/>
      <c r="G1296" s="53"/>
      <c r="H1296" s="51">
        <v>11.63</v>
      </c>
      <c r="I1296" s="52">
        <f>ROUND(1.25,7)</f>
        <v>1.25</v>
      </c>
      <c r="J1296" s="62">
        <v>1.6</v>
      </c>
      <c r="K1296" s="52"/>
      <c r="L1296" s="97"/>
    </row>
    <row r="1297" spans="1:56" ht="14.25" x14ac:dyDescent="0.2">
      <c r="A1297" s="103"/>
      <c r="B1297" s="61">
        <v>4</v>
      </c>
      <c r="C1297" s="55" t="s">
        <v>35</v>
      </c>
      <c r="D1297" s="54"/>
      <c r="E1297" s="53"/>
      <c r="F1297" s="53"/>
      <c r="G1297" s="53"/>
      <c r="H1297" s="51">
        <v>434.24</v>
      </c>
      <c r="I1297" s="52"/>
      <c r="J1297" s="51">
        <v>47.9</v>
      </c>
      <c r="K1297" s="52"/>
      <c r="L1297" s="96"/>
    </row>
    <row r="1298" spans="1:56" ht="14.25" x14ac:dyDescent="0.2">
      <c r="A1298" s="103"/>
      <c r="B1298" s="55" t="s">
        <v>1370</v>
      </c>
      <c r="C1298" s="55" t="s">
        <v>1371</v>
      </c>
      <c r="D1298" s="54" t="s">
        <v>111</v>
      </c>
      <c r="E1298" s="53">
        <v>0</v>
      </c>
      <c r="F1298" s="53"/>
      <c r="G1298" s="53">
        <v>0</v>
      </c>
      <c r="H1298" s="51"/>
      <c r="I1298" s="52"/>
      <c r="J1298" s="51"/>
      <c r="K1298" s="52"/>
      <c r="L1298" s="96"/>
    </row>
    <row r="1299" spans="1:56" ht="14.25" x14ac:dyDescent="0.2">
      <c r="A1299" s="103"/>
      <c r="B1299" s="55" t="s">
        <v>1372</v>
      </c>
      <c r="C1299" s="55" t="s">
        <v>1373</v>
      </c>
      <c r="D1299" s="54" t="s">
        <v>111</v>
      </c>
      <c r="E1299" s="53">
        <v>100</v>
      </c>
      <c r="F1299" s="53"/>
      <c r="G1299" s="53">
        <v>11.03</v>
      </c>
      <c r="H1299" s="51"/>
      <c r="I1299" s="52"/>
      <c r="J1299" s="51"/>
      <c r="K1299" s="52"/>
      <c r="L1299" s="96"/>
    </row>
    <row r="1300" spans="1:56" ht="14.25" x14ac:dyDescent="0.2">
      <c r="A1300" s="103"/>
      <c r="B1300" s="55" t="s">
        <v>1358</v>
      </c>
      <c r="C1300" s="55" t="s">
        <v>130</v>
      </c>
      <c r="D1300" s="54" t="s">
        <v>113</v>
      </c>
      <c r="E1300" s="53">
        <v>0</v>
      </c>
      <c r="F1300" s="53"/>
      <c r="G1300" s="53">
        <v>0</v>
      </c>
      <c r="H1300" s="51"/>
      <c r="I1300" s="52"/>
      <c r="J1300" s="51"/>
      <c r="K1300" s="52"/>
      <c r="L1300" s="96"/>
    </row>
    <row r="1301" spans="1:56" ht="14.25" x14ac:dyDescent="0.2">
      <c r="A1301" s="103"/>
      <c r="B1301" s="55" t="s">
        <v>1358</v>
      </c>
      <c r="C1301" s="55" t="s">
        <v>1374</v>
      </c>
      <c r="D1301" s="54" t="s">
        <v>110</v>
      </c>
      <c r="E1301" s="53">
        <v>0</v>
      </c>
      <c r="F1301" s="53"/>
      <c r="G1301" s="53">
        <v>0</v>
      </c>
      <c r="H1301" s="51"/>
      <c r="I1301" s="52"/>
      <c r="J1301" s="51"/>
      <c r="K1301" s="52"/>
      <c r="L1301" s="96"/>
    </row>
    <row r="1302" spans="1:56" ht="14.25" x14ac:dyDescent="0.2">
      <c r="A1302" s="103"/>
      <c r="B1302" s="55" t="s">
        <v>1375</v>
      </c>
      <c r="C1302" s="55" t="s">
        <v>1376</v>
      </c>
      <c r="D1302" s="54" t="s">
        <v>110</v>
      </c>
      <c r="E1302" s="53">
        <v>0</v>
      </c>
      <c r="F1302" s="53"/>
      <c r="G1302" s="53">
        <v>0</v>
      </c>
      <c r="H1302" s="51"/>
      <c r="I1302" s="52"/>
      <c r="J1302" s="51"/>
      <c r="K1302" s="52"/>
      <c r="L1302" s="96"/>
    </row>
    <row r="1303" spans="1:56" ht="14.25" x14ac:dyDescent="0.2">
      <c r="A1303" s="103"/>
      <c r="B1303" s="55" t="s">
        <v>1377</v>
      </c>
      <c r="C1303" s="55" t="s">
        <v>1378</v>
      </c>
      <c r="D1303" s="54" t="s">
        <v>110</v>
      </c>
      <c r="E1303" s="53">
        <v>0</v>
      </c>
      <c r="F1303" s="53"/>
      <c r="G1303" s="53">
        <v>0</v>
      </c>
      <c r="H1303" s="51"/>
      <c r="I1303" s="52"/>
      <c r="J1303" s="51"/>
      <c r="K1303" s="52"/>
      <c r="L1303" s="96"/>
    </row>
    <row r="1304" spans="1:56" ht="14.25" x14ac:dyDescent="0.2">
      <c r="A1304" s="103"/>
      <c r="B1304" s="55"/>
      <c r="C1304" s="55" t="s">
        <v>68</v>
      </c>
      <c r="D1304" s="54" t="s">
        <v>69</v>
      </c>
      <c r="E1304" s="53">
        <v>141</v>
      </c>
      <c r="F1304" s="53">
        <f>ROUND(1.15,7)</f>
        <v>1.1499999999999999</v>
      </c>
      <c r="G1304" s="53">
        <v>17.885145000000001</v>
      </c>
      <c r="H1304" s="51"/>
      <c r="I1304" s="52"/>
      <c r="J1304" s="51"/>
      <c r="K1304" s="52"/>
      <c r="L1304" s="96"/>
    </row>
    <row r="1305" spans="1:56" ht="14.25" x14ac:dyDescent="0.2">
      <c r="A1305" s="103"/>
      <c r="B1305" s="55"/>
      <c r="C1305" s="60" t="s">
        <v>70</v>
      </c>
      <c r="D1305" s="59" t="s">
        <v>69</v>
      </c>
      <c r="E1305" s="58">
        <v>0.94</v>
      </c>
      <c r="F1305" s="58">
        <f>ROUND(1.25,7)</f>
        <v>1.25</v>
      </c>
      <c r="G1305" s="58">
        <v>0.12960250000000001</v>
      </c>
      <c r="H1305" s="56"/>
      <c r="I1305" s="57"/>
      <c r="J1305" s="56"/>
      <c r="K1305" s="57"/>
      <c r="L1305" s="95"/>
    </row>
    <row r="1306" spans="1:56" ht="14.25" x14ac:dyDescent="0.2">
      <c r="A1306" s="103"/>
      <c r="B1306" s="55"/>
      <c r="C1306" s="55" t="s">
        <v>71</v>
      </c>
      <c r="D1306" s="54"/>
      <c r="E1306" s="53"/>
      <c r="F1306" s="53"/>
      <c r="G1306" s="53"/>
      <c r="H1306" s="51">
        <f>H1294+H1295+H1297</f>
        <v>1760.83</v>
      </c>
      <c r="I1306" s="52"/>
      <c r="J1306" s="51">
        <f>J1294+J1295+J1297</f>
        <v>217.22</v>
      </c>
      <c r="K1306" s="52"/>
      <c r="L1306" s="96"/>
    </row>
    <row r="1307" spans="1:56" ht="14.25" x14ac:dyDescent="0.2">
      <c r="A1307" s="103"/>
      <c r="B1307" s="55"/>
      <c r="C1307" s="55" t="s">
        <v>72</v>
      </c>
      <c r="D1307" s="54"/>
      <c r="E1307" s="53"/>
      <c r="F1307" s="53"/>
      <c r="G1307" s="53"/>
      <c r="H1307" s="51"/>
      <c r="I1307" s="52"/>
      <c r="J1307" s="51">
        <f>SUM(Q1292:Q1310)+SUM(V1292:V1310)</f>
        <v>157.91999999999999</v>
      </c>
      <c r="K1307" s="52"/>
      <c r="L1307" s="96"/>
    </row>
    <row r="1308" spans="1:56" ht="71.25" x14ac:dyDescent="0.2">
      <c r="A1308" s="103"/>
      <c r="B1308" s="55" t="s">
        <v>969</v>
      </c>
      <c r="C1308" s="55" t="s">
        <v>968</v>
      </c>
      <c r="D1308" s="54" t="s">
        <v>73</v>
      </c>
      <c r="E1308" s="53">
        <v>128</v>
      </c>
      <c r="F1308" s="53">
        <f>ROUND(0.9,7)</f>
        <v>0.9</v>
      </c>
      <c r="G1308" s="53">
        <v>115.2</v>
      </c>
      <c r="H1308" s="51"/>
      <c r="I1308" s="52"/>
      <c r="J1308" s="51">
        <f>SUM(AC1292:AC1310)</f>
        <v>181.92</v>
      </c>
      <c r="K1308" s="52"/>
      <c r="L1308" s="96"/>
    </row>
    <row r="1309" spans="1:56" ht="71.25" x14ac:dyDescent="0.2">
      <c r="A1309" s="104"/>
      <c r="B1309" s="60" t="s">
        <v>967</v>
      </c>
      <c r="C1309" s="60" t="s">
        <v>966</v>
      </c>
      <c r="D1309" s="59" t="s">
        <v>73</v>
      </c>
      <c r="E1309" s="58">
        <v>83</v>
      </c>
      <c r="F1309" s="58">
        <f>ROUND(0.85,7)</f>
        <v>0.85</v>
      </c>
      <c r="G1309" s="58">
        <v>70.55</v>
      </c>
      <c r="H1309" s="56"/>
      <c r="I1309" s="57"/>
      <c r="J1309" s="56">
        <f>SUM(AE1292:AE1310)</f>
        <v>111.41</v>
      </c>
      <c r="K1309" s="57"/>
      <c r="L1309" s="95"/>
    </row>
    <row r="1310" spans="1:56" ht="15" x14ac:dyDescent="0.25">
      <c r="C1310" s="198" t="s">
        <v>74</v>
      </c>
      <c r="D1310" s="198"/>
      <c r="E1310" s="198"/>
      <c r="F1310" s="198"/>
      <c r="G1310" s="198"/>
      <c r="H1310" s="198"/>
      <c r="I1310" s="198">
        <f>J1294+J1295+J1297+J1308+J1309</f>
        <v>510.54999999999995</v>
      </c>
      <c r="J1310" s="198"/>
      <c r="O1310" s="49">
        <f>I1310</f>
        <v>510.54999999999995</v>
      </c>
      <c r="P1310" s="39">
        <f>K1310</f>
        <v>0</v>
      </c>
      <c r="Q1310" s="49">
        <f>J1294</f>
        <v>156.32</v>
      </c>
      <c r="R1310" s="49">
        <f>J1294</f>
        <v>156.32</v>
      </c>
      <c r="U1310" s="94">
        <f>L1294</f>
        <v>0</v>
      </c>
      <c r="V1310" s="49">
        <f>J1296</f>
        <v>1.6</v>
      </c>
      <c r="W1310" s="94">
        <f>L1296</f>
        <v>0</v>
      </c>
      <c r="X1310" s="49">
        <f>J1295</f>
        <v>13</v>
      </c>
      <c r="Z1310" s="94">
        <f>L1295</f>
        <v>0</v>
      </c>
      <c r="AB1310" s="49">
        <f>J1297</f>
        <v>47.9</v>
      </c>
      <c r="AN1310" s="39">
        <v>510.54999999999995</v>
      </c>
      <c r="AO1310" s="39">
        <v>47.9</v>
      </c>
      <c r="AP1310" s="39">
        <v>13</v>
      </c>
      <c r="AQ1310" s="39">
        <v>156.32</v>
      </c>
      <c r="AX1310" s="39">
        <v>0</v>
      </c>
      <c r="AY1310" s="39">
        <v>0</v>
      </c>
      <c r="AZ1310" s="39">
        <v>0</v>
      </c>
      <c r="BA1310" s="39">
        <v>0</v>
      </c>
    </row>
    <row r="1311" spans="1:56" ht="42.75" x14ac:dyDescent="0.2">
      <c r="A1311" s="103" t="s">
        <v>496</v>
      </c>
      <c r="B1311" s="55" t="s">
        <v>1130</v>
      </c>
      <c r="C1311" s="55" t="s">
        <v>1131</v>
      </c>
      <c r="D1311" s="54" t="s">
        <v>111</v>
      </c>
      <c r="E1311" s="53">
        <v>8.4</v>
      </c>
      <c r="F1311" s="53"/>
      <c r="G1311" s="53">
        <v>8.4</v>
      </c>
      <c r="H1311" s="51">
        <v>111.37</v>
      </c>
      <c r="I1311" s="52"/>
      <c r="J1311" s="51">
        <v>935.51</v>
      </c>
      <c r="K1311" s="52"/>
      <c r="L1311" s="96"/>
      <c r="AC1311" s="39">
        <v>0</v>
      </c>
      <c r="AD1311" s="39">
        <v>0</v>
      </c>
      <c r="AE1311" s="39">
        <v>0</v>
      </c>
      <c r="AF1311" s="39">
        <v>0</v>
      </c>
      <c r="AS1311" s="39">
        <v>0</v>
      </c>
      <c r="AT1311" s="39">
        <v>0</v>
      </c>
      <c r="BC1311" s="39">
        <v>0</v>
      </c>
      <c r="BD1311" s="39">
        <v>0</v>
      </c>
    </row>
    <row r="1312" spans="1:56" x14ac:dyDescent="0.2">
      <c r="A1312" s="50"/>
      <c r="B1312" s="50"/>
      <c r="C1312" s="50"/>
      <c r="D1312" s="50"/>
      <c r="E1312" s="50"/>
      <c r="F1312" s="50"/>
      <c r="G1312" s="50"/>
      <c r="H1312" s="50"/>
      <c r="I1312" s="50"/>
      <c r="J1312" s="50"/>
      <c r="K1312" s="50"/>
      <c r="L1312" s="50"/>
    </row>
    <row r="1313" spans="1:56" ht="15" x14ac:dyDescent="0.25">
      <c r="C1313" s="198" t="s">
        <v>74</v>
      </c>
      <c r="D1313" s="198"/>
      <c r="E1313" s="198"/>
      <c r="F1313" s="198"/>
      <c r="G1313" s="198"/>
      <c r="H1313" s="198"/>
      <c r="I1313" s="198">
        <f>J1311</f>
        <v>935.51</v>
      </c>
      <c r="J1313" s="198"/>
      <c r="O1313" s="49">
        <f>I1313</f>
        <v>935.51</v>
      </c>
      <c r="P1313" s="39">
        <f>K1313</f>
        <v>0</v>
      </c>
      <c r="Q1313" s="39">
        <f>0</f>
        <v>0</v>
      </c>
      <c r="R1313" s="39">
        <f>0</f>
        <v>0</v>
      </c>
      <c r="U1313" s="39">
        <f>0</f>
        <v>0</v>
      </c>
      <c r="V1313" s="39">
        <f>0</f>
        <v>0</v>
      </c>
      <c r="W1313" s="39">
        <f>0</f>
        <v>0</v>
      </c>
      <c r="X1313" s="39">
        <f>0</f>
        <v>0</v>
      </c>
      <c r="Z1313" s="39">
        <f>0</f>
        <v>0</v>
      </c>
      <c r="AB1313" s="49">
        <f>I1313</f>
        <v>935.51</v>
      </c>
      <c r="AN1313" s="39">
        <v>935.51</v>
      </c>
      <c r="AO1313" s="39">
        <v>935.51</v>
      </c>
      <c r="AP1313" s="39">
        <v>0</v>
      </c>
      <c r="AQ1313" s="39">
        <v>0</v>
      </c>
      <c r="AX1313" s="39">
        <v>0</v>
      </c>
      <c r="AY1313" s="39">
        <v>0</v>
      </c>
      <c r="AZ1313" s="39">
        <v>0</v>
      </c>
      <c r="BA1313" s="39">
        <v>0</v>
      </c>
    </row>
    <row r="1314" spans="1:56" ht="57" x14ac:dyDescent="0.2">
      <c r="A1314" s="103" t="s">
        <v>499</v>
      </c>
      <c r="B1314" s="55" t="s">
        <v>1199</v>
      </c>
      <c r="C1314" s="55" t="s">
        <v>1200</v>
      </c>
      <c r="D1314" s="54" t="s">
        <v>111</v>
      </c>
      <c r="E1314" s="53">
        <v>2.63</v>
      </c>
      <c r="F1314" s="53"/>
      <c r="G1314" s="53">
        <v>2.63</v>
      </c>
      <c r="H1314" s="51">
        <v>176.15</v>
      </c>
      <c r="I1314" s="52"/>
      <c r="J1314" s="51">
        <v>463.27</v>
      </c>
      <c r="K1314" s="52"/>
      <c r="L1314" s="96"/>
      <c r="AC1314" s="39">
        <v>0</v>
      </c>
      <c r="AD1314" s="39">
        <v>0</v>
      </c>
      <c r="AE1314" s="39">
        <v>0</v>
      </c>
      <c r="AF1314" s="39">
        <v>0</v>
      </c>
      <c r="AS1314" s="39">
        <v>0</v>
      </c>
      <c r="AT1314" s="39">
        <v>0</v>
      </c>
      <c r="BC1314" s="39">
        <v>0</v>
      </c>
      <c r="BD1314" s="39">
        <v>0</v>
      </c>
    </row>
    <row r="1315" spans="1:56" x14ac:dyDescent="0.2">
      <c r="A1315" s="50"/>
      <c r="B1315" s="50"/>
      <c r="C1315" s="50"/>
      <c r="D1315" s="50"/>
      <c r="E1315" s="50"/>
      <c r="F1315" s="50"/>
      <c r="G1315" s="50"/>
      <c r="H1315" s="50"/>
      <c r="I1315" s="50"/>
      <c r="J1315" s="50"/>
      <c r="K1315" s="50"/>
      <c r="L1315" s="50"/>
    </row>
    <row r="1316" spans="1:56" ht="15" x14ac:dyDescent="0.25">
      <c r="C1316" s="198" t="s">
        <v>74</v>
      </c>
      <c r="D1316" s="198"/>
      <c r="E1316" s="198"/>
      <c r="F1316" s="198"/>
      <c r="G1316" s="198"/>
      <c r="H1316" s="198"/>
      <c r="I1316" s="198">
        <f>J1314</f>
        <v>463.27</v>
      </c>
      <c r="J1316" s="198"/>
      <c r="O1316" s="49">
        <f>I1316</f>
        <v>463.27</v>
      </c>
      <c r="P1316" s="39">
        <f>K1316</f>
        <v>0</v>
      </c>
      <c r="Q1316" s="39">
        <f>0</f>
        <v>0</v>
      </c>
      <c r="R1316" s="39">
        <f>0</f>
        <v>0</v>
      </c>
      <c r="U1316" s="39">
        <f>0</f>
        <v>0</v>
      </c>
      <c r="V1316" s="39">
        <f>0</f>
        <v>0</v>
      </c>
      <c r="W1316" s="39">
        <f>0</f>
        <v>0</v>
      </c>
      <c r="X1316" s="39">
        <f>0</f>
        <v>0</v>
      </c>
      <c r="Z1316" s="39">
        <f>0</f>
        <v>0</v>
      </c>
      <c r="AB1316" s="49">
        <f>I1316</f>
        <v>463.27</v>
      </c>
      <c r="AN1316" s="39">
        <v>463.27</v>
      </c>
      <c r="AO1316" s="39">
        <v>463.27</v>
      </c>
      <c r="AP1316" s="39">
        <v>0</v>
      </c>
      <c r="AQ1316" s="39">
        <v>0</v>
      </c>
      <c r="AX1316" s="39">
        <v>0</v>
      </c>
      <c r="AY1316" s="39">
        <v>0</v>
      </c>
      <c r="AZ1316" s="39">
        <v>0</v>
      </c>
      <c r="BA1316" s="39">
        <v>0</v>
      </c>
    </row>
    <row r="1317" spans="1:56" ht="159" x14ac:dyDescent="0.2">
      <c r="A1317" s="103" t="s">
        <v>502</v>
      </c>
      <c r="B1317" s="55" t="s">
        <v>1182</v>
      </c>
      <c r="C1317" s="55" t="s">
        <v>1004</v>
      </c>
      <c r="D1317" s="54" t="s">
        <v>104</v>
      </c>
      <c r="E1317" s="53">
        <v>0.43369999999999997</v>
      </c>
      <c r="F1317" s="53"/>
      <c r="G1317" s="53">
        <v>0.43369999999999997</v>
      </c>
      <c r="H1317" s="51"/>
      <c r="I1317" s="52"/>
      <c r="J1317" s="51"/>
      <c r="K1317" s="52"/>
      <c r="L1317" s="96"/>
      <c r="AC1317" s="39">
        <v>782.6</v>
      </c>
      <c r="AD1317" s="39">
        <v>782.6</v>
      </c>
      <c r="AE1317" s="39">
        <v>479.27</v>
      </c>
      <c r="AF1317" s="39">
        <v>479.27</v>
      </c>
      <c r="AS1317" s="39">
        <v>782.6</v>
      </c>
      <c r="AT1317" s="39">
        <v>479.27</v>
      </c>
      <c r="BC1317" s="39">
        <v>0</v>
      </c>
      <c r="BD1317" s="39">
        <v>0</v>
      </c>
    </row>
    <row r="1318" spans="1:56" ht="38.25" x14ac:dyDescent="0.2">
      <c r="B1318" s="106" t="s">
        <v>452</v>
      </c>
    </row>
    <row r="1319" spans="1:56" ht="14.25" x14ac:dyDescent="0.2">
      <c r="A1319" s="103"/>
      <c r="B1319" s="61">
        <v>1</v>
      </c>
      <c r="C1319" s="55" t="s">
        <v>33</v>
      </c>
      <c r="D1319" s="54"/>
      <c r="E1319" s="53"/>
      <c r="F1319" s="53"/>
      <c r="G1319" s="53"/>
      <c r="H1319" s="51">
        <v>1345.96</v>
      </c>
      <c r="I1319" s="52">
        <f>ROUND(1.15,7)</f>
        <v>1.1499999999999999</v>
      </c>
      <c r="J1319" s="51">
        <v>671.3</v>
      </c>
      <c r="K1319" s="52"/>
      <c r="L1319" s="96"/>
    </row>
    <row r="1320" spans="1:56" ht="14.25" x14ac:dyDescent="0.2">
      <c r="A1320" s="103"/>
      <c r="B1320" s="61">
        <v>3</v>
      </c>
      <c r="C1320" s="55" t="s">
        <v>34</v>
      </c>
      <c r="D1320" s="54"/>
      <c r="E1320" s="53"/>
      <c r="F1320" s="53"/>
      <c r="G1320" s="53"/>
      <c r="H1320" s="51">
        <v>117.43</v>
      </c>
      <c r="I1320" s="52">
        <f>ROUND(1.25,7)</f>
        <v>1.25</v>
      </c>
      <c r="J1320" s="51">
        <v>63.66</v>
      </c>
      <c r="K1320" s="52"/>
      <c r="L1320" s="96"/>
    </row>
    <row r="1321" spans="1:56" ht="14.25" x14ac:dyDescent="0.2">
      <c r="A1321" s="103"/>
      <c r="B1321" s="61">
        <v>2</v>
      </c>
      <c r="C1321" s="55" t="s">
        <v>67</v>
      </c>
      <c r="D1321" s="54"/>
      <c r="E1321" s="53"/>
      <c r="F1321" s="53"/>
      <c r="G1321" s="53"/>
      <c r="H1321" s="51">
        <v>14.83</v>
      </c>
      <c r="I1321" s="52">
        <f>ROUND(1.25,7)</f>
        <v>1.25</v>
      </c>
      <c r="J1321" s="62">
        <v>8.0399999999999991</v>
      </c>
      <c r="K1321" s="52"/>
      <c r="L1321" s="97"/>
    </row>
    <row r="1322" spans="1:56" ht="14.25" x14ac:dyDescent="0.2">
      <c r="A1322" s="103"/>
      <c r="B1322" s="61">
        <v>4</v>
      </c>
      <c r="C1322" s="55" t="s">
        <v>35</v>
      </c>
      <c r="D1322" s="54"/>
      <c r="E1322" s="53"/>
      <c r="F1322" s="53"/>
      <c r="G1322" s="53"/>
      <c r="H1322" s="51">
        <v>434.65</v>
      </c>
      <c r="I1322" s="52"/>
      <c r="J1322" s="51">
        <v>188.51</v>
      </c>
      <c r="K1322" s="52"/>
      <c r="L1322" s="96"/>
    </row>
    <row r="1323" spans="1:56" ht="14.25" x14ac:dyDescent="0.2">
      <c r="A1323" s="103"/>
      <c r="B1323" s="55" t="s">
        <v>1370</v>
      </c>
      <c r="C1323" s="55" t="s">
        <v>1371</v>
      </c>
      <c r="D1323" s="54" t="s">
        <v>111</v>
      </c>
      <c r="E1323" s="53">
        <v>0</v>
      </c>
      <c r="F1323" s="53"/>
      <c r="G1323" s="53">
        <v>0</v>
      </c>
      <c r="H1323" s="51"/>
      <c r="I1323" s="52"/>
      <c r="J1323" s="51"/>
      <c r="K1323" s="52"/>
      <c r="L1323" s="96"/>
    </row>
    <row r="1324" spans="1:56" ht="14.25" x14ac:dyDescent="0.2">
      <c r="A1324" s="103"/>
      <c r="B1324" s="55" t="s">
        <v>1372</v>
      </c>
      <c r="C1324" s="55" t="s">
        <v>1373</v>
      </c>
      <c r="D1324" s="54" t="s">
        <v>111</v>
      </c>
      <c r="E1324" s="53">
        <v>100</v>
      </c>
      <c r="F1324" s="53"/>
      <c r="G1324" s="53">
        <v>43.37</v>
      </c>
      <c r="H1324" s="51"/>
      <c r="I1324" s="52"/>
      <c r="J1324" s="51"/>
      <c r="K1324" s="52"/>
      <c r="L1324" s="96"/>
    </row>
    <row r="1325" spans="1:56" ht="14.25" x14ac:dyDescent="0.2">
      <c r="A1325" s="103"/>
      <c r="B1325" s="55" t="s">
        <v>1358</v>
      </c>
      <c r="C1325" s="55" t="s">
        <v>130</v>
      </c>
      <c r="D1325" s="54" t="s">
        <v>113</v>
      </c>
      <c r="E1325" s="53">
        <v>0</v>
      </c>
      <c r="F1325" s="53"/>
      <c r="G1325" s="53">
        <v>0</v>
      </c>
      <c r="H1325" s="51"/>
      <c r="I1325" s="52"/>
      <c r="J1325" s="51"/>
      <c r="K1325" s="52"/>
      <c r="L1325" s="96"/>
    </row>
    <row r="1326" spans="1:56" ht="14.25" x14ac:dyDescent="0.2">
      <c r="A1326" s="103"/>
      <c r="B1326" s="55" t="s">
        <v>1358</v>
      </c>
      <c r="C1326" s="55" t="s">
        <v>1374</v>
      </c>
      <c r="D1326" s="54" t="s">
        <v>110</v>
      </c>
      <c r="E1326" s="53">
        <v>0</v>
      </c>
      <c r="F1326" s="53"/>
      <c r="G1326" s="53">
        <v>0</v>
      </c>
      <c r="H1326" s="51"/>
      <c r="I1326" s="52"/>
      <c r="J1326" s="51"/>
      <c r="K1326" s="52"/>
      <c r="L1326" s="96"/>
    </row>
    <row r="1327" spans="1:56" ht="14.25" x14ac:dyDescent="0.2">
      <c r="A1327" s="103"/>
      <c r="B1327" s="55" t="s">
        <v>1375</v>
      </c>
      <c r="C1327" s="55" t="s">
        <v>1376</v>
      </c>
      <c r="D1327" s="54" t="s">
        <v>110</v>
      </c>
      <c r="E1327" s="53">
        <v>0</v>
      </c>
      <c r="F1327" s="53"/>
      <c r="G1327" s="53">
        <v>0</v>
      </c>
      <c r="H1327" s="51"/>
      <c r="I1327" s="52"/>
      <c r="J1327" s="51"/>
      <c r="K1327" s="52"/>
      <c r="L1327" s="96"/>
    </row>
    <row r="1328" spans="1:56" ht="14.25" x14ac:dyDescent="0.2">
      <c r="A1328" s="103"/>
      <c r="B1328" s="55" t="s">
        <v>1377</v>
      </c>
      <c r="C1328" s="55" t="s">
        <v>1378</v>
      </c>
      <c r="D1328" s="54" t="s">
        <v>110</v>
      </c>
      <c r="E1328" s="53">
        <v>0</v>
      </c>
      <c r="F1328" s="53"/>
      <c r="G1328" s="53">
        <v>0</v>
      </c>
      <c r="H1328" s="51"/>
      <c r="I1328" s="52"/>
      <c r="J1328" s="51"/>
      <c r="K1328" s="52"/>
      <c r="L1328" s="96"/>
    </row>
    <row r="1329" spans="1:56" ht="14.25" x14ac:dyDescent="0.2">
      <c r="A1329" s="103"/>
      <c r="B1329" s="55"/>
      <c r="C1329" s="55" t="s">
        <v>68</v>
      </c>
      <c r="D1329" s="54" t="s">
        <v>69</v>
      </c>
      <c r="E1329" s="53">
        <v>154</v>
      </c>
      <c r="F1329" s="53">
        <f>ROUND(1.15,7)</f>
        <v>1.1499999999999999</v>
      </c>
      <c r="G1329" s="53">
        <v>76.808269999999993</v>
      </c>
      <c r="H1329" s="51"/>
      <c r="I1329" s="52"/>
      <c r="J1329" s="51"/>
      <c r="K1329" s="52"/>
      <c r="L1329" s="96"/>
    </row>
    <row r="1330" spans="1:56" ht="14.25" x14ac:dyDescent="0.2">
      <c r="A1330" s="103"/>
      <c r="B1330" s="55"/>
      <c r="C1330" s="60" t="s">
        <v>70</v>
      </c>
      <c r="D1330" s="59" t="s">
        <v>69</v>
      </c>
      <c r="E1330" s="58">
        <v>1.2</v>
      </c>
      <c r="F1330" s="58">
        <f>ROUND(1.25,7)</f>
        <v>1.25</v>
      </c>
      <c r="G1330" s="58">
        <v>0.65054999999999996</v>
      </c>
      <c r="H1330" s="56"/>
      <c r="I1330" s="57"/>
      <c r="J1330" s="56"/>
      <c r="K1330" s="57"/>
      <c r="L1330" s="95"/>
    </row>
    <row r="1331" spans="1:56" ht="14.25" x14ac:dyDescent="0.2">
      <c r="A1331" s="103"/>
      <c r="B1331" s="55"/>
      <c r="C1331" s="55" t="s">
        <v>71</v>
      </c>
      <c r="D1331" s="54"/>
      <c r="E1331" s="53"/>
      <c r="F1331" s="53"/>
      <c r="G1331" s="53"/>
      <c r="H1331" s="51">
        <f>H1319+H1320+H1322</f>
        <v>1898.04</v>
      </c>
      <c r="I1331" s="52"/>
      <c r="J1331" s="51">
        <f>J1319+J1320+J1322</f>
        <v>923.46999999999991</v>
      </c>
      <c r="K1331" s="52"/>
      <c r="L1331" s="96"/>
    </row>
    <row r="1332" spans="1:56" ht="14.25" x14ac:dyDescent="0.2">
      <c r="A1332" s="103"/>
      <c r="B1332" s="55"/>
      <c r="C1332" s="55" t="s">
        <v>72</v>
      </c>
      <c r="D1332" s="54"/>
      <c r="E1332" s="53"/>
      <c r="F1332" s="53"/>
      <c r="G1332" s="53"/>
      <c r="H1332" s="51"/>
      <c r="I1332" s="52"/>
      <c r="J1332" s="51">
        <f>SUM(Q1317:Q1335)+SUM(V1317:V1335)</f>
        <v>679.33999999999992</v>
      </c>
      <c r="K1332" s="52"/>
      <c r="L1332" s="96"/>
    </row>
    <row r="1333" spans="1:56" ht="71.25" x14ac:dyDescent="0.2">
      <c r="A1333" s="103"/>
      <c r="B1333" s="55" t="s">
        <v>969</v>
      </c>
      <c r="C1333" s="55" t="s">
        <v>968</v>
      </c>
      <c r="D1333" s="54" t="s">
        <v>73</v>
      </c>
      <c r="E1333" s="53">
        <v>128</v>
      </c>
      <c r="F1333" s="53">
        <f>ROUND(0.9,7)</f>
        <v>0.9</v>
      </c>
      <c r="G1333" s="53">
        <v>115.2</v>
      </c>
      <c r="H1333" s="51"/>
      <c r="I1333" s="52"/>
      <c r="J1333" s="51">
        <f>SUM(AC1317:AC1335)</f>
        <v>782.6</v>
      </c>
      <c r="K1333" s="52"/>
      <c r="L1333" s="96"/>
    </row>
    <row r="1334" spans="1:56" ht="71.25" x14ac:dyDescent="0.2">
      <c r="A1334" s="104"/>
      <c r="B1334" s="60" t="s">
        <v>967</v>
      </c>
      <c r="C1334" s="60" t="s">
        <v>966</v>
      </c>
      <c r="D1334" s="59" t="s">
        <v>73</v>
      </c>
      <c r="E1334" s="58">
        <v>83</v>
      </c>
      <c r="F1334" s="58">
        <f>ROUND(0.85,7)</f>
        <v>0.85</v>
      </c>
      <c r="G1334" s="58">
        <v>70.55</v>
      </c>
      <c r="H1334" s="56"/>
      <c r="I1334" s="57"/>
      <c r="J1334" s="56">
        <f>SUM(AE1317:AE1335)</f>
        <v>479.27</v>
      </c>
      <c r="K1334" s="57"/>
      <c r="L1334" s="95"/>
    </row>
    <row r="1335" spans="1:56" ht="15" x14ac:dyDescent="0.25">
      <c r="C1335" s="198" t="s">
        <v>74</v>
      </c>
      <c r="D1335" s="198"/>
      <c r="E1335" s="198"/>
      <c r="F1335" s="198"/>
      <c r="G1335" s="198"/>
      <c r="H1335" s="198"/>
      <c r="I1335" s="198">
        <f>J1319+J1320+J1322+J1333+J1334</f>
        <v>2185.34</v>
      </c>
      <c r="J1335" s="198"/>
      <c r="O1335" s="49">
        <f>I1335</f>
        <v>2185.34</v>
      </c>
      <c r="P1335" s="39">
        <f>K1335</f>
        <v>0</v>
      </c>
      <c r="Q1335" s="49">
        <f>J1319</f>
        <v>671.3</v>
      </c>
      <c r="R1335" s="49">
        <f>J1319</f>
        <v>671.3</v>
      </c>
      <c r="U1335" s="94">
        <f>L1319</f>
        <v>0</v>
      </c>
      <c r="V1335" s="49">
        <f>J1321</f>
        <v>8.0399999999999991</v>
      </c>
      <c r="W1335" s="94">
        <f>L1321</f>
        <v>0</v>
      </c>
      <c r="X1335" s="49">
        <f>J1320</f>
        <v>63.66</v>
      </c>
      <c r="Z1335" s="94">
        <f>L1320</f>
        <v>0</v>
      </c>
      <c r="AB1335" s="49">
        <f>J1322</f>
        <v>188.51</v>
      </c>
      <c r="AN1335" s="39">
        <v>2185.34</v>
      </c>
      <c r="AO1335" s="39">
        <v>188.51</v>
      </c>
      <c r="AP1335" s="39">
        <v>63.66</v>
      </c>
      <c r="AQ1335" s="39">
        <v>671.3</v>
      </c>
      <c r="AX1335" s="39">
        <v>0</v>
      </c>
      <c r="AY1335" s="39">
        <v>0</v>
      </c>
      <c r="AZ1335" s="39">
        <v>0</v>
      </c>
      <c r="BA1335" s="39">
        <v>0</v>
      </c>
    </row>
    <row r="1336" spans="1:56" ht="42.75" x14ac:dyDescent="0.2">
      <c r="A1336" s="103" t="s">
        <v>504</v>
      </c>
      <c r="B1336" s="55" t="s">
        <v>1183</v>
      </c>
      <c r="C1336" s="55" t="s">
        <v>1184</v>
      </c>
      <c r="D1336" s="54" t="s">
        <v>111</v>
      </c>
      <c r="E1336" s="53">
        <v>40.299999999999997</v>
      </c>
      <c r="F1336" s="53"/>
      <c r="G1336" s="53">
        <v>40.299999999999997</v>
      </c>
      <c r="H1336" s="51">
        <v>102.41</v>
      </c>
      <c r="I1336" s="52"/>
      <c r="J1336" s="51">
        <v>4127.12</v>
      </c>
      <c r="K1336" s="52"/>
      <c r="L1336" s="96"/>
      <c r="AC1336" s="39">
        <v>0</v>
      </c>
      <c r="AD1336" s="39">
        <v>0</v>
      </c>
      <c r="AE1336" s="39">
        <v>0</v>
      </c>
      <c r="AF1336" s="39">
        <v>0</v>
      </c>
      <c r="AS1336" s="39">
        <v>0</v>
      </c>
      <c r="AT1336" s="39">
        <v>0</v>
      </c>
      <c r="BC1336" s="39">
        <v>0</v>
      </c>
      <c r="BD1336" s="39">
        <v>0</v>
      </c>
    </row>
    <row r="1337" spans="1:56" x14ac:dyDescent="0.2">
      <c r="A1337" s="50"/>
      <c r="B1337" s="50"/>
      <c r="C1337" s="50"/>
      <c r="D1337" s="50"/>
      <c r="E1337" s="50"/>
      <c r="F1337" s="50"/>
      <c r="G1337" s="50"/>
      <c r="H1337" s="50"/>
      <c r="I1337" s="50"/>
      <c r="J1337" s="50"/>
      <c r="K1337" s="50"/>
      <c r="L1337" s="50"/>
    </row>
    <row r="1338" spans="1:56" ht="15" x14ac:dyDescent="0.25">
      <c r="C1338" s="198" t="s">
        <v>74</v>
      </c>
      <c r="D1338" s="198"/>
      <c r="E1338" s="198"/>
      <c r="F1338" s="198"/>
      <c r="G1338" s="198"/>
      <c r="H1338" s="198"/>
      <c r="I1338" s="198">
        <f>J1336</f>
        <v>4127.12</v>
      </c>
      <c r="J1338" s="198"/>
      <c r="O1338" s="49">
        <f>I1338</f>
        <v>4127.12</v>
      </c>
      <c r="P1338" s="39">
        <f>K1338</f>
        <v>0</v>
      </c>
      <c r="Q1338" s="39">
        <f>0</f>
        <v>0</v>
      </c>
      <c r="R1338" s="39">
        <f>0</f>
        <v>0</v>
      </c>
      <c r="U1338" s="39">
        <f>0</f>
        <v>0</v>
      </c>
      <c r="V1338" s="39">
        <f>0</f>
        <v>0</v>
      </c>
      <c r="W1338" s="39">
        <f>0</f>
        <v>0</v>
      </c>
      <c r="X1338" s="39">
        <f>0</f>
        <v>0</v>
      </c>
      <c r="Z1338" s="39">
        <f>0</f>
        <v>0</v>
      </c>
      <c r="AB1338" s="49">
        <f>I1338</f>
        <v>4127.12</v>
      </c>
      <c r="AN1338" s="39">
        <v>4127.12</v>
      </c>
      <c r="AO1338" s="39">
        <v>4127.12</v>
      </c>
      <c r="AP1338" s="39">
        <v>0</v>
      </c>
      <c r="AQ1338" s="39">
        <v>0</v>
      </c>
      <c r="AX1338" s="39">
        <v>0</v>
      </c>
      <c r="AY1338" s="39">
        <v>0</v>
      </c>
      <c r="AZ1338" s="39">
        <v>0</v>
      </c>
      <c r="BA1338" s="39">
        <v>0</v>
      </c>
    </row>
    <row r="1339" spans="1:56" ht="57" x14ac:dyDescent="0.2">
      <c r="A1339" s="103" t="s">
        <v>507</v>
      </c>
      <c r="B1339" s="55" t="s">
        <v>1163</v>
      </c>
      <c r="C1339" s="55" t="s">
        <v>1164</v>
      </c>
      <c r="D1339" s="54" t="s">
        <v>111</v>
      </c>
      <c r="E1339" s="53">
        <v>1.04</v>
      </c>
      <c r="F1339" s="53"/>
      <c r="G1339" s="53">
        <v>1.04</v>
      </c>
      <c r="H1339" s="51">
        <v>185.53</v>
      </c>
      <c r="I1339" s="52"/>
      <c r="J1339" s="51">
        <v>192.95</v>
      </c>
      <c r="K1339" s="52"/>
      <c r="L1339" s="96"/>
      <c r="AC1339" s="39">
        <v>0</v>
      </c>
      <c r="AD1339" s="39">
        <v>0</v>
      </c>
      <c r="AE1339" s="39">
        <v>0</v>
      </c>
      <c r="AF1339" s="39">
        <v>0</v>
      </c>
      <c r="AS1339" s="39">
        <v>0</v>
      </c>
      <c r="AT1339" s="39">
        <v>0</v>
      </c>
      <c r="BC1339" s="39">
        <v>0</v>
      </c>
      <c r="BD1339" s="39">
        <v>0</v>
      </c>
    </row>
    <row r="1340" spans="1:56" x14ac:dyDescent="0.2">
      <c r="A1340" s="50"/>
      <c r="B1340" s="50"/>
      <c r="C1340" s="50"/>
      <c r="D1340" s="50"/>
      <c r="E1340" s="50"/>
      <c r="F1340" s="50"/>
      <c r="G1340" s="50"/>
      <c r="H1340" s="50"/>
      <c r="I1340" s="50"/>
      <c r="J1340" s="50"/>
      <c r="K1340" s="50"/>
      <c r="L1340" s="50"/>
    </row>
    <row r="1341" spans="1:56" ht="15" x14ac:dyDescent="0.25">
      <c r="C1341" s="198" t="s">
        <v>74</v>
      </c>
      <c r="D1341" s="198"/>
      <c r="E1341" s="198"/>
      <c r="F1341" s="198"/>
      <c r="G1341" s="198"/>
      <c r="H1341" s="198"/>
      <c r="I1341" s="198">
        <f>J1339</f>
        <v>192.95</v>
      </c>
      <c r="J1341" s="198"/>
      <c r="O1341" s="49">
        <f>I1341</f>
        <v>192.95</v>
      </c>
      <c r="P1341" s="39">
        <f>K1341</f>
        <v>0</v>
      </c>
      <c r="Q1341" s="39">
        <f>0</f>
        <v>0</v>
      </c>
      <c r="R1341" s="39">
        <f>0</f>
        <v>0</v>
      </c>
      <c r="U1341" s="39">
        <f>0</f>
        <v>0</v>
      </c>
      <c r="V1341" s="39">
        <f>0</f>
        <v>0</v>
      </c>
      <c r="W1341" s="39">
        <f>0</f>
        <v>0</v>
      </c>
      <c r="X1341" s="39">
        <f>0</f>
        <v>0</v>
      </c>
      <c r="Z1341" s="39">
        <f>0</f>
        <v>0</v>
      </c>
      <c r="AB1341" s="49">
        <f>I1341</f>
        <v>192.95</v>
      </c>
      <c r="AN1341" s="39">
        <v>192.95</v>
      </c>
      <c r="AO1341" s="39">
        <v>192.95</v>
      </c>
      <c r="AP1341" s="39">
        <v>0</v>
      </c>
      <c r="AQ1341" s="39">
        <v>0</v>
      </c>
      <c r="AX1341" s="39">
        <v>0</v>
      </c>
      <c r="AY1341" s="39">
        <v>0</v>
      </c>
      <c r="AZ1341" s="39">
        <v>0</v>
      </c>
      <c r="BA1341" s="39">
        <v>0</v>
      </c>
    </row>
    <row r="1342" spans="1:56" ht="57" x14ac:dyDescent="0.2">
      <c r="A1342" s="103" t="s">
        <v>509</v>
      </c>
      <c r="B1342" s="55" t="s">
        <v>1201</v>
      </c>
      <c r="C1342" s="55" t="s">
        <v>1202</v>
      </c>
      <c r="D1342" s="54" t="s">
        <v>111</v>
      </c>
      <c r="E1342" s="53">
        <v>2.0299999999999998</v>
      </c>
      <c r="F1342" s="53"/>
      <c r="G1342" s="53">
        <v>2.0299999999999998</v>
      </c>
      <c r="H1342" s="51">
        <v>180.06</v>
      </c>
      <c r="I1342" s="52"/>
      <c r="J1342" s="51">
        <v>365.52</v>
      </c>
      <c r="K1342" s="52"/>
      <c r="L1342" s="96"/>
      <c r="AC1342" s="39">
        <v>0</v>
      </c>
      <c r="AD1342" s="39">
        <v>0</v>
      </c>
      <c r="AE1342" s="39">
        <v>0</v>
      </c>
      <c r="AF1342" s="39">
        <v>0</v>
      </c>
      <c r="AS1342" s="39">
        <v>0</v>
      </c>
      <c r="AT1342" s="39">
        <v>0</v>
      </c>
      <c r="BC1342" s="39">
        <v>0</v>
      </c>
      <c r="BD1342" s="39">
        <v>0</v>
      </c>
    </row>
    <row r="1343" spans="1:56" x14ac:dyDescent="0.2">
      <c r="A1343" s="50"/>
      <c r="B1343" s="50"/>
      <c r="C1343" s="50"/>
      <c r="D1343" s="50"/>
      <c r="E1343" s="50"/>
      <c r="F1343" s="50"/>
      <c r="G1343" s="50"/>
      <c r="H1343" s="50"/>
      <c r="I1343" s="50"/>
      <c r="J1343" s="50"/>
      <c r="K1343" s="50"/>
      <c r="L1343" s="50"/>
    </row>
    <row r="1344" spans="1:56" ht="15" x14ac:dyDescent="0.25">
      <c r="C1344" s="198" t="s">
        <v>74</v>
      </c>
      <c r="D1344" s="198"/>
      <c r="E1344" s="198"/>
      <c r="F1344" s="198"/>
      <c r="G1344" s="198"/>
      <c r="H1344" s="198"/>
      <c r="I1344" s="198">
        <f>J1342</f>
        <v>365.52</v>
      </c>
      <c r="J1344" s="198"/>
      <c r="O1344" s="49">
        <f>I1344</f>
        <v>365.52</v>
      </c>
      <c r="P1344" s="39">
        <f>K1344</f>
        <v>0</v>
      </c>
      <c r="Q1344" s="39">
        <f>0</f>
        <v>0</v>
      </c>
      <c r="R1344" s="39">
        <f>0</f>
        <v>0</v>
      </c>
      <c r="U1344" s="39">
        <f>0</f>
        <v>0</v>
      </c>
      <c r="V1344" s="39">
        <f>0</f>
        <v>0</v>
      </c>
      <c r="W1344" s="39">
        <f>0</f>
        <v>0</v>
      </c>
      <c r="X1344" s="39">
        <f>0</f>
        <v>0</v>
      </c>
      <c r="Z1344" s="39">
        <f>0</f>
        <v>0</v>
      </c>
      <c r="AB1344" s="49">
        <f>I1344</f>
        <v>365.52</v>
      </c>
      <c r="AN1344" s="39">
        <v>365.52</v>
      </c>
      <c r="AO1344" s="39">
        <v>365.52</v>
      </c>
      <c r="AP1344" s="39">
        <v>0</v>
      </c>
      <c r="AQ1344" s="39">
        <v>0</v>
      </c>
      <c r="AX1344" s="39">
        <v>0</v>
      </c>
      <c r="AY1344" s="39">
        <v>0</v>
      </c>
      <c r="AZ1344" s="39">
        <v>0</v>
      </c>
      <c r="BA1344" s="39">
        <v>0</v>
      </c>
    </row>
    <row r="1345" spans="1:56" ht="159" x14ac:dyDescent="0.2">
      <c r="A1345" s="103" t="s">
        <v>510</v>
      </c>
      <c r="B1345" s="55" t="s">
        <v>1165</v>
      </c>
      <c r="C1345" s="55" t="s">
        <v>1001</v>
      </c>
      <c r="D1345" s="54" t="s">
        <v>104</v>
      </c>
      <c r="E1345" s="53">
        <v>7.7999999999999996E-3</v>
      </c>
      <c r="F1345" s="53"/>
      <c r="G1345" s="53">
        <v>7.7999999999999996E-3</v>
      </c>
      <c r="H1345" s="51"/>
      <c r="I1345" s="52"/>
      <c r="J1345" s="51"/>
      <c r="K1345" s="52"/>
      <c r="L1345" s="96"/>
      <c r="AC1345" s="39">
        <v>14.07</v>
      </c>
      <c r="AD1345" s="39">
        <v>14.07</v>
      </c>
      <c r="AE1345" s="39">
        <v>8.61</v>
      </c>
      <c r="AF1345" s="39">
        <v>8.61</v>
      </c>
      <c r="AS1345" s="39">
        <v>14.07</v>
      </c>
      <c r="AT1345" s="39">
        <v>8.61</v>
      </c>
      <c r="BC1345" s="39">
        <v>0</v>
      </c>
      <c r="BD1345" s="39">
        <v>0</v>
      </c>
    </row>
    <row r="1346" spans="1:56" ht="38.25" x14ac:dyDescent="0.2">
      <c r="B1346" s="106" t="s">
        <v>452</v>
      </c>
    </row>
    <row r="1347" spans="1:56" ht="14.25" x14ac:dyDescent="0.2">
      <c r="A1347" s="103"/>
      <c r="B1347" s="61">
        <v>1</v>
      </c>
      <c r="C1347" s="55" t="s">
        <v>33</v>
      </c>
      <c r="D1347" s="54"/>
      <c r="E1347" s="53"/>
      <c r="F1347" s="53"/>
      <c r="G1347" s="53"/>
      <c r="H1347" s="51">
        <v>1345.96</v>
      </c>
      <c r="I1347" s="52">
        <f>ROUND(1.15,7)</f>
        <v>1.1499999999999999</v>
      </c>
      <c r="J1347" s="51">
        <v>12.07</v>
      </c>
      <c r="K1347" s="52"/>
      <c r="L1347" s="96"/>
    </row>
    <row r="1348" spans="1:56" ht="14.25" x14ac:dyDescent="0.2">
      <c r="A1348" s="103"/>
      <c r="B1348" s="61">
        <v>3</v>
      </c>
      <c r="C1348" s="55" t="s">
        <v>34</v>
      </c>
      <c r="D1348" s="54"/>
      <c r="E1348" s="53"/>
      <c r="F1348" s="53"/>
      <c r="G1348" s="53"/>
      <c r="H1348" s="51">
        <v>117.43</v>
      </c>
      <c r="I1348" s="52">
        <f>ROUND(1.25,7)</f>
        <v>1.25</v>
      </c>
      <c r="J1348" s="51">
        <v>1.1399999999999999</v>
      </c>
      <c r="K1348" s="52"/>
      <c r="L1348" s="96"/>
    </row>
    <row r="1349" spans="1:56" ht="14.25" x14ac:dyDescent="0.2">
      <c r="A1349" s="103"/>
      <c r="B1349" s="61">
        <v>2</v>
      </c>
      <c r="C1349" s="55" t="s">
        <v>67</v>
      </c>
      <c r="D1349" s="54"/>
      <c r="E1349" s="53"/>
      <c r="F1349" s="53"/>
      <c r="G1349" s="53"/>
      <c r="H1349" s="51">
        <v>14.83</v>
      </c>
      <c r="I1349" s="52">
        <f>ROUND(1.25,7)</f>
        <v>1.25</v>
      </c>
      <c r="J1349" s="62">
        <v>0.14000000000000001</v>
      </c>
      <c r="K1349" s="52"/>
      <c r="L1349" s="97"/>
    </row>
    <row r="1350" spans="1:56" ht="14.25" x14ac:dyDescent="0.2">
      <c r="A1350" s="103"/>
      <c r="B1350" s="61">
        <v>4</v>
      </c>
      <c r="C1350" s="55" t="s">
        <v>35</v>
      </c>
      <c r="D1350" s="54"/>
      <c r="E1350" s="53"/>
      <c r="F1350" s="53"/>
      <c r="G1350" s="53"/>
      <c r="H1350" s="51">
        <v>434.65</v>
      </c>
      <c r="I1350" s="52"/>
      <c r="J1350" s="51">
        <v>3.39</v>
      </c>
      <c r="K1350" s="52"/>
      <c r="L1350" s="96"/>
    </row>
    <row r="1351" spans="1:56" ht="14.25" x14ac:dyDescent="0.2">
      <c r="A1351" s="103"/>
      <c r="B1351" s="55" t="s">
        <v>1370</v>
      </c>
      <c r="C1351" s="55" t="s">
        <v>1371</v>
      </c>
      <c r="D1351" s="54" t="s">
        <v>111</v>
      </c>
      <c r="E1351" s="53">
        <v>0</v>
      </c>
      <c r="F1351" s="53"/>
      <c r="G1351" s="53">
        <v>0</v>
      </c>
      <c r="H1351" s="51"/>
      <c r="I1351" s="52"/>
      <c r="J1351" s="51"/>
      <c r="K1351" s="52"/>
      <c r="L1351" s="96"/>
    </row>
    <row r="1352" spans="1:56" ht="14.25" x14ac:dyDescent="0.2">
      <c r="A1352" s="103"/>
      <c r="B1352" s="55" t="s">
        <v>1372</v>
      </c>
      <c r="C1352" s="55" t="s">
        <v>1373</v>
      </c>
      <c r="D1352" s="54" t="s">
        <v>111</v>
      </c>
      <c r="E1352" s="53">
        <v>100</v>
      </c>
      <c r="F1352" s="53"/>
      <c r="G1352" s="53">
        <v>0.78</v>
      </c>
      <c r="H1352" s="51"/>
      <c r="I1352" s="52"/>
      <c r="J1352" s="51"/>
      <c r="K1352" s="52"/>
      <c r="L1352" s="96"/>
    </row>
    <row r="1353" spans="1:56" ht="14.25" x14ac:dyDescent="0.2">
      <c r="A1353" s="103"/>
      <c r="B1353" s="55" t="s">
        <v>1358</v>
      </c>
      <c r="C1353" s="55" t="s">
        <v>130</v>
      </c>
      <c r="D1353" s="54" t="s">
        <v>113</v>
      </c>
      <c r="E1353" s="53">
        <v>0</v>
      </c>
      <c r="F1353" s="53"/>
      <c r="G1353" s="53">
        <v>0</v>
      </c>
      <c r="H1353" s="51"/>
      <c r="I1353" s="52"/>
      <c r="J1353" s="51"/>
      <c r="K1353" s="52"/>
      <c r="L1353" s="96"/>
    </row>
    <row r="1354" spans="1:56" ht="14.25" x14ac:dyDescent="0.2">
      <c r="A1354" s="103"/>
      <c r="B1354" s="55" t="s">
        <v>1358</v>
      </c>
      <c r="C1354" s="55" t="s">
        <v>1374</v>
      </c>
      <c r="D1354" s="54" t="s">
        <v>110</v>
      </c>
      <c r="E1354" s="53">
        <v>0</v>
      </c>
      <c r="F1354" s="53"/>
      <c r="G1354" s="53">
        <v>0</v>
      </c>
      <c r="H1354" s="51"/>
      <c r="I1354" s="52"/>
      <c r="J1354" s="51"/>
      <c r="K1354" s="52"/>
      <c r="L1354" s="96"/>
    </row>
    <row r="1355" spans="1:56" ht="14.25" x14ac:dyDescent="0.2">
      <c r="A1355" s="103"/>
      <c r="B1355" s="55" t="s">
        <v>1375</v>
      </c>
      <c r="C1355" s="55" t="s">
        <v>1376</v>
      </c>
      <c r="D1355" s="54" t="s">
        <v>110</v>
      </c>
      <c r="E1355" s="53">
        <v>0</v>
      </c>
      <c r="F1355" s="53"/>
      <c r="G1355" s="53">
        <v>0</v>
      </c>
      <c r="H1355" s="51"/>
      <c r="I1355" s="52"/>
      <c r="J1355" s="51"/>
      <c r="K1355" s="52"/>
      <c r="L1355" s="96"/>
    </row>
    <row r="1356" spans="1:56" ht="14.25" x14ac:dyDescent="0.2">
      <c r="A1356" s="103"/>
      <c r="B1356" s="55" t="s">
        <v>1377</v>
      </c>
      <c r="C1356" s="55" t="s">
        <v>1378</v>
      </c>
      <c r="D1356" s="54" t="s">
        <v>110</v>
      </c>
      <c r="E1356" s="53">
        <v>0</v>
      </c>
      <c r="F1356" s="53"/>
      <c r="G1356" s="53">
        <v>0</v>
      </c>
      <c r="H1356" s="51"/>
      <c r="I1356" s="52"/>
      <c r="J1356" s="51"/>
      <c r="K1356" s="52"/>
      <c r="L1356" s="96"/>
    </row>
    <row r="1357" spans="1:56" ht="14.25" x14ac:dyDescent="0.2">
      <c r="A1357" s="103"/>
      <c r="B1357" s="55"/>
      <c r="C1357" s="55" t="s">
        <v>68</v>
      </c>
      <c r="D1357" s="54" t="s">
        <v>69</v>
      </c>
      <c r="E1357" s="53">
        <v>154</v>
      </c>
      <c r="F1357" s="53">
        <f>ROUND(1.15,7)</f>
        <v>1.1499999999999999</v>
      </c>
      <c r="G1357" s="53">
        <v>1.3813800000000001</v>
      </c>
      <c r="H1357" s="51"/>
      <c r="I1357" s="52"/>
      <c r="J1357" s="51"/>
      <c r="K1357" s="52"/>
      <c r="L1357" s="96"/>
    </row>
    <row r="1358" spans="1:56" ht="14.25" x14ac:dyDescent="0.2">
      <c r="A1358" s="103"/>
      <c r="B1358" s="55"/>
      <c r="C1358" s="60" t="s">
        <v>70</v>
      </c>
      <c r="D1358" s="59" t="s">
        <v>69</v>
      </c>
      <c r="E1358" s="58">
        <v>1.2</v>
      </c>
      <c r="F1358" s="58">
        <f>ROUND(1.25,7)</f>
        <v>1.25</v>
      </c>
      <c r="G1358" s="58">
        <v>1.17E-2</v>
      </c>
      <c r="H1358" s="56"/>
      <c r="I1358" s="57"/>
      <c r="J1358" s="56"/>
      <c r="K1358" s="57"/>
      <c r="L1358" s="95"/>
    </row>
    <row r="1359" spans="1:56" ht="14.25" x14ac:dyDescent="0.2">
      <c r="A1359" s="103"/>
      <c r="B1359" s="55"/>
      <c r="C1359" s="55" t="s">
        <v>71</v>
      </c>
      <c r="D1359" s="54"/>
      <c r="E1359" s="53"/>
      <c r="F1359" s="53"/>
      <c r="G1359" s="53"/>
      <c r="H1359" s="51">
        <f>H1347+H1348+H1350</f>
        <v>1898.04</v>
      </c>
      <c r="I1359" s="52"/>
      <c r="J1359" s="51">
        <f>J1347+J1348+J1350</f>
        <v>16.600000000000001</v>
      </c>
      <c r="K1359" s="52"/>
      <c r="L1359" s="96"/>
    </row>
    <row r="1360" spans="1:56" ht="14.25" x14ac:dyDescent="0.2">
      <c r="A1360" s="103"/>
      <c r="B1360" s="55"/>
      <c r="C1360" s="55" t="s">
        <v>72</v>
      </c>
      <c r="D1360" s="54"/>
      <c r="E1360" s="53"/>
      <c r="F1360" s="53"/>
      <c r="G1360" s="53"/>
      <c r="H1360" s="51"/>
      <c r="I1360" s="52"/>
      <c r="J1360" s="51">
        <f>SUM(Q1345:Q1363)+SUM(V1345:V1363)</f>
        <v>12.21</v>
      </c>
      <c r="K1360" s="52"/>
      <c r="L1360" s="96"/>
    </row>
    <row r="1361" spans="1:56" ht="71.25" x14ac:dyDescent="0.2">
      <c r="A1361" s="103"/>
      <c r="B1361" s="55" t="s">
        <v>969</v>
      </c>
      <c r="C1361" s="55" t="s">
        <v>968</v>
      </c>
      <c r="D1361" s="54" t="s">
        <v>73</v>
      </c>
      <c r="E1361" s="53">
        <v>128</v>
      </c>
      <c r="F1361" s="53">
        <f>ROUND(0.9,7)</f>
        <v>0.9</v>
      </c>
      <c r="G1361" s="53">
        <v>115.2</v>
      </c>
      <c r="H1361" s="51"/>
      <c r="I1361" s="52"/>
      <c r="J1361" s="51">
        <f>SUM(AC1345:AC1363)</f>
        <v>14.07</v>
      </c>
      <c r="K1361" s="52"/>
      <c r="L1361" s="96"/>
    </row>
    <row r="1362" spans="1:56" ht="71.25" x14ac:dyDescent="0.2">
      <c r="A1362" s="104"/>
      <c r="B1362" s="60" t="s">
        <v>967</v>
      </c>
      <c r="C1362" s="60" t="s">
        <v>966</v>
      </c>
      <c r="D1362" s="59" t="s">
        <v>73</v>
      </c>
      <c r="E1362" s="58">
        <v>83</v>
      </c>
      <c r="F1362" s="58">
        <f>ROUND(0.85,7)</f>
        <v>0.85</v>
      </c>
      <c r="G1362" s="58">
        <v>70.55</v>
      </c>
      <c r="H1362" s="56"/>
      <c r="I1362" s="57"/>
      <c r="J1362" s="56">
        <f>SUM(AE1345:AE1363)</f>
        <v>8.61</v>
      </c>
      <c r="K1362" s="57"/>
      <c r="L1362" s="95"/>
    </row>
    <row r="1363" spans="1:56" ht="15" x14ac:dyDescent="0.25">
      <c r="C1363" s="198" t="s">
        <v>74</v>
      </c>
      <c r="D1363" s="198"/>
      <c r="E1363" s="198"/>
      <c r="F1363" s="198"/>
      <c r="G1363" s="198"/>
      <c r="H1363" s="198"/>
      <c r="I1363" s="198">
        <f>J1347+J1348+J1350+J1361+J1362</f>
        <v>39.28</v>
      </c>
      <c r="J1363" s="198"/>
      <c r="O1363" s="49">
        <f>I1363</f>
        <v>39.28</v>
      </c>
      <c r="P1363" s="39">
        <f>K1363</f>
        <v>0</v>
      </c>
      <c r="Q1363" s="49">
        <f>J1347</f>
        <v>12.07</v>
      </c>
      <c r="R1363" s="49">
        <f>J1347</f>
        <v>12.07</v>
      </c>
      <c r="U1363" s="94">
        <f>L1347</f>
        <v>0</v>
      </c>
      <c r="V1363" s="49">
        <f>J1349</f>
        <v>0.14000000000000001</v>
      </c>
      <c r="W1363" s="94">
        <f>L1349</f>
        <v>0</v>
      </c>
      <c r="X1363" s="49">
        <f>J1348</f>
        <v>1.1399999999999999</v>
      </c>
      <c r="Z1363" s="94">
        <f>L1348</f>
        <v>0</v>
      </c>
      <c r="AB1363" s="49">
        <f>J1350</f>
        <v>3.39</v>
      </c>
      <c r="AN1363" s="39">
        <v>39.28</v>
      </c>
      <c r="AO1363" s="39">
        <v>3.39</v>
      </c>
      <c r="AP1363" s="39">
        <v>1.1399999999999999</v>
      </c>
      <c r="AQ1363" s="39">
        <v>12.07</v>
      </c>
      <c r="AX1363" s="39">
        <v>0</v>
      </c>
      <c r="AY1363" s="39">
        <v>0</v>
      </c>
      <c r="AZ1363" s="39">
        <v>0</v>
      </c>
      <c r="BA1363" s="39">
        <v>0</v>
      </c>
    </row>
    <row r="1364" spans="1:56" ht="42.75" x14ac:dyDescent="0.2">
      <c r="A1364" s="103" t="s">
        <v>512</v>
      </c>
      <c r="B1364" s="55" t="s">
        <v>1185</v>
      </c>
      <c r="C1364" s="55" t="s">
        <v>1186</v>
      </c>
      <c r="D1364" s="54" t="s">
        <v>111</v>
      </c>
      <c r="E1364" s="53">
        <v>0.47</v>
      </c>
      <c r="F1364" s="53"/>
      <c r="G1364" s="53">
        <v>0.47</v>
      </c>
      <c r="H1364" s="51">
        <v>65.739999999999995</v>
      </c>
      <c r="I1364" s="52"/>
      <c r="J1364" s="51">
        <v>30.9</v>
      </c>
      <c r="K1364" s="52"/>
      <c r="L1364" s="96"/>
      <c r="AC1364" s="39">
        <v>0</v>
      </c>
      <c r="AD1364" s="39">
        <v>0</v>
      </c>
      <c r="AE1364" s="39">
        <v>0</v>
      </c>
      <c r="AF1364" s="39">
        <v>0</v>
      </c>
      <c r="AS1364" s="39">
        <v>0</v>
      </c>
      <c r="AT1364" s="39">
        <v>0</v>
      </c>
      <c r="BC1364" s="39">
        <v>0</v>
      </c>
      <c r="BD1364" s="39">
        <v>0</v>
      </c>
    </row>
    <row r="1365" spans="1:56" x14ac:dyDescent="0.2">
      <c r="A1365" s="50"/>
      <c r="B1365" s="50"/>
      <c r="C1365" s="50"/>
      <c r="D1365" s="50"/>
      <c r="E1365" s="50"/>
      <c r="F1365" s="50"/>
      <c r="G1365" s="50"/>
      <c r="H1365" s="50"/>
      <c r="I1365" s="50"/>
      <c r="J1365" s="50"/>
      <c r="K1365" s="50"/>
      <c r="L1365" s="50"/>
    </row>
    <row r="1366" spans="1:56" ht="15" x14ac:dyDescent="0.25">
      <c r="C1366" s="198" t="s">
        <v>74</v>
      </c>
      <c r="D1366" s="198"/>
      <c r="E1366" s="198"/>
      <c r="F1366" s="198"/>
      <c r="G1366" s="198"/>
      <c r="H1366" s="198"/>
      <c r="I1366" s="198">
        <f>J1364</f>
        <v>30.9</v>
      </c>
      <c r="J1366" s="198"/>
      <c r="O1366" s="49">
        <f>I1366</f>
        <v>30.9</v>
      </c>
      <c r="P1366" s="39">
        <f>K1366</f>
        <v>0</v>
      </c>
      <c r="Q1366" s="39">
        <f>0</f>
        <v>0</v>
      </c>
      <c r="R1366" s="39">
        <f>0</f>
        <v>0</v>
      </c>
      <c r="U1366" s="39">
        <f>0</f>
        <v>0</v>
      </c>
      <c r="V1366" s="39">
        <f>0</f>
        <v>0</v>
      </c>
      <c r="W1366" s="39">
        <f>0</f>
        <v>0</v>
      </c>
      <c r="X1366" s="39">
        <f>0</f>
        <v>0</v>
      </c>
      <c r="Z1366" s="39">
        <f>0</f>
        <v>0</v>
      </c>
      <c r="AB1366" s="49">
        <f>I1366</f>
        <v>30.9</v>
      </c>
      <c r="AN1366" s="39">
        <v>30.9</v>
      </c>
      <c r="AO1366" s="39">
        <v>30.9</v>
      </c>
      <c r="AP1366" s="39">
        <v>0</v>
      </c>
      <c r="AQ1366" s="39">
        <v>0</v>
      </c>
      <c r="AX1366" s="39">
        <v>0</v>
      </c>
      <c r="AY1366" s="39">
        <v>0</v>
      </c>
      <c r="AZ1366" s="39">
        <v>0</v>
      </c>
      <c r="BA1366" s="39">
        <v>0</v>
      </c>
    </row>
    <row r="1367" spans="1:56" ht="42.75" x14ac:dyDescent="0.2">
      <c r="A1367" s="103" t="s">
        <v>514</v>
      </c>
      <c r="B1367" s="55" t="s">
        <v>1168</v>
      </c>
      <c r="C1367" s="55" t="s">
        <v>1169</v>
      </c>
      <c r="D1367" s="54" t="s">
        <v>111</v>
      </c>
      <c r="E1367" s="53">
        <v>0.31</v>
      </c>
      <c r="F1367" s="53"/>
      <c r="G1367" s="53">
        <v>0.31</v>
      </c>
      <c r="H1367" s="51">
        <v>75.599999999999994</v>
      </c>
      <c r="I1367" s="52"/>
      <c r="J1367" s="51">
        <v>23.44</v>
      </c>
      <c r="K1367" s="52"/>
      <c r="L1367" s="96"/>
      <c r="AC1367" s="39">
        <v>0</v>
      </c>
      <c r="AD1367" s="39">
        <v>0</v>
      </c>
      <c r="AE1367" s="39">
        <v>0</v>
      </c>
      <c r="AF1367" s="39">
        <v>0</v>
      </c>
      <c r="AS1367" s="39">
        <v>0</v>
      </c>
      <c r="AT1367" s="39">
        <v>0</v>
      </c>
      <c r="BC1367" s="39">
        <v>0</v>
      </c>
      <c r="BD1367" s="39">
        <v>0</v>
      </c>
    </row>
    <row r="1368" spans="1:56" x14ac:dyDescent="0.2">
      <c r="A1368" s="50"/>
      <c r="B1368" s="50"/>
      <c r="C1368" s="50"/>
      <c r="D1368" s="50"/>
      <c r="E1368" s="50"/>
      <c r="F1368" s="50"/>
      <c r="G1368" s="50"/>
      <c r="H1368" s="50"/>
      <c r="I1368" s="50"/>
      <c r="J1368" s="50"/>
      <c r="K1368" s="50"/>
      <c r="L1368" s="50"/>
    </row>
    <row r="1369" spans="1:56" ht="15" x14ac:dyDescent="0.25">
      <c r="C1369" s="198" t="s">
        <v>74</v>
      </c>
      <c r="D1369" s="198"/>
      <c r="E1369" s="198"/>
      <c r="F1369" s="198"/>
      <c r="G1369" s="198"/>
      <c r="H1369" s="198"/>
      <c r="I1369" s="198">
        <f>J1367</f>
        <v>23.44</v>
      </c>
      <c r="J1369" s="198"/>
      <c r="O1369" s="49">
        <f>I1369</f>
        <v>23.44</v>
      </c>
      <c r="P1369" s="39">
        <f>K1369</f>
        <v>0</v>
      </c>
      <c r="Q1369" s="39">
        <f>0</f>
        <v>0</v>
      </c>
      <c r="R1369" s="39">
        <f>0</f>
        <v>0</v>
      </c>
      <c r="U1369" s="39">
        <f>0</f>
        <v>0</v>
      </c>
      <c r="V1369" s="39">
        <f>0</f>
        <v>0</v>
      </c>
      <c r="W1369" s="39">
        <f>0</f>
        <v>0</v>
      </c>
      <c r="X1369" s="39">
        <f>0</f>
        <v>0</v>
      </c>
      <c r="Z1369" s="39">
        <f>0</f>
        <v>0</v>
      </c>
      <c r="AB1369" s="49">
        <f>I1369</f>
        <v>23.44</v>
      </c>
      <c r="AN1369" s="39">
        <v>23.44</v>
      </c>
      <c r="AO1369" s="39">
        <v>23.44</v>
      </c>
      <c r="AP1369" s="39">
        <v>0</v>
      </c>
      <c r="AQ1369" s="39">
        <v>0</v>
      </c>
      <c r="AX1369" s="39">
        <v>0</v>
      </c>
      <c r="AY1369" s="39">
        <v>0</v>
      </c>
      <c r="AZ1369" s="39">
        <v>0</v>
      </c>
      <c r="BA1369" s="39">
        <v>0</v>
      </c>
    </row>
    <row r="1370" spans="1:56" ht="71.25" x14ac:dyDescent="0.2">
      <c r="A1370" s="103" t="s">
        <v>517</v>
      </c>
      <c r="B1370" s="55" t="s">
        <v>1134</v>
      </c>
      <c r="C1370" s="55" t="s">
        <v>1135</v>
      </c>
      <c r="D1370" s="54" t="s">
        <v>108</v>
      </c>
      <c r="E1370" s="53">
        <v>8.0000000000000002E-3</v>
      </c>
      <c r="F1370" s="53"/>
      <c r="G1370" s="53">
        <v>8.0000000000000002E-3</v>
      </c>
      <c r="H1370" s="51">
        <v>12676.79</v>
      </c>
      <c r="I1370" s="52"/>
      <c r="J1370" s="51">
        <v>101.41</v>
      </c>
      <c r="K1370" s="52"/>
      <c r="L1370" s="96"/>
      <c r="AC1370" s="39">
        <v>0</v>
      </c>
      <c r="AD1370" s="39">
        <v>0</v>
      </c>
      <c r="AE1370" s="39">
        <v>0</v>
      </c>
      <c r="AF1370" s="39">
        <v>0</v>
      </c>
      <c r="AS1370" s="39">
        <v>0</v>
      </c>
      <c r="AT1370" s="39">
        <v>0</v>
      </c>
      <c r="BC1370" s="39">
        <v>0</v>
      </c>
      <c r="BD1370" s="39">
        <v>0</v>
      </c>
    </row>
    <row r="1371" spans="1:56" x14ac:dyDescent="0.2">
      <c r="A1371" s="50"/>
      <c r="B1371" s="50"/>
      <c r="C1371" s="50"/>
      <c r="D1371" s="50"/>
      <c r="E1371" s="50"/>
      <c r="F1371" s="50"/>
      <c r="G1371" s="50"/>
      <c r="H1371" s="50"/>
      <c r="I1371" s="50"/>
      <c r="J1371" s="50"/>
      <c r="K1371" s="50"/>
      <c r="L1371" s="50"/>
    </row>
    <row r="1372" spans="1:56" ht="15" x14ac:dyDescent="0.25">
      <c r="C1372" s="198" t="s">
        <v>74</v>
      </c>
      <c r="D1372" s="198"/>
      <c r="E1372" s="198"/>
      <c r="F1372" s="198"/>
      <c r="G1372" s="198"/>
      <c r="H1372" s="198"/>
      <c r="I1372" s="198">
        <f>J1370</f>
        <v>101.41</v>
      </c>
      <c r="J1372" s="198"/>
      <c r="O1372" s="49">
        <f>I1372</f>
        <v>101.41</v>
      </c>
      <c r="P1372" s="39">
        <f>K1372</f>
        <v>0</v>
      </c>
      <c r="Q1372" s="39">
        <f>0</f>
        <v>0</v>
      </c>
      <c r="R1372" s="39">
        <f>0</f>
        <v>0</v>
      </c>
      <c r="U1372" s="39">
        <f>0</f>
        <v>0</v>
      </c>
      <c r="V1372" s="39">
        <f>0</f>
        <v>0</v>
      </c>
      <c r="W1372" s="39">
        <f>0</f>
        <v>0</v>
      </c>
      <c r="X1372" s="39">
        <f>0</f>
        <v>0</v>
      </c>
      <c r="Z1372" s="39">
        <f>0</f>
        <v>0</v>
      </c>
      <c r="AB1372" s="49">
        <f>I1372</f>
        <v>101.41</v>
      </c>
      <c r="AN1372" s="39">
        <v>101.41</v>
      </c>
      <c r="AO1372" s="39">
        <v>101.41</v>
      </c>
      <c r="AP1372" s="39">
        <v>0</v>
      </c>
      <c r="AQ1372" s="39">
        <v>0</v>
      </c>
      <c r="AX1372" s="39">
        <v>0</v>
      </c>
      <c r="AY1372" s="39">
        <v>0</v>
      </c>
      <c r="AZ1372" s="39">
        <v>0</v>
      </c>
      <c r="BA1372" s="39">
        <v>0</v>
      </c>
    </row>
    <row r="1373" spans="1:56" ht="159" x14ac:dyDescent="0.2">
      <c r="A1373" s="103" t="s">
        <v>519</v>
      </c>
      <c r="B1373" s="55" t="s">
        <v>1136</v>
      </c>
      <c r="C1373" s="55" t="s">
        <v>1005</v>
      </c>
      <c r="D1373" s="54" t="s">
        <v>104</v>
      </c>
      <c r="E1373" s="53">
        <v>0.06</v>
      </c>
      <c r="F1373" s="53"/>
      <c r="G1373" s="53">
        <v>0.06</v>
      </c>
      <c r="H1373" s="51"/>
      <c r="I1373" s="52"/>
      <c r="J1373" s="51"/>
      <c r="K1373" s="52"/>
      <c r="L1373" s="96"/>
      <c r="AC1373" s="39">
        <v>134.86000000000001</v>
      </c>
      <c r="AD1373" s="39">
        <v>134.86000000000001</v>
      </c>
      <c r="AE1373" s="39">
        <v>89.15</v>
      </c>
      <c r="AF1373" s="39">
        <v>89.15</v>
      </c>
      <c r="AS1373" s="39">
        <v>134.86000000000001</v>
      </c>
      <c r="AT1373" s="39">
        <v>89.15</v>
      </c>
      <c r="BC1373" s="39">
        <v>0</v>
      </c>
      <c r="BD1373" s="39">
        <v>0</v>
      </c>
    </row>
    <row r="1374" spans="1:56" ht="38.25" x14ac:dyDescent="0.2">
      <c r="B1374" s="106" t="s">
        <v>452</v>
      </c>
    </row>
    <row r="1375" spans="1:56" ht="14.25" x14ac:dyDescent="0.2">
      <c r="A1375" s="103"/>
      <c r="B1375" s="61">
        <v>1</v>
      </c>
      <c r="C1375" s="55" t="s">
        <v>33</v>
      </c>
      <c r="D1375" s="54"/>
      <c r="E1375" s="53"/>
      <c r="F1375" s="53"/>
      <c r="G1375" s="53"/>
      <c r="H1375" s="51">
        <v>2142.0300000000002</v>
      </c>
      <c r="I1375" s="52">
        <f>ROUND(1.15,7)</f>
        <v>1.1499999999999999</v>
      </c>
      <c r="J1375" s="51">
        <v>147.80000000000001</v>
      </c>
      <c r="K1375" s="52"/>
      <c r="L1375" s="96"/>
    </row>
    <row r="1376" spans="1:56" ht="14.25" x14ac:dyDescent="0.2">
      <c r="A1376" s="103"/>
      <c r="B1376" s="61">
        <v>3</v>
      </c>
      <c r="C1376" s="55" t="s">
        <v>34</v>
      </c>
      <c r="D1376" s="54"/>
      <c r="E1376" s="53"/>
      <c r="F1376" s="53"/>
      <c r="G1376" s="53"/>
      <c r="H1376" s="51">
        <v>572.45000000000005</v>
      </c>
      <c r="I1376" s="52">
        <f>ROUND(1.25,7)</f>
        <v>1.25</v>
      </c>
      <c r="J1376" s="51">
        <v>42.93</v>
      </c>
      <c r="K1376" s="52"/>
      <c r="L1376" s="96"/>
    </row>
    <row r="1377" spans="1:56" ht="14.25" x14ac:dyDescent="0.2">
      <c r="A1377" s="103"/>
      <c r="B1377" s="61">
        <v>2</v>
      </c>
      <c r="C1377" s="55" t="s">
        <v>67</v>
      </c>
      <c r="D1377" s="54"/>
      <c r="E1377" s="53"/>
      <c r="F1377" s="53"/>
      <c r="G1377" s="53"/>
      <c r="H1377" s="51">
        <v>27.26</v>
      </c>
      <c r="I1377" s="52">
        <f>ROUND(1.25,7)</f>
        <v>1.25</v>
      </c>
      <c r="J1377" s="62">
        <v>2.04</v>
      </c>
      <c r="K1377" s="52"/>
      <c r="L1377" s="97"/>
    </row>
    <row r="1378" spans="1:56" ht="14.25" x14ac:dyDescent="0.2">
      <c r="A1378" s="103"/>
      <c r="B1378" s="61">
        <v>4</v>
      </c>
      <c r="C1378" s="55" t="s">
        <v>35</v>
      </c>
      <c r="D1378" s="54"/>
      <c r="E1378" s="53"/>
      <c r="F1378" s="53"/>
      <c r="G1378" s="53"/>
      <c r="H1378" s="51">
        <v>7278.13</v>
      </c>
      <c r="I1378" s="52"/>
      <c r="J1378" s="51">
        <v>436.69</v>
      </c>
      <c r="K1378" s="52"/>
      <c r="L1378" s="96"/>
    </row>
    <row r="1379" spans="1:56" ht="14.25" x14ac:dyDescent="0.2">
      <c r="A1379" s="103"/>
      <c r="B1379" s="55" t="s">
        <v>1384</v>
      </c>
      <c r="C1379" s="55" t="s">
        <v>1385</v>
      </c>
      <c r="D1379" s="54" t="s">
        <v>108</v>
      </c>
      <c r="E1379" s="53">
        <v>0.72</v>
      </c>
      <c r="F1379" s="53"/>
      <c r="G1379" s="53">
        <v>4.3200000000000002E-2</v>
      </c>
      <c r="H1379" s="51"/>
      <c r="I1379" s="52"/>
      <c r="J1379" s="51"/>
      <c r="K1379" s="52"/>
      <c r="L1379" s="96"/>
    </row>
    <row r="1380" spans="1:56" ht="14.25" x14ac:dyDescent="0.2">
      <c r="A1380" s="103"/>
      <c r="B1380" s="55"/>
      <c r="C1380" s="55" t="s">
        <v>68</v>
      </c>
      <c r="D1380" s="54" t="s">
        <v>69</v>
      </c>
      <c r="E1380" s="53">
        <v>247.92</v>
      </c>
      <c r="F1380" s="53">
        <f>ROUND(1.15,7)</f>
        <v>1.1499999999999999</v>
      </c>
      <c r="G1380" s="53">
        <v>17.106480000000001</v>
      </c>
      <c r="H1380" s="51"/>
      <c r="I1380" s="52"/>
      <c r="J1380" s="51"/>
      <c r="K1380" s="52"/>
      <c r="L1380" s="96"/>
    </row>
    <row r="1381" spans="1:56" ht="14.25" x14ac:dyDescent="0.2">
      <c r="A1381" s="103"/>
      <c r="B1381" s="55"/>
      <c r="C1381" s="60" t="s">
        <v>70</v>
      </c>
      <c r="D1381" s="59" t="s">
        <v>69</v>
      </c>
      <c r="E1381" s="58">
        <v>2.35</v>
      </c>
      <c r="F1381" s="58">
        <f>ROUND(1.25,7)</f>
        <v>1.25</v>
      </c>
      <c r="G1381" s="58">
        <v>0.17624999999999999</v>
      </c>
      <c r="H1381" s="56"/>
      <c r="I1381" s="57"/>
      <c r="J1381" s="56"/>
      <c r="K1381" s="57"/>
      <c r="L1381" s="95"/>
    </row>
    <row r="1382" spans="1:56" ht="14.25" x14ac:dyDescent="0.2">
      <c r="A1382" s="103"/>
      <c r="B1382" s="55"/>
      <c r="C1382" s="55" t="s">
        <v>71</v>
      </c>
      <c r="D1382" s="54"/>
      <c r="E1382" s="53"/>
      <c r="F1382" s="53"/>
      <c r="G1382" s="53"/>
      <c r="H1382" s="51">
        <f>H1375+H1376+H1378</f>
        <v>9992.61</v>
      </c>
      <c r="I1382" s="52"/>
      <c r="J1382" s="51">
        <f>J1375+J1376+J1378</f>
        <v>627.42000000000007</v>
      </c>
      <c r="K1382" s="52"/>
      <c r="L1382" s="96"/>
    </row>
    <row r="1383" spans="1:56" ht="14.25" x14ac:dyDescent="0.2">
      <c r="A1383" s="103"/>
      <c r="B1383" s="55"/>
      <c r="C1383" s="55" t="s">
        <v>72</v>
      </c>
      <c r="D1383" s="54"/>
      <c r="E1383" s="53"/>
      <c r="F1383" s="53"/>
      <c r="G1383" s="53"/>
      <c r="H1383" s="51"/>
      <c r="I1383" s="52"/>
      <c r="J1383" s="51">
        <f>SUM(Q1373:Q1386)+SUM(V1373:V1386)</f>
        <v>149.84</v>
      </c>
      <c r="K1383" s="52"/>
      <c r="L1383" s="96"/>
    </row>
    <row r="1384" spans="1:56" ht="28.5" x14ac:dyDescent="0.2">
      <c r="A1384" s="103"/>
      <c r="B1384" s="55" t="s">
        <v>216</v>
      </c>
      <c r="C1384" s="55" t="s">
        <v>215</v>
      </c>
      <c r="D1384" s="54" t="s">
        <v>73</v>
      </c>
      <c r="E1384" s="53">
        <v>100</v>
      </c>
      <c r="F1384" s="53">
        <f>ROUND(0.9,7)</f>
        <v>0.9</v>
      </c>
      <c r="G1384" s="53">
        <v>90</v>
      </c>
      <c r="H1384" s="51"/>
      <c r="I1384" s="52"/>
      <c r="J1384" s="51">
        <f>SUM(AC1373:AC1386)</f>
        <v>134.86000000000001</v>
      </c>
      <c r="K1384" s="52"/>
      <c r="L1384" s="96"/>
    </row>
    <row r="1385" spans="1:56" ht="42.75" x14ac:dyDescent="0.2">
      <c r="A1385" s="104"/>
      <c r="B1385" s="60" t="s">
        <v>214</v>
      </c>
      <c r="C1385" s="60" t="s">
        <v>213</v>
      </c>
      <c r="D1385" s="59" t="s">
        <v>73</v>
      </c>
      <c r="E1385" s="58">
        <v>70</v>
      </c>
      <c r="F1385" s="58">
        <f>ROUND(0.85,7)</f>
        <v>0.85</v>
      </c>
      <c r="G1385" s="58">
        <v>59.5</v>
      </c>
      <c r="H1385" s="56"/>
      <c r="I1385" s="57"/>
      <c r="J1385" s="56">
        <f>SUM(AE1373:AE1386)</f>
        <v>89.15</v>
      </c>
      <c r="K1385" s="57"/>
      <c r="L1385" s="95"/>
    </row>
    <row r="1386" spans="1:56" ht="15" x14ac:dyDescent="0.25">
      <c r="C1386" s="198" t="s">
        <v>74</v>
      </c>
      <c r="D1386" s="198"/>
      <c r="E1386" s="198"/>
      <c r="F1386" s="198"/>
      <c r="G1386" s="198"/>
      <c r="H1386" s="198"/>
      <c r="I1386" s="198">
        <f>J1375+J1376+J1378+J1384+J1385</f>
        <v>851.43000000000006</v>
      </c>
      <c r="J1386" s="198"/>
      <c r="O1386" s="49">
        <f>I1386</f>
        <v>851.43000000000006</v>
      </c>
      <c r="P1386" s="39">
        <f>K1386</f>
        <v>0</v>
      </c>
      <c r="Q1386" s="49">
        <f>J1375</f>
        <v>147.80000000000001</v>
      </c>
      <c r="R1386" s="49">
        <f>J1375</f>
        <v>147.80000000000001</v>
      </c>
      <c r="U1386" s="94">
        <f>L1375</f>
        <v>0</v>
      </c>
      <c r="V1386" s="49">
        <f>J1377</f>
        <v>2.04</v>
      </c>
      <c r="W1386" s="94">
        <f>L1377</f>
        <v>0</v>
      </c>
      <c r="X1386" s="49">
        <f>J1376</f>
        <v>42.93</v>
      </c>
      <c r="Z1386" s="94">
        <f>L1376</f>
        <v>0</v>
      </c>
      <c r="AB1386" s="49">
        <f>J1378</f>
        <v>436.69</v>
      </c>
      <c r="AN1386" s="39">
        <v>851.43000000000006</v>
      </c>
      <c r="AO1386" s="39">
        <v>436.69</v>
      </c>
      <c r="AP1386" s="39">
        <v>42.93</v>
      </c>
      <c r="AQ1386" s="39">
        <v>147.80000000000001</v>
      </c>
      <c r="AX1386" s="39">
        <v>0</v>
      </c>
      <c r="AY1386" s="39">
        <v>0</v>
      </c>
      <c r="AZ1386" s="39">
        <v>0</v>
      </c>
      <c r="BA1386" s="39">
        <v>0</v>
      </c>
    </row>
    <row r="1387" spans="1:56" ht="28.5" x14ac:dyDescent="0.2">
      <c r="A1387" s="103" t="s">
        <v>522</v>
      </c>
      <c r="B1387" s="55" t="s">
        <v>1137</v>
      </c>
      <c r="C1387" s="55" t="s">
        <v>1138</v>
      </c>
      <c r="D1387" s="54" t="s">
        <v>111</v>
      </c>
      <c r="E1387" s="53">
        <v>6</v>
      </c>
      <c r="F1387" s="53"/>
      <c r="G1387" s="53">
        <v>6</v>
      </c>
      <c r="H1387" s="51">
        <v>59.11</v>
      </c>
      <c r="I1387" s="52"/>
      <c r="J1387" s="51">
        <v>354.66</v>
      </c>
      <c r="K1387" s="52"/>
      <c r="L1387" s="96"/>
      <c r="AC1387" s="39">
        <v>0</v>
      </c>
      <c r="AD1387" s="39">
        <v>0</v>
      </c>
      <c r="AE1387" s="39">
        <v>0</v>
      </c>
      <c r="AF1387" s="39">
        <v>0</v>
      </c>
      <c r="AS1387" s="39">
        <v>0</v>
      </c>
      <c r="AT1387" s="39">
        <v>0</v>
      </c>
      <c r="BC1387" s="39">
        <v>0</v>
      </c>
      <c r="BD1387" s="39">
        <v>0</v>
      </c>
    </row>
    <row r="1388" spans="1:56" x14ac:dyDescent="0.2">
      <c r="A1388" s="50"/>
      <c r="B1388" s="50"/>
      <c r="C1388" s="50"/>
      <c r="D1388" s="50"/>
      <c r="E1388" s="50"/>
      <c r="F1388" s="50"/>
      <c r="G1388" s="50"/>
      <c r="H1388" s="50"/>
      <c r="I1388" s="50"/>
      <c r="J1388" s="50"/>
      <c r="K1388" s="50"/>
      <c r="L1388" s="50"/>
    </row>
    <row r="1389" spans="1:56" ht="15" x14ac:dyDescent="0.25">
      <c r="C1389" s="198" t="s">
        <v>74</v>
      </c>
      <c r="D1389" s="198"/>
      <c r="E1389" s="198"/>
      <c r="F1389" s="198"/>
      <c r="G1389" s="198"/>
      <c r="H1389" s="198"/>
      <c r="I1389" s="198">
        <f>J1387</f>
        <v>354.66</v>
      </c>
      <c r="J1389" s="198"/>
      <c r="O1389" s="49">
        <f>I1389</f>
        <v>354.66</v>
      </c>
      <c r="P1389" s="39">
        <f>K1389</f>
        <v>0</v>
      </c>
      <c r="Q1389" s="39">
        <f>0</f>
        <v>0</v>
      </c>
      <c r="R1389" s="39">
        <f>0</f>
        <v>0</v>
      </c>
      <c r="U1389" s="39">
        <f>0</f>
        <v>0</v>
      </c>
      <c r="V1389" s="39">
        <f>0</f>
        <v>0</v>
      </c>
      <c r="W1389" s="39">
        <f>0</f>
        <v>0</v>
      </c>
      <c r="X1389" s="39">
        <f>0</f>
        <v>0</v>
      </c>
      <c r="Z1389" s="39">
        <f>0</f>
        <v>0</v>
      </c>
      <c r="AB1389" s="49">
        <f>I1389</f>
        <v>354.66</v>
      </c>
      <c r="AN1389" s="39">
        <v>354.66</v>
      </c>
      <c r="AO1389" s="39">
        <v>354.66</v>
      </c>
      <c r="AP1389" s="39">
        <v>0</v>
      </c>
      <c r="AQ1389" s="39">
        <v>0</v>
      </c>
      <c r="AX1389" s="39">
        <v>0</v>
      </c>
      <c r="AY1389" s="39">
        <v>0</v>
      </c>
      <c r="AZ1389" s="39">
        <v>0</v>
      </c>
      <c r="BA1389" s="39">
        <v>0</v>
      </c>
    </row>
    <row r="1390" spans="1:56" ht="14.25" x14ac:dyDescent="0.2">
      <c r="C1390" s="107" t="s">
        <v>1203</v>
      </c>
    </row>
    <row r="1391" spans="1:56" ht="144.75" x14ac:dyDescent="0.2">
      <c r="A1391" s="103" t="s">
        <v>525</v>
      </c>
      <c r="B1391" s="55" t="s">
        <v>1191</v>
      </c>
      <c r="C1391" s="55" t="s">
        <v>1000</v>
      </c>
      <c r="D1391" s="54" t="s">
        <v>110</v>
      </c>
      <c r="E1391" s="53">
        <v>1</v>
      </c>
      <c r="F1391" s="53"/>
      <c r="G1391" s="53">
        <v>1</v>
      </c>
      <c r="H1391" s="51"/>
      <c r="I1391" s="52"/>
      <c r="J1391" s="51"/>
      <c r="K1391" s="52"/>
      <c r="L1391" s="96"/>
      <c r="AC1391" s="39">
        <v>140.16</v>
      </c>
      <c r="AD1391" s="39">
        <v>140.16</v>
      </c>
      <c r="AE1391" s="39">
        <v>85.84</v>
      </c>
      <c r="AF1391" s="39">
        <v>85.84</v>
      </c>
      <c r="AS1391" s="39">
        <v>140.16</v>
      </c>
      <c r="AT1391" s="39">
        <v>85.84</v>
      </c>
      <c r="BC1391" s="39">
        <v>0</v>
      </c>
      <c r="BD1391" s="39">
        <v>0</v>
      </c>
    </row>
    <row r="1392" spans="1:56" ht="38.25" x14ac:dyDescent="0.2">
      <c r="B1392" s="106" t="s">
        <v>452</v>
      </c>
    </row>
    <row r="1393" spans="1:60" ht="14.25" x14ac:dyDescent="0.2">
      <c r="A1393" s="103"/>
      <c r="B1393" s="61">
        <v>1</v>
      </c>
      <c r="C1393" s="55" t="s">
        <v>33</v>
      </c>
      <c r="D1393" s="54"/>
      <c r="E1393" s="53"/>
      <c r="F1393" s="53"/>
      <c r="G1393" s="53"/>
      <c r="H1393" s="51">
        <v>103.9</v>
      </c>
      <c r="I1393" s="52">
        <f>ROUND(1.15,7)</f>
        <v>1.1499999999999999</v>
      </c>
      <c r="J1393" s="51">
        <v>119.49</v>
      </c>
      <c r="K1393" s="52"/>
      <c r="L1393" s="96"/>
    </row>
    <row r="1394" spans="1:60" ht="14.25" x14ac:dyDescent="0.2">
      <c r="A1394" s="103"/>
      <c r="B1394" s="61">
        <v>3</v>
      </c>
      <c r="C1394" s="55" t="s">
        <v>34</v>
      </c>
      <c r="D1394" s="54"/>
      <c r="E1394" s="53"/>
      <c r="F1394" s="53"/>
      <c r="G1394" s="53"/>
      <c r="H1394" s="51">
        <v>20.6</v>
      </c>
      <c r="I1394" s="52">
        <f>ROUND(1.25,7)</f>
        <v>1.25</v>
      </c>
      <c r="J1394" s="51">
        <v>25.76</v>
      </c>
      <c r="K1394" s="52"/>
      <c r="L1394" s="96"/>
    </row>
    <row r="1395" spans="1:60" ht="14.25" x14ac:dyDescent="0.2">
      <c r="A1395" s="103"/>
      <c r="B1395" s="61">
        <v>2</v>
      </c>
      <c r="C1395" s="55" t="s">
        <v>67</v>
      </c>
      <c r="D1395" s="54"/>
      <c r="E1395" s="53"/>
      <c r="F1395" s="53"/>
      <c r="G1395" s="53"/>
      <c r="H1395" s="51">
        <v>1.74</v>
      </c>
      <c r="I1395" s="52">
        <f>ROUND(1.25,7)</f>
        <v>1.25</v>
      </c>
      <c r="J1395" s="62">
        <v>2.1800000000000002</v>
      </c>
      <c r="K1395" s="52"/>
      <c r="L1395" s="97"/>
    </row>
    <row r="1396" spans="1:60" ht="14.25" x14ac:dyDescent="0.2">
      <c r="A1396" s="103"/>
      <c r="B1396" s="61">
        <v>4</v>
      </c>
      <c r="C1396" s="55" t="s">
        <v>35</v>
      </c>
      <c r="D1396" s="54"/>
      <c r="E1396" s="53"/>
      <c r="F1396" s="53"/>
      <c r="G1396" s="53"/>
      <c r="H1396" s="51">
        <v>62.42</v>
      </c>
      <c r="I1396" s="52"/>
      <c r="J1396" s="51">
        <v>62.42</v>
      </c>
      <c r="K1396" s="52"/>
      <c r="L1396" s="96"/>
    </row>
    <row r="1397" spans="1:60" ht="14.25" x14ac:dyDescent="0.2">
      <c r="A1397" s="103"/>
      <c r="B1397" s="55"/>
      <c r="C1397" s="55" t="s">
        <v>68</v>
      </c>
      <c r="D1397" s="54" t="s">
        <v>69</v>
      </c>
      <c r="E1397" s="53">
        <v>10.8</v>
      </c>
      <c r="F1397" s="53">
        <f>ROUND(1.15,7)</f>
        <v>1.1499999999999999</v>
      </c>
      <c r="G1397" s="53">
        <v>12.42</v>
      </c>
      <c r="H1397" s="51"/>
      <c r="I1397" s="52"/>
      <c r="J1397" s="51"/>
      <c r="K1397" s="52"/>
      <c r="L1397" s="96"/>
    </row>
    <row r="1398" spans="1:60" ht="14.25" x14ac:dyDescent="0.2">
      <c r="A1398" s="103"/>
      <c r="B1398" s="55"/>
      <c r="C1398" s="60" t="s">
        <v>70</v>
      </c>
      <c r="D1398" s="59" t="s">
        <v>69</v>
      </c>
      <c r="E1398" s="58">
        <v>0.14000000000000001</v>
      </c>
      <c r="F1398" s="58">
        <f>ROUND(1.25,7)</f>
        <v>1.25</v>
      </c>
      <c r="G1398" s="58">
        <v>0.17499999999999999</v>
      </c>
      <c r="H1398" s="56"/>
      <c r="I1398" s="57"/>
      <c r="J1398" s="56"/>
      <c r="K1398" s="57"/>
      <c r="L1398" s="95"/>
    </row>
    <row r="1399" spans="1:60" ht="14.25" x14ac:dyDescent="0.2">
      <c r="A1399" s="103"/>
      <c r="B1399" s="55"/>
      <c r="C1399" s="55" t="s">
        <v>71</v>
      </c>
      <c r="D1399" s="54"/>
      <c r="E1399" s="53"/>
      <c r="F1399" s="53"/>
      <c r="G1399" s="53"/>
      <c r="H1399" s="51">
        <f>H1393+H1394+H1396</f>
        <v>186.92000000000002</v>
      </c>
      <c r="I1399" s="52"/>
      <c r="J1399" s="51">
        <f>J1393+J1394+J1396</f>
        <v>207.67000000000002</v>
      </c>
      <c r="K1399" s="52"/>
      <c r="L1399" s="96"/>
    </row>
    <row r="1400" spans="1:60" ht="14.25" x14ac:dyDescent="0.2">
      <c r="A1400" s="103"/>
      <c r="B1400" s="55"/>
      <c r="C1400" s="55" t="s">
        <v>72</v>
      </c>
      <c r="D1400" s="54"/>
      <c r="E1400" s="53"/>
      <c r="F1400" s="53"/>
      <c r="G1400" s="53"/>
      <c r="H1400" s="51"/>
      <c r="I1400" s="52"/>
      <c r="J1400" s="51">
        <f>SUM(Q1391:Q1403)+SUM(V1391:V1403)</f>
        <v>121.67</v>
      </c>
      <c r="K1400" s="52"/>
      <c r="L1400" s="96"/>
    </row>
    <row r="1401" spans="1:60" ht="71.25" x14ac:dyDescent="0.2">
      <c r="A1401" s="103"/>
      <c r="B1401" s="55" t="s">
        <v>969</v>
      </c>
      <c r="C1401" s="55" t="s">
        <v>968</v>
      </c>
      <c r="D1401" s="54" t="s">
        <v>73</v>
      </c>
      <c r="E1401" s="53">
        <v>128</v>
      </c>
      <c r="F1401" s="53">
        <f>ROUND(0.9,7)</f>
        <v>0.9</v>
      </c>
      <c r="G1401" s="53">
        <v>115.2</v>
      </c>
      <c r="H1401" s="51"/>
      <c r="I1401" s="52"/>
      <c r="J1401" s="51">
        <f>SUM(AC1391:AC1403)</f>
        <v>140.16</v>
      </c>
      <c r="K1401" s="52"/>
      <c r="L1401" s="96"/>
    </row>
    <row r="1402" spans="1:60" ht="71.25" x14ac:dyDescent="0.2">
      <c r="A1402" s="104"/>
      <c r="B1402" s="60" t="s">
        <v>967</v>
      </c>
      <c r="C1402" s="60" t="s">
        <v>966</v>
      </c>
      <c r="D1402" s="59" t="s">
        <v>73</v>
      </c>
      <c r="E1402" s="58">
        <v>83</v>
      </c>
      <c r="F1402" s="58">
        <f>ROUND(0.85,7)</f>
        <v>0.85</v>
      </c>
      <c r="G1402" s="58">
        <v>70.55</v>
      </c>
      <c r="H1402" s="56"/>
      <c r="I1402" s="57"/>
      <c r="J1402" s="56">
        <f>SUM(AE1391:AE1403)</f>
        <v>85.84</v>
      </c>
      <c r="K1402" s="57"/>
      <c r="L1402" s="95"/>
    </row>
    <row r="1403" spans="1:60" ht="15" x14ac:dyDescent="0.25">
      <c r="C1403" s="198" t="s">
        <v>74</v>
      </c>
      <c r="D1403" s="198"/>
      <c r="E1403" s="198"/>
      <c r="F1403" s="198"/>
      <c r="G1403" s="198"/>
      <c r="H1403" s="198"/>
      <c r="I1403" s="198">
        <f>J1393+J1394+J1396+J1401+J1402</f>
        <v>433.67000000000007</v>
      </c>
      <c r="J1403" s="198"/>
      <c r="O1403" s="49">
        <f>I1403</f>
        <v>433.67000000000007</v>
      </c>
      <c r="P1403" s="39">
        <f>K1403</f>
        <v>0</v>
      </c>
      <c r="Q1403" s="49">
        <f>J1393</f>
        <v>119.49</v>
      </c>
      <c r="R1403" s="49">
        <f>J1393</f>
        <v>119.49</v>
      </c>
      <c r="U1403" s="94">
        <f>L1393</f>
        <v>0</v>
      </c>
      <c r="V1403" s="49">
        <f>J1395</f>
        <v>2.1800000000000002</v>
      </c>
      <c r="W1403" s="94">
        <f>L1395</f>
        <v>0</v>
      </c>
      <c r="X1403" s="49">
        <f>J1394</f>
        <v>25.76</v>
      </c>
      <c r="Z1403" s="94">
        <f>L1394</f>
        <v>0</v>
      </c>
      <c r="AB1403" s="49">
        <f>J1396</f>
        <v>62.42</v>
      </c>
      <c r="AN1403" s="39">
        <v>433.67000000000007</v>
      </c>
      <c r="AO1403" s="39">
        <v>62.42</v>
      </c>
      <c r="AP1403" s="39">
        <v>25.76</v>
      </c>
      <c r="AQ1403" s="39">
        <v>119.49</v>
      </c>
      <c r="AX1403" s="39">
        <v>0</v>
      </c>
      <c r="AY1403" s="39">
        <v>0</v>
      </c>
      <c r="AZ1403" s="39">
        <v>0</v>
      </c>
      <c r="BA1403" s="39">
        <v>0</v>
      </c>
    </row>
    <row r="1404" spans="1:60" ht="42.75" x14ac:dyDescent="0.2">
      <c r="A1404" s="109" t="s">
        <v>527</v>
      </c>
      <c r="B1404" s="91" t="s">
        <v>1103</v>
      </c>
      <c r="C1404" s="91" t="s">
        <v>999</v>
      </c>
      <c r="D1404" s="90" t="s">
        <v>1104</v>
      </c>
      <c r="E1404" s="89">
        <v>1</v>
      </c>
      <c r="F1404" s="89"/>
      <c r="G1404" s="89">
        <v>1</v>
      </c>
      <c r="H1404" s="87">
        <v>12269.54</v>
      </c>
      <c r="I1404" s="88"/>
      <c r="J1404" s="87">
        <v>12269.54</v>
      </c>
      <c r="K1404" s="88"/>
      <c r="L1404" s="108"/>
      <c r="AC1404" s="39">
        <v>0</v>
      </c>
      <c r="AD1404" s="39">
        <v>0</v>
      </c>
      <c r="AE1404" s="39">
        <v>0</v>
      </c>
      <c r="AF1404" s="39">
        <v>0</v>
      </c>
      <c r="AS1404" s="39">
        <v>0</v>
      </c>
      <c r="AT1404" s="39">
        <v>0</v>
      </c>
      <c r="BC1404" s="39">
        <v>0</v>
      </c>
      <c r="BD1404" s="39">
        <v>0</v>
      </c>
    </row>
    <row r="1405" spans="1:60" x14ac:dyDescent="0.2">
      <c r="A1405" s="50"/>
      <c r="B1405" s="50"/>
      <c r="C1405" s="50"/>
      <c r="D1405" s="50"/>
      <c r="E1405" s="50"/>
      <c r="F1405" s="50"/>
      <c r="G1405" s="50"/>
      <c r="H1405" s="50"/>
      <c r="I1405" s="50"/>
      <c r="J1405" s="50"/>
      <c r="K1405" s="50"/>
      <c r="L1405" s="50"/>
    </row>
    <row r="1406" spans="1:60" ht="15" x14ac:dyDescent="0.25">
      <c r="A1406" s="86"/>
      <c r="B1406" s="86"/>
      <c r="C1406" s="227" t="s">
        <v>74</v>
      </c>
      <c r="D1406" s="227"/>
      <c r="E1406" s="227"/>
      <c r="F1406" s="227"/>
      <c r="G1406" s="227"/>
      <c r="H1406" s="227"/>
      <c r="I1406" s="227">
        <f>J1404</f>
        <v>12269.54</v>
      </c>
      <c r="J1406" s="227"/>
      <c r="K1406" s="86"/>
      <c r="L1406" s="86"/>
      <c r="O1406" s="49">
        <f>I1406</f>
        <v>12269.54</v>
      </c>
      <c r="P1406" s="39">
        <f>K1406</f>
        <v>0</v>
      </c>
      <c r="Q1406" s="39">
        <f>0</f>
        <v>0</v>
      </c>
      <c r="U1406" s="39">
        <f>0</f>
        <v>0</v>
      </c>
      <c r="V1406" s="39">
        <f>0</f>
        <v>0</v>
      </c>
      <c r="W1406" s="39">
        <f>0</f>
        <v>0</v>
      </c>
      <c r="X1406" s="39">
        <f>0</f>
        <v>0</v>
      </c>
      <c r="Z1406" s="39">
        <f>0</f>
        <v>0</v>
      </c>
      <c r="AB1406" s="49">
        <f>I1406</f>
        <v>12269.54</v>
      </c>
      <c r="AN1406" s="39">
        <v>0</v>
      </c>
      <c r="AO1406" s="39">
        <v>0</v>
      </c>
      <c r="AP1406" s="39">
        <v>0</v>
      </c>
      <c r="AQ1406" s="39">
        <v>0</v>
      </c>
      <c r="AX1406" s="39">
        <v>0</v>
      </c>
      <c r="AY1406" s="39">
        <v>0</v>
      </c>
      <c r="AZ1406" s="39">
        <v>0</v>
      </c>
      <c r="BA1406" s="39">
        <v>0</v>
      </c>
      <c r="BH1406" s="39">
        <v>12269.54</v>
      </c>
    </row>
    <row r="1407" spans="1:60" ht="159" x14ac:dyDescent="0.2">
      <c r="A1407" s="103" t="s">
        <v>529</v>
      </c>
      <c r="B1407" s="55" t="s">
        <v>1192</v>
      </c>
      <c r="C1407" s="55" t="s">
        <v>998</v>
      </c>
      <c r="D1407" s="54" t="s">
        <v>110</v>
      </c>
      <c r="E1407" s="53">
        <v>1</v>
      </c>
      <c r="F1407" s="53"/>
      <c r="G1407" s="53">
        <v>1</v>
      </c>
      <c r="H1407" s="51"/>
      <c r="I1407" s="52"/>
      <c r="J1407" s="51"/>
      <c r="K1407" s="52"/>
      <c r="L1407" s="96"/>
      <c r="AC1407" s="39">
        <v>9.1999999999999993</v>
      </c>
      <c r="AD1407" s="39">
        <v>9.1999999999999993</v>
      </c>
      <c r="AE1407" s="39">
        <v>5.64</v>
      </c>
      <c r="AF1407" s="39">
        <v>5.64</v>
      </c>
      <c r="AS1407" s="39">
        <v>9.1999999999999993</v>
      </c>
      <c r="AT1407" s="39">
        <v>5.64</v>
      </c>
      <c r="BC1407" s="39">
        <v>0</v>
      </c>
      <c r="BD1407" s="39">
        <v>0</v>
      </c>
    </row>
    <row r="1408" spans="1:60" ht="38.25" x14ac:dyDescent="0.2">
      <c r="B1408" s="106" t="s">
        <v>452</v>
      </c>
    </row>
    <row r="1409" spans="1:56" ht="14.25" x14ac:dyDescent="0.2">
      <c r="A1409" s="103"/>
      <c r="B1409" s="61">
        <v>1</v>
      </c>
      <c r="C1409" s="55" t="s">
        <v>33</v>
      </c>
      <c r="D1409" s="54"/>
      <c r="E1409" s="53"/>
      <c r="F1409" s="53"/>
      <c r="G1409" s="53"/>
      <c r="H1409" s="51">
        <v>6.82</v>
      </c>
      <c r="I1409" s="52">
        <f>ROUND(1.15,7)</f>
        <v>1.1499999999999999</v>
      </c>
      <c r="J1409" s="51">
        <v>7.84</v>
      </c>
      <c r="K1409" s="52"/>
      <c r="L1409" s="96"/>
    </row>
    <row r="1410" spans="1:56" ht="14.25" x14ac:dyDescent="0.2">
      <c r="A1410" s="103"/>
      <c r="B1410" s="61">
        <v>3</v>
      </c>
      <c r="C1410" s="55" t="s">
        <v>34</v>
      </c>
      <c r="D1410" s="54"/>
      <c r="E1410" s="53"/>
      <c r="F1410" s="53"/>
      <c r="G1410" s="53"/>
      <c r="H1410" s="51">
        <v>2.06</v>
      </c>
      <c r="I1410" s="52">
        <f>ROUND(1.25,7)</f>
        <v>1.25</v>
      </c>
      <c r="J1410" s="51">
        <v>2.58</v>
      </c>
      <c r="K1410" s="52"/>
      <c r="L1410" s="96"/>
    </row>
    <row r="1411" spans="1:56" ht="14.25" x14ac:dyDescent="0.2">
      <c r="A1411" s="103"/>
      <c r="B1411" s="61">
        <v>2</v>
      </c>
      <c r="C1411" s="55" t="s">
        <v>67</v>
      </c>
      <c r="D1411" s="54"/>
      <c r="E1411" s="53"/>
      <c r="F1411" s="53"/>
      <c r="G1411" s="53"/>
      <c r="H1411" s="51">
        <v>0.12</v>
      </c>
      <c r="I1411" s="52">
        <f>ROUND(1.25,7)</f>
        <v>1.25</v>
      </c>
      <c r="J1411" s="62">
        <v>0.15</v>
      </c>
      <c r="K1411" s="52"/>
      <c r="L1411" s="97"/>
    </row>
    <row r="1412" spans="1:56" ht="14.25" x14ac:dyDescent="0.2">
      <c r="A1412" s="103"/>
      <c r="B1412" s="61">
        <v>4</v>
      </c>
      <c r="C1412" s="55" t="s">
        <v>35</v>
      </c>
      <c r="D1412" s="54"/>
      <c r="E1412" s="53"/>
      <c r="F1412" s="53"/>
      <c r="G1412" s="53"/>
      <c r="H1412" s="51">
        <v>3.37</v>
      </c>
      <c r="I1412" s="52"/>
      <c r="J1412" s="51">
        <v>3.37</v>
      </c>
      <c r="K1412" s="52"/>
      <c r="L1412" s="96"/>
    </row>
    <row r="1413" spans="1:56" ht="14.25" x14ac:dyDescent="0.2">
      <c r="A1413" s="103"/>
      <c r="B1413" s="55" t="s">
        <v>1358</v>
      </c>
      <c r="C1413" s="55" t="s">
        <v>130</v>
      </c>
      <c r="D1413" s="54" t="s">
        <v>113</v>
      </c>
      <c r="E1413" s="53">
        <v>0</v>
      </c>
      <c r="F1413" s="53"/>
      <c r="G1413" s="53">
        <v>0</v>
      </c>
      <c r="H1413" s="51"/>
      <c r="I1413" s="52"/>
      <c r="J1413" s="51"/>
      <c r="K1413" s="52"/>
      <c r="L1413" s="96"/>
    </row>
    <row r="1414" spans="1:56" ht="14.25" x14ac:dyDescent="0.2">
      <c r="A1414" s="103"/>
      <c r="B1414" s="55" t="s">
        <v>1359</v>
      </c>
      <c r="C1414" s="55" t="s">
        <v>1360</v>
      </c>
      <c r="D1414" s="54" t="s">
        <v>110</v>
      </c>
      <c r="E1414" s="53">
        <v>1</v>
      </c>
      <c r="F1414" s="53"/>
      <c r="G1414" s="53">
        <v>1</v>
      </c>
      <c r="H1414" s="51"/>
      <c r="I1414" s="52"/>
      <c r="J1414" s="51"/>
      <c r="K1414" s="52"/>
      <c r="L1414" s="96"/>
    </row>
    <row r="1415" spans="1:56" ht="14.25" x14ac:dyDescent="0.2">
      <c r="A1415" s="103"/>
      <c r="B1415" s="55"/>
      <c r="C1415" s="55" t="s">
        <v>68</v>
      </c>
      <c r="D1415" s="54" t="s">
        <v>69</v>
      </c>
      <c r="E1415" s="53">
        <v>0.77</v>
      </c>
      <c r="F1415" s="53">
        <f>ROUND(1.15,7)</f>
        <v>1.1499999999999999</v>
      </c>
      <c r="G1415" s="53">
        <v>0.88549999999999995</v>
      </c>
      <c r="H1415" s="51"/>
      <c r="I1415" s="52"/>
      <c r="J1415" s="51"/>
      <c r="K1415" s="52"/>
      <c r="L1415" s="96"/>
    </row>
    <row r="1416" spans="1:56" ht="14.25" x14ac:dyDescent="0.2">
      <c r="A1416" s="103"/>
      <c r="B1416" s="55"/>
      <c r="C1416" s="60" t="s">
        <v>70</v>
      </c>
      <c r="D1416" s="59" t="s">
        <v>69</v>
      </c>
      <c r="E1416" s="58">
        <v>0.01</v>
      </c>
      <c r="F1416" s="58">
        <f>ROUND(1.25,7)</f>
        <v>1.25</v>
      </c>
      <c r="G1416" s="58">
        <v>1.2500000000000001E-2</v>
      </c>
      <c r="H1416" s="56"/>
      <c r="I1416" s="57"/>
      <c r="J1416" s="56"/>
      <c r="K1416" s="57"/>
      <c r="L1416" s="95"/>
    </row>
    <row r="1417" spans="1:56" ht="14.25" x14ac:dyDescent="0.2">
      <c r="A1417" s="103"/>
      <c r="B1417" s="55"/>
      <c r="C1417" s="55" t="s">
        <v>71</v>
      </c>
      <c r="D1417" s="54"/>
      <c r="E1417" s="53"/>
      <c r="F1417" s="53"/>
      <c r="G1417" s="53"/>
      <c r="H1417" s="51">
        <f>H1409+H1410+H1412</f>
        <v>12.25</v>
      </c>
      <c r="I1417" s="52"/>
      <c r="J1417" s="51">
        <f>J1409+J1410+J1412</f>
        <v>13.79</v>
      </c>
      <c r="K1417" s="52"/>
      <c r="L1417" s="96"/>
    </row>
    <row r="1418" spans="1:56" ht="14.25" x14ac:dyDescent="0.2">
      <c r="A1418" s="103"/>
      <c r="B1418" s="55"/>
      <c r="C1418" s="55" t="s">
        <v>72</v>
      </c>
      <c r="D1418" s="54"/>
      <c r="E1418" s="53"/>
      <c r="F1418" s="53"/>
      <c r="G1418" s="53"/>
      <c r="H1418" s="51"/>
      <c r="I1418" s="52"/>
      <c r="J1418" s="51">
        <f>SUM(Q1407:Q1421)+SUM(V1407:V1421)</f>
        <v>7.99</v>
      </c>
      <c r="K1418" s="52"/>
      <c r="L1418" s="96"/>
    </row>
    <row r="1419" spans="1:56" ht="71.25" x14ac:dyDescent="0.2">
      <c r="A1419" s="103"/>
      <c r="B1419" s="55" t="s">
        <v>969</v>
      </c>
      <c r="C1419" s="55" t="s">
        <v>968</v>
      </c>
      <c r="D1419" s="54" t="s">
        <v>73</v>
      </c>
      <c r="E1419" s="53">
        <v>128</v>
      </c>
      <c r="F1419" s="53">
        <f>ROUND(0.9,7)</f>
        <v>0.9</v>
      </c>
      <c r="G1419" s="53">
        <v>115.2</v>
      </c>
      <c r="H1419" s="51"/>
      <c r="I1419" s="52"/>
      <c r="J1419" s="51">
        <f>SUM(AC1407:AC1421)</f>
        <v>9.1999999999999993</v>
      </c>
      <c r="K1419" s="52"/>
      <c r="L1419" s="96"/>
    </row>
    <row r="1420" spans="1:56" ht="71.25" x14ac:dyDescent="0.2">
      <c r="A1420" s="104"/>
      <c r="B1420" s="60" t="s">
        <v>967</v>
      </c>
      <c r="C1420" s="60" t="s">
        <v>966</v>
      </c>
      <c r="D1420" s="59" t="s">
        <v>73</v>
      </c>
      <c r="E1420" s="58">
        <v>83</v>
      </c>
      <c r="F1420" s="58">
        <f>ROUND(0.85,7)</f>
        <v>0.85</v>
      </c>
      <c r="G1420" s="58">
        <v>70.55</v>
      </c>
      <c r="H1420" s="56"/>
      <c r="I1420" s="57"/>
      <c r="J1420" s="56">
        <f>SUM(AE1407:AE1421)</f>
        <v>5.64</v>
      </c>
      <c r="K1420" s="57"/>
      <c r="L1420" s="95"/>
    </row>
    <row r="1421" spans="1:56" ht="15" x14ac:dyDescent="0.25">
      <c r="C1421" s="198" t="s">
        <v>74</v>
      </c>
      <c r="D1421" s="198"/>
      <c r="E1421" s="198"/>
      <c r="F1421" s="198"/>
      <c r="G1421" s="198"/>
      <c r="H1421" s="198"/>
      <c r="I1421" s="198">
        <f>J1409+J1410+J1412+J1419+J1420</f>
        <v>28.63</v>
      </c>
      <c r="J1421" s="198"/>
      <c r="O1421" s="49">
        <f>I1421</f>
        <v>28.63</v>
      </c>
      <c r="P1421" s="39">
        <f>K1421</f>
        <v>0</v>
      </c>
      <c r="Q1421" s="49">
        <f>J1409</f>
        <v>7.84</v>
      </c>
      <c r="R1421" s="49">
        <f>J1409</f>
        <v>7.84</v>
      </c>
      <c r="U1421" s="94">
        <f>L1409</f>
        <v>0</v>
      </c>
      <c r="V1421" s="49">
        <f>J1411</f>
        <v>0.15</v>
      </c>
      <c r="W1421" s="94">
        <f>L1411</f>
        <v>0</v>
      </c>
      <c r="X1421" s="49">
        <f>J1410</f>
        <v>2.58</v>
      </c>
      <c r="Z1421" s="94">
        <f>L1410</f>
        <v>0</v>
      </c>
      <c r="AB1421" s="49">
        <f>J1412</f>
        <v>3.37</v>
      </c>
      <c r="AN1421" s="39">
        <v>28.63</v>
      </c>
      <c r="AO1421" s="39">
        <v>3.37</v>
      </c>
      <c r="AP1421" s="39">
        <v>2.58</v>
      </c>
      <c r="AQ1421" s="39">
        <v>7.84</v>
      </c>
      <c r="AX1421" s="39">
        <v>0</v>
      </c>
      <c r="AY1421" s="39">
        <v>0</v>
      </c>
      <c r="AZ1421" s="39">
        <v>0</v>
      </c>
      <c r="BA1421" s="39">
        <v>0</v>
      </c>
    </row>
    <row r="1422" spans="1:56" ht="42.75" x14ac:dyDescent="0.2">
      <c r="A1422" s="103" t="s">
        <v>532</v>
      </c>
      <c r="B1422" s="55" t="s">
        <v>1193</v>
      </c>
      <c r="C1422" s="55" t="s">
        <v>1194</v>
      </c>
      <c r="D1422" s="54" t="s">
        <v>110</v>
      </c>
      <c r="E1422" s="53">
        <v>1</v>
      </c>
      <c r="F1422" s="53"/>
      <c r="G1422" s="53">
        <v>1</v>
      </c>
      <c r="H1422" s="51">
        <v>1206.1099999999999</v>
      </c>
      <c r="I1422" s="52"/>
      <c r="J1422" s="51">
        <v>1206.1099999999999</v>
      </c>
      <c r="K1422" s="52"/>
      <c r="L1422" s="96"/>
      <c r="AC1422" s="39">
        <v>0</v>
      </c>
      <c r="AD1422" s="39">
        <v>0</v>
      </c>
      <c r="AE1422" s="39">
        <v>0</v>
      </c>
      <c r="AF1422" s="39">
        <v>0</v>
      </c>
      <c r="AS1422" s="39">
        <v>0</v>
      </c>
      <c r="AT1422" s="39">
        <v>0</v>
      </c>
      <c r="BC1422" s="39">
        <v>0</v>
      </c>
      <c r="BD1422" s="39">
        <v>0</v>
      </c>
    </row>
    <row r="1423" spans="1:56" x14ac:dyDescent="0.2">
      <c r="A1423" s="50"/>
      <c r="B1423" s="50"/>
      <c r="C1423" s="50"/>
      <c r="D1423" s="50"/>
      <c r="E1423" s="50"/>
      <c r="F1423" s="50"/>
      <c r="G1423" s="50"/>
      <c r="H1423" s="50"/>
      <c r="I1423" s="50"/>
      <c r="J1423" s="50"/>
      <c r="K1423" s="50"/>
      <c r="L1423" s="50"/>
    </row>
    <row r="1424" spans="1:56" ht="15" x14ac:dyDescent="0.25">
      <c r="C1424" s="198" t="s">
        <v>74</v>
      </c>
      <c r="D1424" s="198"/>
      <c r="E1424" s="198"/>
      <c r="F1424" s="198"/>
      <c r="G1424" s="198"/>
      <c r="H1424" s="198"/>
      <c r="I1424" s="198">
        <f>J1422</f>
        <v>1206.1099999999999</v>
      </c>
      <c r="J1424" s="198"/>
      <c r="O1424" s="49">
        <f>I1424</f>
        <v>1206.1099999999999</v>
      </c>
      <c r="P1424" s="39">
        <f>K1424</f>
        <v>0</v>
      </c>
      <c r="Q1424" s="39">
        <f>0</f>
        <v>0</v>
      </c>
      <c r="R1424" s="39">
        <f>0</f>
        <v>0</v>
      </c>
      <c r="U1424" s="39">
        <f>0</f>
        <v>0</v>
      </c>
      <c r="V1424" s="39">
        <f>0</f>
        <v>0</v>
      </c>
      <c r="W1424" s="39">
        <f>0</f>
        <v>0</v>
      </c>
      <c r="X1424" s="39">
        <f>0</f>
        <v>0</v>
      </c>
      <c r="Z1424" s="39">
        <f>0</f>
        <v>0</v>
      </c>
      <c r="AB1424" s="49">
        <f>I1424</f>
        <v>1206.1099999999999</v>
      </c>
      <c r="AN1424" s="39">
        <v>1206.1099999999999</v>
      </c>
      <c r="AO1424" s="39">
        <v>1206.1099999999999</v>
      </c>
      <c r="AP1424" s="39">
        <v>0</v>
      </c>
      <c r="AQ1424" s="39">
        <v>0</v>
      </c>
      <c r="AX1424" s="39">
        <v>0</v>
      </c>
      <c r="AY1424" s="39">
        <v>0</v>
      </c>
      <c r="AZ1424" s="39">
        <v>0</v>
      </c>
      <c r="BA1424" s="39">
        <v>0</v>
      </c>
    </row>
    <row r="1425" spans="1:56" ht="159" x14ac:dyDescent="0.2">
      <c r="A1425" s="103" t="s">
        <v>536</v>
      </c>
      <c r="B1425" s="55" t="s">
        <v>1111</v>
      </c>
      <c r="C1425" s="55" t="s">
        <v>1009</v>
      </c>
      <c r="D1425" s="54" t="s">
        <v>110</v>
      </c>
      <c r="E1425" s="53">
        <v>3</v>
      </c>
      <c r="F1425" s="53"/>
      <c r="G1425" s="53">
        <v>3</v>
      </c>
      <c r="H1425" s="51"/>
      <c r="I1425" s="52"/>
      <c r="J1425" s="51"/>
      <c r="K1425" s="52"/>
      <c r="L1425" s="96"/>
      <c r="AC1425" s="39">
        <v>51.15</v>
      </c>
      <c r="AD1425" s="39">
        <v>51.15</v>
      </c>
      <c r="AE1425" s="39">
        <v>31.32</v>
      </c>
      <c r="AF1425" s="39">
        <v>31.32</v>
      </c>
      <c r="AS1425" s="39">
        <v>51.15</v>
      </c>
      <c r="AT1425" s="39">
        <v>31.32</v>
      </c>
      <c r="BC1425" s="39">
        <v>0</v>
      </c>
      <c r="BD1425" s="39">
        <v>0</v>
      </c>
    </row>
    <row r="1426" spans="1:56" ht="38.25" x14ac:dyDescent="0.2">
      <c r="B1426" s="106" t="s">
        <v>452</v>
      </c>
    </row>
    <row r="1427" spans="1:56" ht="14.25" x14ac:dyDescent="0.2">
      <c r="A1427" s="103"/>
      <c r="B1427" s="61">
        <v>1</v>
      </c>
      <c r="C1427" s="55" t="s">
        <v>33</v>
      </c>
      <c r="D1427" s="54"/>
      <c r="E1427" s="53"/>
      <c r="F1427" s="53"/>
      <c r="G1427" s="53"/>
      <c r="H1427" s="51">
        <v>12.74</v>
      </c>
      <c r="I1427" s="52">
        <f>ROUND(1.15,7)</f>
        <v>1.1499999999999999</v>
      </c>
      <c r="J1427" s="51">
        <v>43.95</v>
      </c>
      <c r="K1427" s="52"/>
      <c r="L1427" s="96"/>
    </row>
    <row r="1428" spans="1:56" ht="14.25" x14ac:dyDescent="0.2">
      <c r="A1428" s="103"/>
      <c r="B1428" s="61">
        <v>3</v>
      </c>
      <c r="C1428" s="55" t="s">
        <v>34</v>
      </c>
      <c r="D1428" s="54"/>
      <c r="E1428" s="53"/>
      <c r="F1428" s="53"/>
      <c r="G1428" s="53"/>
      <c r="H1428" s="51">
        <v>1.75</v>
      </c>
      <c r="I1428" s="52">
        <f>ROUND(1.25,7)</f>
        <v>1.25</v>
      </c>
      <c r="J1428" s="51">
        <v>6.57</v>
      </c>
      <c r="K1428" s="52"/>
      <c r="L1428" s="96"/>
    </row>
    <row r="1429" spans="1:56" ht="14.25" x14ac:dyDescent="0.2">
      <c r="A1429" s="103"/>
      <c r="B1429" s="61">
        <v>2</v>
      </c>
      <c r="C1429" s="55" t="s">
        <v>67</v>
      </c>
      <c r="D1429" s="54"/>
      <c r="E1429" s="53"/>
      <c r="F1429" s="53"/>
      <c r="G1429" s="53"/>
      <c r="H1429" s="51">
        <v>0.12</v>
      </c>
      <c r="I1429" s="52">
        <f>ROUND(1.25,7)</f>
        <v>1.25</v>
      </c>
      <c r="J1429" s="62">
        <v>0.45</v>
      </c>
      <c r="K1429" s="52"/>
      <c r="L1429" s="97"/>
    </row>
    <row r="1430" spans="1:56" ht="14.25" x14ac:dyDescent="0.2">
      <c r="A1430" s="103"/>
      <c r="B1430" s="61">
        <v>4</v>
      </c>
      <c r="C1430" s="55" t="s">
        <v>35</v>
      </c>
      <c r="D1430" s="54"/>
      <c r="E1430" s="53"/>
      <c r="F1430" s="53"/>
      <c r="G1430" s="53"/>
      <c r="H1430" s="51">
        <v>14.74</v>
      </c>
      <c r="I1430" s="52"/>
      <c r="J1430" s="51">
        <v>44.22</v>
      </c>
      <c r="K1430" s="52"/>
      <c r="L1430" s="96"/>
    </row>
    <row r="1431" spans="1:56" ht="28.5" x14ac:dyDescent="0.2">
      <c r="A1431" s="103"/>
      <c r="B1431" s="55" t="s">
        <v>1386</v>
      </c>
      <c r="C1431" s="55" t="s">
        <v>1387</v>
      </c>
      <c r="D1431" s="54" t="s">
        <v>110</v>
      </c>
      <c r="E1431" s="53">
        <v>1</v>
      </c>
      <c r="F1431" s="53"/>
      <c r="G1431" s="53">
        <v>3</v>
      </c>
      <c r="H1431" s="51"/>
      <c r="I1431" s="52"/>
      <c r="J1431" s="51"/>
      <c r="K1431" s="52"/>
      <c r="L1431" s="96"/>
    </row>
    <row r="1432" spans="1:56" ht="14.25" x14ac:dyDescent="0.2">
      <c r="A1432" s="103"/>
      <c r="B1432" s="55"/>
      <c r="C1432" s="55" t="s">
        <v>68</v>
      </c>
      <c r="D1432" s="54" t="s">
        <v>69</v>
      </c>
      <c r="E1432" s="53">
        <v>1.42</v>
      </c>
      <c r="F1432" s="53">
        <f>ROUND(1.15,7)</f>
        <v>1.1499999999999999</v>
      </c>
      <c r="G1432" s="53">
        <v>4.899</v>
      </c>
      <c r="H1432" s="51"/>
      <c r="I1432" s="52"/>
      <c r="J1432" s="51"/>
      <c r="K1432" s="52"/>
      <c r="L1432" s="96"/>
    </row>
    <row r="1433" spans="1:56" ht="14.25" x14ac:dyDescent="0.2">
      <c r="A1433" s="103"/>
      <c r="B1433" s="55"/>
      <c r="C1433" s="60" t="s">
        <v>70</v>
      </c>
      <c r="D1433" s="59" t="s">
        <v>69</v>
      </c>
      <c r="E1433" s="58">
        <v>0.01</v>
      </c>
      <c r="F1433" s="58">
        <f>ROUND(1.25,7)</f>
        <v>1.25</v>
      </c>
      <c r="G1433" s="58">
        <v>3.7499999999999999E-2</v>
      </c>
      <c r="H1433" s="56"/>
      <c r="I1433" s="57"/>
      <c r="J1433" s="56"/>
      <c r="K1433" s="57"/>
      <c r="L1433" s="95"/>
    </row>
    <row r="1434" spans="1:56" ht="14.25" x14ac:dyDescent="0.2">
      <c r="A1434" s="103"/>
      <c r="B1434" s="55"/>
      <c r="C1434" s="55" t="s">
        <v>71</v>
      </c>
      <c r="D1434" s="54"/>
      <c r="E1434" s="53"/>
      <c r="F1434" s="53"/>
      <c r="G1434" s="53"/>
      <c r="H1434" s="51">
        <f>H1427+H1428+H1430</f>
        <v>29.23</v>
      </c>
      <c r="I1434" s="52"/>
      <c r="J1434" s="51">
        <f>J1427+J1428+J1430</f>
        <v>94.740000000000009</v>
      </c>
      <c r="K1434" s="52"/>
      <c r="L1434" s="96"/>
    </row>
    <row r="1435" spans="1:56" ht="14.25" x14ac:dyDescent="0.2">
      <c r="A1435" s="103"/>
      <c r="B1435" s="55"/>
      <c r="C1435" s="55" t="s">
        <v>72</v>
      </c>
      <c r="D1435" s="54"/>
      <c r="E1435" s="53"/>
      <c r="F1435" s="53"/>
      <c r="G1435" s="53"/>
      <c r="H1435" s="51"/>
      <c r="I1435" s="52"/>
      <c r="J1435" s="51">
        <f>SUM(Q1425:Q1438)+SUM(V1425:V1438)</f>
        <v>44.400000000000006</v>
      </c>
      <c r="K1435" s="52"/>
      <c r="L1435" s="96"/>
    </row>
    <row r="1436" spans="1:56" ht="71.25" x14ac:dyDescent="0.2">
      <c r="A1436" s="103"/>
      <c r="B1436" s="55" t="s">
        <v>969</v>
      </c>
      <c r="C1436" s="55" t="s">
        <v>968</v>
      </c>
      <c r="D1436" s="54" t="s">
        <v>73</v>
      </c>
      <c r="E1436" s="53">
        <v>128</v>
      </c>
      <c r="F1436" s="53">
        <f>ROUND(0.9,7)</f>
        <v>0.9</v>
      </c>
      <c r="G1436" s="53">
        <v>115.2</v>
      </c>
      <c r="H1436" s="51"/>
      <c r="I1436" s="52"/>
      <c r="J1436" s="51">
        <f>SUM(AC1425:AC1438)</f>
        <v>51.15</v>
      </c>
      <c r="K1436" s="52"/>
      <c r="L1436" s="96"/>
    </row>
    <row r="1437" spans="1:56" ht="71.25" x14ac:dyDescent="0.2">
      <c r="A1437" s="104"/>
      <c r="B1437" s="60" t="s">
        <v>967</v>
      </c>
      <c r="C1437" s="60" t="s">
        <v>966</v>
      </c>
      <c r="D1437" s="59" t="s">
        <v>73</v>
      </c>
      <c r="E1437" s="58">
        <v>83</v>
      </c>
      <c r="F1437" s="58">
        <f>ROUND(0.85,7)</f>
        <v>0.85</v>
      </c>
      <c r="G1437" s="58">
        <v>70.55</v>
      </c>
      <c r="H1437" s="56"/>
      <c r="I1437" s="57"/>
      <c r="J1437" s="56">
        <f>SUM(AE1425:AE1438)</f>
        <v>31.32</v>
      </c>
      <c r="K1437" s="57"/>
      <c r="L1437" s="95"/>
    </row>
    <row r="1438" spans="1:56" ht="15" x14ac:dyDescent="0.25">
      <c r="C1438" s="198" t="s">
        <v>74</v>
      </c>
      <c r="D1438" s="198"/>
      <c r="E1438" s="198"/>
      <c r="F1438" s="198"/>
      <c r="G1438" s="198"/>
      <c r="H1438" s="198"/>
      <c r="I1438" s="198">
        <f>J1427+J1428+J1430+J1436+J1437</f>
        <v>177.21</v>
      </c>
      <c r="J1438" s="198"/>
      <c r="O1438" s="49">
        <f>I1438</f>
        <v>177.21</v>
      </c>
      <c r="P1438" s="39">
        <f>K1438</f>
        <v>0</v>
      </c>
      <c r="Q1438" s="49">
        <f>J1427</f>
        <v>43.95</v>
      </c>
      <c r="R1438" s="49">
        <f>J1427</f>
        <v>43.95</v>
      </c>
      <c r="U1438" s="94">
        <f>L1427</f>
        <v>0</v>
      </c>
      <c r="V1438" s="49">
        <f>J1429</f>
        <v>0.45</v>
      </c>
      <c r="W1438" s="94">
        <f>L1429</f>
        <v>0</v>
      </c>
      <c r="X1438" s="49">
        <f>J1428</f>
        <v>6.57</v>
      </c>
      <c r="Z1438" s="94">
        <f>L1428</f>
        <v>0</v>
      </c>
      <c r="AB1438" s="49">
        <f>J1430</f>
        <v>44.22</v>
      </c>
      <c r="AN1438" s="39">
        <v>177.21</v>
      </c>
      <c r="AO1438" s="39">
        <v>44.22</v>
      </c>
      <c r="AP1438" s="39">
        <v>6.57</v>
      </c>
      <c r="AQ1438" s="39">
        <v>43.95</v>
      </c>
      <c r="AX1438" s="39">
        <v>0</v>
      </c>
      <c r="AY1438" s="39">
        <v>0</v>
      </c>
      <c r="AZ1438" s="39">
        <v>0</v>
      </c>
      <c r="BA1438" s="39">
        <v>0</v>
      </c>
    </row>
    <row r="1439" spans="1:56" ht="71.25" x14ac:dyDescent="0.2">
      <c r="A1439" s="109" t="s">
        <v>537</v>
      </c>
      <c r="B1439" s="91" t="s">
        <v>1145</v>
      </c>
      <c r="C1439" s="91" t="s">
        <v>1008</v>
      </c>
      <c r="D1439" s="90" t="s">
        <v>110</v>
      </c>
      <c r="E1439" s="89">
        <v>1</v>
      </c>
      <c r="F1439" s="89"/>
      <c r="G1439" s="89">
        <v>1</v>
      </c>
      <c r="H1439" s="87">
        <v>2660.38</v>
      </c>
      <c r="I1439" s="88"/>
      <c r="J1439" s="87">
        <v>2660.38</v>
      </c>
      <c r="K1439" s="88"/>
      <c r="L1439" s="108"/>
      <c r="AC1439" s="39">
        <v>0</v>
      </c>
      <c r="AD1439" s="39">
        <v>0</v>
      </c>
      <c r="AE1439" s="39">
        <v>0</v>
      </c>
      <c r="AF1439" s="39">
        <v>0</v>
      </c>
      <c r="AS1439" s="39">
        <v>0</v>
      </c>
      <c r="AT1439" s="39">
        <v>0</v>
      </c>
      <c r="BC1439" s="39">
        <v>0</v>
      </c>
      <c r="BD1439" s="39">
        <v>0</v>
      </c>
    </row>
    <row r="1440" spans="1:56" x14ac:dyDescent="0.2">
      <c r="A1440" s="50"/>
      <c r="B1440" s="50"/>
      <c r="C1440" s="50"/>
      <c r="D1440" s="50"/>
      <c r="E1440" s="50"/>
      <c r="F1440" s="50"/>
      <c r="G1440" s="50"/>
      <c r="H1440" s="50"/>
      <c r="I1440" s="50"/>
      <c r="J1440" s="50"/>
      <c r="K1440" s="50"/>
      <c r="L1440" s="50"/>
    </row>
    <row r="1441" spans="1:60" ht="15" x14ac:dyDescent="0.25">
      <c r="A1441" s="86"/>
      <c r="B1441" s="86"/>
      <c r="C1441" s="227" t="s">
        <v>74</v>
      </c>
      <c r="D1441" s="227"/>
      <c r="E1441" s="227"/>
      <c r="F1441" s="227"/>
      <c r="G1441" s="227"/>
      <c r="H1441" s="227"/>
      <c r="I1441" s="227">
        <f>J1439</f>
        <v>2660.38</v>
      </c>
      <c r="J1441" s="227"/>
      <c r="K1441" s="86"/>
      <c r="L1441" s="86"/>
      <c r="O1441" s="49">
        <f>I1441</f>
        <v>2660.38</v>
      </c>
      <c r="P1441" s="39">
        <f>K1441</f>
        <v>0</v>
      </c>
      <c r="Q1441" s="39">
        <f>0</f>
        <v>0</v>
      </c>
      <c r="U1441" s="39">
        <f>0</f>
        <v>0</v>
      </c>
      <c r="V1441" s="39">
        <f>0</f>
        <v>0</v>
      </c>
      <c r="W1441" s="39">
        <f>0</f>
        <v>0</v>
      </c>
      <c r="X1441" s="39">
        <f>0</f>
        <v>0</v>
      </c>
      <c r="Z1441" s="39">
        <f>0</f>
        <v>0</v>
      </c>
      <c r="AB1441" s="49">
        <f>I1441</f>
        <v>2660.38</v>
      </c>
      <c r="AN1441" s="39">
        <v>0</v>
      </c>
      <c r="AO1441" s="39">
        <v>0</v>
      </c>
      <c r="AP1441" s="39">
        <v>0</v>
      </c>
      <c r="AQ1441" s="39">
        <v>0</v>
      </c>
      <c r="AX1441" s="39">
        <v>0</v>
      </c>
      <c r="AY1441" s="39">
        <v>0</v>
      </c>
      <c r="AZ1441" s="39">
        <v>0</v>
      </c>
      <c r="BA1441" s="39">
        <v>0</v>
      </c>
      <c r="BH1441" s="39">
        <v>2660.38</v>
      </c>
    </row>
    <row r="1442" spans="1:60" ht="71.25" x14ac:dyDescent="0.2">
      <c r="A1442" s="109" t="s">
        <v>539</v>
      </c>
      <c r="B1442" s="91" t="s">
        <v>1198</v>
      </c>
      <c r="C1442" s="91" t="s">
        <v>1007</v>
      </c>
      <c r="D1442" s="90" t="s">
        <v>110</v>
      </c>
      <c r="E1442" s="89">
        <v>2</v>
      </c>
      <c r="F1442" s="89"/>
      <c r="G1442" s="89">
        <v>2</v>
      </c>
      <c r="H1442" s="87">
        <v>1805.97</v>
      </c>
      <c r="I1442" s="88"/>
      <c r="J1442" s="87">
        <v>3611.94</v>
      </c>
      <c r="K1442" s="88"/>
      <c r="L1442" s="108"/>
      <c r="AC1442" s="39">
        <v>0</v>
      </c>
      <c r="AD1442" s="39">
        <v>0</v>
      </c>
      <c r="AE1442" s="39">
        <v>0</v>
      </c>
      <c r="AF1442" s="39">
        <v>0</v>
      </c>
      <c r="AS1442" s="39">
        <v>0</v>
      </c>
      <c r="AT1442" s="39">
        <v>0</v>
      </c>
      <c r="BC1442" s="39">
        <v>0</v>
      </c>
      <c r="BD1442" s="39">
        <v>0</v>
      </c>
    </row>
    <row r="1443" spans="1:60" x14ac:dyDescent="0.2">
      <c r="A1443" s="50"/>
      <c r="B1443" s="50"/>
      <c r="C1443" s="50"/>
      <c r="D1443" s="50"/>
      <c r="E1443" s="50"/>
      <c r="F1443" s="50"/>
      <c r="G1443" s="50"/>
      <c r="H1443" s="50"/>
      <c r="I1443" s="50"/>
      <c r="J1443" s="50"/>
      <c r="K1443" s="50"/>
      <c r="L1443" s="50"/>
    </row>
    <row r="1444" spans="1:60" ht="15" x14ac:dyDescent="0.25">
      <c r="A1444" s="86"/>
      <c r="B1444" s="86"/>
      <c r="C1444" s="227" t="s">
        <v>74</v>
      </c>
      <c r="D1444" s="227"/>
      <c r="E1444" s="227"/>
      <c r="F1444" s="227"/>
      <c r="G1444" s="227"/>
      <c r="H1444" s="227"/>
      <c r="I1444" s="227">
        <f>J1442</f>
        <v>3611.94</v>
      </c>
      <c r="J1444" s="227"/>
      <c r="K1444" s="86"/>
      <c r="L1444" s="86"/>
      <c r="O1444" s="49">
        <f>I1444</f>
        <v>3611.94</v>
      </c>
      <c r="P1444" s="39">
        <f>K1444</f>
        <v>0</v>
      </c>
      <c r="Q1444" s="39">
        <f>0</f>
        <v>0</v>
      </c>
      <c r="U1444" s="39">
        <f>0</f>
        <v>0</v>
      </c>
      <c r="V1444" s="39">
        <f>0</f>
        <v>0</v>
      </c>
      <c r="W1444" s="39">
        <f>0</f>
        <v>0</v>
      </c>
      <c r="X1444" s="39">
        <f>0</f>
        <v>0</v>
      </c>
      <c r="Z1444" s="39">
        <f>0</f>
        <v>0</v>
      </c>
      <c r="AB1444" s="49">
        <f>I1444</f>
        <v>3611.94</v>
      </c>
      <c r="AN1444" s="39">
        <v>0</v>
      </c>
      <c r="AO1444" s="39">
        <v>0</v>
      </c>
      <c r="AP1444" s="39">
        <v>0</v>
      </c>
      <c r="AQ1444" s="39">
        <v>0</v>
      </c>
      <c r="AX1444" s="39">
        <v>0</v>
      </c>
      <c r="AY1444" s="39">
        <v>0</v>
      </c>
      <c r="AZ1444" s="39">
        <v>0</v>
      </c>
      <c r="BA1444" s="39">
        <v>0</v>
      </c>
      <c r="BH1444" s="39">
        <v>3611.94</v>
      </c>
    </row>
    <row r="1445" spans="1:60" ht="144.75" x14ac:dyDescent="0.2">
      <c r="A1445" s="103" t="s">
        <v>543</v>
      </c>
      <c r="B1445" s="55" t="s">
        <v>1113</v>
      </c>
      <c r="C1445" s="55" t="s">
        <v>1003</v>
      </c>
      <c r="D1445" s="54" t="s">
        <v>110</v>
      </c>
      <c r="E1445" s="53">
        <v>14</v>
      </c>
      <c r="F1445" s="53"/>
      <c r="G1445" s="53">
        <v>14</v>
      </c>
      <c r="H1445" s="51"/>
      <c r="I1445" s="52"/>
      <c r="J1445" s="51"/>
      <c r="K1445" s="52"/>
      <c r="L1445" s="96"/>
      <c r="AC1445" s="39">
        <v>202.89</v>
      </c>
      <c r="AD1445" s="39">
        <v>202.89</v>
      </c>
      <c r="AE1445" s="39">
        <v>124.25</v>
      </c>
      <c r="AF1445" s="39">
        <v>124.25</v>
      </c>
      <c r="AS1445" s="39">
        <v>202.89</v>
      </c>
      <c r="AT1445" s="39">
        <v>124.25</v>
      </c>
      <c r="BC1445" s="39">
        <v>0</v>
      </c>
      <c r="BD1445" s="39">
        <v>0</v>
      </c>
    </row>
    <row r="1446" spans="1:60" ht="38.25" x14ac:dyDescent="0.2">
      <c r="B1446" s="106" t="s">
        <v>452</v>
      </c>
    </row>
    <row r="1447" spans="1:60" ht="14.25" x14ac:dyDescent="0.2">
      <c r="A1447" s="103"/>
      <c r="B1447" s="61">
        <v>1</v>
      </c>
      <c r="C1447" s="55" t="s">
        <v>33</v>
      </c>
      <c r="D1447" s="54"/>
      <c r="E1447" s="53"/>
      <c r="F1447" s="53"/>
      <c r="G1447" s="53"/>
      <c r="H1447" s="51">
        <v>10.81</v>
      </c>
      <c r="I1447" s="52">
        <f>ROUND(1.15,7)</f>
        <v>1.1499999999999999</v>
      </c>
      <c r="J1447" s="51">
        <v>174.02</v>
      </c>
      <c r="K1447" s="52"/>
      <c r="L1447" s="96"/>
    </row>
    <row r="1448" spans="1:60" ht="14.25" x14ac:dyDescent="0.2">
      <c r="A1448" s="103"/>
      <c r="B1448" s="61">
        <v>3</v>
      </c>
      <c r="C1448" s="55" t="s">
        <v>34</v>
      </c>
      <c r="D1448" s="54"/>
      <c r="E1448" s="53"/>
      <c r="F1448" s="53"/>
      <c r="G1448" s="53"/>
      <c r="H1448" s="51">
        <v>3.52</v>
      </c>
      <c r="I1448" s="52">
        <f>ROUND(1.25,7)</f>
        <v>1.25</v>
      </c>
      <c r="J1448" s="51">
        <v>61.6</v>
      </c>
      <c r="K1448" s="52"/>
      <c r="L1448" s="96"/>
    </row>
    <row r="1449" spans="1:60" ht="14.25" x14ac:dyDescent="0.2">
      <c r="A1449" s="103"/>
      <c r="B1449" s="61">
        <v>2</v>
      </c>
      <c r="C1449" s="55" t="s">
        <v>67</v>
      </c>
      <c r="D1449" s="54"/>
      <c r="E1449" s="53"/>
      <c r="F1449" s="53"/>
      <c r="G1449" s="53"/>
      <c r="H1449" s="51">
        <v>0.12</v>
      </c>
      <c r="I1449" s="52">
        <f>ROUND(1.25,7)</f>
        <v>1.25</v>
      </c>
      <c r="J1449" s="62">
        <v>2.1</v>
      </c>
      <c r="K1449" s="52"/>
      <c r="L1449" s="97"/>
    </row>
    <row r="1450" spans="1:60" ht="14.25" x14ac:dyDescent="0.2">
      <c r="A1450" s="103"/>
      <c r="B1450" s="61">
        <v>4</v>
      </c>
      <c r="C1450" s="55" t="s">
        <v>35</v>
      </c>
      <c r="D1450" s="54"/>
      <c r="E1450" s="53"/>
      <c r="F1450" s="53"/>
      <c r="G1450" s="53"/>
      <c r="H1450" s="51">
        <v>7.03</v>
      </c>
      <c r="I1450" s="52"/>
      <c r="J1450" s="51">
        <v>98.42</v>
      </c>
      <c r="K1450" s="52"/>
      <c r="L1450" s="96"/>
    </row>
    <row r="1451" spans="1:60" ht="14.25" x14ac:dyDescent="0.2">
      <c r="A1451" s="103"/>
      <c r="B1451" s="55" t="s">
        <v>1358</v>
      </c>
      <c r="C1451" s="55" t="s">
        <v>130</v>
      </c>
      <c r="D1451" s="54" t="s">
        <v>113</v>
      </c>
      <c r="E1451" s="53">
        <v>0</v>
      </c>
      <c r="F1451" s="53"/>
      <c r="G1451" s="53">
        <v>0</v>
      </c>
      <c r="H1451" s="51"/>
      <c r="I1451" s="52"/>
      <c r="J1451" s="51"/>
      <c r="K1451" s="52"/>
      <c r="L1451" s="96"/>
    </row>
    <row r="1452" spans="1:60" ht="14.25" x14ac:dyDescent="0.2">
      <c r="A1452" s="103"/>
      <c r="B1452" s="55" t="s">
        <v>1382</v>
      </c>
      <c r="C1452" s="55" t="s">
        <v>1383</v>
      </c>
      <c r="D1452" s="54" t="s">
        <v>110</v>
      </c>
      <c r="E1452" s="53">
        <v>1</v>
      </c>
      <c r="F1452" s="53"/>
      <c r="G1452" s="53">
        <v>14</v>
      </c>
      <c r="H1452" s="51"/>
      <c r="I1452" s="52"/>
      <c r="J1452" s="51"/>
      <c r="K1452" s="52"/>
      <c r="L1452" s="96"/>
    </row>
    <row r="1453" spans="1:60" ht="14.25" x14ac:dyDescent="0.2">
      <c r="A1453" s="103"/>
      <c r="B1453" s="55"/>
      <c r="C1453" s="55" t="s">
        <v>68</v>
      </c>
      <c r="D1453" s="54" t="s">
        <v>69</v>
      </c>
      <c r="E1453" s="53">
        <v>1.22</v>
      </c>
      <c r="F1453" s="53">
        <f>ROUND(1.15,7)</f>
        <v>1.1499999999999999</v>
      </c>
      <c r="G1453" s="53">
        <v>19.641999999999999</v>
      </c>
      <c r="H1453" s="51"/>
      <c r="I1453" s="52"/>
      <c r="J1453" s="51"/>
      <c r="K1453" s="52"/>
      <c r="L1453" s="96"/>
    </row>
    <row r="1454" spans="1:60" ht="14.25" x14ac:dyDescent="0.2">
      <c r="A1454" s="103"/>
      <c r="B1454" s="55"/>
      <c r="C1454" s="60" t="s">
        <v>70</v>
      </c>
      <c r="D1454" s="59" t="s">
        <v>69</v>
      </c>
      <c r="E1454" s="58">
        <v>0.01</v>
      </c>
      <c r="F1454" s="58">
        <f>ROUND(1.25,7)</f>
        <v>1.25</v>
      </c>
      <c r="G1454" s="58">
        <v>0.17499999999999999</v>
      </c>
      <c r="H1454" s="56"/>
      <c r="I1454" s="57"/>
      <c r="J1454" s="56"/>
      <c r="K1454" s="57"/>
      <c r="L1454" s="95"/>
    </row>
    <row r="1455" spans="1:60" ht="14.25" x14ac:dyDescent="0.2">
      <c r="A1455" s="103"/>
      <c r="B1455" s="55"/>
      <c r="C1455" s="55" t="s">
        <v>71</v>
      </c>
      <c r="D1455" s="54"/>
      <c r="E1455" s="53"/>
      <c r="F1455" s="53"/>
      <c r="G1455" s="53"/>
      <c r="H1455" s="51">
        <f>H1447+H1448+H1450</f>
        <v>21.36</v>
      </c>
      <c r="I1455" s="52"/>
      <c r="J1455" s="51">
        <f>J1447+J1448+J1450</f>
        <v>334.04</v>
      </c>
      <c r="K1455" s="52"/>
      <c r="L1455" s="96"/>
    </row>
    <row r="1456" spans="1:60" ht="14.25" x14ac:dyDescent="0.2">
      <c r="A1456" s="103"/>
      <c r="B1456" s="55"/>
      <c r="C1456" s="55" t="s">
        <v>72</v>
      </c>
      <c r="D1456" s="54"/>
      <c r="E1456" s="53"/>
      <c r="F1456" s="53"/>
      <c r="G1456" s="53"/>
      <c r="H1456" s="51"/>
      <c r="I1456" s="52"/>
      <c r="J1456" s="51">
        <f>SUM(Q1445:Q1459)+SUM(V1445:V1459)</f>
        <v>176.12</v>
      </c>
      <c r="K1456" s="52"/>
      <c r="L1456" s="96"/>
    </row>
    <row r="1457" spans="1:56" ht="71.25" x14ac:dyDescent="0.2">
      <c r="A1457" s="103"/>
      <c r="B1457" s="55" t="s">
        <v>969</v>
      </c>
      <c r="C1457" s="55" t="s">
        <v>968</v>
      </c>
      <c r="D1457" s="54" t="s">
        <v>73</v>
      </c>
      <c r="E1457" s="53">
        <v>128</v>
      </c>
      <c r="F1457" s="53">
        <f>ROUND(0.9,7)</f>
        <v>0.9</v>
      </c>
      <c r="G1457" s="53">
        <v>115.2</v>
      </c>
      <c r="H1457" s="51"/>
      <c r="I1457" s="52"/>
      <c r="J1457" s="51">
        <f>SUM(AC1445:AC1459)</f>
        <v>202.89</v>
      </c>
      <c r="K1457" s="52"/>
      <c r="L1457" s="96"/>
    </row>
    <row r="1458" spans="1:56" ht="71.25" x14ac:dyDescent="0.2">
      <c r="A1458" s="104"/>
      <c r="B1458" s="60" t="s">
        <v>967</v>
      </c>
      <c r="C1458" s="60" t="s">
        <v>966</v>
      </c>
      <c r="D1458" s="59" t="s">
        <v>73</v>
      </c>
      <c r="E1458" s="58">
        <v>83</v>
      </c>
      <c r="F1458" s="58">
        <f>ROUND(0.85,7)</f>
        <v>0.85</v>
      </c>
      <c r="G1458" s="58">
        <v>70.55</v>
      </c>
      <c r="H1458" s="56"/>
      <c r="I1458" s="57"/>
      <c r="J1458" s="56">
        <f>SUM(AE1445:AE1459)</f>
        <v>124.25</v>
      </c>
      <c r="K1458" s="57"/>
      <c r="L1458" s="95"/>
    </row>
    <row r="1459" spans="1:56" ht="15" x14ac:dyDescent="0.25">
      <c r="C1459" s="198" t="s">
        <v>74</v>
      </c>
      <c r="D1459" s="198"/>
      <c r="E1459" s="198"/>
      <c r="F1459" s="198"/>
      <c r="G1459" s="198"/>
      <c r="H1459" s="198"/>
      <c r="I1459" s="198">
        <f>J1447+J1448+J1450+J1457+J1458</f>
        <v>661.18000000000006</v>
      </c>
      <c r="J1459" s="198"/>
      <c r="O1459" s="49">
        <f>I1459</f>
        <v>661.18000000000006</v>
      </c>
      <c r="P1459" s="39">
        <f>K1459</f>
        <v>0</v>
      </c>
      <c r="Q1459" s="49">
        <f>J1447</f>
        <v>174.02</v>
      </c>
      <c r="R1459" s="49">
        <f>J1447</f>
        <v>174.02</v>
      </c>
      <c r="U1459" s="94">
        <f>L1447</f>
        <v>0</v>
      </c>
      <c r="V1459" s="49">
        <f>J1449</f>
        <v>2.1</v>
      </c>
      <c r="W1459" s="94">
        <f>L1449</f>
        <v>0</v>
      </c>
      <c r="X1459" s="49">
        <f>J1448</f>
        <v>61.6</v>
      </c>
      <c r="Z1459" s="94">
        <f>L1448</f>
        <v>0</v>
      </c>
      <c r="AB1459" s="49">
        <f>J1450</f>
        <v>98.42</v>
      </c>
      <c r="AN1459" s="39">
        <v>661.18000000000006</v>
      </c>
      <c r="AO1459" s="39">
        <v>98.42</v>
      </c>
      <c r="AP1459" s="39">
        <v>61.6</v>
      </c>
      <c r="AQ1459" s="39">
        <v>174.02</v>
      </c>
      <c r="AX1459" s="39">
        <v>0</v>
      </c>
      <c r="AY1459" s="39">
        <v>0</v>
      </c>
      <c r="AZ1459" s="39">
        <v>0</v>
      </c>
      <c r="BA1459" s="39">
        <v>0</v>
      </c>
    </row>
    <row r="1460" spans="1:56" ht="28.5" x14ac:dyDescent="0.2">
      <c r="A1460" s="103" t="s">
        <v>545</v>
      </c>
      <c r="B1460" s="55" t="s">
        <v>1171</v>
      </c>
      <c r="C1460" s="55" t="s">
        <v>1172</v>
      </c>
      <c r="D1460" s="54" t="s">
        <v>110</v>
      </c>
      <c r="E1460" s="53">
        <v>12</v>
      </c>
      <c r="F1460" s="53"/>
      <c r="G1460" s="53">
        <v>12</v>
      </c>
      <c r="H1460" s="51">
        <v>37.96</v>
      </c>
      <c r="I1460" s="52"/>
      <c r="J1460" s="51">
        <v>455.52</v>
      </c>
      <c r="K1460" s="52"/>
      <c r="L1460" s="96"/>
      <c r="AC1460" s="39">
        <v>0</v>
      </c>
      <c r="AD1460" s="39">
        <v>0</v>
      </c>
      <c r="AE1460" s="39">
        <v>0</v>
      </c>
      <c r="AF1460" s="39">
        <v>0</v>
      </c>
      <c r="AS1460" s="39">
        <v>0</v>
      </c>
      <c r="AT1460" s="39">
        <v>0</v>
      </c>
      <c r="BC1460" s="39">
        <v>0</v>
      </c>
      <c r="BD1460" s="39">
        <v>0</v>
      </c>
    </row>
    <row r="1461" spans="1:56" x14ac:dyDescent="0.2">
      <c r="A1461" s="50"/>
      <c r="B1461" s="50"/>
      <c r="C1461" s="50"/>
      <c r="D1461" s="50"/>
      <c r="E1461" s="50"/>
      <c r="F1461" s="50"/>
      <c r="G1461" s="50"/>
      <c r="H1461" s="50"/>
      <c r="I1461" s="50"/>
      <c r="J1461" s="50"/>
      <c r="K1461" s="50"/>
      <c r="L1461" s="50"/>
    </row>
    <row r="1462" spans="1:56" ht="15" x14ac:dyDescent="0.25">
      <c r="C1462" s="198" t="s">
        <v>74</v>
      </c>
      <c r="D1462" s="198"/>
      <c r="E1462" s="198"/>
      <c r="F1462" s="198"/>
      <c r="G1462" s="198"/>
      <c r="H1462" s="198"/>
      <c r="I1462" s="198">
        <f>J1460</f>
        <v>455.52</v>
      </c>
      <c r="J1462" s="198"/>
      <c r="O1462" s="49">
        <f>I1462</f>
        <v>455.52</v>
      </c>
      <c r="P1462" s="39">
        <f>K1462</f>
        <v>0</v>
      </c>
      <c r="Q1462" s="39">
        <f>0</f>
        <v>0</v>
      </c>
      <c r="R1462" s="39">
        <f>0</f>
        <v>0</v>
      </c>
      <c r="U1462" s="39">
        <f>0</f>
        <v>0</v>
      </c>
      <c r="V1462" s="39">
        <f>0</f>
        <v>0</v>
      </c>
      <c r="W1462" s="39">
        <f>0</f>
        <v>0</v>
      </c>
      <c r="X1462" s="39">
        <f>0</f>
        <v>0</v>
      </c>
      <c r="Z1462" s="39">
        <f>0</f>
        <v>0</v>
      </c>
      <c r="AB1462" s="49">
        <f>I1462</f>
        <v>455.52</v>
      </c>
      <c r="AN1462" s="39">
        <v>455.52</v>
      </c>
      <c r="AO1462" s="39">
        <v>455.52</v>
      </c>
      <c r="AP1462" s="39">
        <v>0</v>
      </c>
      <c r="AQ1462" s="39">
        <v>0</v>
      </c>
      <c r="AX1462" s="39">
        <v>0</v>
      </c>
      <c r="AY1462" s="39">
        <v>0</v>
      </c>
      <c r="AZ1462" s="39">
        <v>0</v>
      </c>
      <c r="BA1462" s="39">
        <v>0</v>
      </c>
    </row>
    <row r="1463" spans="1:56" ht="28.5" x14ac:dyDescent="0.2">
      <c r="A1463" s="103" t="s">
        <v>548</v>
      </c>
      <c r="B1463" s="55" t="s">
        <v>1150</v>
      </c>
      <c r="C1463" s="55" t="s">
        <v>1151</v>
      </c>
      <c r="D1463" s="54" t="s">
        <v>110</v>
      </c>
      <c r="E1463" s="53">
        <v>2</v>
      </c>
      <c r="F1463" s="53"/>
      <c r="G1463" s="53">
        <v>2</v>
      </c>
      <c r="H1463" s="51">
        <v>25.25</v>
      </c>
      <c r="I1463" s="52"/>
      <c r="J1463" s="51">
        <v>50.5</v>
      </c>
      <c r="K1463" s="52"/>
      <c r="L1463" s="96"/>
      <c r="AC1463" s="39">
        <v>0</v>
      </c>
      <c r="AD1463" s="39">
        <v>0</v>
      </c>
      <c r="AE1463" s="39">
        <v>0</v>
      </c>
      <c r="AF1463" s="39">
        <v>0</v>
      </c>
      <c r="AS1463" s="39">
        <v>0</v>
      </c>
      <c r="AT1463" s="39">
        <v>0</v>
      </c>
      <c r="BC1463" s="39">
        <v>0</v>
      </c>
      <c r="BD1463" s="39">
        <v>0</v>
      </c>
    </row>
    <row r="1464" spans="1:56" x14ac:dyDescent="0.2">
      <c r="A1464" s="50"/>
      <c r="B1464" s="50"/>
      <c r="C1464" s="50"/>
      <c r="D1464" s="50"/>
      <c r="E1464" s="50"/>
      <c r="F1464" s="50"/>
      <c r="G1464" s="50"/>
      <c r="H1464" s="50"/>
      <c r="I1464" s="50"/>
      <c r="J1464" s="50"/>
      <c r="K1464" s="50"/>
      <c r="L1464" s="50"/>
    </row>
    <row r="1465" spans="1:56" ht="15" x14ac:dyDescent="0.25">
      <c r="C1465" s="198" t="s">
        <v>74</v>
      </c>
      <c r="D1465" s="198"/>
      <c r="E1465" s="198"/>
      <c r="F1465" s="198"/>
      <c r="G1465" s="198"/>
      <c r="H1465" s="198"/>
      <c r="I1465" s="198">
        <f>J1463</f>
        <v>50.5</v>
      </c>
      <c r="J1465" s="198"/>
      <c r="O1465" s="49">
        <f>I1465</f>
        <v>50.5</v>
      </c>
      <c r="P1465" s="39">
        <f>K1465</f>
        <v>0</v>
      </c>
      <c r="Q1465" s="39">
        <f>0</f>
        <v>0</v>
      </c>
      <c r="R1465" s="39">
        <f>0</f>
        <v>0</v>
      </c>
      <c r="U1465" s="39">
        <f>0</f>
        <v>0</v>
      </c>
      <c r="V1465" s="39">
        <f>0</f>
        <v>0</v>
      </c>
      <c r="W1465" s="39">
        <f>0</f>
        <v>0</v>
      </c>
      <c r="X1465" s="39">
        <f>0</f>
        <v>0</v>
      </c>
      <c r="Z1465" s="39">
        <f>0</f>
        <v>0</v>
      </c>
      <c r="AB1465" s="49">
        <f>I1465</f>
        <v>50.5</v>
      </c>
      <c r="AN1465" s="39">
        <v>50.5</v>
      </c>
      <c r="AO1465" s="39">
        <v>50.5</v>
      </c>
      <c r="AP1465" s="39">
        <v>0</v>
      </c>
      <c r="AQ1465" s="39">
        <v>0</v>
      </c>
      <c r="AX1465" s="39">
        <v>0</v>
      </c>
      <c r="AY1465" s="39">
        <v>0</v>
      </c>
      <c r="AZ1465" s="39">
        <v>0</v>
      </c>
      <c r="BA1465" s="39">
        <v>0</v>
      </c>
    </row>
    <row r="1466" spans="1:56" ht="144.75" x14ac:dyDescent="0.2">
      <c r="A1466" s="103" t="s">
        <v>550</v>
      </c>
      <c r="B1466" s="55" t="s">
        <v>1175</v>
      </c>
      <c r="C1466" s="55" t="s">
        <v>989</v>
      </c>
      <c r="D1466" s="54" t="s">
        <v>110</v>
      </c>
      <c r="E1466" s="53">
        <v>2</v>
      </c>
      <c r="F1466" s="53"/>
      <c r="G1466" s="53">
        <v>2</v>
      </c>
      <c r="H1466" s="51"/>
      <c r="I1466" s="52"/>
      <c r="J1466" s="51"/>
      <c r="K1466" s="52"/>
      <c r="L1466" s="96"/>
      <c r="AC1466" s="39">
        <v>25.78</v>
      </c>
      <c r="AD1466" s="39">
        <v>25.78</v>
      </c>
      <c r="AE1466" s="39">
        <v>15.79</v>
      </c>
      <c r="AF1466" s="39">
        <v>15.79</v>
      </c>
      <c r="AS1466" s="39">
        <v>25.78</v>
      </c>
      <c r="AT1466" s="39">
        <v>15.79</v>
      </c>
      <c r="BC1466" s="39">
        <v>0</v>
      </c>
      <c r="BD1466" s="39">
        <v>0</v>
      </c>
    </row>
    <row r="1467" spans="1:56" ht="38.25" x14ac:dyDescent="0.2">
      <c r="B1467" s="106" t="s">
        <v>452</v>
      </c>
    </row>
    <row r="1468" spans="1:56" ht="14.25" x14ac:dyDescent="0.2">
      <c r="A1468" s="103"/>
      <c r="B1468" s="61">
        <v>1</v>
      </c>
      <c r="C1468" s="55" t="s">
        <v>33</v>
      </c>
      <c r="D1468" s="54"/>
      <c r="E1468" s="53"/>
      <c r="F1468" s="53"/>
      <c r="G1468" s="53"/>
      <c r="H1468" s="51">
        <v>9.6</v>
      </c>
      <c r="I1468" s="52">
        <f>ROUND(1.15,7)</f>
        <v>1.1499999999999999</v>
      </c>
      <c r="J1468" s="51">
        <v>22.08</v>
      </c>
      <c r="K1468" s="52"/>
      <c r="L1468" s="96"/>
    </row>
    <row r="1469" spans="1:56" ht="14.25" x14ac:dyDescent="0.2">
      <c r="A1469" s="103"/>
      <c r="B1469" s="61">
        <v>3</v>
      </c>
      <c r="C1469" s="55" t="s">
        <v>34</v>
      </c>
      <c r="D1469" s="54"/>
      <c r="E1469" s="53"/>
      <c r="F1469" s="53"/>
      <c r="G1469" s="53"/>
      <c r="H1469" s="51">
        <v>0.66</v>
      </c>
      <c r="I1469" s="52">
        <f>ROUND(1.25,7)</f>
        <v>1.25</v>
      </c>
      <c r="J1469" s="51">
        <v>1.66</v>
      </c>
      <c r="K1469" s="52"/>
      <c r="L1469" s="96"/>
    </row>
    <row r="1470" spans="1:56" ht="14.25" x14ac:dyDescent="0.2">
      <c r="A1470" s="103"/>
      <c r="B1470" s="61">
        <v>2</v>
      </c>
      <c r="C1470" s="55" t="s">
        <v>67</v>
      </c>
      <c r="D1470" s="54"/>
      <c r="E1470" s="53"/>
      <c r="F1470" s="53"/>
      <c r="G1470" s="53"/>
      <c r="H1470" s="51">
        <v>0.12</v>
      </c>
      <c r="I1470" s="52">
        <f>ROUND(1.25,7)</f>
        <v>1.25</v>
      </c>
      <c r="J1470" s="62">
        <v>0.3</v>
      </c>
      <c r="K1470" s="52"/>
      <c r="L1470" s="97"/>
    </row>
    <row r="1471" spans="1:56" ht="14.25" x14ac:dyDescent="0.2">
      <c r="A1471" s="103"/>
      <c r="B1471" s="61">
        <v>4</v>
      </c>
      <c r="C1471" s="55" t="s">
        <v>35</v>
      </c>
      <c r="D1471" s="54"/>
      <c r="E1471" s="53"/>
      <c r="F1471" s="53"/>
      <c r="G1471" s="53"/>
      <c r="H1471" s="51">
        <v>10.06</v>
      </c>
      <c r="I1471" s="52"/>
      <c r="J1471" s="51">
        <v>20.12</v>
      </c>
      <c r="K1471" s="52"/>
      <c r="L1471" s="96"/>
    </row>
    <row r="1472" spans="1:56" ht="14.25" x14ac:dyDescent="0.2">
      <c r="A1472" s="103"/>
      <c r="B1472" s="55"/>
      <c r="C1472" s="55" t="s">
        <v>68</v>
      </c>
      <c r="D1472" s="54" t="s">
        <v>69</v>
      </c>
      <c r="E1472" s="53">
        <v>1.07</v>
      </c>
      <c r="F1472" s="53">
        <f>ROUND(1.15,7)</f>
        <v>1.1499999999999999</v>
      </c>
      <c r="G1472" s="53">
        <v>2.4609999999999999</v>
      </c>
      <c r="H1472" s="51"/>
      <c r="I1472" s="52"/>
      <c r="J1472" s="51"/>
      <c r="K1472" s="52"/>
      <c r="L1472" s="96"/>
    </row>
    <row r="1473" spans="1:56" ht="14.25" x14ac:dyDescent="0.2">
      <c r="A1473" s="103"/>
      <c r="B1473" s="55"/>
      <c r="C1473" s="60" t="s">
        <v>70</v>
      </c>
      <c r="D1473" s="59" t="s">
        <v>69</v>
      </c>
      <c r="E1473" s="58">
        <v>0.01</v>
      </c>
      <c r="F1473" s="58">
        <f>ROUND(1.25,7)</f>
        <v>1.25</v>
      </c>
      <c r="G1473" s="58">
        <v>2.5000000000000001E-2</v>
      </c>
      <c r="H1473" s="56"/>
      <c r="I1473" s="57"/>
      <c r="J1473" s="56"/>
      <c r="K1473" s="57"/>
      <c r="L1473" s="95"/>
    </row>
    <row r="1474" spans="1:56" ht="14.25" x14ac:dyDescent="0.2">
      <c r="A1474" s="103"/>
      <c r="B1474" s="55"/>
      <c r="C1474" s="55" t="s">
        <v>71</v>
      </c>
      <c r="D1474" s="54"/>
      <c r="E1474" s="53"/>
      <c r="F1474" s="53"/>
      <c r="G1474" s="53"/>
      <c r="H1474" s="51">
        <f>H1468+H1469+H1471</f>
        <v>20.32</v>
      </c>
      <c r="I1474" s="52"/>
      <c r="J1474" s="51">
        <f>J1468+J1469+J1471</f>
        <v>43.86</v>
      </c>
      <c r="K1474" s="52"/>
      <c r="L1474" s="96"/>
    </row>
    <row r="1475" spans="1:56" ht="42.75" x14ac:dyDescent="0.2">
      <c r="A1475" s="105" t="s">
        <v>1006</v>
      </c>
      <c r="B1475" s="55" t="s">
        <v>493</v>
      </c>
      <c r="C1475" s="55" t="s">
        <v>494</v>
      </c>
      <c r="D1475" s="54" t="s">
        <v>495</v>
      </c>
      <c r="E1475" s="53">
        <v>0.1</v>
      </c>
      <c r="F1475" s="53"/>
      <c r="G1475" s="53">
        <v>0.2</v>
      </c>
      <c r="H1475" s="51">
        <v>1</v>
      </c>
      <c r="I1475" s="52"/>
      <c r="J1475" s="51">
        <v>0.2</v>
      </c>
      <c r="K1475" s="52"/>
      <c r="L1475" s="96"/>
      <c r="AB1475" s="49">
        <f>J1475</f>
        <v>0.2</v>
      </c>
      <c r="AC1475" s="39">
        <v>0</v>
      </c>
      <c r="AD1475" s="39">
        <v>0</v>
      </c>
      <c r="AE1475" s="39">
        <v>0</v>
      </c>
      <c r="AF1475" s="39">
        <v>0</v>
      </c>
      <c r="AN1475" s="39">
        <v>0.2</v>
      </c>
      <c r="AO1475" s="39">
        <v>0.2</v>
      </c>
      <c r="AS1475" s="39">
        <v>0</v>
      </c>
      <c r="AT1475" s="39">
        <v>0</v>
      </c>
      <c r="AX1475" s="39">
        <v>0</v>
      </c>
      <c r="AZ1475" s="39">
        <v>0</v>
      </c>
      <c r="BC1475" s="39">
        <v>0</v>
      </c>
      <c r="BD1475" s="39">
        <v>0</v>
      </c>
    </row>
    <row r="1476" spans="1:56" ht="14.25" x14ac:dyDescent="0.2">
      <c r="A1476" s="103"/>
      <c r="B1476" s="55"/>
      <c r="C1476" s="55" t="s">
        <v>72</v>
      </c>
      <c r="D1476" s="54"/>
      <c r="E1476" s="53"/>
      <c r="F1476" s="53"/>
      <c r="G1476" s="53"/>
      <c r="H1476" s="51"/>
      <c r="I1476" s="52"/>
      <c r="J1476" s="51">
        <f>SUM(Q1466:Q1479)+SUM(V1466:V1479)</f>
        <v>22.38</v>
      </c>
      <c r="K1476" s="52"/>
      <c r="L1476" s="96"/>
    </row>
    <row r="1477" spans="1:56" ht="71.25" x14ac:dyDescent="0.2">
      <c r="A1477" s="103"/>
      <c r="B1477" s="55" t="s">
        <v>969</v>
      </c>
      <c r="C1477" s="55" t="s">
        <v>968</v>
      </c>
      <c r="D1477" s="54" t="s">
        <v>73</v>
      </c>
      <c r="E1477" s="53">
        <v>128</v>
      </c>
      <c r="F1477" s="53">
        <f>ROUND(0.9,7)</f>
        <v>0.9</v>
      </c>
      <c r="G1477" s="53">
        <v>115.2</v>
      </c>
      <c r="H1477" s="51"/>
      <c r="I1477" s="52"/>
      <c r="J1477" s="51">
        <f>SUM(AC1466:AC1479)</f>
        <v>25.78</v>
      </c>
      <c r="K1477" s="52"/>
      <c r="L1477" s="96"/>
    </row>
    <row r="1478" spans="1:56" ht="71.25" x14ac:dyDescent="0.2">
      <c r="A1478" s="104"/>
      <c r="B1478" s="60" t="s">
        <v>967</v>
      </c>
      <c r="C1478" s="60" t="s">
        <v>966</v>
      </c>
      <c r="D1478" s="59" t="s">
        <v>73</v>
      </c>
      <c r="E1478" s="58">
        <v>83</v>
      </c>
      <c r="F1478" s="58">
        <f>ROUND(0.85,7)</f>
        <v>0.85</v>
      </c>
      <c r="G1478" s="58">
        <v>70.55</v>
      </c>
      <c r="H1478" s="56"/>
      <c r="I1478" s="57"/>
      <c r="J1478" s="56">
        <f>SUM(AE1466:AE1479)</f>
        <v>15.79</v>
      </c>
      <c r="K1478" s="57"/>
      <c r="L1478" s="95"/>
    </row>
    <row r="1479" spans="1:56" ht="15" x14ac:dyDescent="0.25">
      <c r="C1479" s="198" t="s">
        <v>74</v>
      </c>
      <c r="D1479" s="198"/>
      <c r="E1479" s="198"/>
      <c r="F1479" s="198"/>
      <c r="G1479" s="198"/>
      <c r="H1479" s="198"/>
      <c r="I1479" s="198">
        <f>J1468+J1469+J1471+J1477+J1478+SUM(J1475:J1475)</f>
        <v>85.63000000000001</v>
      </c>
      <c r="J1479" s="198"/>
      <c r="O1479" s="49">
        <f>I1479</f>
        <v>85.63000000000001</v>
      </c>
      <c r="P1479" s="39">
        <f>K1479</f>
        <v>0</v>
      </c>
      <c r="Q1479" s="49">
        <f>J1468</f>
        <v>22.08</v>
      </c>
      <c r="R1479" s="49">
        <f>J1468</f>
        <v>22.08</v>
      </c>
      <c r="U1479" s="94">
        <f>L1468</f>
        <v>0</v>
      </c>
      <c r="V1479" s="49">
        <f>J1470</f>
        <v>0.3</v>
      </c>
      <c r="W1479" s="94">
        <f>L1470</f>
        <v>0</v>
      </c>
      <c r="X1479" s="49">
        <f>J1469</f>
        <v>1.66</v>
      </c>
      <c r="Z1479" s="94">
        <f>L1469</f>
        <v>0</v>
      </c>
      <c r="AB1479" s="49">
        <f>J1471</f>
        <v>20.12</v>
      </c>
      <c r="AN1479" s="39">
        <v>85.43</v>
      </c>
      <c r="AO1479" s="39">
        <v>20.12</v>
      </c>
      <c r="AP1479" s="39">
        <v>1.66</v>
      </c>
      <c r="AQ1479" s="39">
        <v>22.08</v>
      </c>
      <c r="AX1479" s="39">
        <v>0</v>
      </c>
      <c r="AY1479" s="39">
        <v>0</v>
      </c>
      <c r="AZ1479" s="39">
        <v>0</v>
      </c>
      <c r="BA1479" s="39">
        <v>0</v>
      </c>
    </row>
    <row r="1480" spans="1:56" ht="159" x14ac:dyDescent="0.2">
      <c r="A1480" s="103" t="s">
        <v>553</v>
      </c>
      <c r="B1480" s="55" t="s">
        <v>1129</v>
      </c>
      <c r="C1480" s="55" t="s">
        <v>987</v>
      </c>
      <c r="D1480" s="54" t="s">
        <v>104</v>
      </c>
      <c r="E1480" s="53">
        <v>0.28660000000000002</v>
      </c>
      <c r="F1480" s="53"/>
      <c r="G1480" s="53">
        <v>0.28660000000000002</v>
      </c>
      <c r="H1480" s="51"/>
      <c r="I1480" s="52"/>
      <c r="J1480" s="51"/>
      <c r="K1480" s="52"/>
      <c r="L1480" s="96"/>
      <c r="AC1480" s="39">
        <v>472.71</v>
      </c>
      <c r="AD1480" s="39">
        <v>472.71</v>
      </c>
      <c r="AE1480" s="39">
        <v>289.49</v>
      </c>
      <c r="AF1480" s="39">
        <v>289.49</v>
      </c>
      <c r="AS1480" s="39">
        <v>472.71</v>
      </c>
      <c r="AT1480" s="39">
        <v>289.49</v>
      </c>
      <c r="BC1480" s="39">
        <v>0</v>
      </c>
      <c r="BD1480" s="39">
        <v>0</v>
      </c>
    </row>
    <row r="1481" spans="1:56" ht="38.25" x14ac:dyDescent="0.2">
      <c r="B1481" s="106" t="s">
        <v>452</v>
      </c>
    </row>
    <row r="1482" spans="1:56" ht="14.25" x14ac:dyDescent="0.2">
      <c r="A1482" s="103"/>
      <c r="B1482" s="61">
        <v>1</v>
      </c>
      <c r="C1482" s="55" t="s">
        <v>33</v>
      </c>
      <c r="D1482" s="54"/>
      <c r="E1482" s="53"/>
      <c r="F1482" s="53"/>
      <c r="G1482" s="53"/>
      <c r="H1482" s="51">
        <v>1232.3399999999999</v>
      </c>
      <c r="I1482" s="52">
        <f>ROUND(1.15,7)</f>
        <v>1.1499999999999999</v>
      </c>
      <c r="J1482" s="51">
        <v>406.17</v>
      </c>
      <c r="K1482" s="52"/>
      <c r="L1482" s="96"/>
    </row>
    <row r="1483" spans="1:56" ht="14.25" x14ac:dyDescent="0.2">
      <c r="A1483" s="103"/>
      <c r="B1483" s="61">
        <v>3</v>
      </c>
      <c r="C1483" s="55" t="s">
        <v>34</v>
      </c>
      <c r="D1483" s="54"/>
      <c r="E1483" s="53"/>
      <c r="F1483" s="53"/>
      <c r="G1483" s="53"/>
      <c r="H1483" s="51">
        <v>94.25</v>
      </c>
      <c r="I1483" s="52">
        <f>ROUND(1.25,7)</f>
        <v>1.25</v>
      </c>
      <c r="J1483" s="51">
        <v>33.770000000000003</v>
      </c>
      <c r="K1483" s="52"/>
      <c r="L1483" s="96"/>
    </row>
    <row r="1484" spans="1:56" ht="14.25" x14ac:dyDescent="0.2">
      <c r="A1484" s="103"/>
      <c r="B1484" s="61">
        <v>2</v>
      </c>
      <c r="C1484" s="55" t="s">
        <v>67</v>
      </c>
      <c r="D1484" s="54"/>
      <c r="E1484" s="53"/>
      <c r="F1484" s="53"/>
      <c r="G1484" s="53"/>
      <c r="H1484" s="51">
        <v>11.63</v>
      </c>
      <c r="I1484" s="52">
        <f>ROUND(1.25,7)</f>
        <v>1.25</v>
      </c>
      <c r="J1484" s="62">
        <v>4.17</v>
      </c>
      <c r="K1484" s="52"/>
      <c r="L1484" s="97"/>
    </row>
    <row r="1485" spans="1:56" ht="14.25" x14ac:dyDescent="0.2">
      <c r="A1485" s="103"/>
      <c r="B1485" s="61">
        <v>4</v>
      </c>
      <c r="C1485" s="55" t="s">
        <v>35</v>
      </c>
      <c r="D1485" s="54"/>
      <c r="E1485" s="53"/>
      <c r="F1485" s="53"/>
      <c r="G1485" s="53"/>
      <c r="H1485" s="51">
        <v>434.24</v>
      </c>
      <c r="I1485" s="52"/>
      <c r="J1485" s="51">
        <v>124.45</v>
      </c>
      <c r="K1485" s="52"/>
      <c r="L1485" s="96"/>
    </row>
    <row r="1486" spans="1:56" ht="14.25" x14ac:dyDescent="0.2">
      <c r="A1486" s="103"/>
      <c r="B1486" s="55" t="s">
        <v>1370</v>
      </c>
      <c r="C1486" s="55" t="s">
        <v>1371</v>
      </c>
      <c r="D1486" s="54" t="s">
        <v>111</v>
      </c>
      <c r="E1486" s="53">
        <v>0</v>
      </c>
      <c r="F1486" s="53"/>
      <c r="G1486" s="53">
        <v>0</v>
      </c>
      <c r="H1486" s="51"/>
      <c r="I1486" s="52"/>
      <c r="J1486" s="51"/>
      <c r="K1486" s="52"/>
      <c r="L1486" s="96"/>
    </row>
    <row r="1487" spans="1:56" ht="14.25" x14ac:dyDescent="0.2">
      <c r="A1487" s="103"/>
      <c r="B1487" s="55" t="s">
        <v>1372</v>
      </c>
      <c r="C1487" s="55" t="s">
        <v>1373</v>
      </c>
      <c r="D1487" s="54" t="s">
        <v>111</v>
      </c>
      <c r="E1487" s="53">
        <v>100</v>
      </c>
      <c r="F1487" s="53"/>
      <c r="G1487" s="53">
        <v>28.66</v>
      </c>
      <c r="H1487" s="51"/>
      <c r="I1487" s="52"/>
      <c r="J1487" s="51"/>
      <c r="K1487" s="52"/>
      <c r="L1487" s="96"/>
    </row>
    <row r="1488" spans="1:56" ht="14.25" x14ac:dyDescent="0.2">
      <c r="A1488" s="103"/>
      <c r="B1488" s="55" t="s">
        <v>1358</v>
      </c>
      <c r="C1488" s="55" t="s">
        <v>130</v>
      </c>
      <c r="D1488" s="54" t="s">
        <v>113</v>
      </c>
      <c r="E1488" s="53">
        <v>0</v>
      </c>
      <c r="F1488" s="53"/>
      <c r="G1488" s="53">
        <v>0</v>
      </c>
      <c r="H1488" s="51"/>
      <c r="I1488" s="52"/>
      <c r="J1488" s="51"/>
      <c r="K1488" s="52"/>
      <c r="L1488" s="96"/>
    </row>
    <row r="1489" spans="1:56" ht="14.25" x14ac:dyDescent="0.2">
      <c r="A1489" s="103"/>
      <c r="B1489" s="55" t="s">
        <v>1358</v>
      </c>
      <c r="C1489" s="55" t="s">
        <v>1374</v>
      </c>
      <c r="D1489" s="54" t="s">
        <v>110</v>
      </c>
      <c r="E1489" s="53">
        <v>0</v>
      </c>
      <c r="F1489" s="53"/>
      <c r="G1489" s="53">
        <v>0</v>
      </c>
      <c r="H1489" s="51"/>
      <c r="I1489" s="52"/>
      <c r="J1489" s="51"/>
      <c r="K1489" s="52"/>
      <c r="L1489" s="96"/>
    </row>
    <row r="1490" spans="1:56" ht="14.25" x14ac:dyDescent="0.2">
      <c r="A1490" s="103"/>
      <c r="B1490" s="55" t="s">
        <v>1375</v>
      </c>
      <c r="C1490" s="55" t="s">
        <v>1376</v>
      </c>
      <c r="D1490" s="54" t="s">
        <v>110</v>
      </c>
      <c r="E1490" s="53">
        <v>0</v>
      </c>
      <c r="F1490" s="53"/>
      <c r="G1490" s="53">
        <v>0</v>
      </c>
      <c r="H1490" s="51"/>
      <c r="I1490" s="52"/>
      <c r="J1490" s="51"/>
      <c r="K1490" s="52"/>
      <c r="L1490" s="96"/>
    </row>
    <row r="1491" spans="1:56" ht="14.25" x14ac:dyDescent="0.2">
      <c r="A1491" s="103"/>
      <c r="B1491" s="55" t="s">
        <v>1377</v>
      </c>
      <c r="C1491" s="55" t="s">
        <v>1378</v>
      </c>
      <c r="D1491" s="54" t="s">
        <v>110</v>
      </c>
      <c r="E1491" s="53">
        <v>0</v>
      </c>
      <c r="F1491" s="53"/>
      <c r="G1491" s="53">
        <v>0</v>
      </c>
      <c r="H1491" s="51"/>
      <c r="I1491" s="52"/>
      <c r="J1491" s="51"/>
      <c r="K1491" s="52"/>
      <c r="L1491" s="96"/>
    </row>
    <row r="1492" spans="1:56" ht="14.25" x14ac:dyDescent="0.2">
      <c r="A1492" s="103"/>
      <c r="B1492" s="55"/>
      <c r="C1492" s="55" t="s">
        <v>68</v>
      </c>
      <c r="D1492" s="54" t="s">
        <v>69</v>
      </c>
      <c r="E1492" s="53">
        <v>141</v>
      </c>
      <c r="F1492" s="53">
        <f>ROUND(1.15,7)</f>
        <v>1.1499999999999999</v>
      </c>
      <c r="G1492" s="53">
        <v>46.472189999999998</v>
      </c>
      <c r="H1492" s="51"/>
      <c r="I1492" s="52"/>
      <c r="J1492" s="51"/>
      <c r="K1492" s="52"/>
      <c r="L1492" s="96"/>
    </row>
    <row r="1493" spans="1:56" ht="14.25" x14ac:dyDescent="0.2">
      <c r="A1493" s="103"/>
      <c r="B1493" s="55"/>
      <c r="C1493" s="60" t="s">
        <v>70</v>
      </c>
      <c r="D1493" s="59" t="s">
        <v>69</v>
      </c>
      <c r="E1493" s="58">
        <v>0.94</v>
      </c>
      <c r="F1493" s="58">
        <f>ROUND(1.25,7)</f>
        <v>1.25</v>
      </c>
      <c r="G1493" s="58">
        <v>0.33675500000000003</v>
      </c>
      <c r="H1493" s="56"/>
      <c r="I1493" s="57"/>
      <c r="J1493" s="56"/>
      <c r="K1493" s="57"/>
      <c r="L1493" s="95"/>
    </row>
    <row r="1494" spans="1:56" ht="14.25" x14ac:dyDescent="0.2">
      <c r="A1494" s="103"/>
      <c r="B1494" s="55"/>
      <c r="C1494" s="55" t="s">
        <v>71</v>
      </c>
      <c r="D1494" s="54"/>
      <c r="E1494" s="53"/>
      <c r="F1494" s="53"/>
      <c r="G1494" s="53"/>
      <c r="H1494" s="51">
        <f>H1482+H1483+H1485</f>
        <v>1760.83</v>
      </c>
      <c r="I1494" s="52"/>
      <c r="J1494" s="51">
        <f>J1482+J1483+J1485</f>
        <v>564.39</v>
      </c>
      <c r="K1494" s="52"/>
      <c r="L1494" s="96"/>
    </row>
    <row r="1495" spans="1:56" ht="14.25" x14ac:dyDescent="0.2">
      <c r="A1495" s="103"/>
      <c r="B1495" s="55"/>
      <c r="C1495" s="55" t="s">
        <v>72</v>
      </c>
      <c r="D1495" s="54"/>
      <c r="E1495" s="53"/>
      <c r="F1495" s="53"/>
      <c r="G1495" s="53"/>
      <c r="H1495" s="51"/>
      <c r="I1495" s="52"/>
      <c r="J1495" s="51">
        <f>SUM(Q1480:Q1498)+SUM(V1480:V1498)</f>
        <v>410.34000000000003</v>
      </c>
      <c r="K1495" s="52"/>
      <c r="L1495" s="96"/>
    </row>
    <row r="1496" spans="1:56" ht="71.25" x14ac:dyDescent="0.2">
      <c r="A1496" s="103"/>
      <c r="B1496" s="55" t="s">
        <v>969</v>
      </c>
      <c r="C1496" s="55" t="s">
        <v>968</v>
      </c>
      <c r="D1496" s="54" t="s">
        <v>73</v>
      </c>
      <c r="E1496" s="53">
        <v>128</v>
      </c>
      <c r="F1496" s="53">
        <f>ROUND(0.9,7)</f>
        <v>0.9</v>
      </c>
      <c r="G1496" s="53">
        <v>115.2</v>
      </c>
      <c r="H1496" s="51"/>
      <c r="I1496" s="52"/>
      <c r="J1496" s="51">
        <f>SUM(AC1480:AC1498)</f>
        <v>472.71</v>
      </c>
      <c r="K1496" s="52"/>
      <c r="L1496" s="96"/>
    </row>
    <row r="1497" spans="1:56" ht="71.25" x14ac:dyDescent="0.2">
      <c r="A1497" s="104"/>
      <c r="B1497" s="60" t="s">
        <v>967</v>
      </c>
      <c r="C1497" s="60" t="s">
        <v>966</v>
      </c>
      <c r="D1497" s="59" t="s">
        <v>73</v>
      </c>
      <c r="E1497" s="58">
        <v>83</v>
      </c>
      <c r="F1497" s="58">
        <f>ROUND(0.85,7)</f>
        <v>0.85</v>
      </c>
      <c r="G1497" s="58">
        <v>70.55</v>
      </c>
      <c r="H1497" s="56"/>
      <c r="I1497" s="57"/>
      <c r="J1497" s="56">
        <f>SUM(AE1480:AE1498)</f>
        <v>289.49</v>
      </c>
      <c r="K1497" s="57"/>
      <c r="L1497" s="95"/>
    </row>
    <row r="1498" spans="1:56" ht="15" x14ac:dyDescent="0.25">
      <c r="C1498" s="198" t="s">
        <v>74</v>
      </c>
      <c r="D1498" s="198"/>
      <c r="E1498" s="198"/>
      <c r="F1498" s="198"/>
      <c r="G1498" s="198"/>
      <c r="H1498" s="198"/>
      <c r="I1498" s="198">
        <f>J1482+J1483+J1485+J1496+J1497</f>
        <v>1326.59</v>
      </c>
      <c r="J1498" s="198"/>
      <c r="O1498" s="49">
        <f>I1498</f>
        <v>1326.59</v>
      </c>
      <c r="P1498" s="39">
        <f>K1498</f>
        <v>0</v>
      </c>
      <c r="Q1498" s="49">
        <f>J1482</f>
        <v>406.17</v>
      </c>
      <c r="R1498" s="49">
        <f>J1482</f>
        <v>406.17</v>
      </c>
      <c r="U1498" s="94">
        <f>L1482</f>
        <v>0</v>
      </c>
      <c r="V1498" s="49">
        <f>J1484</f>
        <v>4.17</v>
      </c>
      <c r="W1498" s="94">
        <f>L1484</f>
        <v>0</v>
      </c>
      <c r="X1498" s="49">
        <f>J1483</f>
        <v>33.770000000000003</v>
      </c>
      <c r="Z1498" s="94">
        <f>L1483</f>
        <v>0</v>
      </c>
      <c r="AB1498" s="49">
        <f>J1485</f>
        <v>124.45</v>
      </c>
      <c r="AN1498" s="39">
        <v>1326.59</v>
      </c>
      <c r="AO1498" s="39">
        <v>124.45</v>
      </c>
      <c r="AP1498" s="39">
        <v>33.770000000000003</v>
      </c>
      <c r="AQ1498" s="39">
        <v>406.17</v>
      </c>
      <c r="AX1498" s="39">
        <v>0</v>
      </c>
      <c r="AY1498" s="39">
        <v>0</v>
      </c>
      <c r="AZ1498" s="39">
        <v>0</v>
      </c>
      <c r="BA1498" s="39">
        <v>0</v>
      </c>
    </row>
    <row r="1499" spans="1:56" ht="42.75" x14ac:dyDescent="0.2">
      <c r="A1499" s="103" t="s">
        <v>556</v>
      </c>
      <c r="B1499" s="55" t="s">
        <v>1130</v>
      </c>
      <c r="C1499" s="55" t="s">
        <v>1131</v>
      </c>
      <c r="D1499" s="54" t="s">
        <v>111</v>
      </c>
      <c r="E1499" s="53">
        <v>25.2</v>
      </c>
      <c r="F1499" s="53"/>
      <c r="G1499" s="53">
        <v>25.2</v>
      </c>
      <c r="H1499" s="51">
        <v>111.37</v>
      </c>
      <c r="I1499" s="52"/>
      <c r="J1499" s="51">
        <v>2806.52</v>
      </c>
      <c r="K1499" s="52"/>
      <c r="L1499" s="96"/>
      <c r="AC1499" s="39">
        <v>0</v>
      </c>
      <c r="AD1499" s="39">
        <v>0</v>
      </c>
      <c r="AE1499" s="39">
        <v>0</v>
      </c>
      <c r="AF1499" s="39">
        <v>0</v>
      </c>
      <c r="AS1499" s="39">
        <v>0</v>
      </c>
      <c r="AT1499" s="39">
        <v>0</v>
      </c>
      <c r="BC1499" s="39">
        <v>0</v>
      </c>
      <c r="BD1499" s="39">
        <v>0</v>
      </c>
    </row>
    <row r="1500" spans="1:56" x14ac:dyDescent="0.2">
      <c r="A1500" s="50"/>
      <c r="B1500" s="50"/>
      <c r="C1500" s="50"/>
      <c r="D1500" s="50"/>
      <c r="E1500" s="50"/>
      <c r="F1500" s="50"/>
      <c r="G1500" s="50"/>
      <c r="H1500" s="50"/>
      <c r="I1500" s="50"/>
      <c r="J1500" s="50"/>
      <c r="K1500" s="50"/>
      <c r="L1500" s="50"/>
    </row>
    <row r="1501" spans="1:56" ht="15" x14ac:dyDescent="0.25">
      <c r="C1501" s="198" t="s">
        <v>74</v>
      </c>
      <c r="D1501" s="198"/>
      <c r="E1501" s="198"/>
      <c r="F1501" s="198"/>
      <c r="G1501" s="198"/>
      <c r="H1501" s="198"/>
      <c r="I1501" s="198">
        <f>J1499</f>
        <v>2806.52</v>
      </c>
      <c r="J1501" s="198"/>
      <c r="O1501" s="49">
        <f>I1501</f>
        <v>2806.52</v>
      </c>
      <c r="P1501" s="39">
        <f>K1501</f>
        <v>0</v>
      </c>
      <c r="Q1501" s="39">
        <f>0</f>
        <v>0</v>
      </c>
      <c r="R1501" s="39">
        <f>0</f>
        <v>0</v>
      </c>
      <c r="U1501" s="39">
        <f>0</f>
        <v>0</v>
      </c>
      <c r="V1501" s="39">
        <f>0</f>
        <v>0</v>
      </c>
      <c r="W1501" s="39">
        <f>0</f>
        <v>0</v>
      </c>
      <c r="X1501" s="39">
        <f>0</f>
        <v>0</v>
      </c>
      <c r="Z1501" s="39">
        <f>0</f>
        <v>0</v>
      </c>
      <c r="AB1501" s="49">
        <f>I1501</f>
        <v>2806.52</v>
      </c>
      <c r="AN1501" s="39">
        <v>2806.52</v>
      </c>
      <c r="AO1501" s="39">
        <v>2806.52</v>
      </c>
      <c r="AP1501" s="39">
        <v>0</v>
      </c>
      <c r="AQ1501" s="39">
        <v>0</v>
      </c>
      <c r="AX1501" s="39">
        <v>0</v>
      </c>
      <c r="AY1501" s="39">
        <v>0</v>
      </c>
      <c r="AZ1501" s="39">
        <v>0</v>
      </c>
      <c r="BA1501" s="39">
        <v>0</v>
      </c>
    </row>
    <row r="1502" spans="1:56" ht="57" x14ac:dyDescent="0.2">
      <c r="A1502" s="103" t="s">
        <v>557</v>
      </c>
      <c r="B1502" s="55" t="s">
        <v>1199</v>
      </c>
      <c r="C1502" s="55" t="s">
        <v>1200</v>
      </c>
      <c r="D1502" s="54" t="s">
        <v>111</v>
      </c>
      <c r="E1502" s="53">
        <v>3.46</v>
      </c>
      <c r="F1502" s="53"/>
      <c r="G1502" s="53">
        <v>3.46</v>
      </c>
      <c r="H1502" s="51">
        <v>176.15</v>
      </c>
      <c r="I1502" s="52"/>
      <c r="J1502" s="51">
        <v>609.48</v>
      </c>
      <c r="K1502" s="52"/>
      <c r="L1502" s="96"/>
      <c r="AC1502" s="39">
        <v>0</v>
      </c>
      <c r="AD1502" s="39">
        <v>0</v>
      </c>
      <c r="AE1502" s="39">
        <v>0</v>
      </c>
      <c r="AF1502" s="39">
        <v>0</v>
      </c>
      <c r="AS1502" s="39">
        <v>0</v>
      </c>
      <c r="AT1502" s="39">
        <v>0</v>
      </c>
      <c r="BC1502" s="39">
        <v>0</v>
      </c>
      <c r="BD1502" s="39">
        <v>0</v>
      </c>
    </row>
    <row r="1503" spans="1:56" x14ac:dyDescent="0.2">
      <c r="A1503" s="50"/>
      <c r="B1503" s="50"/>
      <c r="C1503" s="50"/>
      <c r="D1503" s="50"/>
      <c r="E1503" s="50"/>
      <c r="F1503" s="50"/>
      <c r="G1503" s="50"/>
      <c r="H1503" s="50"/>
      <c r="I1503" s="50"/>
      <c r="J1503" s="50"/>
      <c r="K1503" s="50"/>
      <c r="L1503" s="50"/>
    </row>
    <row r="1504" spans="1:56" ht="15" x14ac:dyDescent="0.25">
      <c r="C1504" s="198" t="s">
        <v>74</v>
      </c>
      <c r="D1504" s="198"/>
      <c r="E1504" s="198"/>
      <c r="F1504" s="198"/>
      <c r="G1504" s="198"/>
      <c r="H1504" s="198"/>
      <c r="I1504" s="198">
        <f>J1502</f>
        <v>609.48</v>
      </c>
      <c r="J1504" s="198"/>
      <c r="O1504" s="49">
        <f>I1504</f>
        <v>609.48</v>
      </c>
      <c r="P1504" s="39">
        <f>K1504</f>
        <v>0</v>
      </c>
      <c r="Q1504" s="39">
        <f>0</f>
        <v>0</v>
      </c>
      <c r="R1504" s="39">
        <f>0</f>
        <v>0</v>
      </c>
      <c r="U1504" s="39">
        <f>0</f>
        <v>0</v>
      </c>
      <c r="V1504" s="39">
        <f>0</f>
        <v>0</v>
      </c>
      <c r="W1504" s="39">
        <f>0</f>
        <v>0</v>
      </c>
      <c r="X1504" s="39">
        <f>0</f>
        <v>0</v>
      </c>
      <c r="Z1504" s="39">
        <f>0</f>
        <v>0</v>
      </c>
      <c r="AB1504" s="49">
        <f>I1504</f>
        <v>609.48</v>
      </c>
      <c r="AN1504" s="39">
        <v>609.48</v>
      </c>
      <c r="AO1504" s="39">
        <v>609.48</v>
      </c>
      <c r="AP1504" s="39">
        <v>0</v>
      </c>
      <c r="AQ1504" s="39">
        <v>0</v>
      </c>
      <c r="AX1504" s="39">
        <v>0</v>
      </c>
      <c r="AY1504" s="39">
        <v>0</v>
      </c>
      <c r="AZ1504" s="39">
        <v>0</v>
      </c>
      <c r="BA1504" s="39">
        <v>0</v>
      </c>
    </row>
    <row r="1505" spans="1:56" ht="159" x14ac:dyDescent="0.2">
      <c r="A1505" s="103" t="s">
        <v>446</v>
      </c>
      <c r="B1505" s="55" t="s">
        <v>1182</v>
      </c>
      <c r="C1505" s="55" t="s">
        <v>1004</v>
      </c>
      <c r="D1505" s="54" t="s">
        <v>104</v>
      </c>
      <c r="E1505" s="53">
        <v>0.22459999999999999</v>
      </c>
      <c r="F1505" s="53"/>
      <c r="G1505" s="53">
        <v>0.22459999999999999</v>
      </c>
      <c r="H1505" s="51"/>
      <c r="I1505" s="52"/>
      <c r="J1505" s="51"/>
      <c r="K1505" s="52"/>
      <c r="L1505" s="96"/>
      <c r="AC1505" s="39">
        <v>405.29</v>
      </c>
      <c r="AD1505" s="39">
        <v>405.29</v>
      </c>
      <c r="AE1505" s="39">
        <v>248.2</v>
      </c>
      <c r="AF1505" s="39">
        <v>248.2</v>
      </c>
      <c r="AS1505" s="39">
        <v>405.29</v>
      </c>
      <c r="AT1505" s="39">
        <v>248.2</v>
      </c>
      <c r="BC1505" s="39">
        <v>0</v>
      </c>
      <c r="BD1505" s="39">
        <v>0</v>
      </c>
    </row>
    <row r="1506" spans="1:56" ht="38.25" x14ac:dyDescent="0.2">
      <c r="B1506" s="106" t="s">
        <v>452</v>
      </c>
    </row>
    <row r="1507" spans="1:56" ht="14.25" x14ac:dyDescent="0.2">
      <c r="A1507" s="103"/>
      <c r="B1507" s="61">
        <v>1</v>
      </c>
      <c r="C1507" s="55" t="s">
        <v>33</v>
      </c>
      <c r="D1507" s="54"/>
      <c r="E1507" s="53"/>
      <c r="F1507" s="53"/>
      <c r="G1507" s="53"/>
      <c r="H1507" s="51">
        <v>1345.96</v>
      </c>
      <c r="I1507" s="52">
        <f>ROUND(1.15,7)</f>
        <v>1.1499999999999999</v>
      </c>
      <c r="J1507" s="51">
        <v>347.65</v>
      </c>
      <c r="K1507" s="52"/>
      <c r="L1507" s="96"/>
    </row>
    <row r="1508" spans="1:56" ht="14.25" x14ac:dyDescent="0.2">
      <c r="A1508" s="103"/>
      <c r="B1508" s="61">
        <v>3</v>
      </c>
      <c r="C1508" s="55" t="s">
        <v>34</v>
      </c>
      <c r="D1508" s="54"/>
      <c r="E1508" s="53"/>
      <c r="F1508" s="53"/>
      <c r="G1508" s="53"/>
      <c r="H1508" s="51">
        <v>117.43</v>
      </c>
      <c r="I1508" s="52">
        <f>ROUND(1.25,7)</f>
        <v>1.25</v>
      </c>
      <c r="J1508" s="51">
        <v>32.97</v>
      </c>
      <c r="K1508" s="52"/>
      <c r="L1508" s="96"/>
    </row>
    <row r="1509" spans="1:56" ht="14.25" x14ac:dyDescent="0.2">
      <c r="A1509" s="103"/>
      <c r="B1509" s="61">
        <v>2</v>
      </c>
      <c r="C1509" s="55" t="s">
        <v>67</v>
      </c>
      <c r="D1509" s="54"/>
      <c r="E1509" s="53"/>
      <c r="F1509" s="53"/>
      <c r="G1509" s="53"/>
      <c r="H1509" s="51">
        <v>14.83</v>
      </c>
      <c r="I1509" s="52">
        <f>ROUND(1.25,7)</f>
        <v>1.25</v>
      </c>
      <c r="J1509" s="62">
        <v>4.16</v>
      </c>
      <c r="K1509" s="52"/>
      <c r="L1509" s="97"/>
    </row>
    <row r="1510" spans="1:56" ht="14.25" x14ac:dyDescent="0.2">
      <c r="A1510" s="103"/>
      <c r="B1510" s="61">
        <v>4</v>
      </c>
      <c r="C1510" s="55" t="s">
        <v>35</v>
      </c>
      <c r="D1510" s="54"/>
      <c r="E1510" s="53"/>
      <c r="F1510" s="53"/>
      <c r="G1510" s="53"/>
      <c r="H1510" s="51">
        <v>434.65</v>
      </c>
      <c r="I1510" s="52"/>
      <c r="J1510" s="51">
        <v>97.62</v>
      </c>
      <c r="K1510" s="52"/>
      <c r="L1510" s="96"/>
    </row>
    <row r="1511" spans="1:56" ht="14.25" x14ac:dyDescent="0.2">
      <c r="A1511" s="103"/>
      <c r="B1511" s="55" t="s">
        <v>1370</v>
      </c>
      <c r="C1511" s="55" t="s">
        <v>1371</v>
      </c>
      <c r="D1511" s="54" t="s">
        <v>111</v>
      </c>
      <c r="E1511" s="53">
        <v>0</v>
      </c>
      <c r="F1511" s="53"/>
      <c r="G1511" s="53">
        <v>0</v>
      </c>
      <c r="H1511" s="51"/>
      <c r="I1511" s="52"/>
      <c r="J1511" s="51"/>
      <c r="K1511" s="52"/>
      <c r="L1511" s="96"/>
    </row>
    <row r="1512" spans="1:56" ht="14.25" x14ac:dyDescent="0.2">
      <c r="A1512" s="103"/>
      <c r="B1512" s="55" t="s">
        <v>1372</v>
      </c>
      <c r="C1512" s="55" t="s">
        <v>1373</v>
      </c>
      <c r="D1512" s="54" t="s">
        <v>111</v>
      </c>
      <c r="E1512" s="53">
        <v>100</v>
      </c>
      <c r="F1512" s="53"/>
      <c r="G1512" s="53">
        <v>22.46</v>
      </c>
      <c r="H1512" s="51"/>
      <c r="I1512" s="52"/>
      <c r="J1512" s="51"/>
      <c r="K1512" s="52"/>
      <c r="L1512" s="96"/>
    </row>
    <row r="1513" spans="1:56" ht="14.25" x14ac:dyDescent="0.2">
      <c r="A1513" s="103"/>
      <c r="B1513" s="55" t="s">
        <v>1358</v>
      </c>
      <c r="C1513" s="55" t="s">
        <v>130</v>
      </c>
      <c r="D1513" s="54" t="s">
        <v>113</v>
      </c>
      <c r="E1513" s="53">
        <v>0</v>
      </c>
      <c r="F1513" s="53"/>
      <c r="G1513" s="53">
        <v>0</v>
      </c>
      <c r="H1513" s="51"/>
      <c r="I1513" s="52"/>
      <c r="J1513" s="51"/>
      <c r="K1513" s="52"/>
      <c r="L1513" s="96"/>
    </row>
    <row r="1514" spans="1:56" ht="14.25" x14ac:dyDescent="0.2">
      <c r="A1514" s="103"/>
      <c r="B1514" s="55" t="s">
        <v>1358</v>
      </c>
      <c r="C1514" s="55" t="s">
        <v>1374</v>
      </c>
      <c r="D1514" s="54" t="s">
        <v>110</v>
      </c>
      <c r="E1514" s="53">
        <v>0</v>
      </c>
      <c r="F1514" s="53"/>
      <c r="G1514" s="53">
        <v>0</v>
      </c>
      <c r="H1514" s="51"/>
      <c r="I1514" s="52"/>
      <c r="J1514" s="51"/>
      <c r="K1514" s="52"/>
      <c r="L1514" s="96"/>
    </row>
    <row r="1515" spans="1:56" ht="14.25" x14ac:dyDescent="0.2">
      <c r="A1515" s="103"/>
      <c r="B1515" s="55" t="s">
        <v>1375</v>
      </c>
      <c r="C1515" s="55" t="s">
        <v>1376</v>
      </c>
      <c r="D1515" s="54" t="s">
        <v>110</v>
      </c>
      <c r="E1515" s="53">
        <v>0</v>
      </c>
      <c r="F1515" s="53"/>
      <c r="G1515" s="53">
        <v>0</v>
      </c>
      <c r="H1515" s="51"/>
      <c r="I1515" s="52"/>
      <c r="J1515" s="51"/>
      <c r="K1515" s="52"/>
      <c r="L1515" s="96"/>
    </row>
    <row r="1516" spans="1:56" ht="14.25" x14ac:dyDescent="0.2">
      <c r="A1516" s="103"/>
      <c r="B1516" s="55" t="s">
        <v>1377</v>
      </c>
      <c r="C1516" s="55" t="s">
        <v>1378</v>
      </c>
      <c r="D1516" s="54" t="s">
        <v>110</v>
      </c>
      <c r="E1516" s="53">
        <v>0</v>
      </c>
      <c r="F1516" s="53"/>
      <c r="G1516" s="53">
        <v>0</v>
      </c>
      <c r="H1516" s="51"/>
      <c r="I1516" s="52"/>
      <c r="J1516" s="51"/>
      <c r="K1516" s="52"/>
      <c r="L1516" s="96"/>
    </row>
    <row r="1517" spans="1:56" ht="14.25" x14ac:dyDescent="0.2">
      <c r="A1517" s="103"/>
      <c r="B1517" s="55"/>
      <c r="C1517" s="55" t="s">
        <v>68</v>
      </c>
      <c r="D1517" s="54" t="s">
        <v>69</v>
      </c>
      <c r="E1517" s="53">
        <v>154</v>
      </c>
      <c r="F1517" s="53">
        <f>ROUND(1.15,7)</f>
        <v>1.1499999999999999</v>
      </c>
      <c r="G1517" s="53">
        <v>39.77666</v>
      </c>
      <c r="H1517" s="51"/>
      <c r="I1517" s="52"/>
      <c r="J1517" s="51"/>
      <c r="K1517" s="52"/>
      <c r="L1517" s="96"/>
    </row>
    <row r="1518" spans="1:56" ht="14.25" x14ac:dyDescent="0.2">
      <c r="A1518" s="103"/>
      <c r="B1518" s="55"/>
      <c r="C1518" s="60" t="s">
        <v>70</v>
      </c>
      <c r="D1518" s="59" t="s">
        <v>69</v>
      </c>
      <c r="E1518" s="58">
        <v>1.2</v>
      </c>
      <c r="F1518" s="58">
        <f>ROUND(1.25,7)</f>
        <v>1.25</v>
      </c>
      <c r="G1518" s="58">
        <v>0.33689999999999998</v>
      </c>
      <c r="H1518" s="56"/>
      <c r="I1518" s="57"/>
      <c r="J1518" s="56"/>
      <c r="K1518" s="57"/>
      <c r="L1518" s="95"/>
    </row>
    <row r="1519" spans="1:56" ht="14.25" x14ac:dyDescent="0.2">
      <c r="A1519" s="103"/>
      <c r="B1519" s="55"/>
      <c r="C1519" s="55" t="s">
        <v>71</v>
      </c>
      <c r="D1519" s="54"/>
      <c r="E1519" s="53"/>
      <c r="F1519" s="53"/>
      <c r="G1519" s="53"/>
      <c r="H1519" s="51">
        <f>H1507+H1508+H1510</f>
        <v>1898.04</v>
      </c>
      <c r="I1519" s="52"/>
      <c r="J1519" s="51">
        <f>J1507+J1508+J1510</f>
        <v>478.24</v>
      </c>
      <c r="K1519" s="52"/>
      <c r="L1519" s="96"/>
    </row>
    <row r="1520" spans="1:56" ht="14.25" x14ac:dyDescent="0.2">
      <c r="A1520" s="103"/>
      <c r="B1520" s="55"/>
      <c r="C1520" s="55" t="s">
        <v>72</v>
      </c>
      <c r="D1520" s="54"/>
      <c r="E1520" s="53"/>
      <c r="F1520" s="53"/>
      <c r="G1520" s="53"/>
      <c r="H1520" s="51"/>
      <c r="I1520" s="52"/>
      <c r="J1520" s="51">
        <f>SUM(Q1505:Q1523)+SUM(V1505:V1523)</f>
        <v>351.81</v>
      </c>
      <c r="K1520" s="52"/>
      <c r="L1520" s="96"/>
    </row>
    <row r="1521" spans="1:56" ht="71.25" x14ac:dyDescent="0.2">
      <c r="A1521" s="103"/>
      <c r="B1521" s="55" t="s">
        <v>969</v>
      </c>
      <c r="C1521" s="55" t="s">
        <v>968</v>
      </c>
      <c r="D1521" s="54" t="s">
        <v>73</v>
      </c>
      <c r="E1521" s="53">
        <v>128</v>
      </c>
      <c r="F1521" s="53">
        <f>ROUND(0.9,7)</f>
        <v>0.9</v>
      </c>
      <c r="G1521" s="53">
        <v>115.2</v>
      </c>
      <c r="H1521" s="51"/>
      <c r="I1521" s="52"/>
      <c r="J1521" s="51">
        <f>SUM(AC1505:AC1523)</f>
        <v>405.29</v>
      </c>
      <c r="K1521" s="52"/>
      <c r="L1521" s="96"/>
    </row>
    <row r="1522" spans="1:56" ht="71.25" x14ac:dyDescent="0.2">
      <c r="A1522" s="104"/>
      <c r="B1522" s="60" t="s">
        <v>967</v>
      </c>
      <c r="C1522" s="60" t="s">
        <v>966</v>
      </c>
      <c r="D1522" s="59" t="s">
        <v>73</v>
      </c>
      <c r="E1522" s="58">
        <v>83</v>
      </c>
      <c r="F1522" s="58">
        <f>ROUND(0.85,7)</f>
        <v>0.85</v>
      </c>
      <c r="G1522" s="58">
        <v>70.55</v>
      </c>
      <c r="H1522" s="56"/>
      <c r="I1522" s="57"/>
      <c r="J1522" s="56">
        <f>SUM(AE1505:AE1523)</f>
        <v>248.2</v>
      </c>
      <c r="K1522" s="57"/>
      <c r="L1522" s="95"/>
    </row>
    <row r="1523" spans="1:56" ht="15" x14ac:dyDescent="0.25">
      <c r="C1523" s="198" t="s">
        <v>74</v>
      </c>
      <c r="D1523" s="198"/>
      <c r="E1523" s="198"/>
      <c r="F1523" s="198"/>
      <c r="G1523" s="198"/>
      <c r="H1523" s="198"/>
      <c r="I1523" s="198">
        <f>J1507+J1508+J1510+J1521+J1522</f>
        <v>1131.73</v>
      </c>
      <c r="J1523" s="198"/>
      <c r="O1523" s="49">
        <f>I1523</f>
        <v>1131.73</v>
      </c>
      <c r="P1523" s="39">
        <f>K1523</f>
        <v>0</v>
      </c>
      <c r="Q1523" s="49">
        <f>J1507</f>
        <v>347.65</v>
      </c>
      <c r="R1523" s="49">
        <f>J1507</f>
        <v>347.65</v>
      </c>
      <c r="U1523" s="94">
        <f>L1507</f>
        <v>0</v>
      </c>
      <c r="V1523" s="49">
        <f>J1509</f>
        <v>4.16</v>
      </c>
      <c r="W1523" s="94">
        <f>L1509</f>
        <v>0</v>
      </c>
      <c r="X1523" s="49">
        <f>J1508</f>
        <v>32.97</v>
      </c>
      <c r="Z1523" s="94">
        <f>L1508</f>
        <v>0</v>
      </c>
      <c r="AB1523" s="49">
        <f>J1510</f>
        <v>97.62</v>
      </c>
      <c r="AN1523" s="39">
        <v>1131.73</v>
      </c>
      <c r="AO1523" s="39">
        <v>97.62</v>
      </c>
      <c r="AP1523" s="39">
        <v>32.97</v>
      </c>
      <c r="AQ1523" s="39">
        <v>347.65</v>
      </c>
      <c r="AX1523" s="39">
        <v>0</v>
      </c>
      <c r="AY1523" s="39">
        <v>0</v>
      </c>
      <c r="AZ1523" s="39">
        <v>0</v>
      </c>
      <c r="BA1523" s="39">
        <v>0</v>
      </c>
    </row>
    <row r="1524" spans="1:56" ht="42.75" x14ac:dyDescent="0.2">
      <c r="A1524" s="103" t="s">
        <v>447</v>
      </c>
      <c r="B1524" s="55" t="s">
        <v>1183</v>
      </c>
      <c r="C1524" s="55" t="s">
        <v>1184</v>
      </c>
      <c r="D1524" s="54" t="s">
        <v>111</v>
      </c>
      <c r="E1524" s="53">
        <v>21</v>
      </c>
      <c r="F1524" s="53"/>
      <c r="G1524" s="53">
        <v>21</v>
      </c>
      <c r="H1524" s="51">
        <v>102.41</v>
      </c>
      <c r="I1524" s="52"/>
      <c r="J1524" s="51">
        <v>2150.61</v>
      </c>
      <c r="K1524" s="52"/>
      <c r="L1524" s="96"/>
      <c r="AC1524" s="39">
        <v>0</v>
      </c>
      <c r="AD1524" s="39">
        <v>0</v>
      </c>
      <c r="AE1524" s="39">
        <v>0</v>
      </c>
      <c r="AF1524" s="39">
        <v>0</v>
      </c>
      <c r="AS1524" s="39">
        <v>0</v>
      </c>
      <c r="AT1524" s="39">
        <v>0</v>
      </c>
      <c r="BC1524" s="39">
        <v>0</v>
      </c>
      <c r="BD1524" s="39">
        <v>0</v>
      </c>
    </row>
    <row r="1525" spans="1:56" x14ac:dyDescent="0.2">
      <c r="A1525" s="50"/>
      <c r="B1525" s="50"/>
      <c r="C1525" s="50"/>
      <c r="D1525" s="50"/>
      <c r="E1525" s="50"/>
      <c r="F1525" s="50"/>
      <c r="G1525" s="50"/>
      <c r="H1525" s="50"/>
      <c r="I1525" s="50"/>
      <c r="J1525" s="50"/>
      <c r="K1525" s="50"/>
      <c r="L1525" s="50"/>
    </row>
    <row r="1526" spans="1:56" ht="15" x14ac:dyDescent="0.25">
      <c r="C1526" s="198" t="s">
        <v>74</v>
      </c>
      <c r="D1526" s="198"/>
      <c r="E1526" s="198"/>
      <c r="F1526" s="198"/>
      <c r="G1526" s="198"/>
      <c r="H1526" s="198"/>
      <c r="I1526" s="198">
        <f>J1524</f>
        <v>2150.61</v>
      </c>
      <c r="J1526" s="198"/>
      <c r="O1526" s="49">
        <f>I1526</f>
        <v>2150.61</v>
      </c>
      <c r="P1526" s="39">
        <f>K1526</f>
        <v>0</v>
      </c>
      <c r="Q1526" s="39">
        <f>0</f>
        <v>0</v>
      </c>
      <c r="R1526" s="39">
        <f>0</f>
        <v>0</v>
      </c>
      <c r="U1526" s="39">
        <f>0</f>
        <v>0</v>
      </c>
      <c r="V1526" s="39">
        <f>0</f>
        <v>0</v>
      </c>
      <c r="W1526" s="39">
        <f>0</f>
        <v>0</v>
      </c>
      <c r="X1526" s="39">
        <f>0</f>
        <v>0</v>
      </c>
      <c r="Z1526" s="39">
        <f>0</f>
        <v>0</v>
      </c>
      <c r="AB1526" s="49">
        <f>I1526</f>
        <v>2150.61</v>
      </c>
      <c r="AN1526" s="39">
        <v>2150.61</v>
      </c>
      <c r="AO1526" s="39">
        <v>2150.61</v>
      </c>
      <c r="AP1526" s="39">
        <v>0</v>
      </c>
      <c r="AQ1526" s="39">
        <v>0</v>
      </c>
      <c r="AX1526" s="39">
        <v>0</v>
      </c>
      <c r="AY1526" s="39">
        <v>0</v>
      </c>
      <c r="AZ1526" s="39">
        <v>0</v>
      </c>
      <c r="BA1526" s="39">
        <v>0</v>
      </c>
    </row>
    <row r="1527" spans="1:56" ht="57" x14ac:dyDescent="0.2">
      <c r="A1527" s="103" t="s">
        <v>450</v>
      </c>
      <c r="B1527" s="55" t="s">
        <v>1163</v>
      </c>
      <c r="C1527" s="55" t="s">
        <v>1164</v>
      </c>
      <c r="D1527" s="54" t="s">
        <v>111</v>
      </c>
      <c r="E1527" s="53">
        <v>1.26</v>
      </c>
      <c r="F1527" s="53"/>
      <c r="G1527" s="53">
        <v>1.26</v>
      </c>
      <c r="H1527" s="51">
        <v>185.53</v>
      </c>
      <c r="I1527" s="52"/>
      <c r="J1527" s="51">
        <v>233.77</v>
      </c>
      <c r="K1527" s="52"/>
      <c r="L1527" s="96"/>
      <c r="AC1527" s="39">
        <v>0</v>
      </c>
      <c r="AD1527" s="39">
        <v>0</v>
      </c>
      <c r="AE1527" s="39">
        <v>0</v>
      </c>
      <c r="AF1527" s="39">
        <v>0</v>
      </c>
      <c r="AS1527" s="39">
        <v>0</v>
      </c>
      <c r="AT1527" s="39">
        <v>0</v>
      </c>
      <c r="BC1527" s="39">
        <v>0</v>
      </c>
      <c r="BD1527" s="39">
        <v>0</v>
      </c>
    </row>
    <row r="1528" spans="1:56" x14ac:dyDescent="0.2">
      <c r="A1528" s="50"/>
      <c r="B1528" s="50"/>
      <c r="C1528" s="50"/>
      <c r="D1528" s="50"/>
      <c r="E1528" s="50"/>
      <c r="F1528" s="50"/>
      <c r="G1528" s="50"/>
      <c r="H1528" s="50"/>
      <c r="I1528" s="50"/>
      <c r="J1528" s="50"/>
      <c r="K1528" s="50"/>
      <c r="L1528" s="50"/>
    </row>
    <row r="1529" spans="1:56" ht="15" x14ac:dyDescent="0.25">
      <c r="C1529" s="198" t="s">
        <v>74</v>
      </c>
      <c r="D1529" s="198"/>
      <c r="E1529" s="198"/>
      <c r="F1529" s="198"/>
      <c r="G1529" s="198"/>
      <c r="H1529" s="198"/>
      <c r="I1529" s="198">
        <f>J1527</f>
        <v>233.77</v>
      </c>
      <c r="J1529" s="198"/>
      <c r="O1529" s="49">
        <f>I1529</f>
        <v>233.77</v>
      </c>
      <c r="P1529" s="39">
        <f>K1529</f>
        <v>0</v>
      </c>
      <c r="Q1529" s="39">
        <f>0</f>
        <v>0</v>
      </c>
      <c r="R1529" s="39">
        <f>0</f>
        <v>0</v>
      </c>
      <c r="U1529" s="39">
        <f>0</f>
        <v>0</v>
      </c>
      <c r="V1529" s="39">
        <f>0</f>
        <v>0</v>
      </c>
      <c r="W1529" s="39">
        <f>0</f>
        <v>0</v>
      </c>
      <c r="X1529" s="39">
        <f>0</f>
        <v>0</v>
      </c>
      <c r="Z1529" s="39">
        <f>0</f>
        <v>0</v>
      </c>
      <c r="AB1529" s="49">
        <f>I1529</f>
        <v>233.77</v>
      </c>
      <c r="AN1529" s="39">
        <v>233.77</v>
      </c>
      <c r="AO1529" s="39">
        <v>233.77</v>
      </c>
      <c r="AP1529" s="39">
        <v>0</v>
      </c>
      <c r="AQ1529" s="39">
        <v>0</v>
      </c>
      <c r="AX1529" s="39">
        <v>0</v>
      </c>
      <c r="AY1529" s="39">
        <v>0</v>
      </c>
      <c r="AZ1529" s="39">
        <v>0</v>
      </c>
      <c r="BA1529" s="39">
        <v>0</v>
      </c>
    </row>
    <row r="1530" spans="1:56" ht="57" x14ac:dyDescent="0.2">
      <c r="A1530" s="103" t="s">
        <v>453</v>
      </c>
      <c r="B1530" s="55" t="s">
        <v>1201</v>
      </c>
      <c r="C1530" s="55" t="s">
        <v>1202</v>
      </c>
      <c r="D1530" s="54" t="s">
        <v>111</v>
      </c>
      <c r="E1530" s="53">
        <v>0.2</v>
      </c>
      <c r="F1530" s="53"/>
      <c r="G1530" s="53">
        <v>0.2</v>
      </c>
      <c r="H1530" s="51">
        <v>180.06</v>
      </c>
      <c r="I1530" s="52"/>
      <c r="J1530" s="51">
        <v>36.01</v>
      </c>
      <c r="K1530" s="52"/>
      <c r="L1530" s="96"/>
      <c r="AC1530" s="39">
        <v>0</v>
      </c>
      <c r="AD1530" s="39">
        <v>0</v>
      </c>
      <c r="AE1530" s="39">
        <v>0</v>
      </c>
      <c r="AF1530" s="39">
        <v>0</v>
      </c>
      <c r="AS1530" s="39">
        <v>0</v>
      </c>
      <c r="AT1530" s="39">
        <v>0</v>
      </c>
      <c r="BC1530" s="39">
        <v>0</v>
      </c>
      <c r="BD1530" s="39">
        <v>0</v>
      </c>
    </row>
    <row r="1531" spans="1:56" x14ac:dyDescent="0.2">
      <c r="A1531" s="50"/>
      <c r="B1531" s="50"/>
      <c r="C1531" s="50"/>
      <c r="D1531" s="50"/>
      <c r="E1531" s="50"/>
      <c r="F1531" s="50"/>
      <c r="G1531" s="50"/>
      <c r="H1531" s="50"/>
      <c r="I1531" s="50"/>
      <c r="J1531" s="50"/>
      <c r="K1531" s="50"/>
      <c r="L1531" s="50"/>
    </row>
    <row r="1532" spans="1:56" ht="15" x14ac:dyDescent="0.25">
      <c r="C1532" s="198" t="s">
        <v>74</v>
      </c>
      <c r="D1532" s="198"/>
      <c r="E1532" s="198"/>
      <c r="F1532" s="198"/>
      <c r="G1532" s="198"/>
      <c r="H1532" s="198"/>
      <c r="I1532" s="198">
        <f>J1530</f>
        <v>36.01</v>
      </c>
      <c r="J1532" s="198"/>
      <c r="O1532" s="49">
        <f>I1532</f>
        <v>36.01</v>
      </c>
      <c r="P1532" s="39">
        <f>K1532</f>
        <v>0</v>
      </c>
      <c r="Q1532" s="39">
        <f>0</f>
        <v>0</v>
      </c>
      <c r="R1532" s="39">
        <f>0</f>
        <v>0</v>
      </c>
      <c r="U1532" s="39">
        <f>0</f>
        <v>0</v>
      </c>
      <c r="V1532" s="39">
        <f>0</f>
        <v>0</v>
      </c>
      <c r="W1532" s="39">
        <f>0</f>
        <v>0</v>
      </c>
      <c r="X1532" s="39">
        <f>0</f>
        <v>0</v>
      </c>
      <c r="Z1532" s="39">
        <f>0</f>
        <v>0</v>
      </c>
      <c r="AB1532" s="49">
        <f>I1532</f>
        <v>36.01</v>
      </c>
      <c r="AN1532" s="39">
        <v>36.01</v>
      </c>
      <c r="AO1532" s="39">
        <v>36.01</v>
      </c>
      <c r="AP1532" s="39">
        <v>0</v>
      </c>
      <c r="AQ1532" s="39">
        <v>0</v>
      </c>
      <c r="AX1532" s="39">
        <v>0</v>
      </c>
      <c r="AY1532" s="39">
        <v>0</v>
      </c>
      <c r="AZ1532" s="39">
        <v>0</v>
      </c>
      <c r="BA1532" s="39">
        <v>0</v>
      </c>
    </row>
    <row r="1533" spans="1:56" ht="159" x14ac:dyDescent="0.2">
      <c r="A1533" s="103" t="s">
        <v>455</v>
      </c>
      <c r="B1533" s="55" t="s">
        <v>1165</v>
      </c>
      <c r="C1533" s="55" t="s">
        <v>1001</v>
      </c>
      <c r="D1533" s="54" t="s">
        <v>104</v>
      </c>
      <c r="E1533" s="53">
        <v>6.2700000000000006E-2</v>
      </c>
      <c r="F1533" s="53"/>
      <c r="G1533" s="53">
        <v>6.2700000000000006E-2</v>
      </c>
      <c r="H1533" s="51"/>
      <c r="I1533" s="52"/>
      <c r="J1533" s="51"/>
      <c r="K1533" s="52"/>
      <c r="L1533" s="96"/>
      <c r="AC1533" s="39">
        <v>113.14</v>
      </c>
      <c r="AD1533" s="39">
        <v>113.14</v>
      </c>
      <c r="AE1533" s="39">
        <v>69.290000000000006</v>
      </c>
      <c r="AF1533" s="39">
        <v>69.290000000000006</v>
      </c>
      <c r="AS1533" s="39">
        <v>113.14</v>
      </c>
      <c r="AT1533" s="39">
        <v>69.290000000000006</v>
      </c>
      <c r="BC1533" s="39">
        <v>0</v>
      </c>
      <c r="BD1533" s="39">
        <v>0</v>
      </c>
    </row>
    <row r="1534" spans="1:56" ht="38.25" x14ac:dyDescent="0.2">
      <c r="B1534" s="106" t="s">
        <v>452</v>
      </c>
    </row>
    <row r="1535" spans="1:56" ht="14.25" x14ac:dyDescent="0.2">
      <c r="A1535" s="103"/>
      <c r="B1535" s="61">
        <v>1</v>
      </c>
      <c r="C1535" s="55" t="s">
        <v>33</v>
      </c>
      <c r="D1535" s="54"/>
      <c r="E1535" s="53"/>
      <c r="F1535" s="53"/>
      <c r="G1535" s="53"/>
      <c r="H1535" s="51">
        <v>1345.96</v>
      </c>
      <c r="I1535" s="52">
        <f>ROUND(1.15,7)</f>
        <v>1.1499999999999999</v>
      </c>
      <c r="J1535" s="51">
        <v>97.05</v>
      </c>
      <c r="K1535" s="52"/>
      <c r="L1535" s="96"/>
    </row>
    <row r="1536" spans="1:56" ht="14.25" x14ac:dyDescent="0.2">
      <c r="A1536" s="103"/>
      <c r="B1536" s="61">
        <v>3</v>
      </c>
      <c r="C1536" s="55" t="s">
        <v>34</v>
      </c>
      <c r="D1536" s="54"/>
      <c r="E1536" s="53"/>
      <c r="F1536" s="53"/>
      <c r="G1536" s="53"/>
      <c r="H1536" s="51">
        <v>117.43</v>
      </c>
      <c r="I1536" s="52">
        <f>ROUND(1.25,7)</f>
        <v>1.25</v>
      </c>
      <c r="J1536" s="51">
        <v>9.1999999999999993</v>
      </c>
      <c r="K1536" s="52"/>
      <c r="L1536" s="96"/>
    </row>
    <row r="1537" spans="1:56" ht="14.25" x14ac:dyDescent="0.2">
      <c r="A1537" s="103"/>
      <c r="B1537" s="61">
        <v>2</v>
      </c>
      <c r="C1537" s="55" t="s">
        <v>67</v>
      </c>
      <c r="D1537" s="54"/>
      <c r="E1537" s="53"/>
      <c r="F1537" s="53"/>
      <c r="G1537" s="53"/>
      <c r="H1537" s="51">
        <v>14.83</v>
      </c>
      <c r="I1537" s="52">
        <f>ROUND(1.25,7)</f>
        <v>1.25</v>
      </c>
      <c r="J1537" s="62">
        <v>1.1599999999999999</v>
      </c>
      <c r="K1537" s="52"/>
      <c r="L1537" s="97"/>
    </row>
    <row r="1538" spans="1:56" ht="14.25" x14ac:dyDescent="0.2">
      <c r="A1538" s="103"/>
      <c r="B1538" s="61">
        <v>4</v>
      </c>
      <c r="C1538" s="55" t="s">
        <v>35</v>
      </c>
      <c r="D1538" s="54"/>
      <c r="E1538" s="53"/>
      <c r="F1538" s="53"/>
      <c r="G1538" s="53"/>
      <c r="H1538" s="51">
        <v>434.65</v>
      </c>
      <c r="I1538" s="52"/>
      <c r="J1538" s="51">
        <v>27.25</v>
      </c>
      <c r="K1538" s="52"/>
      <c r="L1538" s="96"/>
    </row>
    <row r="1539" spans="1:56" ht="14.25" x14ac:dyDescent="0.2">
      <c r="A1539" s="103"/>
      <c r="B1539" s="55" t="s">
        <v>1370</v>
      </c>
      <c r="C1539" s="55" t="s">
        <v>1371</v>
      </c>
      <c r="D1539" s="54" t="s">
        <v>111</v>
      </c>
      <c r="E1539" s="53">
        <v>0</v>
      </c>
      <c r="F1539" s="53"/>
      <c r="G1539" s="53">
        <v>0</v>
      </c>
      <c r="H1539" s="51"/>
      <c r="I1539" s="52"/>
      <c r="J1539" s="51"/>
      <c r="K1539" s="52"/>
      <c r="L1539" s="96"/>
    </row>
    <row r="1540" spans="1:56" ht="14.25" x14ac:dyDescent="0.2">
      <c r="A1540" s="103"/>
      <c r="B1540" s="55" t="s">
        <v>1372</v>
      </c>
      <c r="C1540" s="55" t="s">
        <v>1373</v>
      </c>
      <c r="D1540" s="54" t="s">
        <v>111</v>
      </c>
      <c r="E1540" s="53">
        <v>100</v>
      </c>
      <c r="F1540" s="53"/>
      <c r="G1540" s="53">
        <v>6.27</v>
      </c>
      <c r="H1540" s="51"/>
      <c r="I1540" s="52"/>
      <c r="J1540" s="51"/>
      <c r="K1540" s="52"/>
      <c r="L1540" s="96"/>
    </row>
    <row r="1541" spans="1:56" ht="14.25" x14ac:dyDescent="0.2">
      <c r="A1541" s="103"/>
      <c r="B1541" s="55" t="s">
        <v>1358</v>
      </c>
      <c r="C1541" s="55" t="s">
        <v>130</v>
      </c>
      <c r="D1541" s="54" t="s">
        <v>113</v>
      </c>
      <c r="E1541" s="53">
        <v>0</v>
      </c>
      <c r="F1541" s="53"/>
      <c r="G1541" s="53">
        <v>0</v>
      </c>
      <c r="H1541" s="51"/>
      <c r="I1541" s="52"/>
      <c r="J1541" s="51"/>
      <c r="K1541" s="52"/>
      <c r="L1541" s="96"/>
    </row>
    <row r="1542" spans="1:56" ht="14.25" x14ac:dyDescent="0.2">
      <c r="A1542" s="103"/>
      <c r="B1542" s="55" t="s">
        <v>1358</v>
      </c>
      <c r="C1542" s="55" t="s">
        <v>1374</v>
      </c>
      <c r="D1542" s="54" t="s">
        <v>110</v>
      </c>
      <c r="E1542" s="53">
        <v>0</v>
      </c>
      <c r="F1542" s="53"/>
      <c r="G1542" s="53">
        <v>0</v>
      </c>
      <c r="H1542" s="51"/>
      <c r="I1542" s="52"/>
      <c r="J1542" s="51"/>
      <c r="K1542" s="52"/>
      <c r="L1542" s="96"/>
    </row>
    <row r="1543" spans="1:56" ht="14.25" x14ac:dyDescent="0.2">
      <c r="A1543" s="103"/>
      <c r="B1543" s="55" t="s">
        <v>1375</v>
      </c>
      <c r="C1543" s="55" t="s">
        <v>1376</v>
      </c>
      <c r="D1543" s="54" t="s">
        <v>110</v>
      </c>
      <c r="E1543" s="53">
        <v>0</v>
      </c>
      <c r="F1543" s="53"/>
      <c r="G1543" s="53">
        <v>0</v>
      </c>
      <c r="H1543" s="51"/>
      <c r="I1543" s="52"/>
      <c r="J1543" s="51"/>
      <c r="K1543" s="52"/>
      <c r="L1543" s="96"/>
    </row>
    <row r="1544" spans="1:56" ht="14.25" x14ac:dyDescent="0.2">
      <c r="A1544" s="103"/>
      <c r="B1544" s="55" t="s">
        <v>1377</v>
      </c>
      <c r="C1544" s="55" t="s">
        <v>1378</v>
      </c>
      <c r="D1544" s="54" t="s">
        <v>110</v>
      </c>
      <c r="E1544" s="53">
        <v>0</v>
      </c>
      <c r="F1544" s="53"/>
      <c r="G1544" s="53">
        <v>0</v>
      </c>
      <c r="H1544" s="51"/>
      <c r="I1544" s="52"/>
      <c r="J1544" s="51"/>
      <c r="K1544" s="52"/>
      <c r="L1544" s="96"/>
    </row>
    <row r="1545" spans="1:56" ht="14.25" x14ac:dyDescent="0.2">
      <c r="A1545" s="103"/>
      <c r="B1545" s="55"/>
      <c r="C1545" s="55" t="s">
        <v>68</v>
      </c>
      <c r="D1545" s="54" t="s">
        <v>69</v>
      </c>
      <c r="E1545" s="53">
        <v>154</v>
      </c>
      <c r="F1545" s="53">
        <f>ROUND(1.15,7)</f>
        <v>1.1499999999999999</v>
      </c>
      <c r="G1545" s="53">
        <v>11.10417</v>
      </c>
      <c r="H1545" s="51"/>
      <c r="I1545" s="52"/>
      <c r="J1545" s="51"/>
      <c r="K1545" s="52"/>
      <c r="L1545" s="96"/>
    </row>
    <row r="1546" spans="1:56" ht="14.25" x14ac:dyDescent="0.2">
      <c r="A1546" s="103"/>
      <c r="B1546" s="55"/>
      <c r="C1546" s="60" t="s">
        <v>70</v>
      </c>
      <c r="D1546" s="59" t="s">
        <v>69</v>
      </c>
      <c r="E1546" s="58">
        <v>1.2</v>
      </c>
      <c r="F1546" s="58">
        <f>ROUND(1.25,7)</f>
        <v>1.25</v>
      </c>
      <c r="G1546" s="58">
        <v>9.4049999999999995E-2</v>
      </c>
      <c r="H1546" s="56"/>
      <c r="I1546" s="57"/>
      <c r="J1546" s="56"/>
      <c r="K1546" s="57"/>
      <c r="L1546" s="95"/>
    </row>
    <row r="1547" spans="1:56" ht="14.25" x14ac:dyDescent="0.2">
      <c r="A1547" s="103"/>
      <c r="B1547" s="55"/>
      <c r="C1547" s="55" t="s">
        <v>71</v>
      </c>
      <c r="D1547" s="54"/>
      <c r="E1547" s="53"/>
      <c r="F1547" s="53"/>
      <c r="G1547" s="53"/>
      <c r="H1547" s="51">
        <f>H1535+H1536+H1538</f>
        <v>1898.04</v>
      </c>
      <c r="I1547" s="52"/>
      <c r="J1547" s="51">
        <f>J1535+J1536+J1538</f>
        <v>133.5</v>
      </c>
      <c r="K1547" s="52"/>
      <c r="L1547" s="96"/>
    </row>
    <row r="1548" spans="1:56" ht="14.25" x14ac:dyDescent="0.2">
      <c r="A1548" s="103"/>
      <c r="B1548" s="55"/>
      <c r="C1548" s="55" t="s">
        <v>72</v>
      </c>
      <c r="D1548" s="54"/>
      <c r="E1548" s="53"/>
      <c r="F1548" s="53"/>
      <c r="G1548" s="53"/>
      <c r="H1548" s="51"/>
      <c r="I1548" s="52"/>
      <c r="J1548" s="51">
        <f>SUM(Q1533:Q1551)+SUM(V1533:V1551)</f>
        <v>98.21</v>
      </c>
      <c r="K1548" s="52"/>
      <c r="L1548" s="96"/>
    </row>
    <row r="1549" spans="1:56" ht="71.25" x14ac:dyDescent="0.2">
      <c r="A1549" s="103"/>
      <c r="B1549" s="55" t="s">
        <v>969</v>
      </c>
      <c r="C1549" s="55" t="s">
        <v>968</v>
      </c>
      <c r="D1549" s="54" t="s">
        <v>73</v>
      </c>
      <c r="E1549" s="53">
        <v>128</v>
      </c>
      <c r="F1549" s="53">
        <f>ROUND(0.9,7)</f>
        <v>0.9</v>
      </c>
      <c r="G1549" s="53">
        <v>115.2</v>
      </c>
      <c r="H1549" s="51"/>
      <c r="I1549" s="52"/>
      <c r="J1549" s="51">
        <f>SUM(AC1533:AC1551)</f>
        <v>113.14</v>
      </c>
      <c r="K1549" s="52"/>
      <c r="L1549" s="96"/>
    </row>
    <row r="1550" spans="1:56" ht="71.25" x14ac:dyDescent="0.2">
      <c r="A1550" s="104"/>
      <c r="B1550" s="60" t="s">
        <v>967</v>
      </c>
      <c r="C1550" s="60" t="s">
        <v>966</v>
      </c>
      <c r="D1550" s="59" t="s">
        <v>73</v>
      </c>
      <c r="E1550" s="58">
        <v>83</v>
      </c>
      <c r="F1550" s="58">
        <f>ROUND(0.85,7)</f>
        <v>0.85</v>
      </c>
      <c r="G1550" s="58">
        <v>70.55</v>
      </c>
      <c r="H1550" s="56"/>
      <c r="I1550" s="57"/>
      <c r="J1550" s="56">
        <f>SUM(AE1533:AE1551)</f>
        <v>69.290000000000006</v>
      </c>
      <c r="K1550" s="57"/>
      <c r="L1550" s="95"/>
    </row>
    <row r="1551" spans="1:56" ht="15" x14ac:dyDescent="0.25">
      <c r="C1551" s="198" t="s">
        <v>74</v>
      </c>
      <c r="D1551" s="198"/>
      <c r="E1551" s="198"/>
      <c r="F1551" s="198"/>
      <c r="G1551" s="198"/>
      <c r="H1551" s="198"/>
      <c r="I1551" s="198">
        <f>J1535+J1536+J1538+J1549+J1550</f>
        <v>315.93</v>
      </c>
      <c r="J1551" s="198"/>
      <c r="O1551" s="49">
        <f>I1551</f>
        <v>315.93</v>
      </c>
      <c r="P1551" s="39">
        <f>K1551</f>
        <v>0</v>
      </c>
      <c r="Q1551" s="49">
        <f>J1535</f>
        <v>97.05</v>
      </c>
      <c r="R1551" s="49">
        <f>J1535</f>
        <v>97.05</v>
      </c>
      <c r="U1551" s="94">
        <f>L1535</f>
        <v>0</v>
      </c>
      <c r="V1551" s="49">
        <f>J1537</f>
        <v>1.1599999999999999</v>
      </c>
      <c r="W1551" s="94">
        <f>L1537</f>
        <v>0</v>
      </c>
      <c r="X1551" s="49">
        <f>J1536</f>
        <v>9.1999999999999993</v>
      </c>
      <c r="Z1551" s="94">
        <f>L1536</f>
        <v>0</v>
      </c>
      <c r="AB1551" s="49">
        <f>J1538</f>
        <v>27.25</v>
      </c>
      <c r="AN1551" s="39">
        <v>315.93</v>
      </c>
      <c r="AO1551" s="39">
        <v>27.25</v>
      </c>
      <c r="AP1551" s="39">
        <v>9.1999999999999993</v>
      </c>
      <c r="AQ1551" s="39">
        <v>97.05</v>
      </c>
      <c r="AX1551" s="39">
        <v>0</v>
      </c>
      <c r="AY1551" s="39">
        <v>0</v>
      </c>
      <c r="AZ1551" s="39">
        <v>0</v>
      </c>
      <c r="BA1551" s="39">
        <v>0</v>
      </c>
    </row>
    <row r="1552" spans="1:56" ht="42.75" x14ac:dyDescent="0.2">
      <c r="A1552" s="103" t="s">
        <v>457</v>
      </c>
      <c r="B1552" s="55" t="s">
        <v>1185</v>
      </c>
      <c r="C1552" s="55" t="s">
        <v>1186</v>
      </c>
      <c r="D1552" s="54" t="s">
        <v>111</v>
      </c>
      <c r="E1552" s="53">
        <v>5.64</v>
      </c>
      <c r="F1552" s="53"/>
      <c r="G1552" s="53">
        <v>5.64</v>
      </c>
      <c r="H1552" s="51">
        <v>65.739999999999995</v>
      </c>
      <c r="I1552" s="52"/>
      <c r="J1552" s="51">
        <v>370.77</v>
      </c>
      <c r="K1552" s="52"/>
      <c r="L1552" s="96"/>
      <c r="AC1552" s="39">
        <v>0</v>
      </c>
      <c r="AD1552" s="39">
        <v>0</v>
      </c>
      <c r="AE1552" s="39">
        <v>0</v>
      </c>
      <c r="AF1552" s="39">
        <v>0</v>
      </c>
      <c r="AS1552" s="39">
        <v>0</v>
      </c>
      <c r="AT1552" s="39">
        <v>0</v>
      </c>
      <c r="BC1552" s="39">
        <v>0</v>
      </c>
      <c r="BD1552" s="39">
        <v>0</v>
      </c>
    </row>
    <row r="1553" spans="1:56" x14ac:dyDescent="0.2">
      <c r="A1553" s="50"/>
      <c r="B1553" s="50"/>
      <c r="C1553" s="50"/>
      <c r="D1553" s="50"/>
      <c r="E1553" s="50"/>
      <c r="F1553" s="50"/>
      <c r="G1553" s="50"/>
      <c r="H1553" s="50"/>
      <c r="I1553" s="50"/>
      <c r="J1553" s="50"/>
      <c r="K1553" s="50"/>
      <c r="L1553" s="50"/>
    </row>
    <row r="1554" spans="1:56" ht="15" x14ac:dyDescent="0.25">
      <c r="C1554" s="198" t="s">
        <v>74</v>
      </c>
      <c r="D1554" s="198"/>
      <c r="E1554" s="198"/>
      <c r="F1554" s="198"/>
      <c r="G1554" s="198"/>
      <c r="H1554" s="198"/>
      <c r="I1554" s="198">
        <f>J1552</f>
        <v>370.77</v>
      </c>
      <c r="J1554" s="198"/>
      <c r="O1554" s="49">
        <f>I1554</f>
        <v>370.77</v>
      </c>
      <c r="P1554" s="39">
        <f>K1554</f>
        <v>0</v>
      </c>
      <c r="Q1554" s="39">
        <f>0</f>
        <v>0</v>
      </c>
      <c r="R1554" s="39">
        <f>0</f>
        <v>0</v>
      </c>
      <c r="U1554" s="39">
        <f>0</f>
        <v>0</v>
      </c>
      <c r="V1554" s="39">
        <f>0</f>
        <v>0</v>
      </c>
      <c r="W1554" s="39">
        <f>0</f>
        <v>0</v>
      </c>
      <c r="X1554" s="39">
        <f>0</f>
        <v>0</v>
      </c>
      <c r="Z1554" s="39">
        <f>0</f>
        <v>0</v>
      </c>
      <c r="AB1554" s="49">
        <f>I1554</f>
        <v>370.77</v>
      </c>
      <c r="AN1554" s="39">
        <v>370.77</v>
      </c>
      <c r="AO1554" s="39">
        <v>370.77</v>
      </c>
      <c r="AP1554" s="39">
        <v>0</v>
      </c>
      <c r="AQ1554" s="39">
        <v>0</v>
      </c>
      <c r="AX1554" s="39">
        <v>0</v>
      </c>
      <c r="AY1554" s="39">
        <v>0</v>
      </c>
      <c r="AZ1554" s="39">
        <v>0</v>
      </c>
      <c r="BA1554" s="39">
        <v>0</v>
      </c>
    </row>
    <row r="1555" spans="1:56" ht="42.75" x14ac:dyDescent="0.2">
      <c r="A1555" s="103" t="s">
        <v>460</v>
      </c>
      <c r="B1555" s="55" t="s">
        <v>1168</v>
      </c>
      <c r="C1555" s="55" t="s">
        <v>1169</v>
      </c>
      <c r="D1555" s="54" t="s">
        <v>111</v>
      </c>
      <c r="E1555" s="53">
        <v>0.63</v>
      </c>
      <c r="F1555" s="53"/>
      <c r="G1555" s="53">
        <v>0.63</v>
      </c>
      <c r="H1555" s="51">
        <v>75.599999999999994</v>
      </c>
      <c r="I1555" s="52"/>
      <c r="J1555" s="51">
        <v>47.63</v>
      </c>
      <c r="K1555" s="52"/>
      <c r="L1555" s="96"/>
      <c r="AC1555" s="39">
        <v>0</v>
      </c>
      <c r="AD1555" s="39">
        <v>0</v>
      </c>
      <c r="AE1555" s="39">
        <v>0</v>
      </c>
      <c r="AF1555" s="39">
        <v>0</v>
      </c>
      <c r="AS1555" s="39">
        <v>0</v>
      </c>
      <c r="AT1555" s="39">
        <v>0</v>
      </c>
      <c r="BC1555" s="39">
        <v>0</v>
      </c>
      <c r="BD1555" s="39">
        <v>0</v>
      </c>
    </row>
    <row r="1556" spans="1:56" x14ac:dyDescent="0.2">
      <c r="A1556" s="50"/>
      <c r="B1556" s="50"/>
      <c r="C1556" s="50"/>
      <c r="D1556" s="50"/>
      <c r="E1556" s="50"/>
      <c r="F1556" s="50"/>
      <c r="G1556" s="50"/>
      <c r="H1556" s="50"/>
      <c r="I1556" s="50"/>
      <c r="J1556" s="50"/>
      <c r="K1556" s="50"/>
      <c r="L1556" s="50"/>
    </row>
    <row r="1557" spans="1:56" ht="15" x14ac:dyDescent="0.25">
      <c r="C1557" s="198" t="s">
        <v>74</v>
      </c>
      <c r="D1557" s="198"/>
      <c r="E1557" s="198"/>
      <c r="F1557" s="198"/>
      <c r="G1557" s="198"/>
      <c r="H1557" s="198"/>
      <c r="I1557" s="198">
        <f>J1555</f>
        <v>47.63</v>
      </c>
      <c r="J1557" s="198"/>
      <c r="O1557" s="49">
        <f>I1557</f>
        <v>47.63</v>
      </c>
      <c r="P1557" s="39">
        <f>K1557</f>
        <v>0</v>
      </c>
      <c r="Q1557" s="39">
        <f>0</f>
        <v>0</v>
      </c>
      <c r="R1557" s="39">
        <f>0</f>
        <v>0</v>
      </c>
      <c r="U1557" s="39">
        <f>0</f>
        <v>0</v>
      </c>
      <c r="V1557" s="39">
        <f>0</f>
        <v>0</v>
      </c>
      <c r="W1557" s="39">
        <f>0</f>
        <v>0</v>
      </c>
      <c r="X1557" s="39">
        <f>0</f>
        <v>0</v>
      </c>
      <c r="Z1557" s="39">
        <f>0</f>
        <v>0</v>
      </c>
      <c r="AB1557" s="49">
        <f>I1557</f>
        <v>47.63</v>
      </c>
      <c r="AN1557" s="39">
        <v>47.63</v>
      </c>
      <c r="AO1557" s="39">
        <v>47.63</v>
      </c>
      <c r="AP1557" s="39">
        <v>0</v>
      </c>
      <c r="AQ1557" s="39">
        <v>0</v>
      </c>
      <c r="AX1557" s="39">
        <v>0</v>
      </c>
      <c r="AY1557" s="39">
        <v>0</v>
      </c>
      <c r="AZ1557" s="39">
        <v>0</v>
      </c>
      <c r="BA1557" s="39">
        <v>0</v>
      </c>
    </row>
    <row r="1558" spans="1:56" ht="71.25" x14ac:dyDescent="0.2">
      <c r="A1558" s="103" t="s">
        <v>462</v>
      </c>
      <c r="B1558" s="55" t="s">
        <v>1134</v>
      </c>
      <c r="C1558" s="55" t="s">
        <v>1135</v>
      </c>
      <c r="D1558" s="54" t="s">
        <v>108</v>
      </c>
      <c r="E1558" s="53">
        <v>8.0000000000000002E-3</v>
      </c>
      <c r="F1558" s="53"/>
      <c r="G1558" s="53">
        <v>8.0000000000000002E-3</v>
      </c>
      <c r="H1558" s="51">
        <v>12676.79</v>
      </c>
      <c r="I1558" s="52"/>
      <c r="J1558" s="51">
        <v>101.41</v>
      </c>
      <c r="K1558" s="52"/>
      <c r="L1558" s="96"/>
      <c r="AC1558" s="39">
        <v>0</v>
      </c>
      <c r="AD1558" s="39">
        <v>0</v>
      </c>
      <c r="AE1558" s="39">
        <v>0</v>
      </c>
      <c r="AF1558" s="39">
        <v>0</v>
      </c>
      <c r="AS1558" s="39">
        <v>0</v>
      </c>
      <c r="AT1558" s="39">
        <v>0</v>
      </c>
      <c r="BC1558" s="39">
        <v>0</v>
      </c>
      <c r="BD1558" s="39">
        <v>0</v>
      </c>
    </row>
    <row r="1559" spans="1:56" x14ac:dyDescent="0.2">
      <c r="A1559" s="50"/>
      <c r="B1559" s="50"/>
      <c r="C1559" s="50"/>
      <c r="D1559" s="50"/>
      <c r="E1559" s="50"/>
      <c r="F1559" s="50"/>
      <c r="G1559" s="50"/>
      <c r="H1559" s="50"/>
      <c r="I1559" s="50"/>
      <c r="J1559" s="50"/>
      <c r="K1559" s="50"/>
      <c r="L1559" s="50"/>
    </row>
    <row r="1560" spans="1:56" ht="15" x14ac:dyDescent="0.25">
      <c r="C1560" s="198" t="s">
        <v>74</v>
      </c>
      <c r="D1560" s="198"/>
      <c r="E1560" s="198"/>
      <c r="F1560" s="198"/>
      <c r="G1560" s="198"/>
      <c r="H1560" s="198"/>
      <c r="I1560" s="198">
        <f>J1558</f>
        <v>101.41</v>
      </c>
      <c r="J1560" s="198"/>
      <c r="O1560" s="49">
        <f>I1560</f>
        <v>101.41</v>
      </c>
      <c r="P1560" s="39">
        <f>K1560</f>
        <v>0</v>
      </c>
      <c r="Q1560" s="39">
        <f>0</f>
        <v>0</v>
      </c>
      <c r="R1560" s="39">
        <f>0</f>
        <v>0</v>
      </c>
      <c r="U1560" s="39">
        <f>0</f>
        <v>0</v>
      </c>
      <c r="V1560" s="39">
        <f>0</f>
        <v>0</v>
      </c>
      <c r="W1560" s="39">
        <f>0</f>
        <v>0</v>
      </c>
      <c r="X1560" s="39">
        <f>0</f>
        <v>0</v>
      </c>
      <c r="Z1560" s="39">
        <f>0</f>
        <v>0</v>
      </c>
      <c r="AB1560" s="49">
        <f>I1560</f>
        <v>101.41</v>
      </c>
      <c r="AN1560" s="39">
        <v>101.41</v>
      </c>
      <c r="AO1560" s="39">
        <v>101.41</v>
      </c>
      <c r="AP1560" s="39">
        <v>0</v>
      </c>
      <c r="AQ1560" s="39">
        <v>0</v>
      </c>
      <c r="AX1560" s="39">
        <v>0</v>
      </c>
      <c r="AY1560" s="39">
        <v>0</v>
      </c>
      <c r="AZ1560" s="39">
        <v>0</v>
      </c>
      <c r="BA1560" s="39">
        <v>0</v>
      </c>
    </row>
    <row r="1561" spans="1:56" ht="159" x14ac:dyDescent="0.2">
      <c r="A1561" s="103" t="s">
        <v>465</v>
      </c>
      <c r="B1561" s="55" t="s">
        <v>1136</v>
      </c>
      <c r="C1561" s="55" t="s">
        <v>1005</v>
      </c>
      <c r="D1561" s="54" t="s">
        <v>104</v>
      </c>
      <c r="E1561" s="53">
        <v>0.06</v>
      </c>
      <c r="F1561" s="53"/>
      <c r="G1561" s="53">
        <v>0.06</v>
      </c>
      <c r="H1561" s="51"/>
      <c r="I1561" s="52"/>
      <c r="J1561" s="51"/>
      <c r="K1561" s="52"/>
      <c r="L1561" s="96"/>
      <c r="AC1561" s="39">
        <v>134.86000000000001</v>
      </c>
      <c r="AD1561" s="39">
        <v>134.86000000000001</v>
      </c>
      <c r="AE1561" s="39">
        <v>89.15</v>
      </c>
      <c r="AF1561" s="39">
        <v>89.15</v>
      </c>
      <c r="AS1561" s="39">
        <v>134.86000000000001</v>
      </c>
      <c r="AT1561" s="39">
        <v>89.15</v>
      </c>
      <c r="BC1561" s="39">
        <v>0</v>
      </c>
      <c r="BD1561" s="39">
        <v>0</v>
      </c>
    </row>
    <row r="1562" spans="1:56" ht="38.25" x14ac:dyDescent="0.2">
      <c r="B1562" s="106" t="s">
        <v>452</v>
      </c>
    </row>
    <row r="1563" spans="1:56" ht="14.25" x14ac:dyDescent="0.2">
      <c r="A1563" s="103"/>
      <c r="B1563" s="61">
        <v>1</v>
      </c>
      <c r="C1563" s="55" t="s">
        <v>33</v>
      </c>
      <c r="D1563" s="54"/>
      <c r="E1563" s="53"/>
      <c r="F1563" s="53"/>
      <c r="G1563" s="53"/>
      <c r="H1563" s="51">
        <v>2142.0300000000002</v>
      </c>
      <c r="I1563" s="52">
        <f>ROUND(1.15,7)</f>
        <v>1.1499999999999999</v>
      </c>
      <c r="J1563" s="51">
        <v>147.80000000000001</v>
      </c>
      <c r="K1563" s="52"/>
      <c r="L1563" s="96"/>
    </row>
    <row r="1564" spans="1:56" ht="14.25" x14ac:dyDescent="0.2">
      <c r="A1564" s="103"/>
      <c r="B1564" s="61">
        <v>3</v>
      </c>
      <c r="C1564" s="55" t="s">
        <v>34</v>
      </c>
      <c r="D1564" s="54"/>
      <c r="E1564" s="53"/>
      <c r="F1564" s="53"/>
      <c r="G1564" s="53"/>
      <c r="H1564" s="51">
        <v>572.45000000000005</v>
      </c>
      <c r="I1564" s="52">
        <f>ROUND(1.25,7)</f>
        <v>1.25</v>
      </c>
      <c r="J1564" s="51">
        <v>42.93</v>
      </c>
      <c r="K1564" s="52"/>
      <c r="L1564" s="96"/>
    </row>
    <row r="1565" spans="1:56" ht="14.25" x14ac:dyDescent="0.2">
      <c r="A1565" s="103"/>
      <c r="B1565" s="61">
        <v>2</v>
      </c>
      <c r="C1565" s="55" t="s">
        <v>67</v>
      </c>
      <c r="D1565" s="54"/>
      <c r="E1565" s="53"/>
      <c r="F1565" s="53"/>
      <c r="G1565" s="53"/>
      <c r="H1565" s="51">
        <v>27.26</v>
      </c>
      <c r="I1565" s="52">
        <f>ROUND(1.25,7)</f>
        <v>1.25</v>
      </c>
      <c r="J1565" s="62">
        <v>2.04</v>
      </c>
      <c r="K1565" s="52"/>
      <c r="L1565" s="97"/>
    </row>
    <row r="1566" spans="1:56" ht="14.25" x14ac:dyDescent="0.2">
      <c r="A1566" s="103"/>
      <c r="B1566" s="61">
        <v>4</v>
      </c>
      <c r="C1566" s="55" t="s">
        <v>35</v>
      </c>
      <c r="D1566" s="54"/>
      <c r="E1566" s="53"/>
      <c r="F1566" s="53"/>
      <c r="G1566" s="53"/>
      <c r="H1566" s="51">
        <v>7278.13</v>
      </c>
      <c r="I1566" s="52"/>
      <c r="J1566" s="51">
        <v>436.69</v>
      </c>
      <c r="K1566" s="52"/>
      <c r="L1566" s="96"/>
    </row>
    <row r="1567" spans="1:56" ht="14.25" x14ac:dyDescent="0.2">
      <c r="A1567" s="103"/>
      <c r="B1567" s="55" t="s">
        <v>1384</v>
      </c>
      <c r="C1567" s="55" t="s">
        <v>1385</v>
      </c>
      <c r="D1567" s="54" t="s">
        <v>108</v>
      </c>
      <c r="E1567" s="53">
        <v>0.72</v>
      </c>
      <c r="F1567" s="53"/>
      <c r="G1567" s="53">
        <v>4.3200000000000002E-2</v>
      </c>
      <c r="H1567" s="51"/>
      <c r="I1567" s="52"/>
      <c r="J1567" s="51"/>
      <c r="K1567" s="52"/>
      <c r="L1567" s="96"/>
    </row>
    <row r="1568" spans="1:56" ht="14.25" x14ac:dyDescent="0.2">
      <c r="A1568" s="103"/>
      <c r="B1568" s="55"/>
      <c r="C1568" s="55" t="s">
        <v>68</v>
      </c>
      <c r="D1568" s="54" t="s">
        <v>69</v>
      </c>
      <c r="E1568" s="53">
        <v>247.92</v>
      </c>
      <c r="F1568" s="53">
        <f>ROUND(1.15,7)</f>
        <v>1.1499999999999999</v>
      </c>
      <c r="G1568" s="53">
        <v>17.106480000000001</v>
      </c>
      <c r="H1568" s="51"/>
      <c r="I1568" s="52"/>
      <c r="J1568" s="51"/>
      <c r="K1568" s="52"/>
      <c r="L1568" s="96"/>
    </row>
    <row r="1569" spans="1:56" ht="14.25" x14ac:dyDescent="0.2">
      <c r="A1569" s="103"/>
      <c r="B1569" s="55"/>
      <c r="C1569" s="60" t="s">
        <v>70</v>
      </c>
      <c r="D1569" s="59" t="s">
        <v>69</v>
      </c>
      <c r="E1569" s="58">
        <v>2.35</v>
      </c>
      <c r="F1569" s="58">
        <f>ROUND(1.25,7)</f>
        <v>1.25</v>
      </c>
      <c r="G1569" s="58">
        <v>0.17624999999999999</v>
      </c>
      <c r="H1569" s="56"/>
      <c r="I1569" s="57"/>
      <c r="J1569" s="56"/>
      <c r="K1569" s="57"/>
      <c r="L1569" s="95"/>
    </row>
    <row r="1570" spans="1:56" ht="14.25" x14ac:dyDescent="0.2">
      <c r="A1570" s="103"/>
      <c r="B1570" s="55"/>
      <c r="C1570" s="55" t="s">
        <v>71</v>
      </c>
      <c r="D1570" s="54"/>
      <c r="E1570" s="53"/>
      <c r="F1570" s="53"/>
      <c r="G1570" s="53"/>
      <c r="H1570" s="51">
        <f>H1563+H1564+H1566</f>
        <v>9992.61</v>
      </c>
      <c r="I1570" s="52"/>
      <c r="J1570" s="51">
        <f>J1563+J1564+J1566</f>
        <v>627.42000000000007</v>
      </c>
      <c r="K1570" s="52"/>
      <c r="L1570" s="96"/>
    </row>
    <row r="1571" spans="1:56" ht="14.25" x14ac:dyDescent="0.2">
      <c r="A1571" s="103"/>
      <c r="B1571" s="55"/>
      <c r="C1571" s="55" t="s">
        <v>72</v>
      </c>
      <c r="D1571" s="54"/>
      <c r="E1571" s="53"/>
      <c r="F1571" s="53"/>
      <c r="G1571" s="53"/>
      <c r="H1571" s="51"/>
      <c r="I1571" s="52"/>
      <c r="J1571" s="51">
        <f>SUM(Q1561:Q1574)+SUM(V1561:V1574)</f>
        <v>149.84</v>
      </c>
      <c r="K1571" s="52"/>
      <c r="L1571" s="96"/>
    </row>
    <row r="1572" spans="1:56" ht="28.5" x14ac:dyDescent="0.2">
      <c r="A1572" s="103"/>
      <c r="B1572" s="55" t="s">
        <v>216</v>
      </c>
      <c r="C1572" s="55" t="s">
        <v>215</v>
      </c>
      <c r="D1572" s="54" t="s">
        <v>73</v>
      </c>
      <c r="E1572" s="53">
        <v>100</v>
      </c>
      <c r="F1572" s="53">
        <f>ROUND(0.9,7)</f>
        <v>0.9</v>
      </c>
      <c r="G1572" s="53">
        <v>90</v>
      </c>
      <c r="H1572" s="51"/>
      <c r="I1572" s="52"/>
      <c r="J1572" s="51">
        <f>SUM(AC1561:AC1574)</f>
        <v>134.86000000000001</v>
      </c>
      <c r="K1572" s="52"/>
      <c r="L1572" s="96"/>
    </row>
    <row r="1573" spans="1:56" ht="42.75" x14ac:dyDescent="0.2">
      <c r="A1573" s="104"/>
      <c r="B1573" s="60" t="s">
        <v>214</v>
      </c>
      <c r="C1573" s="60" t="s">
        <v>213</v>
      </c>
      <c r="D1573" s="59" t="s">
        <v>73</v>
      </c>
      <c r="E1573" s="58">
        <v>70</v>
      </c>
      <c r="F1573" s="58">
        <f>ROUND(0.85,7)</f>
        <v>0.85</v>
      </c>
      <c r="G1573" s="58">
        <v>59.5</v>
      </c>
      <c r="H1573" s="56"/>
      <c r="I1573" s="57"/>
      <c r="J1573" s="56">
        <f>SUM(AE1561:AE1574)</f>
        <v>89.15</v>
      </c>
      <c r="K1573" s="57"/>
      <c r="L1573" s="95"/>
    </row>
    <row r="1574" spans="1:56" ht="15" x14ac:dyDescent="0.25">
      <c r="C1574" s="198" t="s">
        <v>74</v>
      </c>
      <c r="D1574" s="198"/>
      <c r="E1574" s="198"/>
      <c r="F1574" s="198"/>
      <c r="G1574" s="198"/>
      <c r="H1574" s="198"/>
      <c r="I1574" s="198">
        <f>J1563+J1564+J1566+J1572+J1573</f>
        <v>851.43000000000006</v>
      </c>
      <c r="J1574" s="198"/>
      <c r="O1574" s="49">
        <f>I1574</f>
        <v>851.43000000000006</v>
      </c>
      <c r="P1574" s="39">
        <f>K1574</f>
        <v>0</v>
      </c>
      <c r="Q1574" s="49">
        <f>J1563</f>
        <v>147.80000000000001</v>
      </c>
      <c r="R1574" s="49">
        <f>J1563</f>
        <v>147.80000000000001</v>
      </c>
      <c r="U1574" s="94">
        <f>L1563</f>
        <v>0</v>
      </c>
      <c r="V1574" s="49">
        <f>J1565</f>
        <v>2.04</v>
      </c>
      <c r="W1574" s="94">
        <f>L1565</f>
        <v>0</v>
      </c>
      <c r="X1574" s="49">
        <f>J1564</f>
        <v>42.93</v>
      </c>
      <c r="Z1574" s="94">
        <f>L1564</f>
        <v>0</v>
      </c>
      <c r="AB1574" s="49">
        <f>J1566</f>
        <v>436.69</v>
      </c>
      <c r="AN1574" s="39">
        <v>851.43000000000006</v>
      </c>
      <c r="AO1574" s="39">
        <v>436.69</v>
      </c>
      <c r="AP1574" s="39">
        <v>42.93</v>
      </c>
      <c r="AQ1574" s="39">
        <v>147.80000000000001</v>
      </c>
      <c r="AX1574" s="39">
        <v>0</v>
      </c>
      <c r="AY1574" s="39">
        <v>0</v>
      </c>
      <c r="AZ1574" s="39">
        <v>0</v>
      </c>
      <c r="BA1574" s="39">
        <v>0</v>
      </c>
    </row>
    <row r="1575" spans="1:56" ht="28.5" x14ac:dyDescent="0.2">
      <c r="A1575" s="103" t="s">
        <v>468</v>
      </c>
      <c r="B1575" s="55" t="s">
        <v>1137</v>
      </c>
      <c r="C1575" s="55" t="s">
        <v>1138</v>
      </c>
      <c r="D1575" s="54" t="s">
        <v>111</v>
      </c>
      <c r="E1575" s="53">
        <v>6</v>
      </c>
      <c r="F1575" s="53"/>
      <c r="G1575" s="53">
        <v>6</v>
      </c>
      <c r="H1575" s="51">
        <v>59.11</v>
      </c>
      <c r="I1575" s="52"/>
      <c r="J1575" s="51">
        <v>354.66</v>
      </c>
      <c r="K1575" s="52"/>
      <c r="L1575" s="96"/>
      <c r="AC1575" s="39">
        <v>0</v>
      </c>
      <c r="AD1575" s="39">
        <v>0</v>
      </c>
      <c r="AE1575" s="39">
        <v>0</v>
      </c>
      <c r="AF1575" s="39">
        <v>0</v>
      </c>
      <c r="AS1575" s="39">
        <v>0</v>
      </c>
      <c r="AT1575" s="39">
        <v>0</v>
      </c>
      <c r="BC1575" s="39">
        <v>0</v>
      </c>
      <c r="BD1575" s="39">
        <v>0</v>
      </c>
    </row>
    <row r="1576" spans="1:56" x14ac:dyDescent="0.2">
      <c r="A1576" s="50"/>
      <c r="B1576" s="50"/>
      <c r="C1576" s="50"/>
      <c r="D1576" s="50"/>
      <c r="E1576" s="50"/>
      <c r="F1576" s="50"/>
      <c r="G1576" s="50"/>
      <c r="H1576" s="50"/>
      <c r="I1576" s="50"/>
      <c r="J1576" s="50"/>
      <c r="K1576" s="50"/>
      <c r="L1576" s="50"/>
    </row>
    <row r="1577" spans="1:56" ht="15" x14ac:dyDescent="0.25">
      <c r="C1577" s="198" t="s">
        <v>74</v>
      </c>
      <c r="D1577" s="198"/>
      <c r="E1577" s="198"/>
      <c r="F1577" s="198"/>
      <c r="G1577" s="198"/>
      <c r="H1577" s="198"/>
      <c r="I1577" s="198">
        <f>J1575</f>
        <v>354.66</v>
      </c>
      <c r="J1577" s="198"/>
      <c r="O1577" s="49">
        <f>I1577</f>
        <v>354.66</v>
      </c>
      <c r="P1577" s="39">
        <f>K1577</f>
        <v>0</v>
      </c>
      <c r="Q1577" s="39">
        <f>0</f>
        <v>0</v>
      </c>
      <c r="R1577" s="39">
        <f>0</f>
        <v>0</v>
      </c>
      <c r="U1577" s="39">
        <f>0</f>
        <v>0</v>
      </c>
      <c r="V1577" s="39">
        <f>0</f>
        <v>0</v>
      </c>
      <c r="W1577" s="39">
        <f>0</f>
        <v>0</v>
      </c>
      <c r="X1577" s="39">
        <f>0</f>
        <v>0</v>
      </c>
      <c r="Z1577" s="39">
        <f>0</f>
        <v>0</v>
      </c>
      <c r="AB1577" s="49">
        <f>I1577</f>
        <v>354.66</v>
      </c>
      <c r="AN1577" s="39">
        <v>354.66</v>
      </c>
      <c r="AO1577" s="39">
        <v>354.66</v>
      </c>
      <c r="AP1577" s="39">
        <v>0</v>
      </c>
      <c r="AQ1577" s="39">
        <v>0</v>
      </c>
      <c r="AX1577" s="39">
        <v>0</v>
      </c>
      <c r="AY1577" s="39">
        <v>0</v>
      </c>
      <c r="AZ1577" s="39">
        <v>0</v>
      </c>
      <c r="BA1577" s="39">
        <v>0</v>
      </c>
    </row>
    <row r="1578" spans="1:56" ht="14.25" x14ac:dyDescent="0.2">
      <c r="C1578" s="107" t="s">
        <v>1204</v>
      </c>
    </row>
    <row r="1579" spans="1:56" ht="144.75" x14ac:dyDescent="0.2">
      <c r="A1579" s="103" t="s">
        <v>470</v>
      </c>
      <c r="B1579" s="55" t="s">
        <v>1191</v>
      </c>
      <c r="C1579" s="55" t="s">
        <v>1000</v>
      </c>
      <c r="D1579" s="54" t="s">
        <v>110</v>
      </c>
      <c r="E1579" s="53">
        <v>1</v>
      </c>
      <c r="F1579" s="53"/>
      <c r="G1579" s="53">
        <v>1</v>
      </c>
      <c r="H1579" s="51"/>
      <c r="I1579" s="52"/>
      <c r="J1579" s="51"/>
      <c r="K1579" s="52"/>
      <c r="L1579" s="96"/>
      <c r="AC1579" s="39">
        <v>140.16</v>
      </c>
      <c r="AD1579" s="39">
        <v>140.16</v>
      </c>
      <c r="AE1579" s="39">
        <v>85.84</v>
      </c>
      <c r="AF1579" s="39">
        <v>85.84</v>
      </c>
      <c r="AS1579" s="39">
        <v>140.16</v>
      </c>
      <c r="AT1579" s="39">
        <v>85.84</v>
      </c>
      <c r="BC1579" s="39">
        <v>0</v>
      </c>
      <c r="BD1579" s="39">
        <v>0</v>
      </c>
    </row>
    <row r="1580" spans="1:56" ht="38.25" x14ac:dyDescent="0.2">
      <c r="B1580" s="106" t="s">
        <v>452</v>
      </c>
    </row>
    <row r="1581" spans="1:56" ht="14.25" x14ac:dyDescent="0.2">
      <c r="A1581" s="103"/>
      <c r="B1581" s="61">
        <v>1</v>
      </c>
      <c r="C1581" s="55" t="s">
        <v>33</v>
      </c>
      <c r="D1581" s="54"/>
      <c r="E1581" s="53"/>
      <c r="F1581" s="53"/>
      <c r="G1581" s="53"/>
      <c r="H1581" s="51">
        <v>103.9</v>
      </c>
      <c r="I1581" s="52">
        <f>ROUND(1.15,7)</f>
        <v>1.1499999999999999</v>
      </c>
      <c r="J1581" s="51">
        <v>119.49</v>
      </c>
      <c r="K1581" s="52"/>
      <c r="L1581" s="96"/>
    </row>
    <row r="1582" spans="1:56" ht="14.25" x14ac:dyDescent="0.2">
      <c r="A1582" s="103"/>
      <c r="B1582" s="61">
        <v>3</v>
      </c>
      <c r="C1582" s="55" t="s">
        <v>34</v>
      </c>
      <c r="D1582" s="54"/>
      <c r="E1582" s="53"/>
      <c r="F1582" s="53"/>
      <c r="G1582" s="53"/>
      <c r="H1582" s="51">
        <v>20.6</v>
      </c>
      <c r="I1582" s="52">
        <f>ROUND(1.25,7)</f>
        <v>1.25</v>
      </c>
      <c r="J1582" s="51">
        <v>25.76</v>
      </c>
      <c r="K1582" s="52"/>
      <c r="L1582" s="96"/>
    </row>
    <row r="1583" spans="1:56" ht="14.25" x14ac:dyDescent="0.2">
      <c r="A1583" s="103"/>
      <c r="B1583" s="61">
        <v>2</v>
      </c>
      <c r="C1583" s="55" t="s">
        <v>67</v>
      </c>
      <c r="D1583" s="54"/>
      <c r="E1583" s="53"/>
      <c r="F1583" s="53"/>
      <c r="G1583" s="53"/>
      <c r="H1583" s="51">
        <v>1.74</v>
      </c>
      <c r="I1583" s="52">
        <f>ROUND(1.25,7)</f>
        <v>1.25</v>
      </c>
      <c r="J1583" s="62">
        <v>2.1800000000000002</v>
      </c>
      <c r="K1583" s="52"/>
      <c r="L1583" s="97"/>
    </row>
    <row r="1584" spans="1:56" ht="14.25" x14ac:dyDescent="0.2">
      <c r="A1584" s="103"/>
      <c r="B1584" s="61">
        <v>4</v>
      </c>
      <c r="C1584" s="55" t="s">
        <v>35</v>
      </c>
      <c r="D1584" s="54"/>
      <c r="E1584" s="53"/>
      <c r="F1584" s="53"/>
      <c r="G1584" s="53"/>
      <c r="H1584" s="51">
        <v>62.42</v>
      </c>
      <c r="I1584" s="52"/>
      <c r="J1584" s="51">
        <v>62.42</v>
      </c>
      <c r="K1584" s="52"/>
      <c r="L1584" s="96"/>
    </row>
    <row r="1585" spans="1:60" ht="14.25" x14ac:dyDescent="0.2">
      <c r="A1585" s="103"/>
      <c r="B1585" s="55"/>
      <c r="C1585" s="55" t="s">
        <v>68</v>
      </c>
      <c r="D1585" s="54" t="s">
        <v>69</v>
      </c>
      <c r="E1585" s="53">
        <v>10.8</v>
      </c>
      <c r="F1585" s="53">
        <f>ROUND(1.15,7)</f>
        <v>1.1499999999999999</v>
      </c>
      <c r="G1585" s="53">
        <v>12.42</v>
      </c>
      <c r="H1585" s="51"/>
      <c r="I1585" s="52"/>
      <c r="J1585" s="51"/>
      <c r="K1585" s="52"/>
      <c r="L1585" s="96"/>
    </row>
    <row r="1586" spans="1:60" ht="14.25" x14ac:dyDescent="0.2">
      <c r="A1586" s="103"/>
      <c r="B1586" s="55"/>
      <c r="C1586" s="60" t="s">
        <v>70</v>
      </c>
      <c r="D1586" s="59" t="s">
        <v>69</v>
      </c>
      <c r="E1586" s="58">
        <v>0.14000000000000001</v>
      </c>
      <c r="F1586" s="58">
        <f>ROUND(1.25,7)</f>
        <v>1.25</v>
      </c>
      <c r="G1586" s="58">
        <v>0.17499999999999999</v>
      </c>
      <c r="H1586" s="56"/>
      <c r="I1586" s="57"/>
      <c r="J1586" s="56"/>
      <c r="K1586" s="57"/>
      <c r="L1586" s="95"/>
    </row>
    <row r="1587" spans="1:60" ht="14.25" x14ac:dyDescent="0.2">
      <c r="A1587" s="103"/>
      <c r="B1587" s="55"/>
      <c r="C1587" s="55" t="s">
        <v>71</v>
      </c>
      <c r="D1587" s="54"/>
      <c r="E1587" s="53"/>
      <c r="F1587" s="53"/>
      <c r="G1587" s="53"/>
      <c r="H1587" s="51">
        <f>H1581+H1582+H1584</f>
        <v>186.92000000000002</v>
      </c>
      <c r="I1587" s="52"/>
      <c r="J1587" s="51">
        <f>J1581+J1582+J1584</f>
        <v>207.67000000000002</v>
      </c>
      <c r="K1587" s="52"/>
      <c r="L1587" s="96"/>
    </row>
    <row r="1588" spans="1:60" ht="14.25" x14ac:dyDescent="0.2">
      <c r="A1588" s="103"/>
      <c r="B1588" s="55"/>
      <c r="C1588" s="55" t="s">
        <v>72</v>
      </c>
      <c r="D1588" s="54"/>
      <c r="E1588" s="53"/>
      <c r="F1588" s="53"/>
      <c r="G1588" s="53"/>
      <c r="H1588" s="51"/>
      <c r="I1588" s="52"/>
      <c r="J1588" s="51">
        <f>SUM(Q1579:Q1591)+SUM(V1579:V1591)</f>
        <v>121.67</v>
      </c>
      <c r="K1588" s="52"/>
      <c r="L1588" s="96"/>
    </row>
    <row r="1589" spans="1:60" ht="71.25" x14ac:dyDescent="0.2">
      <c r="A1589" s="103"/>
      <c r="B1589" s="55" t="s">
        <v>969</v>
      </c>
      <c r="C1589" s="55" t="s">
        <v>968</v>
      </c>
      <c r="D1589" s="54" t="s">
        <v>73</v>
      </c>
      <c r="E1589" s="53">
        <v>128</v>
      </c>
      <c r="F1589" s="53">
        <f>ROUND(0.9,7)</f>
        <v>0.9</v>
      </c>
      <c r="G1589" s="53">
        <v>115.2</v>
      </c>
      <c r="H1589" s="51"/>
      <c r="I1589" s="52"/>
      <c r="J1589" s="51">
        <f>SUM(AC1579:AC1591)</f>
        <v>140.16</v>
      </c>
      <c r="K1589" s="52"/>
      <c r="L1589" s="96"/>
    </row>
    <row r="1590" spans="1:60" ht="71.25" x14ac:dyDescent="0.2">
      <c r="A1590" s="104"/>
      <c r="B1590" s="60" t="s">
        <v>967</v>
      </c>
      <c r="C1590" s="60" t="s">
        <v>966</v>
      </c>
      <c r="D1590" s="59" t="s">
        <v>73</v>
      </c>
      <c r="E1590" s="58">
        <v>83</v>
      </c>
      <c r="F1590" s="58">
        <f>ROUND(0.85,7)</f>
        <v>0.85</v>
      </c>
      <c r="G1590" s="58">
        <v>70.55</v>
      </c>
      <c r="H1590" s="56"/>
      <c r="I1590" s="57"/>
      <c r="J1590" s="56">
        <f>SUM(AE1579:AE1591)</f>
        <v>85.84</v>
      </c>
      <c r="K1590" s="57"/>
      <c r="L1590" s="95"/>
    </row>
    <row r="1591" spans="1:60" ht="15" x14ac:dyDescent="0.25">
      <c r="C1591" s="198" t="s">
        <v>74</v>
      </c>
      <c r="D1591" s="198"/>
      <c r="E1591" s="198"/>
      <c r="F1591" s="198"/>
      <c r="G1591" s="198"/>
      <c r="H1591" s="198"/>
      <c r="I1591" s="198">
        <f>J1581+J1582+J1584+J1589+J1590</f>
        <v>433.67000000000007</v>
      </c>
      <c r="J1591" s="198"/>
      <c r="O1591" s="49">
        <f>I1591</f>
        <v>433.67000000000007</v>
      </c>
      <c r="P1591" s="39">
        <f>K1591</f>
        <v>0</v>
      </c>
      <c r="Q1591" s="49">
        <f>J1581</f>
        <v>119.49</v>
      </c>
      <c r="R1591" s="49">
        <f>J1581</f>
        <v>119.49</v>
      </c>
      <c r="U1591" s="94">
        <f>L1581</f>
        <v>0</v>
      </c>
      <c r="V1591" s="49">
        <f>J1583</f>
        <v>2.1800000000000002</v>
      </c>
      <c r="W1591" s="94">
        <f>L1583</f>
        <v>0</v>
      </c>
      <c r="X1591" s="49">
        <f>J1582</f>
        <v>25.76</v>
      </c>
      <c r="Z1591" s="94">
        <f>L1582</f>
        <v>0</v>
      </c>
      <c r="AB1591" s="49">
        <f>J1584</f>
        <v>62.42</v>
      </c>
      <c r="AN1591" s="39">
        <v>433.67000000000007</v>
      </c>
      <c r="AO1591" s="39">
        <v>62.42</v>
      </c>
      <c r="AP1591" s="39">
        <v>25.76</v>
      </c>
      <c r="AQ1591" s="39">
        <v>119.49</v>
      </c>
      <c r="AX1591" s="39">
        <v>0</v>
      </c>
      <c r="AY1591" s="39">
        <v>0</v>
      </c>
      <c r="AZ1591" s="39">
        <v>0</v>
      </c>
      <c r="BA1591" s="39">
        <v>0</v>
      </c>
    </row>
    <row r="1592" spans="1:60" ht="42.75" x14ac:dyDescent="0.2">
      <c r="A1592" s="109" t="s">
        <v>472</v>
      </c>
      <c r="B1592" s="91" t="s">
        <v>1103</v>
      </c>
      <c r="C1592" s="91" t="s">
        <v>999</v>
      </c>
      <c r="D1592" s="90" t="s">
        <v>1104</v>
      </c>
      <c r="E1592" s="89">
        <v>1</v>
      </c>
      <c r="F1592" s="89"/>
      <c r="G1592" s="89">
        <v>1</v>
      </c>
      <c r="H1592" s="87">
        <v>12269.54</v>
      </c>
      <c r="I1592" s="88"/>
      <c r="J1592" s="87">
        <v>12269.54</v>
      </c>
      <c r="K1592" s="88"/>
      <c r="L1592" s="108"/>
      <c r="AC1592" s="39">
        <v>0</v>
      </c>
      <c r="AD1592" s="39">
        <v>0</v>
      </c>
      <c r="AE1592" s="39">
        <v>0</v>
      </c>
      <c r="AF1592" s="39">
        <v>0</v>
      </c>
      <c r="AS1592" s="39">
        <v>0</v>
      </c>
      <c r="AT1592" s="39">
        <v>0</v>
      </c>
      <c r="BC1592" s="39">
        <v>0</v>
      </c>
      <c r="BD1592" s="39">
        <v>0</v>
      </c>
    </row>
    <row r="1593" spans="1:60" x14ac:dyDescent="0.2">
      <c r="A1593" s="50"/>
      <c r="B1593" s="50"/>
      <c r="C1593" s="50"/>
      <c r="D1593" s="50"/>
      <c r="E1593" s="50"/>
      <c r="F1593" s="50"/>
      <c r="G1593" s="50"/>
      <c r="H1593" s="50"/>
      <c r="I1593" s="50"/>
      <c r="J1593" s="50"/>
      <c r="K1593" s="50"/>
      <c r="L1593" s="50"/>
    </row>
    <row r="1594" spans="1:60" ht="15" x14ac:dyDescent="0.25">
      <c r="A1594" s="86"/>
      <c r="B1594" s="86"/>
      <c r="C1594" s="227" t="s">
        <v>74</v>
      </c>
      <c r="D1594" s="227"/>
      <c r="E1594" s="227"/>
      <c r="F1594" s="227"/>
      <c r="G1594" s="227"/>
      <c r="H1594" s="227"/>
      <c r="I1594" s="227">
        <f>J1592</f>
        <v>12269.54</v>
      </c>
      <c r="J1594" s="227"/>
      <c r="K1594" s="86"/>
      <c r="L1594" s="86"/>
      <c r="O1594" s="49">
        <f>I1594</f>
        <v>12269.54</v>
      </c>
      <c r="P1594" s="39">
        <f>K1594</f>
        <v>0</v>
      </c>
      <c r="Q1594" s="39">
        <f>0</f>
        <v>0</v>
      </c>
      <c r="U1594" s="39">
        <f>0</f>
        <v>0</v>
      </c>
      <c r="V1594" s="39">
        <f>0</f>
        <v>0</v>
      </c>
      <c r="W1594" s="39">
        <f>0</f>
        <v>0</v>
      </c>
      <c r="X1594" s="39">
        <f>0</f>
        <v>0</v>
      </c>
      <c r="Z1594" s="39">
        <f>0</f>
        <v>0</v>
      </c>
      <c r="AB1594" s="49">
        <f>I1594</f>
        <v>12269.54</v>
      </c>
      <c r="AN1594" s="39">
        <v>0</v>
      </c>
      <c r="AO1594" s="39">
        <v>0</v>
      </c>
      <c r="AP1594" s="39">
        <v>0</v>
      </c>
      <c r="AQ1594" s="39">
        <v>0</v>
      </c>
      <c r="AX1594" s="39">
        <v>0</v>
      </c>
      <c r="AY1594" s="39">
        <v>0</v>
      </c>
      <c r="AZ1594" s="39">
        <v>0</v>
      </c>
      <c r="BA1594" s="39">
        <v>0</v>
      </c>
      <c r="BH1594" s="39">
        <v>12269.54</v>
      </c>
    </row>
    <row r="1595" spans="1:60" ht="159" x14ac:dyDescent="0.2">
      <c r="A1595" s="103" t="s">
        <v>476</v>
      </c>
      <c r="B1595" s="55" t="s">
        <v>1192</v>
      </c>
      <c r="C1595" s="55" t="s">
        <v>998</v>
      </c>
      <c r="D1595" s="54" t="s">
        <v>110</v>
      </c>
      <c r="E1595" s="53">
        <v>1</v>
      </c>
      <c r="F1595" s="53"/>
      <c r="G1595" s="53">
        <v>1</v>
      </c>
      <c r="H1595" s="51"/>
      <c r="I1595" s="52"/>
      <c r="J1595" s="51"/>
      <c r="K1595" s="52"/>
      <c r="L1595" s="96"/>
      <c r="AC1595" s="39">
        <v>9.1999999999999993</v>
      </c>
      <c r="AD1595" s="39">
        <v>9.1999999999999993</v>
      </c>
      <c r="AE1595" s="39">
        <v>5.64</v>
      </c>
      <c r="AF1595" s="39">
        <v>5.64</v>
      </c>
      <c r="AS1595" s="39">
        <v>9.1999999999999993</v>
      </c>
      <c r="AT1595" s="39">
        <v>5.64</v>
      </c>
      <c r="BC1595" s="39">
        <v>0</v>
      </c>
      <c r="BD1595" s="39">
        <v>0</v>
      </c>
    </row>
    <row r="1596" spans="1:60" ht="38.25" x14ac:dyDescent="0.2">
      <c r="B1596" s="106" t="s">
        <v>452</v>
      </c>
    </row>
    <row r="1597" spans="1:60" ht="14.25" x14ac:dyDescent="0.2">
      <c r="A1597" s="103"/>
      <c r="B1597" s="61">
        <v>1</v>
      </c>
      <c r="C1597" s="55" t="s">
        <v>33</v>
      </c>
      <c r="D1597" s="54"/>
      <c r="E1597" s="53"/>
      <c r="F1597" s="53"/>
      <c r="G1597" s="53"/>
      <c r="H1597" s="51">
        <v>6.82</v>
      </c>
      <c r="I1597" s="52">
        <f>ROUND(1.15,7)</f>
        <v>1.1499999999999999</v>
      </c>
      <c r="J1597" s="51">
        <v>7.84</v>
      </c>
      <c r="K1597" s="52"/>
      <c r="L1597" s="96"/>
    </row>
    <row r="1598" spans="1:60" ht="14.25" x14ac:dyDescent="0.2">
      <c r="A1598" s="103"/>
      <c r="B1598" s="61">
        <v>3</v>
      </c>
      <c r="C1598" s="55" t="s">
        <v>34</v>
      </c>
      <c r="D1598" s="54"/>
      <c r="E1598" s="53"/>
      <c r="F1598" s="53"/>
      <c r="G1598" s="53"/>
      <c r="H1598" s="51">
        <v>2.06</v>
      </c>
      <c r="I1598" s="52">
        <f>ROUND(1.25,7)</f>
        <v>1.25</v>
      </c>
      <c r="J1598" s="51">
        <v>2.58</v>
      </c>
      <c r="K1598" s="52"/>
      <c r="L1598" s="96"/>
    </row>
    <row r="1599" spans="1:60" ht="14.25" x14ac:dyDescent="0.2">
      <c r="A1599" s="103"/>
      <c r="B1599" s="61">
        <v>2</v>
      </c>
      <c r="C1599" s="55" t="s">
        <v>67</v>
      </c>
      <c r="D1599" s="54"/>
      <c r="E1599" s="53"/>
      <c r="F1599" s="53"/>
      <c r="G1599" s="53"/>
      <c r="H1599" s="51">
        <v>0.12</v>
      </c>
      <c r="I1599" s="52">
        <f>ROUND(1.25,7)</f>
        <v>1.25</v>
      </c>
      <c r="J1599" s="62">
        <v>0.15</v>
      </c>
      <c r="K1599" s="52"/>
      <c r="L1599" s="97"/>
    </row>
    <row r="1600" spans="1:60" ht="14.25" x14ac:dyDescent="0.2">
      <c r="A1600" s="103"/>
      <c r="B1600" s="61">
        <v>4</v>
      </c>
      <c r="C1600" s="55" t="s">
        <v>35</v>
      </c>
      <c r="D1600" s="54"/>
      <c r="E1600" s="53"/>
      <c r="F1600" s="53"/>
      <c r="G1600" s="53"/>
      <c r="H1600" s="51">
        <v>3.37</v>
      </c>
      <c r="I1600" s="52"/>
      <c r="J1600" s="51">
        <v>3.37</v>
      </c>
      <c r="K1600" s="52"/>
      <c r="L1600" s="96"/>
    </row>
    <row r="1601" spans="1:56" ht="14.25" x14ac:dyDescent="0.2">
      <c r="A1601" s="103"/>
      <c r="B1601" s="55" t="s">
        <v>1358</v>
      </c>
      <c r="C1601" s="55" t="s">
        <v>130</v>
      </c>
      <c r="D1601" s="54" t="s">
        <v>113</v>
      </c>
      <c r="E1601" s="53">
        <v>0</v>
      </c>
      <c r="F1601" s="53"/>
      <c r="G1601" s="53">
        <v>0</v>
      </c>
      <c r="H1601" s="51"/>
      <c r="I1601" s="52"/>
      <c r="J1601" s="51"/>
      <c r="K1601" s="52"/>
      <c r="L1601" s="96"/>
    </row>
    <row r="1602" spans="1:56" ht="14.25" x14ac:dyDescent="0.2">
      <c r="A1602" s="103"/>
      <c r="B1602" s="55" t="s">
        <v>1359</v>
      </c>
      <c r="C1602" s="55" t="s">
        <v>1360</v>
      </c>
      <c r="D1602" s="54" t="s">
        <v>110</v>
      </c>
      <c r="E1602" s="53">
        <v>1</v>
      </c>
      <c r="F1602" s="53"/>
      <c r="G1602" s="53">
        <v>1</v>
      </c>
      <c r="H1602" s="51"/>
      <c r="I1602" s="52"/>
      <c r="J1602" s="51"/>
      <c r="K1602" s="52"/>
      <c r="L1602" s="96"/>
    </row>
    <row r="1603" spans="1:56" ht="14.25" x14ac:dyDescent="0.2">
      <c r="A1603" s="103"/>
      <c r="B1603" s="55"/>
      <c r="C1603" s="55" t="s">
        <v>68</v>
      </c>
      <c r="D1603" s="54" t="s">
        <v>69</v>
      </c>
      <c r="E1603" s="53">
        <v>0.77</v>
      </c>
      <c r="F1603" s="53">
        <f>ROUND(1.15,7)</f>
        <v>1.1499999999999999</v>
      </c>
      <c r="G1603" s="53">
        <v>0.88549999999999995</v>
      </c>
      <c r="H1603" s="51"/>
      <c r="I1603" s="52"/>
      <c r="J1603" s="51"/>
      <c r="K1603" s="52"/>
      <c r="L1603" s="96"/>
    </row>
    <row r="1604" spans="1:56" ht="14.25" x14ac:dyDescent="0.2">
      <c r="A1604" s="103"/>
      <c r="B1604" s="55"/>
      <c r="C1604" s="60" t="s">
        <v>70</v>
      </c>
      <c r="D1604" s="59" t="s">
        <v>69</v>
      </c>
      <c r="E1604" s="58">
        <v>0.01</v>
      </c>
      <c r="F1604" s="58">
        <f>ROUND(1.25,7)</f>
        <v>1.25</v>
      </c>
      <c r="G1604" s="58">
        <v>1.2500000000000001E-2</v>
      </c>
      <c r="H1604" s="56"/>
      <c r="I1604" s="57"/>
      <c r="J1604" s="56"/>
      <c r="K1604" s="57"/>
      <c r="L1604" s="95"/>
    </row>
    <row r="1605" spans="1:56" ht="14.25" x14ac:dyDescent="0.2">
      <c r="A1605" s="103"/>
      <c r="B1605" s="55"/>
      <c r="C1605" s="55" t="s">
        <v>71</v>
      </c>
      <c r="D1605" s="54"/>
      <c r="E1605" s="53"/>
      <c r="F1605" s="53"/>
      <c r="G1605" s="53"/>
      <c r="H1605" s="51">
        <f>H1597+H1598+H1600</f>
        <v>12.25</v>
      </c>
      <c r="I1605" s="52"/>
      <c r="J1605" s="51">
        <f>J1597+J1598+J1600</f>
        <v>13.79</v>
      </c>
      <c r="K1605" s="52"/>
      <c r="L1605" s="96"/>
    </row>
    <row r="1606" spans="1:56" ht="14.25" x14ac:dyDescent="0.2">
      <c r="A1606" s="103"/>
      <c r="B1606" s="55"/>
      <c r="C1606" s="55" t="s">
        <v>72</v>
      </c>
      <c r="D1606" s="54"/>
      <c r="E1606" s="53"/>
      <c r="F1606" s="53"/>
      <c r="G1606" s="53"/>
      <c r="H1606" s="51"/>
      <c r="I1606" s="52"/>
      <c r="J1606" s="51">
        <f>SUM(Q1595:Q1609)+SUM(V1595:V1609)</f>
        <v>7.99</v>
      </c>
      <c r="K1606" s="52"/>
      <c r="L1606" s="96"/>
    </row>
    <row r="1607" spans="1:56" ht="71.25" x14ac:dyDescent="0.2">
      <c r="A1607" s="103"/>
      <c r="B1607" s="55" t="s">
        <v>969</v>
      </c>
      <c r="C1607" s="55" t="s">
        <v>968</v>
      </c>
      <c r="D1607" s="54" t="s">
        <v>73</v>
      </c>
      <c r="E1607" s="53">
        <v>128</v>
      </c>
      <c r="F1607" s="53">
        <f>ROUND(0.9,7)</f>
        <v>0.9</v>
      </c>
      <c r="G1607" s="53">
        <v>115.2</v>
      </c>
      <c r="H1607" s="51"/>
      <c r="I1607" s="52"/>
      <c r="J1607" s="51">
        <f>SUM(AC1595:AC1609)</f>
        <v>9.1999999999999993</v>
      </c>
      <c r="K1607" s="52"/>
      <c r="L1607" s="96"/>
    </row>
    <row r="1608" spans="1:56" ht="71.25" x14ac:dyDescent="0.2">
      <c r="A1608" s="104"/>
      <c r="B1608" s="60" t="s">
        <v>967</v>
      </c>
      <c r="C1608" s="60" t="s">
        <v>966</v>
      </c>
      <c r="D1608" s="59" t="s">
        <v>73</v>
      </c>
      <c r="E1608" s="58">
        <v>83</v>
      </c>
      <c r="F1608" s="58">
        <f>ROUND(0.85,7)</f>
        <v>0.85</v>
      </c>
      <c r="G1608" s="58">
        <v>70.55</v>
      </c>
      <c r="H1608" s="56"/>
      <c r="I1608" s="57"/>
      <c r="J1608" s="56">
        <f>SUM(AE1595:AE1609)</f>
        <v>5.64</v>
      </c>
      <c r="K1608" s="57"/>
      <c r="L1608" s="95"/>
    </row>
    <row r="1609" spans="1:56" ht="15" x14ac:dyDescent="0.25">
      <c r="C1609" s="198" t="s">
        <v>74</v>
      </c>
      <c r="D1609" s="198"/>
      <c r="E1609" s="198"/>
      <c r="F1609" s="198"/>
      <c r="G1609" s="198"/>
      <c r="H1609" s="198"/>
      <c r="I1609" s="198">
        <f>J1597+J1598+J1600+J1607+J1608</f>
        <v>28.63</v>
      </c>
      <c r="J1609" s="198"/>
      <c r="O1609" s="49">
        <f>I1609</f>
        <v>28.63</v>
      </c>
      <c r="P1609" s="39">
        <f>K1609</f>
        <v>0</v>
      </c>
      <c r="Q1609" s="49">
        <f>J1597</f>
        <v>7.84</v>
      </c>
      <c r="R1609" s="49">
        <f>J1597</f>
        <v>7.84</v>
      </c>
      <c r="U1609" s="94">
        <f>L1597</f>
        <v>0</v>
      </c>
      <c r="V1609" s="49">
        <f>J1599</f>
        <v>0.15</v>
      </c>
      <c r="W1609" s="94">
        <f>L1599</f>
        <v>0</v>
      </c>
      <c r="X1609" s="49">
        <f>J1598</f>
        <v>2.58</v>
      </c>
      <c r="Z1609" s="94">
        <f>L1598</f>
        <v>0</v>
      </c>
      <c r="AB1609" s="49">
        <f>J1600</f>
        <v>3.37</v>
      </c>
      <c r="AN1609" s="39">
        <v>28.63</v>
      </c>
      <c r="AO1609" s="39">
        <v>3.37</v>
      </c>
      <c r="AP1609" s="39">
        <v>2.58</v>
      </c>
      <c r="AQ1609" s="39">
        <v>7.84</v>
      </c>
      <c r="AX1609" s="39">
        <v>0</v>
      </c>
      <c r="AY1609" s="39">
        <v>0</v>
      </c>
      <c r="AZ1609" s="39">
        <v>0</v>
      </c>
      <c r="BA1609" s="39">
        <v>0</v>
      </c>
    </row>
    <row r="1610" spans="1:56" ht="42.75" x14ac:dyDescent="0.2">
      <c r="A1610" s="103" t="s">
        <v>479</v>
      </c>
      <c r="B1610" s="55" t="s">
        <v>1193</v>
      </c>
      <c r="C1610" s="55" t="s">
        <v>1194</v>
      </c>
      <c r="D1610" s="54" t="s">
        <v>110</v>
      </c>
      <c r="E1610" s="53">
        <v>1</v>
      </c>
      <c r="F1610" s="53"/>
      <c r="G1610" s="53">
        <v>1</v>
      </c>
      <c r="H1610" s="51">
        <v>1206.1099999999999</v>
      </c>
      <c r="I1610" s="52"/>
      <c r="J1610" s="51">
        <v>1206.1099999999999</v>
      </c>
      <c r="K1610" s="52"/>
      <c r="L1610" s="96"/>
      <c r="AC1610" s="39">
        <v>0</v>
      </c>
      <c r="AD1610" s="39">
        <v>0</v>
      </c>
      <c r="AE1610" s="39">
        <v>0</v>
      </c>
      <c r="AF1610" s="39">
        <v>0</v>
      </c>
      <c r="AS1610" s="39">
        <v>0</v>
      </c>
      <c r="AT1610" s="39">
        <v>0</v>
      </c>
      <c r="BC1610" s="39">
        <v>0</v>
      </c>
      <c r="BD1610" s="39">
        <v>0</v>
      </c>
    </row>
    <row r="1611" spans="1:56" x14ac:dyDescent="0.2">
      <c r="A1611" s="50"/>
      <c r="B1611" s="50"/>
      <c r="C1611" s="50"/>
      <c r="D1611" s="50"/>
      <c r="E1611" s="50"/>
      <c r="F1611" s="50"/>
      <c r="G1611" s="50"/>
      <c r="H1611" s="50"/>
      <c r="I1611" s="50"/>
      <c r="J1611" s="50"/>
      <c r="K1611" s="50"/>
      <c r="L1611" s="50"/>
    </row>
    <row r="1612" spans="1:56" ht="15" x14ac:dyDescent="0.25">
      <c r="C1612" s="198" t="s">
        <v>74</v>
      </c>
      <c r="D1612" s="198"/>
      <c r="E1612" s="198"/>
      <c r="F1612" s="198"/>
      <c r="G1612" s="198"/>
      <c r="H1612" s="198"/>
      <c r="I1612" s="198">
        <f>J1610</f>
        <v>1206.1099999999999</v>
      </c>
      <c r="J1612" s="198"/>
      <c r="O1612" s="49">
        <f>I1612</f>
        <v>1206.1099999999999</v>
      </c>
      <c r="P1612" s="39">
        <f>K1612</f>
        <v>0</v>
      </c>
      <c r="Q1612" s="39">
        <f>0</f>
        <v>0</v>
      </c>
      <c r="R1612" s="39">
        <f>0</f>
        <v>0</v>
      </c>
      <c r="U1612" s="39">
        <f>0</f>
        <v>0</v>
      </c>
      <c r="V1612" s="39">
        <f>0</f>
        <v>0</v>
      </c>
      <c r="W1612" s="39">
        <f>0</f>
        <v>0</v>
      </c>
      <c r="X1612" s="39">
        <f>0</f>
        <v>0</v>
      </c>
      <c r="Z1612" s="39">
        <f>0</f>
        <v>0</v>
      </c>
      <c r="AB1612" s="49">
        <f>I1612</f>
        <v>1206.1099999999999</v>
      </c>
      <c r="AN1612" s="39">
        <v>1206.1099999999999</v>
      </c>
      <c r="AO1612" s="39">
        <v>1206.1099999999999</v>
      </c>
      <c r="AP1612" s="39">
        <v>0</v>
      </c>
      <c r="AQ1612" s="39">
        <v>0</v>
      </c>
      <c r="AX1612" s="39">
        <v>0</v>
      </c>
      <c r="AY1612" s="39">
        <v>0</v>
      </c>
      <c r="AZ1612" s="39">
        <v>0</v>
      </c>
      <c r="BA1612" s="39">
        <v>0</v>
      </c>
    </row>
    <row r="1613" spans="1:56" ht="144.75" x14ac:dyDescent="0.2">
      <c r="A1613" s="103" t="s">
        <v>482</v>
      </c>
      <c r="B1613" s="55" t="s">
        <v>1113</v>
      </c>
      <c r="C1613" s="55" t="s">
        <v>1003</v>
      </c>
      <c r="D1613" s="54" t="s">
        <v>110</v>
      </c>
      <c r="E1613" s="53">
        <v>16</v>
      </c>
      <c r="F1613" s="53"/>
      <c r="G1613" s="53">
        <v>16</v>
      </c>
      <c r="H1613" s="51"/>
      <c r="I1613" s="52"/>
      <c r="J1613" s="51"/>
      <c r="K1613" s="52"/>
      <c r="L1613" s="96"/>
      <c r="AC1613" s="39">
        <v>231.87</v>
      </c>
      <c r="AD1613" s="39">
        <v>231.87</v>
      </c>
      <c r="AE1613" s="39">
        <v>142</v>
      </c>
      <c r="AF1613" s="39">
        <v>142</v>
      </c>
      <c r="AS1613" s="39">
        <v>231.87</v>
      </c>
      <c r="AT1613" s="39">
        <v>142</v>
      </c>
      <c r="BC1613" s="39">
        <v>0</v>
      </c>
      <c r="BD1613" s="39">
        <v>0</v>
      </c>
    </row>
    <row r="1614" spans="1:56" ht="38.25" x14ac:dyDescent="0.2">
      <c r="B1614" s="106" t="s">
        <v>452</v>
      </c>
    </row>
    <row r="1615" spans="1:56" ht="14.25" x14ac:dyDescent="0.2">
      <c r="A1615" s="103"/>
      <c r="B1615" s="61">
        <v>1</v>
      </c>
      <c r="C1615" s="55" t="s">
        <v>33</v>
      </c>
      <c r="D1615" s="54"/>
      <c r="E1615" s="53"/>
      <c r="F1615" s="53"/>
      <c r="G1615" s="53"/>
      <c r="H1615" s="51">
        <v>10.81</v>
      </c>
      <c r="I1615" s="52">
        <f>ROUND(1.15,7)</f>
        <v>1.1499999999999999</v>
      </c>
      <c r="J1615" s="51">
        <v>198.88</v>
      </c>
      <c r="K1615" s="52"/>
      <c r="L1615" s="96"/>
    </row>
    <row r="1616" spans="1:56" ht="14.25" x14ac:dyDescent="0.2">
      <c r="A1616" s="103"/>
      <c r="B1616" s="61">
        <v>3</v>
      </c>
      <c r="C1616" s="55" t="s">
        <v>34</v>
      </c>
      <c r="D1616" s="54"/>
      <c r="E1616" s="53"/>
      <c r="F1616" s="53"/>
      <c r="G1616" s="53"/>
      <c r="H1616" s="51">
        <v>3.52</v>
      </c>
      <c r="I1616" s="52">
        <f>ROUND(1.25,7)</f>
        <v>1.25</v>
      </c>
      <c r="J1616" s="51">
        <v>70.400000000000006</v>
      </c>
      <c r="K1616" s="52"/>
      <c r="L1616" s="96"/>
    </row>
    <row r="1617" spans="1:56" ht="14.25" x14ac:dyDescent="0.2">
      <c r="A1617" s="103"/>
      <c r="B1617" s="61">
        <v>2</v>
      </c>
      <c r="C1617" s="55" t="s">
        <v>67</v>
      </c>
      <c r="D1617" s="54"/>
      <c r="E1617" s="53"/>
      <c r="F1617" s="53"/>
      <c r="G1617" s="53"/>
      <c r="H1617" s="51">
        <v>0.12</v>
      </c>
      <c r="I1617" s="52">
        <f>ROUND(1.25,7)</f>
        <v>1.25</v>
      </c>
      <c r="J1617" s="62">
        <v>2.4</v>
      </c>
      <c r="K1617" s="52"/>
      <c r="L1617" s="97"/>
    </row>
    <row r="1618" spans="1:56" ht="14.25" x14ac:dyDescent="0.2">
      <c r="A1618" s="103"/>
      <c r="B1618" s="61">
        <v>4</v>
      </c>
      <c r="C1618" s="55" t="s">
        <v>35</v>
      </c>
      <c r="D1618" s="54"/>
      <c r="E1618" s="53"/>
      <c r="F1618" s="53"/>
      <c r="G1618" s="53"/>
      <c r="H1618" s="51">
        <v>7.03</v>
      </c>
      <c r="I1618" s="52"/>
      <c r="J1618" s="51">
        <v>112.48</v>
      </c>
      <c r="K1618" s="52"/>
      <c r="L1618" s="96"/>
    </row>
    <row r="1619" spans="1:56" ht="14.25" x14ac:dyDescent="0.2">
      <c r="A1619" s="103"/>
      <c r="B1619" s="55" t="s">
        <v>1358</v>
      </c>
      <c r="C1619" s="55" t="s">
        <v>130</v>
      </c>
      <c r="D1619" s="54" t="s">
        <v>113</v>
      </c>
      <c r="E1619" s="53">
        <v>0</v>
      </c>
      <c r="F1619" s="53"/>
      <c r="G1619" s="53">
        <v>0</v>
      </c>
      <c r="H1619" s="51"/>
      <c r="I1619" s="52"/>
      <c r="J1619" s="51"/>
      <c r="K1619" s="52"/>
      <c r="L1619" s="96"/>
    </row>
    <row r="1620" spans="1:56" ht="14.25" x14ac:dyDescent="0.2">
      <c r="A1620" s="103"/>
      <c r="B1620" s="55" t="s">
        <v>1382</v>
      </c>
      <c r="C1620" s="55" t="s">
        <v>1383</v>
      </c>
      <c r="D1620" s="54" t="s">
        <v>110</v>
      </c>
      <c r="E1620" s="53">
        <v>1</v>
      </c>
      <c r="F1620" s="53"/>
      <c r="G1620" s="53">
        <v>16</v>
      </c>
      <c r="H1620" s="51"/>
      <c r="I1620" s="52"/>
      <c r="J1620" s="51"/>
      <c r="K1620" s="52"/>
      <c r="L1620" s="96"/>
    </row>
    <row r="1621" spans="1:56" ht="14.25" x14ac:dyDescent="0.2">
      <c r="A1621" s="103"/>
      <c r="B1621" s="55"/>
      <c r="C1621" s="55" t="s">
        <v>68</v>
      </c>
      <c r="D1621" s="54" t="s">
        <v>69</v>
      </c>
      <c r="E1621" s="53">
        <v>1.22</v>
      </c>
      <c r="F1621" s="53">
        <f>ROUND(1.15,7)</f>
        <v>1.1499999999999999</v>
      </c>
      <c r="G1621" s="53">
        <v>22.448</v>
      </c>
      <c r="H1621" s="51"/>
      <c r="I1621" s="52"/>
      <c r="J1621" s="51"/>
      <c r="K1621" s="52"/>
      <c r="L1621" s="96"/>
    </row>
    <row r="1622" spans="1:56" ht="14.25" x14ac:dyDescent="0.2">
      <c r="A1622" s="103"/>
      <c r="B1622" s="55"/>
      <c r="C1622" s="60" t="s">
        <v>70</v>
      </c>
      <c r="D1622" s="59" t="s">
        <v>69</v>
      </c>
      <c r="E1622" s="58">
        <v>0.01</v>
      </c>
      <c r="F1622" s="58">
        <f>ROUND(1.25,7)</f>
        <v>1.25</v>
      </c>
      <c r="G1622" s="58">
        <v>0.2</v>
      </c>
      <c r="H1622" s="56"/>
      <c r="I1622" s="57"/>
      <c r="J1622" s="56"/>
      <c r="K1622" s="57"/>
      <c r="L1622" s="95"/>
    </row>
    <row r="1623" spans="1:56" ht="14.25" x14ac:dyDescent="0.2">
      <c r="A1623" s="103"/>
      <c r="B1623" s="55"/>
      <c r="C1623" s="55" t="s">
        <v>71</v>
      </c>
      <c r="D1623" s="54"/>
      <c r="E1623" s="53"/>
      <c r="F1623" s="53"/>
      <c r="G1623" s="53"/>
      <c r="H1623" s="51">
        <f>H1615+H1616+H1618</f>
        <v>21.36</v>
      </c>
      <c r="I1623" s="52"/>
      <c r="J1623" s="51">
        <f>J1615+J1616+J1618</f>
        <v>381.76</v>
      </c>
      <c r="K1623" s="52"/>
      <c r="L1623" s="96"/>
    </row>
    <row r="1624" spans="1:56" ht="14.25" x14ac:dyDescent="0.2">
      <c r="A1624" s="103"/>
      <c r="B1624" s="55"/>
      <c r="C1624" s="55" t="s">
        <v>72</v>
      </c>
      <c r="D1624" s="54"/>
      <c r="E1624" s="53"/>
      <c r="F1624" s="53"/>
      <c r="G1624" s="53"/>
      <c r="H1624" s="51"/>
      <c r="I1624" s="52"/>
      <c r="J1624" s="51">
        <f>SUM(Q1613:Q1627)+SUM(V1613:V1627)</f>
        <v>201.28</v>
      </c>
      <c r="K1624" s="52"/>
      <c r="L1624" s="96"/>
    </row>
    <row r="1625" spans="1:56" ht="71.25" x14ac:dyDescent="0.2">
      <c r="A1625" s="103"/>
      <c r="B1625" s="55" t="s">
        <v>969</v>
      </c>
      <c r="C1625" s="55" t="s">
        <v>968</v>
      </c>
      <c r="D1625" s="54" t="s">
        <v>73</v>
      </c>
      <c r="E1625" s="53">
        <v>128</v>
      </c>
      <c r="F1625" s="53">
        <f>ROUND(0.9,7)</f>
        <v>0.9</v>
      </c>
      <c r="G1625" s="53">
        <v>115.2</v>
      </c>
      <c r="H1625" s="51"/>
      <c r="I1625" s="52"/>
      <c r="J1625" s="51">
        <f>SUM(AC1613:AC1627)</f>
        <v>231.87</v>
      </c>
      <c r="K1625" s="52"/>
      <c r="L1625" s="96"/>
    </row>
    <row r="1626" spans="1:56" ht="71.25" x14ac:dyDescent="0.2">
      <c r="A1626" s="104"/>
      <c r="B1626" s="60" t="s">
        <v>967</v>
      </c>
      <c r="C1626" s="60" t="s">
        <v>966</v>
      </c>
      <c r="D1626" s="59" t="s">
        <v>73</v>
      </c>
      <c r="E1626" s="58">
        <v>83</v>
      </c>
      <c r="F1626" s="58">
        <f>ROUND(0.85,7)</f>
        <v>0.85</v>
      </c>
      <c r="G1626" s="58">
        <v>70.55</v>
      </c>
      <c r="H1626" s="56"/>
      <c r="I1626" s="57"/>
      <c r="J1626" s="56">
        <f>SUM(AE1613:AE1627)</f>
        <v>142</v>
      </c>
      <c r="K1626" s="57"/>
      <c r="L1626" s="95"/>
    </row>
    <row r="1627" spans="1:56" ht="15" x14ac:dyDescent="0.25">
      <c r="C1627" s="198" t="s">
        <v>74</v>
      </c>
      <c r="D1627" s="198"/>
      <c r="E1627" s="198"/>
      <c r="F1627" s="198"/>
      <c r="G1627" s="198"/>
      <c r="H1627" s="198"/>
      <c r="I1627" s="198">
        <f>J1615+J1616+J1618+J1625+J1626</f>
        <v>755.63</v>
      </c>
      <c r="J1627" s="198"/>
      <c r="O1627" s="49">
        <f>I1627</f>
        <v>755.63</v>
      </c>
      <c r="P1627" s="39">
        <f>K1627</f>
        <v>0</v>
      </c>
      <c r="Q1627" s="49">
        <f>J1615</f>
        <v>198.88</v>
      </c>
      <c r="R1627" s="49">
        <f>J1615</f>
        <v>198.88</v>
      </c>
      <c r="U1627" s="94">
        <f>L1615</f>
        <v>0</v>
      </c>
      <c r="V1627" s="49">
        <f>J1617</f>
        <v>2.4</v>
      </c>
      <c r="W1627" s="94">
        <f>L1617</f>
        <v>0</v>
      </c>
      <c r="X1627" s="49">
        <f>J1616</f>
        <v>70.400000000000006</v>
      </c>
      <c r="Z1627" s="94">
        <f>L1616</f>
        <v>0</v>
      </c>
      <c r="AB1627" s="49">
        <f>J1618</f>
        <v>112.48</v>
      </c>
      <c r="AN1627" s="39">
        <v>755.63</v>
      </c>
      <c r="AO1627" s="39">
        <v>112.48</v>
      </c>
      <c r="AP1627" s="39">
        <v>70.400000000000006</v>
      </c>
      <c r="AQ1627" s="39">
        <v>198.88</v>
      </c>
      <c r="AX1627" s="39">
        <v>0</v>
      </c>
      <c r="AY1627" s="39">
        <v>0</v>
      </c>
      <c r="AZ1627" s="39">
        <v>0</v>
      </c>
      <c r="BA1627" s="39">
        <v>0</v>
      </c>
    </row>
    <row r="1628" spans="1:56" ht="28.5" x14ac:dyDescent="0.2">
      <c r="A1628" s="103" t="s">
        <v>485</v>
      </c>
      <c r="B1628" s="55" t="s">
        <v>1171</v>
      </c>
      <c r="C1628" s="55" t="s">
        <v>1172</v>
      </c>
      <c r="D1628" s="54" t="s">
        <v>110</v>
      </c>
      <c r="E1628" s="53">
        <v>16</v>
      </c>
      <c r="F1628" s="53"/>
      <c r="G1628" s="53">
        <v>16</v>
      </c>
      <c r="H1628" s="51">
        <v>37.96</v>
      </c>
      <c r="I1628" s="52"/>
      <c r="J1628" s="51">
        <v>607.36</v>
      </c>
      <c r="K1628" s="52"/>
      <c r="L1628" s="96"/>
      <c r="AC1628" s="39">
        <v>0</v>
      </c>
      <c r="AD1628" s="39">
        <v>0</v>
      </c>
      <c r="AE1628" s="39">
        <v>0</v>
      </c>
      <c r="AF1628" s="39">
        <v>0</v>
      </c>
      <c r="AS1628" s="39">
        <v>0</v>
      </c>
      <c r="AT1628" s="39">
        <v>0</v>
      </c>
      <c r="BC1628" s="39">
        <v>0</v>
      </c>
      <c r="BD1628" s="39">
        <v>0</v>
      </c>
    </row>
    <row r="1629" spans="1:56" x14ac:dyDescent="0.2">
      <c r="A1629" s="50"/>
      <c r="B1629" s="50"/>
      <c r="C1629" s="50"/>
      <c r="D1629" s="50"/>
      <c r="E1629" s="50"/>
      <c r="F1629" s="50"/>
      <c r="G1629" s="50"/>
      <c r="H1629" s="50"/>
      <c r="I1629" s="50"/>
      <c r="J1629" s="50"/>
      <c r="K1629" s="50"/>
      <c r="L1629" s="50"/>
    </row>
    <row r="1630" spans="1:56" ht="15" x14ac:dyDescent="0.25">
      <c r="C1630" s="198" t="s">
        <v>74</v>
      </c>
      <c r="D1630" s="198"/>
      <c r="E1630" s="198"/>
      <c r="F1630" s="198"/>
      <c r="G1630" s="198"/>
      <c r="H1630" s="198"/>
      <c r="I1630" s="198">
        <f>J1628</f>
        <v>607.36</v>
      </c>
      <c r="J1630" s="198"/>
      <c r="O1630" s="49">
        <f>I1630</f>
        <v>607.36</v>
      </c>
      <c r="P1630" s="39">
        <f>K1630</f>
        <v>0</v>
      </c>
      <c r="Q1630" s="39">
        <f>0</f>
        <v>0</v>
      </c>
      <c r="R1630" s="39">
        <f>0</f>
        <v>0</v>
      </c>
      <c r="U1630" s="39">
        <f>0</f>
        <v>0</v>
      </c>
      <c r="V1630" s="39">
        <f>0</f>
        <v>0</v>
      </c>
      <c r="W1630" s="39">
        <f>0</f>
        <v>0</v>
      </c>
      <c r="X1630" s="39">
        <f>0</f>
        <v>0</v>
      </c>
      <c r="Z1630" s="39">
        <f>0</f>
        <v>0</v>
      </c>
      <c r="AB1630" s="49">
        <f>I1630</f>
        <v>607.36</v>
      </c>
      <c r="AN1630" s="39">
        <v>607.36</v>
      </c>
      <c r="AO1630" s="39">
        <v>607.36</v>
      </c>
      <c r="AP1630" s="39">
        <v>0</v>
      </c>
      <c r="AQ1630" s="39">
        <v>0</v>
      </c>
      <c r="AX1630" s="39">
        <v>0</v>
      </c>
      <c r="AY1630" s="39">
        <v>0</v>
      </c>
      <c r="AZ1630" s="39">
        <v>0</v>
      </c>
      <c r="BA1630" s="39">
        <v>0</v>
      </c>
    </row>
    <row r="1631" spans="1:56" ht="159" x14ac:dyDescent="0.2">
      <c r="A1631" s="103" t="s">
        <v>488</v>
      </c>
      <c r="B1631" s="55" t="s">
        <v>1129</v>
      </c>
      <c r="C1631" s="55" t="s">
        <v>987</v>
      </c>
      <c r="D1631" s="54" t="s">
        <v>104</v>
      </c>
      <c r="E1631" s="53">
        <v>0.24709999999999999</v>
      </c>
      <c r="F1631" s="53"/>
      <c r="G1631" s="53">
        <v>0.24709999999999999</v>
      </c>
      <c r="H1631" s="51"/>
      <c r="I1631" s="52"/>
      <c r="J1631" s="51"/>
      <c r="K1631" s="52"/>
      <c r="L1631" s="96"/>
      <c r="AC1631" s="39">
        <v>407.55</v>
      </c>
      <c r="AD1631" s="39">
        <v>407.55</v>
      </c>
      <c r="AE1631" s="39">
        <v>249.59</v>
      </c>
      <c r="AF1631" s="39">
        <v>249.59</v>
      </c>
      <c r="AS1631" s="39">
        <v>407.55</v>
      </c>
      <c r="AT1631" s="39">
        <v>249.59</v>
      </c>
      <c r="BC1631" s="39">
        <v>0</v>
      </c>
      <c r="BD1631" s="39">
        <v>0</v>
      </c>
    </row>
    <row r="1632" spans="1:56" ht="38.25" x14ac:dyDescent="0.2">
      <c r="B1632" s="106" t="s">
        <v>452</v>
      </c>
    </row>
    <row r="1633" spans="1:12" ht="14.25" x14ac:dyDescent="0.2">
      <c r="A1633" s="103"/>
      <c r="B1633" s="61">
        <v>1</v>
      </c>
      <c r="C1633" s="55" t="s">
        <v>33</v>
      </c>
      <c r="D1633" s="54"/>
      <c r="E1633" s="53"/>
      <c r="F1633" s="53"/>
      <c r="G1633" s="53"/>
      <c r="H1633" s="51">
        <v>1232.3399999999999</v>
      </c>
      <c r="I1633" s="52">
        <f>ROUND(1.15,7)</f>
        <v>1.1499999999999999</v>
      </c>
      <c r="J1633" s="51">
        <v>350.19</v>
      </c>
      <c r="K1633" s="52"/>
      <c r="L1633" s="96"/>
    </row>
    <row r="1634" spans="1:12" ht="14.25" x14ac:dyDescent="0.2">
      <c r="A1634" s="103"/>
      <c r="B1634" s="61">
        <v>3</v>
      </c>
      <c r="C1634" s="55" t="s">
        <v>34</v>
      </c>
      <c r="D1634" s="54"/>
      <c r="E1634" s="53"/>
      <c r="F1634" s="53"/>
      <c r="G1634" s="53"/>
      <c r="H1634" s="51">
        <v>94.25</v>
      </c>
      <c r="I1634" s="52">
        <f>ROUND(1.25,7)</f>
        <v>1.25</v>
      </c>
      <c r="J1634" s="51">
        <v>29.11</v>
      </c>
      <c r="K1634" s="52"/>
      <c r="L1634" s="96"/>
    </row>
    <row r="1635" spans="1:12" ht="14.25" x14ac:dyDescent="0.2">
      <c r="A1635" s="103"/>
      <c r="B1635" s="61">
        <v>2</v>
      </c>
      <c r="C1635" s="55" t="s">
        <v>67</v>
      </c>
      <c r="D1635" s="54"/>
      <c r="E1635" s="53"/>
      <c r="F1635" s="53"/>
      <c r="G1635" s="53"/>
      <c r="H1635" s="51">
        <v>11.63</v>
      </c>
      <c r="I1635" s="52">
        <f>ROUND(1.25,7)</f>
        <v>1.25</v>
      </c>
      <c r="J1635" s="62">
        <v>3.59</v>
      </c>
      <c r="K1635" s="52"/>
      <c r="L1635" s="97"/>
    </row>
    <row r="1636" spans="1:12" ht="14.25" x14ac:dyDescent="0.2">
      <c r="A1636" s="103"/>
      <c r="B1636" s="61">
        <v>4</v>
      </c>
      <c r="C1636" s="55" t="s">
        <v>35</v>
      </c>
      <c r="D1636" s="54"/>
      <c r="E1636" s="53"/>
      <c r="F1636" s="53"/>
      <c r="G1636" s="53"/>
      <c r="H1636" s="51">
        <v>434.24</v>
      </c>
      <c r="I1636" s="52"/>
      <c r="J1636" s="51">
        <v>107.3</v>
      </c>
      <c r="K1636" s="52"/>
      <c r="L1636" s="96"/>
    </row>
    <row r="1637" spans="1:12" ht="14.25" x14ac:dyDescent="0.2">
      <c r="A1637" s="103"/>
      <c r="B1637" s="55" t="s">
        <v>1370</v>
      </c>
      <c r="C1637" s="55" t="s">
        <v>1371</v>
      </c>
      <c r="D1637" s="54" t="s">
        <v>111</v>
      </c>
      <c r="E1637" s="53">
        <v>0</v>
      </c>
      <c r="F1637" s="53"/>
      <c r="G1637" s="53">
        <v>0</v>
      </c>
      <c r="H1637" s="51"/>
      <c r="I1637" s="52"/>
      <c r="J1637" s="51"/>
      <c r="K1637" s="52"/>
      <c r="L1637" s="96"/>
    </row>
    <row r="1638" spans="1:12" ht="14.25" x14ac:dyDescent="0.2">
      <c r="A1638" s="103"/>
      <c r="B1638" s="55" t="s">
        <v>1372</v>
      </c>
      <c r="C1638" s="55" t="s">
        <v>1373</v>
      </c>
      <c r="D1638" s="54" t="s">
        <v>111</v>
      </c>
      <c r="E1638" s="53">
        <v>100</v>
      </c>
      <c r="F1638" s="53"/>
      <c r="G1638" s="53">
        <v>24.71</v>
      </c>
      <c r="H1638" s="51"/>
      <c r="I1638" s="52"/>
      <c r="J1638" s="51"/>
      <c r="K1638" s="52"/>
      <c r="L1638" s="96"/>
    </row>
    <row r="1639" spans="1:12" ht="14.25" x14ac:dyDescent="0.2">
      <c r="A1639" s="103"/>
      <c r="B1639" s="55" t="s">
        <v>1358</v>
      </c>
      <c r="C1639" s="55" t="s">
        <v>130</v>
      </c>
      <c r="D1639" s="54" t="s">
        <v>113</v>
      </c>
      <c r="E1639" s="53">
        <v>0</v>
      </c>
      <c r="F1639" s="53"/>
      <c r="G1639" s="53">
        <v>0</v>
      </c>
      <c r="H1639" s="51"/>
      <c r="I1639" s="52"/>
      <c r="J1639" s="51"/>
      <c r="K1639" s="52"/>
      <c r="L1639" s="96"/>
    </row>
    <row r="1640" spans="1:12" ht="14.25" x14ac:dyDescent="0.2">
      <c r="A1640" s="103"/>
      <c r="B1640" s="55" t="s">
        <v>1358</v>
      </c>
      <c r="C1640" s="55" t="s">
        <v>1374</v>
      </c>
      <c r="D1640" s="54" t="s">
        <v>110</v>
      </c>
      <c r="E1640" s="53">
        <v>0</v>
      </c>
      <c r="F1640" s="53"/>
      <c r="G1640" s="53">
        <v>0</v>
      </c>
      <c r="H1640" s="51"/>
      <c r="I1640" s="52"/>
      <c r="J1640" s="51"/>
      <c r="K1640" s="52"/>
      <c r="L1640" s="96"/>
    </row>
    <row r="1641" spans="1:12" ht="14.25" x14ac:dyDescent="0.2">
      <c r="A1641" s="103"/>
      <c r="B1641" s="55" t="s">
        <v>1375</v>
      </c>
      <c r="C1641" s="55" t="s">
        <v>1376</v>
      </c>
      <c r="D1641" s="54" t="s">
        <v>110</v>
      </c>
      <c r="E1641" s="53">
        <v>0</v>
      </c>
      <c r="F1641" s="53"/>
      <c r="G1641" s="53">
        <v>0</v>
      </c>
      <c r="H1641" s="51"/>
      <c r="I1641" s="52"/>
      <c r="J1641" s="51"/>
      <c r="K1641" s="52"/>
      <c r="L1641" s="96"/>
    </row>
    <row r="1642" spans="1:12" ht="14.25" x14ac:dyDescent="0.2">
      <c r="A1642" s="103"/>
      <c r="B1642" s="55" t="s">
        <v>1377</v>
      </c>
      <c r="C1642" s="55" t="s">
        <v>1378</v>
      </c>
      <c r="D1642" s="54" t="s">
        <v>110</v>
      </c>
      <c r="E1642" s="53">
        <v>0</v>
      </c>
      <c r="F1642" s="53"/>
      <c r="G1642" s="53">
        <v>0</v>
      </c>
      <c r="H1642" s="51"/>
      <c r="I1642" s="52"/>
      <c r="J1642" s="51"/>
      <c r="K1642" s="52"/>
      <c r="L1642" s="96"/>
    </row>
    <row r="1643" spans="1:12" ht="14.25" x14ac:dyDescent="0.2">
      <c r="A1643" s="103"/>
      <c r="B1643" s="55"/>
      <c r="C1643" s="55" t="s">
        <v>68</v>
      </c>
      <c r="D1643" s="54" t="s">
        <v>69</v>
      </c>
      <c r="E1643" s="53">
        <v>141</v>
      </c>
      <c r="F1643" s="53">
        <f>ROUND(1.15,7)</f>
        <v>1.1499999999999999</v>
      </c>
      <c r="G1643" s="53">
        <v>40.067264999999999</v>
      </c>
      <c r="H1643" s="51"/>
      <c r="I1643" s="52"/>
      <c r="J1643" s="51"/>
      <c r="K1643" s="52"/>
      <c r="L1643" s="96"/>
    </row>
    <row r="1644" spans="1:12" ht="14.25" x14ac:dyDescent="0.2">
      <c r="A1644" s="103"/>
      <c r="B1644" s="55"/>
      <c r="C1644" s="60" t="s">
        <v>70</v>
      </c>
      <c r="D1644" s="59" t="s">
        <v>69</v>
      </c>
      <c r="E1644" s="58">
        <v>0.94</v>
      </c>
      <c r="F1644" s="58">
        <f>ROUND(1.25,7)</f>
        <v>1.25</v>
      </c>
      <c r="G1644" s="58">
        <v>0.2903425</v>
      </c>
      <c r="H1644" s="56"/>
      <c r="I1644" s="57"/>
      <c r="J1644" s="56"/>
      <c r="K1644" s="57"/>
      <c r="L1644" s="95"/>
    </row>
    <row r="1645" spans="1:12" ht="14.25" x14ac:dyDescent="0.2">
      <c r="A1645" s="103"/>
      <c r="B1645" s="55"/>
      <c r="C1645" s="55" t="s">
        <v>71</v>
      </c>
      <c r="D1645" s="54"/>
      <c r="E1645" s="53"/>
      <c r="F1645" s="53"/>
      <c r="G1645" s="53"/>
      <c r="H1645" s="51">
        <f>H1633+H1634+H1636</f>
        <v>1760.83</v>
      </c>
      <c r="I1645" s="52"/>
      <c r="J1645" s="51">
        <f>J1633+J1634+J1636</f>
        <v>486.6</v>
      </c>
      <c r="K1645" s="52"/>
      <c r="L1645" s="96"/>
    </row>
    <row r="1646" spans="1:12" ht="14.25" x14ac:dyDescent="0.2">
      <c r="A1646" s="103"/>
      <c r="B1646" s="55"/>
      <c r="C1646" s="55" t="s">
        <v>72</v>
      </c>
      <c r="D1646" s="54"/>
      <c r="E1646" s="53"/>
      <c r="F1646" s="53"/>
      <c r="G1646" s="53"/>
      <c r="H1646" s="51"/>
      <c r="I1646" s="52"/>
      <c r="J1646" s="51">
        <f>SUM(Q1631:Q1649)+SUM(V1631:V1649)</f>
        <v>353.78</v>
      </c>
      <c r="K1646" s="52"/>
      <c r="L1646" s="96"/>
    </row>
    <row r="1647" spans="1:12" ht="71.25" x14ac:dyDescent="0.2">
      <c r="A1647" s="103"/>
      <c r="B1647" s="55" t="s">
        <v>969</v>
      </c>
      <c r="C1647" s="55" t="s">
        <v>968</v>
      </c>
      <c r="D1647" s="54" t="s">
        <v>73</v>
      </c>
      <c r="E1647" s="53">
        <v>128</v>
      </c>
      <c r="F1647" s="53">
        <f>ROUND(0.9,7)</f>
        <v>0.9</v>
      </c>
      <c r="G1647" s="53">
        <v>115.2</v>
      </c>
      <c r="H1647" s="51"/>
      <c r="I1647" s="52"/>
      <c r="J1647" s="51">
        <f>SUM(AC1631:AC1649)</f>
        <v>407.55</v>
      </c>
      <c r="K1647" s="52"/>
      <c r="L1647" s="96"/>
    </row>
    <row r="1648" spans="1:12" ht="71.25" x14ac:dyDescent="0.2">
      <c r="A1648" s="104"/>
      <c r="B1648" s="60" t="s">
        <v>967</v>
      </c>
      <c r="C1648" s="60" t="s">
        <v>966</v>
      </c>
      <c r="D1648" s="59" t="s">
        <v>73</v>
      </c>
      <c r="E1648" s="58">
        <v>83</v>
      </c>
      <c r="F1648" s="58">
        <f>ROUND(0.85,7)</f>
        <v>0.85</v>
      </c>
      <c r="G1648" s="58">
        <v>70.55</v>
      </c>
      <c r="H1648" s="56"/>
      <c r="I1648" s="57"/>
      <c r="J1648" s="56">
        <f>SUM(AE1631:AE1649)</f>
        <v>249.59</v>
      </c>
      <c r="K1648" s="57"/>
      <c r="L1648" s="95"/>
    </row>
    <row r="1649" spans="1:56" ht="15" x14ac:dyDescent="0.25">
      <c r="C1649" s="198" t="s">
        <v>74</v>
      </c>
      <c r="D1649" s="198"/>
      <c r="E1649" s="198"/>
      <c r="F1649" s="198"/>
      <c r="G1649" s="198"/>
      <c r="H1649" s="198"/>
      <c r="I1649" s="198">
        <f>J1633+J1634+J1636+J1647+J1648</f>
        <v>1143.74</v>
      </c>
      <c r="J1649" s="198"/>
      <c r="O1649" s="49">
        <f>I1649</f>
        <v>1143.74</v>
      </c>
      <c r="P1649" s="39">
        <f>K1649</f>
        <v>0</v>
      </c>
      <c r="Q1649" s="49">
        <f>J1633</f>
        <v>350.19</v>
      </c>
      <c r="R1649" s="49">
        <f>J1633</f>
        <v>350.19</v>
      </c>
      <c r="U1649" s="94">
        <f>L1633</f>
        <v>0</v>
      </c>
      <c r="V1649" s="49">
        <f>J1635</f>
        <v>3.59</v>
      </c>
      <c r="W1649" s="94">
        <f>L1635</f>
        <v>0</v>
      </c>
      <c r="X1649" s="49">
        <f>J1634</f>
        <v>29.11</v>
      </c>
      <c r="Z1649" s="94">
        <f>L1634</f>
        <v>0</v>
      </c>
      <c r="AB1649" s="49">
        <f>J1636</f>
        <v>107.3</v>
      </c>
      <c r="AN1649" s="39">
        <v>1143.74</v>
      </c>
      <c r="AO1649" s="39">
        <v>107.3</v>
      </c>
      <c r="AP1649" s="39">
        <v>29.11</v>
      </c>
      <c r="AQ1649" s="39">
        <v>350.19</v>
      </c>
      <c r="AX1649" s="39">
        <v>0</v>
      </c>
      <c r="AY1649" s="39">
        <v>0</v>
      </c>
      <c r="AZ1649" s="39">
        <v>0</v>
      </c>
      <c r="BA1649" s="39">
        <v>0</v>
      </c>
    </row>
    <row r="1650" spans="1:56" ht="42.75" x14ac:dyDescent="0.2">
      <c r="A1650" s="103" t="s">
        <v>489</v>
      </c>
      <c r="B1650" s="55" t="s">
        <v>1130</v>
      </c>
      <c r="C1650" s="55" t="s">
        <v>1131</v>
      </c>
      <c r="D1650" s="54" t="s">
        <v>111</v>
      </c>
      <c r="E1650" s="53">
        <v>21</v>
      </c>
      <c r="F1650" s="53"/>
      <c r="G1650" s="53">
        <v>21</v>
      </c>
      <c r="H1650" s="51">
        <v>111.37</v>
      </c>
      <c r="I1650" s="52"/>
      <c r="J1650" s="51">
        <v>2338.77</v>
      </c>
      <c r="K1650" s="52"/>
      <c r="L1650" s="96"/>
      <c r="AC1650" s="39">
        <v>0</v>
      </c>
      <c r="AD1650" s="39">
        <v>0</v>
      </c>
      <c r="AE1650" s="39">
        <v>0</v>
      </c>
      <c r="AF1650" s="39">
        <v>0</v>
      </c>
      <c r="AS1650" s="39">
        <v>0</v>
      </c>
      <c r="AT1650" s="39">
        <v>0</v>
      </c>
      <c r="BC1650" s="39">
        <v>0</v>
      </c>
      <c r="BD1650" s="39">
        <v>0</v>
      </c>
    </row>
    <row r="1651" spans="1:56" x14ac:dyDescent="0.2">
      <c r="A1651" s="50"/>
      <c r="B1651" s="50"/>
      <c r="C1651" s="50"/>
      <c r="D1651" s="50"/>
      <c r="E1651" s="50"/>
      <c r="F1651" s="50"/>
      <c r="G1651" s="50"/>
      <c r="H1651" s="50"/>
      <c r="I1651" s="50"/>
      <c r="J1651" s="50"/>
      <c r="K1651" s="50"/>
      <c r="L1651" s="50"/>
    </row>
    <row r="1652" spans="1:56" ht="15" x14ac:dyDescent="0.25">
      <c r="C1652" s="198" t="s">
        <v>74</v>
      </c>
      <c r="D1652" s="198"/>
      <c r="E1652" s="198"/>
      <c r="F1652" s="198"/>
      <c r="G1652" s="198"/>
      <c r="H1652" s="198"/>
      <c r="I1652" s="198">
        <f>J1650</f>
        <v>2338.77</v>
      </c>
      <c r="J1652" s="198"/>
      <c r="O1652" s="49">
        <f>I1652</f>
        <v>2338.77</v>
      </c>
      <c r="P1652" s="39">
        <f>K1652</f>
        <v>0</v>
      </c>
      <c r="Q1652" s="39">
        <f>0</f>
        <v>0</v>
      </c>
      <c r="R1652" s="39">
        <f>0</f>
        <v>0</v>
      </c>
      <c r="U1652" s="39">
        <f>0</f>
        <v>0</v>
      </c>
      <c r="V1652" s="39">
        <f>0</f>
        <v>0</v>
      </c>
      <c r="W1652" s="39">
        <f>0</f>
        <v>0</v>
      </c>
      <c r="X1652" s="39">
        <f>0</f>
        <v>0</v>
      </c>
      <c r="Z1652" s="39">
        <f>0</f>
        <v>0</v>
      </c>
      <c r="AB1652" s="49">
        <f>I1652</f>
        <v>2338.77</v>
      </c>
      <c r="AN1652" s="39">
        <v>2338.77</v>
      </c>
      <c r="AO1652" s="39">
        <v>2338.77</v>
      </c>
      <c r="AP1652" s="39">
        <v>0</v>
      </c>
      <c r="AQ1652" s="39">
        <v>0</v>
      </c>
      <c r="AX1652" s="39">
        <v>0</v>
      </c>
      <c r="AY1652" s="39">
        <v>0</v>
      </c>
      <c r="AZ1652" s="39">
        <v>0</v>
      </c>
      <c r="BA1652" s="39">
        <v>0</v>
      </c>
    </row>
    <row r="1653" spans="1:56" ht="57" x14ac:dyDescent="0.2">
      <c r="A1653" s="103" t="s">
        <v>339</v>
      </c>
      <c r="B1653" s="55" t="s">
        <v>1199</v>
      </c>
      <c r="C1653" s="55" t="s">
        <v>1200</v>
      </c>
      <c r="D1653" s="54" t="s">
        <v>111</v>
      </c>
      <c r="E1653" s="53">
        <v>3.71</v>
      </c>
      <c r="F1653" s="53"/>
      <c r="G1653" s="53">
        <v>3.71</v>
      </c>
      <c r="H1653" s="51">
        <v>176.15</v>
      </c>
      <c r="I1653" s="52"/>
      <c r="J1653" s="51">
        <v>653.52</v>
      </c>
      <c r="K1653" s="52"/>
      <c r="L1653" s="96"/>
      <c r="AC1653" s="39">
        <v>0</v>
      </c>
      <c r="AD1653" s="39">
        <v>0</v>
      </c>
      <c r="AE1653" s="39">
        <v>0</v>
      </c>
      <c r="AF1653" s="39">
        <v>0</v>
      </c>
      <c r="AS1653" s="39">
        <v>0</v>
      </c>
      <c r="AT1653" s="39">
        <v>0</v>
      </c>
      <c r="BC1653" s="39">
        <v>0</v>
      </c>
      <c r="BD1653" s="39">
        <v>0</v>
      </c>
    </row>
    <row r="1654" spans="1:56" x14ac:dyDescent="0.2">
      <c r="A1654" s="50"/>
      <c r="B1654" s="50"/>
      <c r="C1654" s="50"/>
      <c r="D1654" s="50"/>
      <c r="E1654" s="50"/>
      <c r="F1654" s="50"/>
      <c r="G1654" s="50"/>
      <c r="H1654" s="50"/>
      <c r="I1654" s="50"/>
      <c r="J1654" s="50"/>
      <c r="K1654" s="50"/>
      <c r="L1654" s="50"/>
    </row>
    <row r="1655" spans="1:56" ht="15" x14ac:dyDescent="0.25">
      <c r="C1655" s="198" t="s">
        <v>74</v>
      </c>
      <c r="D1655" s="198"/>
      <c r="E1655" s="198"/>
      <c r="F1655" s="198"/>
      <c r="G1655" s="198"/>
      <c r="H1655" s="198"/>
      <c r="I1655" s="198">
        <f>J1653</f>
        <v>653.52</v>
      </c>
      <c r="J1655" s="198"/>
      <c r="O1655" s="49">
        <f>I1655</f>
        <v>653.52</v>
      </c>
      <c r="P1655" s="39">
        <f>K1655</f>
        <v>0</v>
      </c>
      <c r="Q1655" s="39">
        <f>0</f>
        <v>0</v>
      </c>
      <c r="R1655" s="39">
        <f>0</f>
        <v>0</v>
      </c>
      <c r="U1655" s="39">
        <f>0</f>
        <v>0</v>
      </c>
      <c r="V1655" s="39">
        <f>0</f>
        <v>0</v>
      </c>
      <c r="W1655" s="39">
        <f>0</f>
        <v>0</v>
      </c>
      <c r="X1655" s="39">
        <f>0</f>
        <v>0</v>
      </c>
      <c r="Z1655" s="39">
        <f>0</f>
        <v>0</v>
      </c>
      <c r="AB1655" s="49">
        <f>I1655</f>
        <v>653.52</v>
      </c>
      <c r="AN1655" s="39">
        <v>653.52</v>
      </c>
      <c r="AO1655" s="39">
        <v>653.52</v>
      </c>
      <c r="AP1655" s="39">
        <v>0</v>
      </c>
      <c r="AQ1655" s="39">
        <v>0</v>
      </c>
      <c r="AX1655" s="39">
        <v>0</v>
      </c>
      <c r="AY1655" s="39">
        <v>0</v>
      </c>
      <c r="AZ1655" s="39">
        <v>0</v>
      </c>
      <c r="BA1655" s="39">
        <v>0</v>
      </c>
    </row>
    <row r="1656" spans="1:56" ht="159" x14ac:dyDescent="0.2">
      <c r="A1656" s="103" t="s">
        <v>343</v>
      </c>
      <c r="B1656" s="55" t="s">
        <v>1182</v>
      </c>
      <c r="C1656" s="55" t="s">
        <v>1004</v>
      </c>
      <c r="D1656" s="54" t="s">
        <v>104</v>
      </c>
      <c r="E1656" s="53">
        <v>0.13800000000000001</v>
      </c>
      <c r="F1656" s="53"/>
      <c r="G1656" s="53">
        <v>0.13800000000000001</v>
      </c>
      <c r="H1656" s="51"/>
      <c r="I1656" s="52"/>
      <c r="J1656" s="51"/>
      <c r="K1656" s="52"/>
      <c r="L1656" s="96"/>
      <c r="AC1656" s="39">
        <v>249.02</v>
      </c>
      <c r="AD1656" s="39">
        <v>249.02</v>
      </c>
      <c r="AE1656" s="39">
        <v>152.5</v>
      </c>
      <c r="AF1656" s="39">
        <v>152.5</v>
      </c>
      <c r="AS1656" s="39">
        <v>249.02</v>
      </c>
      <c r="AT1656" s="39">
        <v>152.5</v>
      </c>
      <c r="BC1656" s="39">
        <v>0</v>
      </c>
      <c r="BD1656" s="39">
        <v>0</v>
      </c>
    </row>
    <row r="1657" spans="1:56" ht="38.25" x14ac:dyDescent="0.2">
      <c r="B1657" s="106" t="s">
        <v>452</v>
      </c>
    </row>
    <row r="1658" spans="1:56" ht="14.25" x14ac:dyDescent="0.2">
      <c r="A1658" s="103"/>
      <c r="B1658" s="61">
        <v>1</v>
      </c>
      <c r="C1658" s="55" t="s">
        <v>33</v>
      </c>
      <c r="D1658" s="54"/>
      <c r="E1658" s="53"/>
      <c r="F1658" s="53"/>
      <c r="G1658" s="53"/>
      <c r="H1658" s="51">
        <v>1345.96</v>
      </c>
      <c r="I1658" s="52">
        <f>ROUND(1.15,7)</f>
        <v>1.1499999999999999</v>
      </c>
      <c r="J1658" s="51">
        <v>213.6</v>
      </c>
      <c r="K1658" s="52"/>
      <c r="L1658" s="96"/>
    </row>
    <row r="1659" spans="1:56" ht="14.25" x14ac:dyDescent="0.2">
      <c r="A1659" s="103"/>
      <c r="B1659" s="61">
        <v>3</v>
      </c>
      <c r="C1659" s="55" t="s">
        <v>34</v>
      </c>
      <c r="D1659" s="54"/>
      <c r="E1659" s="53"/>
      <c r="F1659" s="53"/>
      <c r="G1659" s="53"/>
      <c r="H1659" s="51">
        <v>117.43</v>
      </c>
      <c r="I1659" s="52">
        <f>ROUND(1.25,7)</f>
        <v>1.25</v>
      </c>
      <c r="J1659" s="51">
        <v>20.260000000000002</v>
      </c>
      <c r="K1659" s="52"/>
      <c r="L1659" s="96"/>
    </row>
    <row r="1660" spans="1:56" ht="14.25" x14ac:dyDescent="0.2">
      <c r="A1660" s="103"/>
      <c r="B1660" s="61">
        <v>2</v>
      </c>
      <c r="C1660" s="55" t="s">
        <v>67</v>
      </c>
      <c r="D1660" s="54"/>
      <c r="E1660" s="53"/>
      <c r="F1660" s="53"/>
      <c r="G1660" s="53"/>
      <c r="H1660" s="51">
        <v>14.83</v>
      </c>
      <c r="I1660" s="52">
        <f>ROUND(1.25,7)</f>
        <v>1.25</v>
      </c>
      <c r="J1660" s="62">
        <v>2.56</v>
      </c>
      <c r="K1660" s="52"/>
      <c r="L1660" s="97"/>
    </row>
    <row r="1661" spans="1:56" ht="14.25" x14ac:dyDescent="0.2">
      <c r="A1661" s="103"/>
      <c r="B1661" s="61">
        <v>4</v>
      </c>
      <c r="C1661" s="55" t="s">
        <v>35</v>
      </c>
      <c r="D1661" s="54"/>
      <c r="E1661" s="53"/>
      <c r="F1661" s="53"/>
      <c r="G1661" s="53"/>
      <c r="H1661" s="51">
        <v>434.65</v>
      </c>
      <c r="I1661" s="52"/>
      <c r="J1661" s="51">
        <v>59.98</v>
      </c>
      <c r="K1661" s="52"/>
      <c r="L1661" s="96"/>
    </row>
    <row r="1662" spans="1:56" ht="14.25" x14ac:dyDescent="0.2">
      <c r="A1662" s="103"/>
      <c r="B1662" s="55" t="s">
        <v>1370</v>
      </c>
      <c r="C1662" s="55" t="s">
        <v>1371</v>
      </c>
      <c r="D1662" s="54" t="s">
        <v>111</v>
      </c>
      <c r="E1662" s="53">
        <v>0</v>
      </c>
      <c r="F1662" s="53"/>
      <c r="G1662" s="53">
        <v>0</v>
      </c>
      <c r="H1662" s="51"/>
      <c r="I1662" s="52"/>
      <c r="J1662" s="51"/>
      <c r="K1662" s="52"/>
      <c r="L1662" s="96"/>
    </row>
    <row r="1663" spans="1:56" ht="14.25" x14ac:dyDescent="0.2">
      <c r="A1663" s="103"/>
      <c r="B1663" s="55" t="s">
        <v>1372</v>
      </c>
      <c r="C1663" s="55" t="s">
        <v>1373</v>
      </c>
      <c r="D1663" s="54" t="s">
        <v>111</v>
      </c>
      <c r="E1663" s="53">
        <v>100</v>
      </c>
      <c r="F1663" s="53"/>
      <c r="G1663" s="53">
        <v>13.8</v>
      </c>
      <c r="H1663" s="51"/>
      <c r="I1663" s="52"/>
      <c r="J1663" s="51"/>
      <c r="K1663" s="52"/>
      <c r="L1663" s="96"/>
    </row>
    <row r="1664" spans="1:56" ht="14.25" x14ac:dyDescent="0.2">
      <c r="A1664" s="103"/>
      <c r="B1664" s="55" t="s">
        <v>1358</v>
      </c>
      <c r="C1664" s="55" t="s">
        <v>130</v>
      </c>
      <c r="D1664" s="54" t="s">
        <v>113</v>
      </c>
      <c r="E1664" s="53">
        <v>0</v>
      </c>
      <c r="F1664" s="53"/>
      <c r="G1664" s="53">
        <v>0</v>
      </c>
      <c r="H1664" s="51"/>
      <c r="I1664" s="52"/>
      <c r="J1664" s="51"/>
      <c r="K1664" s="52"/>
      <c r="L1664" s="96"/>
    </row>
    <row r="1665" spans="1:56" ht="14.25" x14ac:dyDescent="0.2">
      <c r="A1665" s="103"/>
      <c r="B1665" s="55" t="s">
        <v>1358</v>
      </c>
      <c r="C1665" s="55" t="s">
        <v>1374</v>
      </c>
      <c r="D1665" s="54" t="s">
        <v>110</v>
      </c>
      <c r="E1665" s="53">
        <v>0</v>
      </c>
      <c r="F1665" s="53"/>
      <c r="G1665" s="53">
        <v>0</v>
      </c>
      <c r="H1665" s="51"/>
      <c r="I1665" s="52"/>
      <c r="J1665" s="51"/>
      <c r="K1665" s="52"/>
      <c r="L1665" s="96"/>
    </row>
    <row r="1666" spans="1:56" ht="14.25" x14ac:dyDescent="0.2">
      <c r="A1666" s="103"/>
      <c r="B1666" s="55" t="s">
        <v>1375</v>
      </c>
      <c r="C1666" s="55" t="s">
        <v>1376</v>
      </c>
      <c r="D1666" s="54" t="s">
        <v>110</v>
      </c>
      <c r="E1666" s="53">
        <v>0</v>
      </c>
      <c r="F1666" s="53"/>
      <c r="G1666" s="53">
        <v>0</v>
      </c>
      <c r="H1666" s="51"/>
      <c r="I1666" s="52"/>
      <c r="J1666" s="51"/>
      <c r="K1666" s="52"/>
      <c r="L1666" s="96"/>
    </row>
    <row r="1667" spans="1:56" ht="14.25" x14ac:dyDescent="0.2">
      <c r="A1667" s="103"/>
      <c r="B1667" s="55" t="s">
        <v>1377</v>
      </c>
      <c r="C1667" s="55" t="s">
        <v>1378</v>
      </c>
      <c r="D1667" s="54" t="s">
        <v>110</v>
      </c>
      <c r="E1667" s="53">
        <v>0</v>
      </c>
      <c r="F1667" s="53"/>
      <c r="G1667" s="53">
        <v>0</v>
      </c>
      <c r="H1667" s="51"/>
      <c r="I1667" s="52"/>
      <c r="J1667" s="51"/>
      <c r="K1667" s="52"/>
      <c r="L1667" s="96"/>
    </row>
    <row r="1668" spans="1:56" ht="14.25" x14ac:dyDescent="0.2">
      <c r="A1668" s="103"/>
      <c r="B1668" s="55"/>
      <c r="C1668" s="55" t="s">
        <v>68</v>
      </c>
      <c r="D1668" s="54" t="s">
        <v>69</v>
      </c>
      <c r="E1668" s="53">
        <v>154</v>
      </c>
      <c r="F1668" s="53">
        <f>ROUND(1.15,7)</f>
        <v>1.1499999999999999</v>
      </c>
      <c r="G1668" s="53">
        <v>24.439800000000002</v>
      </c>
      <c r="H1668" s="51"/>
      <c r="I1668" s="52"/>
      <c r="J1668" s="51"/>
      <c r="K1668" s="52"/>
      <c r="L1668" s="96"/>
    </row>
    <row r="1669" spans="1:56" ht="14.25" x14ac:dyDescent="0.2">
      <c r="A1669" s="103"/>
      <c r="B1669" s="55"/>
      <c r="C1669" s="60" t="s">
        <v>70</v>
      </c>
      <c r="D1669" s="59" t="s">
        <v>69</v>
      </c>
      <c r="E1669" s="58">
        <v>1.2</v>
      </c>
      <c r="F1669" s="58">
        <f>ROUND(1.25,7)</f>
        <v>1.25</v>
      </c>
      <c r="G1669" s="58">
        <v>0.20699999999999999</v>
      </c>
      <c r="H1669" s="56"/>
      <c r="I1669" s="57"/>
      <c r="J1669" s="56"/>
      <c r="K1669" s="57"/>
      <c r="L1669" s="95"/>
    </row>
    <row r="1670" spans="1:56" ht="14.25" x14ac:dyDescent="0.2">
      <c r="A1670" s="103"/>
      <c r="B1670" s="55"/>
      <c r="C1670" s="55" t="s">
        <v>71</v>
      </c>
      <c r="D1670" s="54"/>
      <c r="E1670" s="53"/>
      <c r="F1670" s="53"/>
      <c r="G1670" s="53"/>
      <c r="H1670" s="51">
        <f>H1658+H1659+H1661</f>
        <v>1898.04</v>
      </c>
      <c r="I1670" s="52"/>
      <c r="J1670" s="51">
        <f>J1658+J1659+J1661</f>
        <v>293.83999999999997</v>
      </c>
      <c r="K1670" s="52"/>
      <c r="L1670" s="96"/>
    </row>
    <row r="1671" spans="1:56" ht="14.25" x14ac:dyDescent="0.2">
      <c r="A1671" s="103"/>
      <c r="B1671" s="55"/>
      <c r="C1671" s="55" t="s">
        <v>72</v>
      </c>
      <c r="D1671" s="54"/>
      <c r="E1671" s="53"/>
      <c r="F1671" s="53"/>
      <c r="G1671" s="53"/>
      <c r="H1671" s="51"/>
      <c r="I1671" s="52"/>
      <c r="J1671" s="51">
        <f>SUM(Q1656:Q1674)+SUM(V1656:V1674)</f>
        <v>216.16</v>
      </c>
      <c r="K1671" s="52"/>
      <c r="L1671" s="96"/>
    </row>
    <row r="1672" spans="1:56" ht="71.25" x14ac:dyDescent="0.2">
      <c r="A1672" s="103"/>
      <c r="B1672" s="55" t="s">
        <v>969</v>
      </c>
      <c r="C1672" s="55" t="s">
        <v>968</v>
      </c>
      <c r="D1672" s="54" t="s">
        <v>73</v>
      </c>
      <c r="E1672" s="53">
        <v>128</v>
      </c>
      <c r="F1672" s="53">
        <f>ROUND(0.9,7)</f>
        <v>0.9</v>
      </c>
      <c r="G1672" s="53">
        <v>115.2</v>
      </c>
      <c r="H1672" s="51"/>
      <c r="I1672" s="52"/>
      <c r="J1672" s="51">
        <f>SUM(AC1656:AC1674)</f>
        <v>249.02</v>
      </c>
      <c r="K1672" s="52"/>
      <c r="L1672" s="96"/>
    </row>
    <row r="1673" spans="1:56" ht="71.25" x14ac:dyDescent="0.2">
      <c r="A1673" s="104"/>
      <c r="B1673" s="60" t="s">
        <v>967</v>
      </c>
      <c r="C1673" s="60" t="s">
        <v>966</v>
      </c>
      <c r="D1673" s="59" t="s">
        <v>73</v>
      </c>
      <c r="E1673" s="58">
        <v>83</v>
      </c>
      <c r="F1673" s="58">
        <f>ROUND(0.85,7)</f>
        <v>0.85</v>
      </c>
      <c r="G1673" s="58">
        <v>70.55</v>
      </c>
      <c r="H1673" s="56"/>
      <c r="I1673" s="57"/>
      <c r="J1673" s="56">
        <f>SUM(AE1656:AE1674)</f>
        <v>152.5</v>
      </c>
      <c r="K1673" s="57"/>
      <c r="L1673" s="95"/>
    </row>
    <row r="1674" spans="1:56" ht="15" x14ac:dyDescent="0.25">
      <c r="C1674" s="198" t="s">
        <v>74</v>
      </c>
      <c r="D1674" s="198"/>
      <c r="E1674" s="198"/>
      <c r="F1674" s="198"/>
      <c r="G1674" s="198"/>
      <c r="H1674" s="198"/>
      <c r="I1674" s="198">
        <f>J1658+J1659+J1661+J1672+J1673</f>
        <v>695.36</v>
      </c>
      <c r="J1674" s="198"/>
      <c r="O1674" s="49">
        <f>I1674</f>
        <v>695.36</v>
      </c>
      <c r="P1674" s="39">
        <f>K1674</f>
        <v>0</v>
      </c>
      <c r="Q1674" s="49">
        <f>J1658</f>
        <v>213.6</v>
      </c>
      <c r="R1674" s="49">
        <f>J1658</f>
        <v>213.6</v>
      </c>
      <c r="U1674" s="94">
        <f>L1658</f>
        <v>0</v>
      </c>
      <c r="V1674" s="49">
        <f>J1660</f>
        <v>2.56</v>
      </c>
      <c r="W1674" s="94">
        <f>L1660</f>
        <v>0</v>
      </c>
      <c r="X1674" s="49">
        <f>J1659</f>
        <v>20.260000000000002</v>
      </c>
      <c r="Z1674" s="94">
        <f>L1659</f>
        <v>0</v>
      </c>
      <c r="AB1674" s="49">
        <f>J1661</f>
        <v>59.98</v>
      </c>
      <c r="AN1674" s="39">
        <v>695.36</v>
      </c>
      <c r="AO1674" s="39">
        <v>59.98</v>
      </c>
      <c r="AP1674" s="39">
        <v>20.260000000000002</v>
      </c>
      <c r="AQ1674" s="39">
        <v>213.6</v>
      </c>
      <c r="AX1674" s="39">
        <v>0</v>
      </c>
      <c r="AY1674" s="39">
        <v>0</v>
      </c>
      <c r="AZ1674" s="39">
        <v>0</v>
      </c>
      <c r="BA1674" s="39">
        <v>0</v>
      </c>
    </row>
    <row r="1675" spans="1:56" ht="42.75" x14ac:dyDescent="0.2">
      <c r="A1675" s="103" t="s">
        <v>347</v>
      </c>
      <c r="B1675" s="55" t="s">
        <v>1183</v>
      </c>
      <c r="C1675" s="55" t="s">
        <v>1184</v>
      </c>
      <c r="D1675" s="54" t="s">
        <v>111</v>
      </c>
      <c r="E1675" s="53">
        <v>13.8</v>
      </c>
      <c r="F1675" s="53"/>
      <c r="G1675" s="53">
        <v>13.8</v>
      </c>
      <c r="H1675" s="51">
        <v>102.41</v>
      </c>
      <c r="I1675" s="52"/>
      <c r="J1675" s="51">
        <v>1413.26</v>
      </c>
      <c r="K1675" s="52"/>
      <c r="L1675" s="96"/>
      <c r="AC1675" s="39">
        <v>0</v>
      </c>
      <c r="AD1675" s="39">
        <v>0</v>
      </c>
      <c r="AE1675" s="39">
        <v>0</v>
      </c>
      <c r="AF1675" s="39">
        <v>0</v>
      </c>
      <c r="AS1675" s="39">
        <v>0</v>
      </c>
      <c r="AT1675" s="39">
        <v>0</v>
      </c>
      <c r="BC1675" s="39">
        <v>0</v>
      </c>
      <c r="BD1675" s="39">
        <v>0</v>
      </c>
    </row>
    <row r="1676" spans="1:56" x14ac:dyDescent="0.2">
      <c r="A1676" s="50"/>
      <c r="B1676" s="50"/>
      <c r="C1676" s="50"/>
      <c r="D1676" s="50"/>
      <c r="E1676" s="50"/>
      <c r="F1676" s="50"/>
      <c r="G1676" s="50"/>
      <c r="H1676" s="50"/>
      <c r="I1676" s="50"/>
      <c r="J1676" s="50"/>
      <c r="K1676" s="50"/>
      <c r="L1676" s="50"/>
    </row>
    <row r="1677" spans="1:56" ht="15" x14ac:dyDescent="0.25">
      <c r="C1677" s="198" t="s">
        <v>74</v>
      </c>
      <c r="D1677" s="198"/>
      <c r="E1677" s="198"/>
      <c r="F1677" s="198"/>
      <c r="G1677" s="198"/>
      <c r="H1677" s="198"/>
      <c r="I1677" s="198">
        <f>J1675</f>
        <v>1413.26</v>
      </c>
      <c r="J1677" s="198"/>
      <c r="O1677" s="49">
        <f>I1677</f>
        <v>1413.26</v>
      </c>
      <c r="P1677" s="39">
        <f>K1677</f>
        <v>0</v>
      </c>
      <c r="Q1677" s="39">
        <f>0</f>
        <v>0</v>
      </c>
      <c r="R1677" s="39">
        <f>0</f>
        <v>0</v>
      </c>
      <c r="U1677" s="39">
        <f>0</f>
        <v>0</v>
      </c>
      <c r="V1677" s="39">
        <f>0</f>
        <v>0</v>
      </c>
      <c r="W1677" s="39">
        <f>0</f>
        <v>0</v>
      </c>
      <c r="X1677" s="39">
        <f>0</f>
        <v>0</v>
      </c>
      <c r="Z1677" s="39">
        <f>0</f>
        <v>0</v>
      </c>
      <c r="AB1677" s="49">
        <f>I1677</f>
        <v>1413.26</v>
      </c>
      <c r="AN1677" s="39">
        <v>1413.26</v>
      </c>
      <c r="AO1677" s="39">
        <v>1413.26</v>
      </c>
      <c r="AP1677" s="39">
        <v>0</v>
      </c>
      <c r="AQ1677" s="39">
        <v>0</v>
      </c>
      <c r="AX1677" s="39">
        <v>0</v>
      </c>
      <c r="AY1677" s="39">
        <v>0</v>
      </c>
      <c r="AZ1677" s="39">
        <v>0</v>
      </c>
      <c r="BA1677" s="39">
        <v>0</v>
      </c>
    </row>
    <row r="1678" spans="1:56" ht="159" x14ac:dyDescent="0.2">
      <c r="A1678" s="103" t="s">
        <v>350</v>
      </c>
      <c r="B1678" s="55" t="s">
        <v>1165</v>
      </c>
      <c r="C1678" s="55" t="s">
        <v>1001</v>
      </c>
      <c r="D1678" s="54" t="s">
        <v>104</v>
      </c>
      <c r="E1678" s="53">
        <v>9.4200000000000006E-2</v>
      </c>
      <c r="F1678" s="53"/>
      <c r="G1678" s="53">
        <v>9.4200000000000006E-2</v>
      </c>
      <c r="H1678" s="51"/>
      <c r="I1678" s="52"/>
      <c r="J1678" s="51"/>
      <c r="K1678" s="52"/>
      <c r="L1678" s="96"/>
      <c r="AC1678" s="39">
        <v>169.99</v>
      </c>
      <c r="AD1678" s="39">
        <v>169.99</v>
      </c>
      <c r="AE1678" s="39">
        <v>104.1</v>
      </c>
      <c r="AF1678" s="39">
        <v>104.1</v>
      </c>
      <c r="AS1678" s="39">
        <v>169.99</v>
      </c>
      <c r="AT1678" s="39">
        <v>104.1</v>
      </c>
      <c r="BC1678" s="39">
        <v>0</v>
      </c>
      <c r="BD1678" s="39">
        <v>0</v>
      </c>
    </row>
    <row r="1679" spans="1:56" ht="38.25" x14ac:dyDescent="0.2">
      <c r="B1679" s="106" t="s">
        <v>452</v>
      </c>
    </row>
    <row r="1680" spans="1:56" ht="14.25" x14ac:dyDescent="0.2">
      <c r="A1680" s="103"/>
      <c r="B1680" s="61">
        <v>1</v>
      </c>
      <c r="C1680" s="55" t="s">
        <v>33</v>
      </c>
      <c r="D1680" s="54"/>
      <c r="E1680" s="53"/>
      <c r="F1680" s="53"/>
      <c r="G1680" s="53"/>
      <c r="H1680" s="51">
        <v>1345.96</v>
      </c>
      <c r="I1680" s="52">
        <f>ROUND(1.15,7)</f>
        <v>1.1499999999999999</v>
      </c>
      <c r="J1680" s="51">
        <v>145.81</v>
      </c>
      <c r="K1680" s="52"/>
      <c r="L1680" s="96"/>
    </row>
    <row r="1681" spans="1:53" ht="14.25" x14ac:dyDescent="0.2">
      <c r="A1681" s="103"/>
      <c r="B1681" s="61">
        <v>3</v>
      </c>
      <c r="C1681" s="55" t="s">
        <v>34</v>
      </c>
      <c r="D1681" s="54"/>
      <c r="E1681" s="53"/>
      <c r="F1681" s="53"/>
      <c r="G1681" s="53"/>
      <c r="H1681" s="51">
        <v>117.43</v>
      </c>
      <c r="I1681" s="52">
        <f>ROUND(1.25,7)</f>
        <v>1.25</v>
      </c>
      <c r="J1681" s="51">
        <v>13.83</v>
      </c>
      <c r="K1681" s="52"/>
      <c r="L1681" s="96"/>
    </row>
    <row r="1682" spans="1:53" ht="14.25" x14ac:dyDescent="0.2">
      <c r="A1682" s="103"/>
      <c r="B1682" s="61">
        <v>2</v>
      </c>
      <c r="C1682" s="55" t="s">
        <v>67</v>
      </c>
      <c r="D1682" s="54"/>
      <c r="E1682" s="53"/>
      <c r="F1682" s="53"/>
      <c r="G1682" s="53"/>
      <c r="H1682" s="51">
        <v>14.83</v>
      </c>
      <c r="I1682" s="52">
        <f>ROUND(1.25,7)</f>
        <v>1.25</v>
      </c>
      <c r="J1682" s="62">
        <v>1.75</v>
      </c>
      <c r="K1682" s="52"/>
      <c r="L1682" s="97"/>
    </row>
    <row r="1683" spans="1:53" ht="14.25" x14ac:dyDescent="0.2">
      <c r="A1683" s="103"/>
      <c r="B1683" s="61">
        <v>4</v>
      </c>
      <c r="C1683" s="55" t="s">
        <v>35</v>
      </c>
      <c r="D1683" s="54"/>
      <c r="E1683" s="53"/>
      <c r="F1683" s="53"/>
      <c r="G1683" s="53"/>
      <c r="H1683" s="51">
        <v>434.65</v>
      </c>
      <c r="I1683" s="52"/>
      <c r="J1683" s="51">
        <v>40.94</v>
      </c>
      <c r="K1683" s="52"/>
      <c r="L1683" s="96"/>
    </row>
    <row r="1684" spans="1:53" ht="14.25" x14ac:dyDescent="0.2">
      <c r="A1684" s="103"/>
      <c r="B1684" s="55" t="s">
        <v>1370</v>
      </c>
      <c r="C1684" s="55" t="s">
        <v>1371</v>
      </c>
      <c r="D1684" s="54" t="s">
        <v>111</v>
      </c>
      <c r="E1684" s="53">
        <v>0</v>
      </c>
      <c r="F1684" s="53"/>
      <c r="G1684" s="53">
        <v>0</v>
      </c>
      <c r="H1684" s="51"/>
      <c r="I1684" s="52"/>
      <c r="J1684" s="51"/>
      <c r="K1684" s="52"/>
      <c r="L1684" s="96"/>
    </row>
    <row r="1685" spans="1:53" ht="14.25" x14ac:dyDescent="0.2">
      <c r="A1685" s="103"/>
      <c r="B1685" s="55" t="s">
        <v>1372</v>
      </c>
      <c r="C1685" s="55" t="s">
        <v>1373</v>
      </c>
      <c r="D1685" s="54" t="s">
        <v>111</v>
      </c>
      <c r="E1685" s="53">
        <v>100</v>
      </c>
      <c r="F1685" s="53"/>
      <c r="G1685" s="53">
        <v>9.42</v>
      </c>
      <c r="H1685" s="51"/>
      <c r="I1685" s="52"/>
      <c r="J1685" s="51"/>
      <c r="K1685" s="52"/>
      <c r="L1685" s="96"/>
    </row>
    <row r="1686" spans="1:53" ht="14.25" x14ac:dyDescent="0.2">
      <c r="A1686" s="103"/>
      <c r="B1686" s="55" t="s">
        <v>1358</v>
      </c>
      <c r="C1686" s="55" t="s">
        <v>130</v>
      </c>
      <c r="D1686" s="54" t="s">
        <v>113</v>
      </c>
      <c r="E1686" s="53">
        <v>0</v>
      </c>
      <c r="F1686" s="53"/>
      <c r="G1686" s="53">
        <v>0</v>
      </c>
      <c r="H1686" s="51"/>
      <c r="I1686" s="52"/>
      <c r="J1686" s="51"/>
      <c r="K1686" s="52"/>
      <c r="L1686" s="96"/>
    </row>
    <row r="1687" spans="1:53" ht="14.25" x14ac:dyDescent="0.2">
      <c r="A1687" s="103"/>
      <c r="B1687" s="55" t="s">
        <v>1358</v>
      </c>
      <c r="C1687" s="55" t="s">
        <v>1374</v>
      </c>
      <c r="D1687" s="54" t="s">
        <v>110</v>
      </c>
      <c r="E1687" s="53">
        <v>0</v>
      </c>
      <c r="F1687" s="53"/>
      <c r="G1687" s="53">
        <v>0</v>
      </c>
      <c r="H1687" s="51"/>
      <c r="I1687" s="52"/>
      <c r="J1687" s="51"/>
      <c r="K1687" s="52"/>
      <c r="L1687" s="96"/>
    </row>
    <row r="1688" spans="1:53" ht="14.25" x14ac:dyDescent="0.2">
      <c r="A1688" s="103"/>
      <c r="B1688" s="55" t="s">
        <v>1375</v>
      </c>
      <c r="C1688" s="55" t="s">
        <v>1376</v>
      </c>
      <c r="D1688" s="54" t="s">
        <v>110</v>
      </c>
      <c r="E1688" s="53">
        <v>0</v>
      </c>
      <c r="F1688" s="53"/>
      <c r="G1688" s="53">
        <v>0</v>
      </c>
      <c r="H1688" s="51"/>
      <c r="I1688" s="52"/>
      <c r="J1688" s="51"/>
      <c r="K1688" s="52"/>
      <c r="L1688" s="96"/>
    </row>
    <row r="1689" spans="1:53" ht="14.25" x14ac:dyDescent="0.2">
      <c r="A1689" s="103"/>
      <c r="B1689" s="55" t="s">
        <v>1377</v>
      </c>
      <c r="C1689" s="55" t="s">
        <v>1378</v>
      </c>
      <c r="D1689" s="54" t="s">
        <v>110</v>
      </c>
      <c r="E1689" s="53">
        <v>0</v>
      </c>
      <c r="F1689" s="53"/>
      <c r="G1689" s="53">
        <v>0</v>
      </c>
      <c r="H1689" s="51"/>
      <c r="I1689" s="52"/>
      <c r="J1689" s="51"/>
      <c r="K1689" s="52"/>
      <c r="L1689" s="96"/>
    </row>
    <row r="1690" spans="1:53" ht="14.25" x14ac:dyDescent="0.2">
      <c r="A1690" s="103"/>
      <c r="B1690" s="55"/>
      <c r="C1690" s="55" t="s">
        <v>68</v>
      </c>
      <c r="D1690" s="54" t="s">
        <v>69</v>
      </c>
      <c r="E1690" s="53">
        <v>154</v>
      </c>
      <c r="F1690" s="53">
        <f>ROUND(1.15,7)</f>
        <v>1.1499999999999999</v>
      </c>
      <c r="G1690" s="53">
        <v>16.68282</v>
      </c>
      <c r="H1690" s="51"/>
      <c r="I1690" s="52"/>
      <c r="J1690" s="51"/>
      <c r="K1690" s="52"/>
      <c r="L1690" s="96"/>
    </row>
    <row r="1691" spans="1:53" ht="14.25" x14ac:dyDescent="0.2">
      <c r="A1691" s="103"/>
      <c r="B1691" s="55"/>
      <c r="C1691" s="60" t="s">
        <v>70</v>
      </c>
      <c r="D1691" s="59" t="s">
        <v>69</v>
      </c>
      <c r="E1691" s="58">
        <v>1.2</v>
      </c>
      <c r="F1691" s="58">
        <f>ROUND(1.25,7)</f>
        <v>1.25</v>
      </c>
      <c r="G1691" s="58">
        <v>0.14130000000000001</v>
      </c>
      <c r="H1691" s="56"/>
      <c r="I1691" s="57"/>
      <c r="J1691" s="56"/>
      <c r="K1691" s="57"/>
      <c r="L1691" s="95"/>
    </row>
    <row r="1692" spans="1:53" ht="14.25" x14ac:dyDescent="0.2">
      <c r="A1692" s="103"/>
      <c r="B1692" s="55"/>
      <c r="C1692" s="55" t="s">
        <v>71</v>
      </c>
      <c r="D1692" s="54"/>
      <c r="E1692" s="53"/>
      <c r="F1692" s="53"/>
      <c r="G1692" s="53"/>
      <c r="H1692" s="51">
        <f>H1680+H1681+H1683</f>
        <v>1898.04</v>
      </c>
      <c r="I1692" s="52"/>
      <c r="J1692" s="51">
        <f>J1680+J1681+J1683</f>
        <v>200.58</v>
      </c>
      <c r="K1692" s="52"/>
      <c r="L1692" s="96"/>
    </row>
    <row r="1693" spans="1:53" ht="14.25" x14ac:dyDescent="0.2">
      <c r="A1693" s="103"/>
      <c r="B1693" s="55"/>
      <c r="C1693" s="55" t="s">
        <v>72</v>
      </c>
      <c r="D1693" s="54"/>
      <c r="E1693" s="53"/>
      <c r="F1693" s="53"/>
      <c r="G1693" s="53"/>
      <c r="H1693" s="51"/>
      <c r="I1693" s="52"/>
      <c r="J1693" s="51">
        <f>SUM(Q1678:Q1696)+SUM(V1678:V1696)</f>
        <v>147.56</v>
      </c>
      <c r="K1693" s="52"/>
      <c r="L1693" s="96"/>
    </row>
    <row r="1694" spans="1:53" ht="71.25" x14ac:dyDescent="0.2">
      <c r="A1694" s="103"/>
      <c r="B1694" s="55" t="s">
        <v>969</v>
      </c>
      <c r="C1694" s="55" t="s">
        <v>968</v>
      </c>
      <c r="D1694" s="54" t="s">
        <v>73</v>
      </c>
      <c r="E1694" s="53">
        <v>128</v>
      </c>
      <c r="F1694" s="53">
        <f>ROUND(0.9,7)</f>
        <v>0.9</v>
      </c>
      <c r="G1694" s="53">
        <v>115.2</v>
      </c>
      <c r="H1694" s="51"/>
      <c r="I1694" s="52"/>
      <c r="J1694" s="51">
        <f>SUM(AC1678:AC1696)</f>
        <v>169.99</v>
      </c>
      <c r="K1694" s="52"/>
      <c r="L1694" s="96"/>
    </row>
    <row r="1695" spans="1:53" ht="71.25" x14ac:dyDescent="0.2">
      <c r="A1695" s="104"/>
      <c r="B1695" s="60" t="s">
        <v>967</v>
      </c>
      <c r="C1695" s="60" t="s">
        <v>966</v>
      </c>
      <c r="D1695" s="59" t="s">
        <v>73</v>
      </c>
      <c r="E1695" s="58">
        <v>83</v>
      </c>
      <c r="F1695" s="58">
        <f>ROUND(0.85,7)</f>
        <v>0.85</v>
      </c>
      <c r="G1695" s="58">
        <v>70.55</v>
      </c>
      <c r="H1695" s="56"/>
      <c r="I1695" s="57"/>
      <c r="J1695" s="56">
        <f>SUM(AE1678:AE1696)</f>
        <v>104.1</v>
      </c>
      <c r="K1695" s="57"/>
      <c r="L1695" s="95"/>
    </row>
    <row r="1696" spans="1:53" ht="15" x14ac:dyDescent="0.25">
      <c r="C1696" s="198" t="s">
        <v>74</v>
      </c>
      <c r="D1696" s="198"/>
      <c r="E1696" s="198"/>
      <c r="F1696" s="198"/>
      <c r="G1696" s="198"/>
      <c r="H1696" s="198"/>
      <c r="I1696" s="198">
        <f>J1680+J1681+J1683+J1694+J1695</f>
        <v>474.67000000000007</v>
      </c>
      <c r="J1696" s="198"/>
      <c r="O1696" s="49">
        <f>I1696</f>
        <v>474.67000000000007</v>
      </c>
      <c r="P1696" s="39">
        <f>K1696</f>
        <v>0</v>
      </c>
      <c r="Q1696" s="49">
        <f>J1680</f>
        <v>145.81</v>
      </c>
      <c r="R1696" s="49">
        <f>J1680</f>
        <v>145.81</v>
      </c>
      <c r="U1696" s="94">
        <f>L1680</f>
        <v>0</v>
      </c>
      <c r="V1696" s="49">
        <f>J1682</f>
        <v>1.75</v>
      </c>
      <c r="W1696" s="94">
        <f>L1682</f>
        <v>0</v>
      </c>
      <c r="X1696" s="49">
        <f>J1681</f>
        <v>13.83</v>
      </c>
      <c r="Z1696" s="94">
        <f>L1681</f>
        <v>0</v>
      </c>
      <c r="AB1696" s="49">
        <f>J1683</f>
        <v>40.94</v>
      </c>
      <c r="AN1696" s="39">
        <v>474.67000000000007</v>
      </c>
      <c r="AO1696" s="39">
        <v>40.94</v>
      </c>
      <c r="AP1696" s="39">
        <v>13.83</v>
      </c>
      <c r="AQ1696" s="39">
        <v>145.81</v>
      </c>
      <c r="AX1696" s="39">
        <v>0</v>
      </c>
      <c r="AY1696" s="39">
        <v>0</v>
      </c>
      <c r="AZ1696" s="39">
        <v>0</v>
      </c>
      <c r="BA1696" s="39">
        <v>0</v>
      </c>
    </row>
    <row r="1697" spans="1:56" ht="42.75" x14ac:dyDescent="0.2">
      <c r="A1697" s="103" t="s">
        <v>353</v>
      </c>
      <c r="B1697" s="55" t="s">
        <v>1185</v>
      </c>
      <c r="C1697" s="55" t="s">
        <v>1186</v>
      </c>
      <c r="D1697" s="54" t="s">
        <v>111</v>
      </c>
      <c r="E1697" s="53">
        <v>9.42</v>
      </c>
      <c r="F1697" s="53"/>
      <c r="G1697" s="53">
        <v>9.42</v>
      </c>
      <c r="H1697" s="51">
        <v>65.739999999999995</v>
      </c>
      <c r="I1697" s="52"/>
      <c r="J1697" s="51">
        <v>619.27</v>
      </c>
      <c r="K1697" s="52"/>
      <c r="L1697" s="96"/>
      <c r="AC1697" s="39">
        <v>0</v>
      </c>
      <c r="AD1697" s="39">
        <v>0</v>
      </c>
      <c r="AE1697" s="39">
        <v>0</v>
      </c>
      <c r="AF1697" s="39">
        <v>0</v>
      </c>
      <c r="AS1697" s="39">
        <v>0</v>
      </c>
      <c r="AT1697" s="39">
        <v>0</v>
      </c>
      <c r="BC1697" s="39">
        <v>0</v>
      </c>
      <c r="BD1697" s="39">
        <v>0</v>
      </c>
    </row>
    <row r="1698" spans="1:56" x14ac:dyDescent="0.2">
      <c r="A1698" s="50"/>
      <c r="B1698" s="50"/>
      <c r="C1698" s="50"/>
      <c r="D1698" s="50"/>
      <c r="E1698" s="50"/>
      <c r="F1698" s="50"/>
      <c r="G1698" s="50"/>
      <c r="H1698" s="50"/>
      <c r="I1698" s="50"/>
      <c r="J1698" s="50"/>
      <c r="K1698" s="50"/>
      <c r="L1698" s="50"/>
    </row>
    <row r="1699" spans="1:56" ht="15" x14ac:dyDescent="0.25">
      <c r="C1699" s="198" t="s">
        <v>74</v>
      </c>
      <c r="D1699" s="198"/>
      <c r="E1699" s="198"/>
      <c r="F1699" s="198"/>
      <c r="G1699" s="198"/>
      <c r="H1699" s="198"/>
      <c r="I1699" s="198">
        <f>J1697</f>
        <v>619.27</v>
      </c>
      <c r="J1699" s="198"/>
      <c r="O1699" s="49">
        <f>I1699</f>
        <v>619.27</v>
      </c>
      <c r="P1699" s="39">
        <f>K1699</f>
        <v>0</v>
      </c>
      <c r="Q1699" s="39">
        <f>0</f>
        <v>0</v>
      </c>
      <c r="R1699" s="39">
        <f>0</f>
        <v>0</v>
      </c>
      <c r="U1699" s="39">
        <f>0</f>
        <v>0</v>
      </c>
      <c r="V1699" s="39">
        <f>0</f>
        <v>0</v>
      </c>
      <c r="W1699" s="39">
        <f>0</f>
        <v>0</v>
      </c>
      <c r="X1699" s="39">
        <f>0</f>
        <v>0</v>
      </c>
      <c r="Z1699" s="39">
        <f>0</f>
        <v>0</v>
      </c>
      <c r="AB1699" s="49">
        <f>I1699</f>
        <v>619.27</v>
      </c>
      <c r="AN1699" s="39">
        <v>619.27</v>
      </c>
      <c r="AO1699" s="39">
        <v>619.27</v>
      </c>
      <c r="AP1699" s="39">
        <v>0</v>
      </c>
      <c r="AQ1699" s="39">
        <v>0</v>
      </c>
      <c r="AX1699" s="39">
        <v>0</v>
      </c>
      <c r="AY1699" s="39">
        <v>0</v>
      </c>
      <c r="AZ1699" s="39">
        <v>0</v>
      </c>
      <c r="BA1699" s="39">
        <v>0</v>
      </c>
    </row>
    <row r="1700" spans="1:56" ht="71.25" x14ac:dyDescent="0.2">
      <c r="A1700" s="103" t="s">
        <v>356</v>
      </c>
      <c r="B1700" s="55" t="s">
        <v>1134</v>
      </c>
      <c r="C1700" s="55" t="s">
        <v>1135</v>
      </c>
      <c r="D1700" s="54" t="s">
        <v>108</v>
      </c>
      <c r="E1700" s="53">
        <v>8.0000000000000002E-3</v>
      </c>
      <c r="F1700" s="53"/>
      <c r="G1700" s="53">
        <v>8.0000000000000002E-3</v>
      </c>
      <c r="H1700" s="51">
        <v>12676.79</v>
      </c>
      <c r="I1700" s="52"/>
      <c r="J1700" s="51">
        <v>101.41</v>
      </c>
      <c r="K1700" s="52"/>
      <c r="L1700" s="96"/>
      <c r="AC1700" s="39">
        <v>0</v>
      </c>
      <c r="AD1700" s="39">
        <v>0</v>
      </c>
      <c r="AE1700" s="39">
        <v>0</v>
      </c>
      <c r="AF1700" s="39">
        <v>0</v>
      </c>
      <c r="AS1700" s="39">
        <v>0</v>
      </c>
      <c r="AT1700" s="39">
        <v>0</v>
      </c>
      <c r="BC1700" s="39">
        <v>0</v>
      </c>
      <c r="BD1700" s="39">
        <v>0</v>
      </c>
    </row>
    <row r="1701" spans="1:56" x14ac:dyDescent="0.2">
      <c r="A1701" s="50"/>
      <c r="B1701" s="50"/>
      <c r="C1701" s="50"/>
      <c r="D1701" s="50"/>
      <c r="E1701" s="50"/>
      <c r="F1701" s="50"/>
      <c r="G1701" s="50"/>
      <c r="H1701" s="50"/>
      <c r="I1701" s="50"/>
      <c r="J1701" s="50"/>
      <c r="K1701" s="50"/>
      <c r="L1701" s="50"/>
    </row>
    <row r="1702" spans="1:56" ht="15" x14ac:dyDescent="0.25">
      <c r="C1702" s="198" t="s">
        <v>74</v>
      </c>
      <c r="D1702" s="198"/>
      <c r="E1702" s="198"/>
      <c r="F1702" s="198"/>
      <c r="G1702" s="198"/>
      <c r="H1702" s="198"/>
      <c r="I1702" s="198">
        <f>J1700</f>
        <v>101.41</v>
      </c>
      <c r="J1702" s="198"/>
      <c r="O1702" s="49">
        <f>I1702</f>
        <v>101.41</v>
      </c>
      <c r="P1702" s="39">
        <f>K1702</f>
        <v>0</v>
      </c>
      <c r="Q1702" s="39">
        <f>0</f>
        <v>0</v>
      </c>
      <c r="R1702" s="39">
        <f>0</f>
        <v>0</v>
      </c>
      <c r="U1702" s="39">
        <f>0</f>
        <v>0</v>
      </c>
      <c r="V1702" s="39">
        <f>0</f>
        <v>0</v>
      </c>
      <c r="W1702" s="39">
        <f>0</f>
        <v>0</v>
      </c>
      <c r="X1702" s="39">
        <f>0</f>
        <v>0</v>
      </c>
      <c r="Z1702" s="39">
        <f>0</f>
        <v>0</v>
      </c>
      <c r="AB1702" s="49">
        <f>I1702</f>
        <v>101.41</v>
      </c>
      <c r="AN1702" s="39">
        <v>101.41</v>
      </c>
      <c r="AO1702" s="39">
        <v>101.41</v>
      </c>
      <c r="AP1702" s="39">
        <v>0</v>
      </c>
      <c r="AQ1702" s="39">
        <v>0</v>
      </c>
      <c r="AX1702" s="39">
        <v>0</v>
      </c>
      <c r="AY1702" s="39">
        <v>0</v>
      </c>
      <c r="AZ1702" s="39">
        <v>0</v>
      </c>
      <c r="BA1702" s="39">
        <v>0</v>
      </c>
    </row>
    <row r="1703" spans="1:56" ht="14.25" x14ac:dyDescent="0.2">
      <c r="C1703" s="107" t="s">
        <v>1205</v>
      </c>
    </row>
    <row r="1704" spans="1:56" ht="144.75" x14ac:dyDescent="0.2">
      <c r="A1704" s="103" t="s">
        <v>358</v>
      </c>
      <c r="B1704" s="55" t="s">
        <v>1191</v>
      </c>
      <c r="C1704" s="55" t="s">
        <v>1000</v>
      </c>
      <c r="D1704" s="54" t="s">
        <v>110</v>
      </c>
      <c r="E1704" s="53">
        <v>1</v>
      </c>
      <c r="F1704" s="53"/>
      <c r="G1704" s="53">
        <v>1</v>
      </c>
      <c r="H1704" s="51"/>
      <c r="I1704" s="52"/>
      <c r="J1704" s="51"/>
      <c r="K1704" s="52"/>
      <c r="L1704" s="96"/>
      <c r="AC1704" s="39">
        <v>140.16</v>
      </c>
      <c r="AD1704" s="39">
        <v>140.16</v>
      </c>
      <c r="AE1704" s="39">
        <v>85.84</v>
      </c>
      <c r="AF1704" s="39">
        <v>85.84</v>
      </c>
      <c r="AS1704" s="39">
        <v>140.16</v>
      </c>
      <c r="AT1704" s="39">
        <v>85.84</v>
      </c>
      <c r="BC1704" s="39">
        <v>0</v>
      </c>
      <c r="BD1704" s="39">
        <v>0</v>
      </c>
    </row>
    <row r="1705" spans="1:56" ht="38.25" x14ac:dyDescent="0.2">
      <c r="B1705" s="106" t="s">
        <v>452</v>
      </c>
    </row>
    <row r="1706" spans="1:56" ht="14.25" x14ac:dyDescent="0.2">
      <c r="A1706" s="103"/>
      <c r="B1706" s="61">
        <v>1</v>
      </c>
      <c r="C1706" s="55" t="s">
        <v>33</v>
      </c>
      <c r="D1706" s="54"/>
      <c r="E1706" s="53"/>
      <c r="F1706" s="53"/>
      <c r="G1706" s="53"/>
      <c r="H1706" s="51">
        <v>103.9</v>
      </c>
      <c r="I1706" s="52">
        <f>ROUND(1.15,7)</f>
        <v>1.1499999999999999</v>
      </c>
      <c r="J1706" s="51">
        <v>119.49</v>
      </c>
      <c r="K1706" s="52"/>
      <c r="L1706" s="96"/>
    </row>
    <row r="1707" spans="1:56" ht="14.25" x14ac:dyDescent="0.2">
      <c r="A1707" s="103"/>
      <c r="B1707" s="61">
        <v>3</v>
      </c>
      <c r="C1707" s="55" t="s">
        <v>34</v>
      </c>
      <c r="D1707" s="54"/>
      <c r="E1707" s="53"/>
      <c r="F1707" s="53"/>
      <c r="G1707" s="53"/>
      <c r="H1707" s="51">
        <v>20.6</v>
      </c>
      <c r="I1707" s="52">
        <f>ROUND(1.25,7)</f>
        <v>1.25</v>
      </c>
      <c r="J1707" s="51">
        <v>25.76</v>
      </c>
      <c r="K1707" s="52"/>
      <c r="L1707" s="96"/>
    </row>
    <row r="1708" spans="1:56" ht="14.25" x14ac:dyDescent="0.2">
      <c r="A1708" s="103"/>
      <c r="B1708" s="61">
        <v>2</v>
      </c>
      <c r="C1708" s="55" t="s">
        <v>67</v>
      </c>
      <c r="D1708" s="54"/>
      <c r="E1708" s="53"/>
      <c r="F1708" s="53"/>
      <c r="G1708" s="53"/>
      <c r="H1708" s="51">
        <v>1.74</v>
      </c>
      <c r="I1708" s="52">
        <f>ROUND(1.25,7)</f>
        <v>1.25</v>
      </c>
      <c r="J1708" s="62">
        <v>2.1800000000000002</v>
      </c>
      <c r="K1708" s="52"/>
      <c r="L1708" s="97"/>
    </row>
    <row r="1709" spans="1:56" ht="14.25" x14ac:dyDescent="0.2">
      <c r="A1709" s="103"/>
      <c r="B1709" s="61">
        <v>4</v>
      </c>
      <c r="C1709" s="55" t="s">
        <v>35</v>
      </c>
      <c r="D1709" s="54"/>
      <c r="E1709" s="53"/>
      <c r="F1709" s="53"/>
      <c r="G1709" s="53"/>
      <c r="H1709" s="51">
        <v>62.42</v>
      </c>
      <c r="I1709" s="52"/>
      <c r="J1709" s="51">
        <v>62.42</v>
      </c>
      <c r="K1709" s="52"/>
      <c r="L1709" s="96"/>
    </row>
    <row r="1710" spans="1:56" ht="14.25" x14ac:dyDescent="0.2">
      <c r="A1710" s="103"/>
      <c r="B1710" s="55"/>
      <c r="C1710" s="55" t="s">
        <v>68</v>
      </c>
      <c r="D1710" s="54" t="s">
        <v>69</v>
      </c>
      <c r="E1710" s="53">
        <v>10.8</v>
      </c>
      <c r="F1710" s="53">
        <f>ROUND(1.15,7)</f>
        <v>1.1499999999999999</v>
      </c>
      <c r="G1710" s="53">
        <v>12.42</v>
      </c>
      <c r="H1710" s="51"/>
      <c r="I1710" s="52"/>
      <c r="J1710" s="51"/>
      <c r="K1710" s="52"/>
      <c r="L1710" s="96"/>
    </row>
    <row r="1711" spans="1:56" ht="14.25" x14ac:dyDescent="0.2">
      <c r="A1711" s="103"/>
      <c r="B1711" s="55"/>
      <c r="C1711" s="60" t="s">
        <v>70</v>
      </c>
      <c r="D1711" s="59" t="s">
        <v>69</v>
      </c>
      <c r="E1711" s="58">
        <v>0.14000000000000001</v>
      </c>
      <c r="F1711" s="58">
        <f>ROUND(1.25,7)</f>
        <v>1.25</v>
      </c>
      <c r="G1711" s="58">
        <v>0.17499999999999999</v>
      </c>
      <c r="H1711" s="56"/>
      <c r="I1711" s="57"/>
      <c r="J1711" s="56"/>
      <c r="K1711" s="57"/>
      <c r="L1711" s="95"/>
    </row>
    <row r="1712" spans="1:56" ht="14.25" x14ac:dyDescent="0.2">
      <c r="A1712" s="103"/>
      <c r="B1712" s="55"/>
      <c r="C1712" s="55" t="s">
        <v>71</v>
      </c>
      <c r="D1712" s="54"/>
      <c r="E1712" s="53"/>
      <c r="F1712" s="53"/>
      <c r="G1712" s="53"/>
      <c r="H1712" s="51">
        <f>H1706+H1707+H1709</f>
        <v>186.92000000000002</v>
      </c>
      <c r="I1712" s="52"/>
      <c r="J1712" s="51">
        <f>J1706+J1707+J1709</f>
        <v>207.67000000000002</v>
      </c>
      <c r="K1712" s="52"/>
      <c r="L1712" s="96"/>
    </row>
    <row r="1713" spans="1:60" ht="14.25" x14ac:dyDescent="0.2">
      <c r="A1713" s="103"/>
      <c r="B1713" s="55"/>
      <c r="C1713" s="55" t="s">
        <v>72</v>
      </c>
      <c r="D1713" s="54"/>
      <c r="E1713" s="53"/>
      <c r="F1713" s="53"/>
      <c r="G1713" s="53"/>
      <c r="H1713" s="51"/>
      <c r="I1713" s="52"/>
      <c r="J1713" s="51">
        <f>SUM(Q1704:Q1716)+SUM(V1704:V1716)</f>
        <v>121.67</v>
      </c>
      <c r="K1713" s="52"/>
      <c r="L1713" s="96"/>
    </row>
    <row r="1714" spans="1:60" ht="71.25" x14ac:dyDescent="0.2">
      <c r="A1714" s="103"/>
      <c r="B1714" s="55" t="s">
        <v>969</v>
      </c>
      <c r="C1714" s="55" t="s">
        <v>968</v>
      </c>
      <c r="D1714" s="54" t="s">
        <v>73</v>
      </c>
      <c r="E1714" s="53">
        <v>128</v>
      </c>
      <c r="F1714" s="53">
        <f>ROUND(0.9,7)</f>
        <v>0.9</v>
      </c>
      <c r="G1714" s="53">
        <v>115.2</v>
      </c>
      <c r="H1714" s="51"/>
      <c r="I1714" s="52"/>
      <c r="J1714" s="51">
        <f>SUM(AC1704:AC1716)</f>
        <v>140.16</v>
      </c>
      <c r="K1714" s="52"/>
      <c r="L1714" s="96"/>
    </row>
    <row r="1715" spans="1:60" ht="71.25" x14ac:dyDescent="0.2">
      <c r="A1715" s="104"/>
      <c r="B1715" s="60" t="s">
        <v>967</v>
      </c>
      <c r="C1715" s="60" t="s">
        <v>966</v>
      </c>
      <c r="D1715" s="59" t="s">
        <v>73</v>
      </c>
      <c r="E1715" s="58">
        <v>83</v>
      </c>
      <c r="F1715" s="58">
        <f>ROUND(0.85,7)</f>
        <v>0.85</v>
      </c>
      <c r="G1715" s="58">
        <v>70.55</v>
      </c>
      <c r="H1715" s="56"/>
      <c r="I1715" s="57"/>
      <c r="J1715" s="56">
        <f>SUM(AE1704:AE1716)</f>
        <v>85.84</v>
      </c>
      <c r="K1715" s="57"/>
      <c r="L1715" s="95"/>
    </row>
    <row r="1716" spans="1:60" ht="15" x14ac:dyDescent="0.25">
      <c r="C1716" s="198" t="s">
        <v>74</v>
      </c>
      <c r="D1716" s="198"/>
      <c r="E1716" s="198"/>
      <c r="F1716" s="198"/>
      <c r="G1716" s="198"/>
      <c r="H1716" s="198"/>
      <c r="I1716" s="198">
        <f>J1706+J1707+J1709+J1714+J1715</f>
        <v>433.67000000000007</v>
      </c>
      <c r="J1716" s="198"/>
      <c r="O1716" s="49">
        <f>I1716</f>
        <v>433.67000000000007</v>
      </c>
      <c r="P1716" s="39">
        <f>K1716</f>
        <v>0</v>
      </c>
      <c r="Q1716" s="49">
        <f>J1706</f>
        <v>119.49</v>
      </c>
      <c r="R1716" s="49">
        <f>J1706</f>
        <v>119.49</v>
      </c>
      <c r="U1716" s="94">
        <f>L1706</f>
        <v>0</v>
      </c>
      <c r="V1716" s="49">
        <f>J1708</f>
        <v>2.1800000000000002</v>
      </c>
      <c r="W1716" s="94">
        <f>L1708</f>
        <v>0</v>
      </c>
      <c r="X1716" s="49">
        <f>J1707</f>
        <v>25.76</v>
      </c>
      <c r="Z1716" s="94">
        <f>L1707</f>
        <v>0</v>
      </c>
      <c r="AB1716" s="49">
        <f>J1709</f>
        <v>62.42</v>
      </c>
      <c r="AN1716" s="39">
        <v>433.67000000000007</v>
      </c>
      <c r="AO1716" s="39">
        <v>62.42</v>
      </c>
      <c r="AP1716" s="39">
        <v>25.76</v>
      </c>
      <c r="AQ1716" s="39">
        <v>119.49</v>
      </c>
      <c r="AX1716" s="39">
        <v>0</v>
      </c>
      <c r="AY1716" s="39">
        <v>0</v>
      </c>
      <c r="AZ1716" s="39">
        <v>0</v>
      </c>
      <c r="BA1716" s="39">
        <v>0</v>
      </c>
    </row>
    <row r="1717" spans="1:60" ht="42.75" x14ac:dyDescent="0.2">
      <c r="A1717" s="109" t="s">
        <v>361</v>
      </c>
      <c r="B1717" s="91" t="s">
        <v>1103</v>
      </c>
      <c r="C1717" s="91" t="s">
        <v>999</v>
      </c>
      <c r="D1717" s="90" t="s">
        <v>1104</v>
      </c>
      <c r="E1717" s="89">
        <v>1</v>
      </c>
      <c r="F1717" s="89"/>
      <c r="G1717" s="89">
        <v>1</v>
      </c>
      <c r="H1717" s="87">
        <v>12269.54</v>
      </c>
      <c r="I1717" s="88"/>
      <c r="J1717" s="87">
        <v>12269.54</v>
      </c>
      <c r="K1717" s="88"/>
      <c r="L1717" s="108"/>
      <c r="AC1717" s="39">
        <v>0</v>
      </c>
      <c r="AD1717" s="39">
        <v>0</v>
      </c>
      <c r="AE1717" s="39">
        <v>0</v>
      </c>
      <c r="AF1717" s="39">
        <v>0</v>
      </c>
      <c r="AS1717" s="39">
        <v>0</v>
      </c>
      <c r="AT1717" s="39">
        <v>0</v>
      </c>
      <c r="BC1717" s="39">
        <v>0</v>
      </c>
      <c r="BD1717" s="39">
        <v>0</v>
      </c>
    </row>
    <row r="1718" spans="1:60" x14ac:dyDescent="0.2">
      <c r="A1718" s="50"/>
      <c r="B1718" s="50"/>
      <c r="C1718" s="50"/>
      <c r="D1718" s="50"/>
      <c r="E1718" s="50"/>
      <c r="F1718" s="50"/>
      <c r="G1718" s="50"/>
      <c r="H1718" s="50"/>
      <c r="I1718" s="50"/>
      <c r="J1718" s="50"/>
      <c r="K1718" s="50"/>
      <c r="L1718" s="50"/>
    </row>
    <row r="1719" spans="1:60" ht="15" x14ac:dyDescent="0.25">
      <c r="A1719" s="86"/>
      <c r="B1719" s="86"/>
      <c r="C1719" s="227" t="s">
        <v>74</v>
      </c>
      <c r="D1719" s="227"/>
      <c r="E1719" s="227"/>
      <c r="F1719" s="227"/>
      <c r="G1719" s="227"/>
      <c r="H1719" s="227"/>
      <c r="I1719" s="227">
        <f>J1717</f>
        <v>12269.54</v>
      </c>
      <c r="J1719" s="227"/>
      <c r="K1719" s="86"/>
      <c r="L1719" s="86"/>
      <c r="O1719" s="49">
        <f>I1719</f>
        <v>12269.54</v>
      </c>
      <c r="P1719" s="39">
        <f>K1719</f>
        <v>0</v>
      </c>
      <c r="Q1719" s="39">
        <f>0</f>
        <v>0</v>
      </c>
      <c r="U1719" s="39">
        <f>0</f>
        <v>0</v>
      </c>
      <c r="V1719" s="39">
        <f>0</f>
        <v>0</v>
      </c>
      <c r="W1719" s="39">
        <f>0</f>
        <v>0</v>
      </c>
      <c r="X1719" s="39">
        <f>0</f>
        <v>0</v>
      </c>
      <c r="Z1719" s="39">
        <f>0</f>
        <v>0</v>
      </c>
      <c r="AB1719" s="49">
        <f>I1719</f>
        <v>12269.54</v>
      </c>
      <c r="AN1719" s="39">
        <v>0</v>
      </c>
      <c r="AO1719" s="39">
        <v>0</v>
      </c>
      <c r="AP1719" s="39">
        <v>0</v>
      </c>
      <c r="AQ1719" s="39">
        <v>0</v>
      </c>
      <c r="AX1719" s="39">
        <v>0</v>
      </c>
      <c r="AY1719" s="39">
        <v>0</v>
      </c>
      <c r="AZ1719" s="39">
        <v>0</v>
      </c>
      <c r="BA1719" s="39">
        <v>0</v>
      </c>
      <c r="BH1719" s="39">
        <v>12269.54</v>
      </c>
    </row>
    <row r="1720" spans="1:60" ht="159" x14ac:dyDescent="0.2">
      <c r="A1720" s="103" t="s">
        <v>364</v>
      </c>
      <c r="B1720" s="55" t="s">
        <v>1192</v>
      </c>
      <c r="C1720" s="55" t="s">
        <v>998</v>
      </c>
      <c r="D1720" s="54" t="s">
        <v>110</v>
      </c>
      <c r="E1720" s="53">
        <v>1</v>
      </c>
      <c r="F1720" s="53"/>
      <c r="G1720" s="53">
        <v>1</v>
      </c>
      <c r="H1720" s="51"/>
      <c r="I1720" s="52"/>
      <c r="J1720" s="51"/>
      <c r="K1720" s="52"/>
      <c r="L1720" s="96"/>
      <c r="AC1720" s="39">
        <v>9.1999999999999993</v>
      </c>
      <c r="AD1720" s="39">
        <v>9.1999999999999993</v>
      </c>
      <c r="AE1720" s="39">
        <v>5.64</v>
      </c>
      <c r="AF1720" s="39">
        <v>5.64</v>
      </c>
      <c r="AS1720" s="39">
        <v>9.1999999999999993</v>
      </c>
      <c r="AT1720" s="39">
        <v>5.64</v>
      </c>
      <c r="BC1720" s="39">
        <v>0</v>
      </c>
      <c r="BD1720" s="39">
        <v>0</v>
      </c>
    </row>
    <row r="1721" spans="1:60" ht="38.25" x14ac:dyDescent="0.2">
      <c r="B1721" s="106" t="s">
        <v>452</v>
      </c>
    </row>
    <row r="1722" spans="1:60" ht="14.25" x14ac:dyDescent="0.2">
      <c r="A1722" s="103"/>
      <c r="B1722" s="61">
        <v>1</v>
      </c>
      <c r="C1722" s="55" t="s">
        <v>33</v>
      </c>
      <c r="D1722" s="54"/>
      <c r="E1722" s="53"/>
      <c r="F1722" s="53"/>
      <c r="G1722" s="53"/>
      <c r="H1722" s="51">
        <v>6.82</v>
      </c>
      <c r="I1722" s="52">
        <f>ROUND(1.15,7)</f>
        <v>1.1499999999999999</v>
      </c>
      <c r="J1722" s="51">
        <v>7.84</v>
      </c>
      <c r="K1722" s="52"/>
      <c r="L1722" s="96"/>
    </row>
    <row r="1723" spans="1:60" ht="14.25" x14ac:dyDescent="0.2">
      <c r="A1723" s="103"/>
      <c r="B1723" s="61">
        <v>3</v>
      </c>
      <c r="C1723" s="55" t="s">
        <v>34</v>
      </c>
      <c r="D1723" s="54"/>
      <c r="E1723" s="53"/>
      <c r="F1723" s="53"/>
      <c r="G1723" s="53"/>
      <c r="H1723" s="51">
        <v>2.06</v>
      </c>
      <c r="I1723" s="52">
        <f>ROUND(1.25,7)</f>
        <v>1.25</v>
      </c>
      <c r="J1723" s="51">
        <v>2.58</v>
      </c>
      <c r="K1723" s="52"/>
      <c r="L1723" s="96"/>
    </row>
    <row r="1724" spans="1:60" ht="14.25" x14ac:dyDescent="0.2">
      <c r="A1724" s="103"/>
      <c r="B1724" s="61">
        <v>2</v>
      </c>
      <c r="C1724" s="55" t="s">
        <v>67</v>
      </c>
      <c r="D1724" s="54"/>
      <c r="E1724" s="53"/>
      <c r="F1724" s="53"/>
      <c r="G1724" s="53"/>
      <c r="H1724" s="51">
        <v>0.12</v>
      </c>
      <c r="I1724" s="52">
        <f>ROUND(1.25,7)</f>
        <v>1.25</v>
      </c>
      <c r="J1724" s="62">
        <v>0.15</v>
      </c>
      <c r="K1724" s="52"/>
      <c r="L1724" s="97"/>
    </row>
    <row r="1725" spans="1:60" ht="14.25" x14ac:dyDescent="0.2">
      <c r="A1725" s="103"/>
      <c r="B1725" s="61">
        <v>4</v>
      </c>
      <c r="C1725" s="55" t="s">
        <v>35</v>
      </c>
      <c r="D1725" s="54"/>
      <c r="E1725" s="53"/>
      <c r="F1725" s="53"/>
      <c r="G1725" s="53"/>
      <c r="H1725" s="51">
        <v>3.37</v>
      </c>
      <c r="I1725" s="52"/>
      <c r="J1725" s="51">
        <v>3.37</v>
      </c>
      <c r="K1725" s="52"/>
      <c r="L1725" s="96"/>
    </row>
    <row r="1726" spans="1:60" ht="14.25" x14ac:dyDescent="0.2">
      <c r="A1726" s="103"/>
      <c r="B1726" s="55" t="s">
        <v>1358</v>
      </c>
      <c r="C1726" s="55" t="s">
        <v>130</v>
      </c>
      <c r="D1726" s="54" t="s">
        <v>113</v>
      </c>
      <c r="E1726" s="53">
        <v>0</v>
      </c>
      <c r="F1726" s="53"/>
      <c r="G1726" s="53">
        <v>0</v>
      </c>
      <c r="H1726" s="51"/>
      <c r="I1726" s="52"/>
      <c r="J1726" s="51"/>
      <c r="K1726" s="52"/>
      <c r="L1726" s="96"/>
    </row>
    <row r="1727" spans="1:60" ht="14.25" x14ac:dyDescent="0.2">
      <c r="A1727" s="103"/>
      <c r="B1727" s="55" t="s">
        <v>1359</v>
      </c>
      <c r="C1727" s="55" t="s">
        <v>1360</v>
      </c>
      <c r="D1727" s="54" t="s">
        <v>110</v>
      </c>
      <c r="E1727" s="53">
        <v>1</v>
      </c>
      <c r="F1727" s="53"/>
      <c r="G1727" s="53">
        <v>1</v>
      </c>
      <c r="H1727" s="51"/>
      <c r="I1727" s="52"/>
      <c r="J1727" s="51"/>
      <c r="K1727" s="52"/>
      <c r="L1727" s="96"/>
    </row>
    <row r="1728" spans="1:60" ht="14.25" x14ac:dyDescent="0.2">
      <c r="A1728" s="103"/>
      <c r="B1728" s="55"/>
      <c r="C1728" s="55" t="s">
        <v>68</v>
      </c>
      <c r="D1728" s="54" t="s">
        <v>69</v>
      </c>
      <c r="E1728" s="53">
        <v>0.77</v>
      </c>
      <c r="F1728" s="53">
        <f>ROUND(1.15,7)</f>
        <v>1.1499999999999999</v>
      </c>
      <c r="G1728" s="53">
        <v>0.88549999999999995</v>
      </c>
      <c r="H1728" s="51"/>
      <c r="I1728" s="52"/>
      <c r="J1728" s="51"/>
      <c r="K1728" s="52"/>
      <c r="L1728" s="96"/>
    </row>
    <row r="1729" spans="1:56" ht="14.25" x14ac:dyDescent="0.2">
      <c r="A1729" s="103"/>
      <c r="B1729" s="55"/>
      <c r="C1729" s="60" t="s">
        <v>70</v>
      </c>
      <c r="D1729" s="59" t="s">
        <v>69</v>
      </c>
      <c r="E1729" s="58">
        <v>0.01</v>
      </c>
      <c r="F1729" s="58">
        <f>ROUND(1.25,7)</f>
        <v>1.25</v>
      </c>
      <c r="G1729" s="58">
        <v>1.2500000000000001E-2</v>
      </c>
      <c r="H1729" s="56"/>
      <c r="I1729" s="57"/>
      <c r="J1729" s="56"/>
      <c r="K1729" s="57"/>
      <c r="L1729" s="95"/>
    </row>
    <row r="1730" spans="1:56" ht="14.25" x14ac:dyDescent="0.2">
      <c r="A1730" s="103"/>
      <c r="B1730" s="55"/>
      <c r="C1730" s="55" t="s">
        <v>71</v>
      </c>
      <c r="D1730" s="54"/>
      <c r="E1730" s="53"/>
      <c r="F1730" s="53"/>
      <c r="G1730" s="53"/>
      <c r="H1730" s="51">
        <f>H1722+H1723+H1725</f>
        <v>12.25</v>
      </c>
      <c r="I1730" s="52"/>
      <c r="J1730" s="51">
        <f>J1722+J1723+J1725</f>
        <v>13.79</v>
      </c>
      <c r="K1730" s="52"/>
      <c r="L1730" s="96"/>
    </row>
    <row r="1731" spans="1:56" ht="14.25" x14ac:dyDescent="0.2">
      <c r="A1731" s="103"/>
      <c r="B1731" s="55"/>
      <c r="C1731" s="55" t="s">
        <v>72</v>
      </c>
      <c r="D1731" s="54"/>
      <c r="E1731" s="53"/>
      <c r="F1731" s="53"/>
      <c r="G1731" s="53"/>
      <c r="H1731" s="51"/>
      <c r="I1731" s="52"/>
      <c r="J1731" s="51">
        <f>SUM(Q1720:Q1734)+SUM(V1720:V1734)</f>
        <v>7.99</v>
      </c>
      <c r="K1731" s="52"/>
      <c r="L1731" s="96"/>
    </row>
    <row r="1732" spans="1:56" ht="71.25" x14ac:dyDescent="0.2">
      <c r="A1732" s="103"/>
      <c r="B1732" s="55" t="s">
        <v>969</v>
      </c>
      <c r="C1732" s="55" t="s">
        <v>968</v>
      </c>
      <c r="D1732" s="54" t="s">
        <v>73</v>
      </c>
      <c r="E1732" s="53">
        <v>128</v>
      </c>
      <c r="F1732" s="53">
        <f>ROUND(0.9,7)</f>
        <v>0.9</v>
      </c>
      <c r="G1732" s="53">
        <v>115.2</v>
      </c>
      <c r="H1732" s="51"/>
      <c r="I1732" s="52"/>
      <c r="J1732" s="51">
        <f>SUM(AC1720:AC1734)</f>
        <v>9.1999999999999993</v>
      </c>
      <c r="K1732" s="52"/>
      <c r="L1732" s="96"/>
    </row>
    <row r="1733" spans="1:56" ht="71.25" x14ac:dyDescent="0.2">
      <c r="A1733" s="104"/>
      <c r="B1733" s="60" t="s">
        <v>967</v>
      </c>
      <c r="C1733" s="60" t="s">
        <v>966</v>
      </c>
      <c r="D1733" s="59" t="s">
        <v>73</v>
      </c>
      <c r="E1733" s="58">
        <v>83</v>
      </c>
      <c r="F1733" s="58">
        <f>ROUND(0.85,7)</f>
        <v>0.85</v>
      </c>
      <c r="G1733" s="58">
        <v>70.55</v>
      </c>
      <c r="H1733" s="56"/>
      <c r="I1733" s="57"/>
      <c r="J1733" s="56">
        <f>SUM(AE1720:AE1734)</f>
        <v>5.64</v>
      </c>
      <c r="K1733" s="57"/>
      <c r="L1733" s="95"/>
    </row>
    <row r="1734" spans="1:56" ht="15" x14ac:dyDescent="0.25">
      <c r="C1734" s="198" t="s">
        <v>74</v>
      </c>
      <c r="D1734" s="198"/>
      <c r="E1734" s="198"/>
      <c r="F1734" s="198"/>
      <c r="G1734" s="198"/>
      <c r="H1734" s="198"/>
      <c r="I1734" s="198">
        <f>J1722+J1723+J1725+J1732+J1733</f>
        <v>28.63</v>
      </c>
      <c r="J1734" s="198"/>
      <c r="O1734" s="49">
        <f>I1734</f>
        <v>28.63</v>
      </c>
      <c r="P1734" s="39">
        <f>K1734</f>
        <v>0</v>
      </c>
      <c r="Q1734" s="49">
        <f>J1722</f>
        <v>7.84</v>
      </c>
      <c r="R1734" s="49">
        <f>J1722</f>
        <v>7.84</v>
      </c>
      <c r="U1734" s="94">
        <f>L1722</f>
        <v>0</v>
      </c>
      <c r="V1734" s="49">
        <f>J1724</f>
        <v>0.15</v>
      </c>
      <c r="W1734" s="94">
        <f>L1724</f>
        <v>0</v>
      </c>
      <c r="X1734" s="49">
        <f>J1723</f>
        <v>2.58</v>
      </c>
      <c r="Z1734" s="94">
        <f>L1723</f>
        <v>0</v>
      </c>
      <c r="AB1734" s="49">
        <f>J1725</f>
        <v>3.37</v>
      </c>
      <c r="AN1734" s="39">
        <v>28.63</v>
      </c>
      <c r="AO1734" s="39">
        <v>3.37</v>
      </c>
      <c r="AP1734" s="39">
        <v>2.58</v>
      </c>
      <c r="AQ1734" s="39">
        <v>7.84</v>
      </c>
      <c r="AX1734" s="39">
        <v>0</v>
      </c>
      <c r="AY1734" s="39">
        <v>0</v>
      </c>
      <c r="AZ1734" s="39">
        <v>0</v>
      </c>
      <c r="BA1734" s="39">
        <v>0</v>
      </c>
    </row>
    <row r="1735" spans="1:56" ht="42.75" x14ac:dyDescent="0.2">
      <c r="A1735" s="103" t="s">
        <v>367</v>
      </c>
      <c r="B1735" s="55" t="s">
        <v>1193</v>
      </c>
      <c r="C1735" s="55" t="s">
        <v>1194</v>
      </c>
      <c r="D1735" s="54" t="s">
        <v>110</v>
      </c>
      <c r="E1735" s="53">
        <v>1</v>
      </c>
      <c r="F1735" s="53"/>
      <c r="G1735" s="53">
        <v>1</v>
      </c>
      <c r="H1735" s="51">
        <v>1206.1099999999999</v>
      </c>
      <c r="I1735" s="52"/>
      <c r="J1735" s="51">
        <v>1206.1099999999999</v>
      </c>
      <c r="K1735" s="52"/>
      <c r="L1735" s="96"/>
      <c r="AC1735" s="39">
        <v>0</v>
      </c>
      <c r="AD1735" s="39">
        <v>0</v>
      </c>
      <c r="AE1735" s="39">
        <v>0</v>
      </c>
      <c r="AF1735" s="39">
        <v>0</v>
      </c>
      <c r="AS1735" s="39">
        <v>0</v>
      </c>
      <c r="AT1735" s="39">
        <v>0</v>
      </c>
      <c r="BC1735" s="39">
        <v>0</v>
      </c>
      <c r="BD1735" s="39">
        <v>0</v>
      </c>
    </row>
    <row r="1736" spans="1:56" x14ac:dyDescent="0.2">
      <c r="A1736" s="50"/>
      <c r="B1736" s="50"/>
      <c r="C1736" s="50"/>
      <c r="D1736" s="50"/>
      <c r="E1736" s="50"/>
      <c r="F1736" s="50"/>
      <c r="G1736" s="50"/>
      <c r="H1736" s="50"/>
      <c r="I1736" s="50"/>
      <c r="J1736" s="50"/>
      <c r="K1736" s="50"/>
      <c r="L1736" s="50"/>
    </row>
    <row r="1737" spans="1:56" ht="15" x14ac:dyDescent="0.25">
      <c r="C1737" s="198" t="s">
        <v>74</v>
      </c>
      <c r="D1737" s="198"/>
      <c r="E1737" s="198"/>
      <c r="F1737" s="198"/>
      <c r="G1737" s="198"/>
      <c r="H1737" s="198"/>
      <c r="I1737" s="198">
        <f>J1735</f>
        <v>1206.1099999999999</v>
      </c>
      <c r="J1737" s="198"/>
      <c r="O1737" s="49">
        <f>I1737</f>
        <v>1206.1099999999999</v>
      </c>
      <c r="P1737" s="39">
        <f>K1737</f>
        <v>0</v>
      </c>
      <c r="Q1737" s="39">
        <f>0</f>
        <v>0</v>
      </c>
      <c r="R1737" s="39">
        <f>0</f>
        <v>0</v>
      </c>
      <c r="U1737" s="39">
        <f>0</f>
        <v>0</v>
      </c>
      <c r="V1737" s="39">
        <f>0</f>
        <v>0</v>
      </c>
      <c r="W1737" s="39">
        <f>0</f>
        <v>0</v>
      </c>
      <c r="X1737" s="39">
        <f>0</f>
        <v>0</v>
      </c>
      <c r="Z1737" s="39">
        <f>0</f>
        <v>0</v>
      </c>
      <c r="AB1737" s="49">
        <f>I1737</f>
        <v>1206.1099999999999</v>
      </c>
      <c r="AN1737" s="39">
        <v>1206.1099999999999</v>
      </c>
      <c r="AO1737" s="39">
        <v>1206.1099999999999</v>
      </c>
      <c r="AP1737" s="39">
        <v>0</v>
      </c>
      <c r="AQ1737" s="39">
        <v>0</v>
      </c>
      <c r="AX1737" s="39">
        <v>0</v>
      </c>
      <c r="AY1737" s="39">
        <v>0</v>
      </c>
      <c r="AZ1737" s="39">
        <v>0</v>
      </c>
      <c r="BA1737" s="39">
        <v>0</v>
      </c>
    </row>
    <row r="1738" spans="1:56" ht="144.75" x14ac:dyDescent="0.2">
      <c r="A1738" s="103" t="s">
        <v>370</v>
      </c>
      <c r="B1738" s="55" t="s">
        <v>1113</v>
      </c>
      <c r="C1738" s="55" t="s">
        <v>1003</v>
      </c>
      <c r="D1738" s="54" t="s">
        <v>110</v>
      </c>
      <c r="E1738" s="53">
        <v>7</v>
      </c>
      <c r="F1738" s="53"/>
      <c r="G1738" s="53">
        <v>7</v>
      </c>
      <c r="H1738" s="51"/>
      <c r="I1738" s="52"/>
      <c r="J1738" s="51"/>
      <c r="K1738" s="52"/>
      <c r="L1738" s="96"/>
      <c r="AC1738" s="39">
        <v>101.45</v>
      </c>
      <c r="AD1738" s="39">
        <v>101.45</v>
      </c>
      <c r="AE1738" s="39">
        <v>62.13</v>
      </c>
      <c r="AF1738" s="39">
        <v>62.13</v>
      </c>
      <c r="AS1738" s="39">
        <v>101.45</v>
      </c>
      <c r="AT1738" s="39">
        <v>62.13</v>
      </c>
      <c r="BC1738" s="39">
        <v>0</v>
      </c>
      <c r="BD1738" s="39">
        <v>0</v>
      </c>
    </row>
    <row r="1739" spans="1:56" ht="38.25" x14ac:dyDescent="0.2">
      <c r="B1739" s="106" t="s">
        <v>452</v>
      </c>
    </row>
    <row r="1740" spans="1:56" ht="14.25" x14ac:dyDescent="0.2">
      <c r="A1740" s="103"/>
      <c r="B1740" s="61">
        <v>1</v>
      </c>
      <c r="C1740" s="55" t="s">
        <v>33</v>
      </c>
      <c r="D1740" s="54"/>
      <c r="E1740" s="53"/>
      <c r="F1740" s="53"/>
      <c r="G1740" s="53"/>
      <c r="H1740" s="51">
        <v>10.81</v>
      </c>
      <c r="I1740" s="52">
        <f>ROUND(1.15,7)</f>
        <v>1.1499999999999999</v>
      </c>
      <c r="J1740" s="51">
        <v>87.01</v>
      </c>
      <c r="K1740" s="52"/>
      <c r="L1740" s="96"/>
    </row>
    <row r="1741" spans="1:56" ht="14.25" x14ac:dyDescent="0.2">
      <c r="A1741" s="103"/>
      <c r="B1741" s="61">
        <v>3</v>
      </c>
      <c r="C1741" s="55" t="s">
        <v>34</v>
      </c>
      <c r="D1741" s="54"/>
      <c r="E1741" s="53"/>
      <c r="F1741" s="53"/>
      <c r="G1741" s="53"/>
      <c r="H1741" s="51">
        <v>3.52</v>
      </c>
      <c r="I1741" s="52">
        <f>ROUND(1.25,7)</f>
        <v>1.25</v>
      </c>
      <c r="J1741" s="51">
        <v>30.8</v>
      </c>
      <c r="K1741" s="52"/>
      <c r="L1741" s="96"/>
    </row>
    <row r="1742" spans="1:56" ht="14.25" x14ac:dyDescent="0.2">
      <c r="A1742" s="103"/>
      <c r="B1742" s="61">
        <v>2</v>
      </c>
      <c r="C1742" s="55" t="s">
        <v>67</v>
      </c>
      <c r="D1742" s="54"/>
      <c r="E1742" s="53"/>
      <c r="F1742" s="53"/>
      <c r="G1742" s="53"/>
      <c r="H1742" s="51">
        <v>0.12</v>
      </c>
      <c r="I1742" s="52">
        <f>ROUND(1.25,7)</f>
        <v>1.25</v>
      </c>
      <c r="J1742" s="62">
        <v>1.05</v>
      </c>
      <c r="K1742" s="52"/>
      <c r="L1742" s="97"/>
    </row>
    <row r="1743" spans="1:56" ht="14.25" x14ac:dyDescent="0.2">
      <c r="A1743" s="103"/>
      <c r="B1743" s="61">
        <v>4</v>
      </c>
      <c r="C1743" s="55" t="s">
        <v>35</v>
      </c>
      <c r="D1743" s="54"/>
      <c r="E1743" s="53"/>
      <c r="F1743" s="53"/>
      <c r="G1743" s="53"/>
      <c r="H1743" s="51">
        <v>7.03</v>
      </c>
      <c r="I1743" s="52"/>
      <c r="J1743" s="51">
        <v>49.21</v>
      </c>
      <c r="K1743" s="52"/>
      <c r="L1743" s="96"/>
    </row>
    <row r="1744" spans="1:56" ht="14.25" x14ac:dyDescent="0.2">
      <c r="A1744" s="103"/>
      <c r="B1744" s="55" t="s">
        <v>1358</v>
      </c>
      <c r="C1744" s="55" t="s">
        <v>130</v>
      </c>
      <c r="D1744" s="54" t="s">
        <v>113</v>
      </c>
      <c r="E1744" s="53">
        <v>0</v>
      </c>
      <c r="F1744" s="53"/>
      <c r="G1744" s="53">
        <v>0</v>
      </c>
      <c r="H1744" s="51"/>
      <c r="I1744" s="52"/>
      <c r="J1744" s="51"/>
      <c r="K1744" s="52"/>
      <c r="L1744" s="96"/>
    </row>
    <row r="1745" spans="1:56" ht="14.25" x14ac:dyDescent="0.2">
      <c r="A1745" s="103"/>
      <c r="B1745" s="55" t="s">
        <v>1382</v>
      </c>
      <c r="C1745" s="55" t="s">
        <v>1383</v>
      </c>
      <c r="D1745" s="54" t="s">
        <v>110</v>
      </c>
      <c r="E1745" s="53">
        <v>1</v>
      </c>
      <c r="F1745" s="53"/>
      <c r="G1745" s="53">
        <v>7</v>
      </c>
      <c r="H1745" s="51"/>
      <c r="I1745" s="52"/>
      <c r="J1745" s="51"/>
      <c r="K1745" s="52"/>
      <c r="L1745" s="96"/>
    </row>
    <row r="1746" spans="1:56" ht="14.25" x14ac:dyDescent="0.2">
      <c r="A1746" s="103"/>
      <c r="B1746" s="55"/>
      <c r="C1746" s="55" t="s">
        <v>68</v>
      </c>
      <c r="D1746" s="54" t="s">
        <v>69</v>
      </c>
      <c r="E1746" s="53">
        <v>1.22</v>
      </c>
      <c r="F1746" s="53">
        <f>ROUND(1.15,7)</f>
        <v>1.1499999999999999</v>
      </c>
      <c r="G1746" s="53">
        <v>9.8209999999999997</v>
      </c>
      <c r="H1746" s="51"/>
      <c r="I1746" s="52"/>
      <c r="J1746" s="51"/>
      <c r="K1746" s="52"/>
      <c r="L1746" s="96"/>
    </row>
    <row r="1747" spans="1:56" ht="14.25" x14ac:dyDescent="0.2">
      <c r="A1747" s="103"/>
      <c r="B1747" s="55"/>
      <c r="C1747" s="60" t="s">
        <v>70</v>
      </c>
      <c r="D1747" s="59" t="s">
        <v>69</v>
      </c>
      <c r="E1747" s="58">
        <v>0.01</v>
      </c>
      <c r="F1747" s="58">
        <f>ROUND(1.25,7)</f>
        <v>1.25</v>
      </c>
      <c r="G1747" s="58">
        <v>8.7499999999999994E-2</v>
      </c>
      <c r="H1747" s="56"/>
      <c r="I1747" s="57"/>
      <c r="J1747" s="56"/>
      <c r="K1747" s="57"/>
      <c r="L1747" s="95"/>
    </row>
    <row r="1748" spans="1:56" ht="14.25" x14ac:dyDescent="0.2">
      <c r="A1748" s="103"/>
      <c r="B1748" s="55"/>
      <c r="C1748" s="55" t="s">
        <v>71</v>
      </c>
      <c r="D1748" s="54"/>
      <c r="E1748" s="53"/>
      <c r="F1748" s="53"/>
      <c r="G1748" s="53"/>
      <c r="H1748" s="51">
        <f>H1740+H1741+H1743</f>
        <v>21.36</v>
      </c>
      <c r="I1748" s="52"/>
      <c r="J1748" s="51">
        <f>J1740+J1741+J1743</f>
        <v>167.02</v>
      </c>
      <c r="K1748" s="52"/>
      <c r="L1748" s="96"/>
    </row>
    <row r="1749" spans="1:56" ht="14.25" x14ac:dyDescent="0.2">
      <c r="A1749" s="103"/>
      <c r="B1749" s="55"/>
      <c r="C1749" s="55" t="s">
        <v>72</v>
      </c>
      <c r="D1749" s="54"/>
      <c r="E1749" s="53"/>
      <c r="F1749" s="53"/>
      <c r="G1749" s="53"/>
      <c r="H1749" s="51"/>
      <c r="I1749" s="52"/>
      <c r="J1749" s="51">
        <f>SUM(Q1738:Q1752)+SUM(V1738:V1752)</f>
        <v>88.06</v>
      </c>
      <c r="K1749" s="52"/>
      <c r="L1749" s="96"/>
    </row>
    <row r="1750" spans="1:56" ht="71.25" x14ac:dyDescent="0.2">
      <c r="A1750" s="103"/>
      <c r="B1750" s="55" t="s">
        <v>969</v>
      </c>
      <c r="C1750" s="55" t="s">
        <v>968</v>
      </c>
      <c r="D1750" s="54" t="s">
        <v>73</v>
      </c>
      <c r="E1750" s="53">
        <v>128</v>
      </c>
      <c r="F1750" s="53">
        <f>ROUND(0.9,7)</f>
        <v>0.9</v>
      </c>
      <c r="G1750" s="53">
        <v>115.2</v>
      </c>
      <c r="H1750" s="51"/>
      <c r="I1750" s="52"/>
      <c r="J1750" s="51">
        <f>SUM(AC1738:AC1752)</f>
        <v>101.45</v>
      </c>
      <c r="K1750" s="52"/>
      <c r="L1750" s="96"/>
    </row>
    <row r="1751" spans="1:56" ht="71.25" x14ac:dyDescent="0.2">
      <c r="A1751" s="104"/>
      <c r="B1751" s="60" t="s">
        <v>967</v>
      </c>
      <c r="C1751" s="60" t="s">
        <v>966</v>
      </c>
      <c r="D1751" s="59" t="s">
        <v>73</v>
      </c>
      <c r="E1751" s="58">
        <v>83</v>
      </c>
      <c r="F1751" s="58">
        <f>ROUND(0.85,7)</f>
        <v>0.85</v>
      </c>
      <c r="G1751" s="58">
        <v>70.55</v>
      </c>
      <c r="H1751" s="56"/>
      <c r="I1751" s="57"/>
      <c r="J1751" s="56">
        <f>SUM(AE1738:AE1752)</f>
        <v>62.13</v>
      </c>
      <c r="K1751" s="57"/>
      <c r="L1751" s="95"/>
    </row>
    <row r="1752" spans="1:56" ht="15" x14ac:dyDescent="0.25">
      <c r="C1752" s="198" t="s">
        <v>74</v>
      </c>
      <c r="D1752" s="198"/>
      <c r="E1752" s="198"/>
      <c r="F1752" s="198"/>
      <c r="G1752" s="198"/>
      <c r="H1752" s="198"/>
      <c r="I1752" s="198">
        <f>J1740+J1741+J1743+J1750+J1751</f>
        <v>330.6</v>
      </c>
      <c r="J1752" s="198"/>
      <c r="O1752" s="49">
        <f>I1752</f>
        <v>330.6</v>
      </c>
      <c r="P1752" s="39">
        <f>K1752</f>
        <v>0</v>
      </c>
      <c r="Q1752" s="49">
        <f>J1740</f>
        <v>87.01</v>
      </c>
      <c r="R1752" s="49">
        <f>J1740</f>
        <v>87.01</v>
      </c>
      <c r="U1752" s="94">
        <f>L1740</f>
        <v>0</v>
      </c>
      <c r="V1752" s="49">
        <f>J1742</f>
        <v>1.05</v>
      </c>
      <c r="W1752" s="94">
        <f>L1742</f>
        <v>0</v>
      </c>
      <c r="X1752" s="49">
        <f>J1741</f>
        <v>30.8</v>
      </c>
      <c r="Z1752" s="94">
        <f>L1741</f>
        <v>0</v>
      </c>
      <c r="AB1752" s="49">
        <f>J1743</f>
        <v>49.21</v>
      </c>
      <c r="AN1752" s="39">
        <v>330.6</v>
      </c>
      <c r="AO1752" s="39">
        <v>49.21</v>
      </c>
      <c r="AP1752" s="39">
        <v>30.8</v>
      </c>
      <c r="AQ1752" s="39">
        <v>87.01</v>
      </c>
      <c r="AX1752" s="39">
        <v>0</v>
      </c>
      <c r="AY1752" s="39">
        <v>0</v>
      </c>
      <c r="AZ1752" s="39">
        <v>0</v>
      </c>
      <c r="BA1752" s="39">
        <v>0</v>
      </c>
    </row>
    <row r="1753" spans="1:56" ht="28.5" x14ac:dyDescent="0.2">
      <c r="A1753" s="103" t="s">
        <v>371</v>
      </c>
      <c r="B1753" s="55" t="s">
        <v>1148</v>
      </c>
      <c r="C1753" s="55" t="s">
        <v>1149</v>
      </c>
      <c r="D1753" s="54" t="s">
        <v>110</v>
      </c>
      <c r="E1753" s="53">
        <v>7</v>
      </c>
      <c r="F1753" s="53"/>
      <c r="G1753" s="53">
        <v>7</v>
      </c>
      <c r="H1753" s="51">
        <v>45.19</v>
      </c>
      <c r="I1753" s="52"/>
      <c r="J1753" s="51">
        <v>316.33</v>
      </c>
      <c r="K1753" s="52"/>
      <c r="L1753" s="96"/>
      <c r="AC1753" s="39">
        <v>0</v>
      </c>
      <c r="AD1753" s="39">
        <v>0</v>
      </c>
      <c r="AE1753" s="39">
        <v>0</v>
      </c>
      <c r="AF1753" s="39">
        <v>0</v>
      </c>
      <c r="AS1753" s="39">
        <v>0</v>
      </c>
      <c r="AT1753" s="39">
        <v>0</v>
      </c>
      <c r="BC1753" s="39">
        <v>0</v>
      </c>
      <c r="BD1753" s="39">
        <v>0</v>
      </c>
    </row>
    <row r="1754" spans="1:56" x14ac:dyDescent="0.2">
      <c r="A1754" s="50"/>
      <c r="B1754" s="50"/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</row>
    <row r="1755" spans="1:56" ht="15" x14ac:dyDescent="0.25">
      <c r="C1755" s="198" t="s">
        <v>74</v>
      </c>
      <c r="D1755" s="198"/>
      <c r="E1755" s="198"/>
      <c r="F1755" s="198"/>
      <c r="G1755" s="198"/>
      <c r="H1755" s="198"/>
      <c r="I1755" s="198">
        <f>J1753</f>
        <v>316.33</v>
      </c>
      <c r="J1755" s="198"/>
      <c r="O1755" s="49">
        <f>I1755</f>
        <v>316.33</v>
      </c>
      <c r="P1755" s="39">
        <f>K1755</f>
        <v>0</v>
      </c>
      <c r="Q1755" s="39">
        <f>0</f>
        <v>0</v>
      </c>
      <c r="R1755" s="39">
        <f>0</f>
        <v>0</v>
      </c>
      <c r="U1755" s="39">
        <f>0</f>
        <v>0</v>
      </c>
      <c r="V1755" s="39">
        <f>0</f>
        <v>0</v>
      </c>
      <c r="W1755" s="39">
        <f>0</f>
        <v>0</v>
      </c>
      <c r="X1755" s="39">
        <f>0</f>
        <v>0</v>
      </c>
      <c r="Z1755" s="39">
        <f>0</f>
        <v>0</v>
      </c>
      <c r="AB1755" s="49">
        <f>I1755</f>
        <v>316.33</v>
      </c>
      <c r="AN1755" s="39">
        <v>316.33</v>
      </c>
      <c r="AO1755" s="39">
        <v>316.33</v>
      </c>
      <c r="AP1755" s="39">
        <v>0</v>
      </c>
      <c r="AQ1755" s="39">
        <v>0</v>
      </c>
      <c r="AX1755" s="39">
        <v>0</v>
      </c>
      <c r="AY1755" s="39">
        <v>0</v>
      </c>
      <c r="AZ1755" s="39">
        <v>0</v>
      </c>
      <c r="BA1755" s="39">
        <v>0</v>
      </c>
    </row>
    <row r="1756" spans="1:56" ht="159" x14ac:dyDescent="0.2">
      <c r="A1756" s="103" t="s">
        <v>374</v>
      </c>
      <c r="B1756" s="55" t="s">
        <v>1129</v>
      </c>
      <c r="C1756" s="55" t="s">
        <v>987</v>
      </c>
      <c r="D1756" s="54" t="s">
        <v>104</v>
      </c>
      <c r="E1756" s="53">
        <v>0.1573</v>
      </c>
      <c r="F1756" s="53"/>
      <c r="G1756" s="53">
        <v>0.1573</v>
      </c>
      <c r="H1756" s="51"/>
      <c r="I1756" s="52"/>
      <c r="J1756" s="51"/>
      <c r="K1756" s="52"/>
      <c r="L1756" s="96"/>
      <c r="AC1756" s="39">
        <v>259.44</v>
      </c>
      <c r="AD1756" s="39">
        <v>259.44</v>
      </c>
      <c r="AE1756" s="39">
        <v>158.88999999999999</v>
      </c>
      <c r="AF1756" s="39">
        <v>158.88999999999999</v>
      </c>
      <c r="AS1756" s="39">
        <v>259.44</v>
      </c>
      <c r="AT1756" s="39">
        <v>158.88999999999999</v>
      </c>
      <c r="BC1756" s="39">
        <v>0</v>
      </c>
      <c r="BD1756" s="39">
        <v>0</v>
      </c>
    </row>
    <row r="1757" spans="1:56" ht="38.25" x14ac:dyDescent="0.2">
      <c r="B1757" s="106" t="s">
        <v>452</v>
      </c>
    </row>
    <row r="1758" spans="1:56" ht="14.25" x14ac:dyDescent="0.2">
      <c r="A1758" s="103"/>
      <c r="B1758" s="61">
        <v>1</v>
      </c>
      <c r="C1758" s="55" t="s">
        <v>33</v>
      </c>
      <c r="D1758" s="54"/>
      <c r="E1758" s="53"/>
      <c r="F1758" s="53"/>
      <c r="G1758" s="53"/>
      <c r="H1758" s="51">
        <v>1232.3399999999999</v>
      </c>
      <c r="I1758" s="52">
        <f>ROUND(1.15,7)</f>
        <v>1.1499999999999999</v>
      </c>
      <c r="J1758" s="51">
        <v>222.92</v>
      </c>
      <c r="K1758" s="52"/>
      <c r="L1758" s="96"/>
    </row>
    <row r="1759" spans="1:56" ht="14.25" x14ac:dyDescent="0.2">
      <c r="A1759" s="103"/>
      <c r="B1759" s="61">
        <v>3</v>
      </c>
      <c r="C1759" s="55" t="s">
        <v>34</v>
      </c>
      <c r="D1759" s="54"/>
      <c r="E1759" s="53"/>
      <c r="F1759" s="53"/>
      <c r="G1759" s="53"/>
      <c r="H1759" s="51">
        <v>94.25</v>
      </c>
      <c r="I1759" s="52">
        <f>ROUND(1.25,7)</f>
        <v>1.25</v>
      </c>
      <c r="J1759" s="51">
        <v>18.53</v>
      </c>
      <c r="K1759" s="52"/>
      <c r="L1759" s="96"/>
    </row>
    <row r="1760" spans="1:56" ht="14.25" x14ac:dyDescent="0.2">
      <c r="A1760" s="103"/>
      <c r="B1760" s="61">
        <v>2</v>
      </c>
      <c r="C1760" s="55" t="s">
        <v>67</v>
      </c>
      <c r="D1760" s="54"/>
      <c r="E1760" s="53"/>
      <c r="F1760" s="53"/>
      <c r="G1760" s="53"/>
      <c r="H1760" s="51">
        <v>11.63</v>
      </c>
      <c r="I1760" s="52">
        <f>ROUND(1.25,7)</f>
        <v>1.25</v>
      </c>
      <c r="J1760" s="62">
        <v>2.29</v>
      </c>
      <c r="K1760" s="52"/>
      <c r="L1760" s="97"/>
    </row>
    <row r="1761" spans="1:56" ht="14.25" x14ac:dyDescent="0.2">
      <c r="A1761" s="103"/>
      <c r="B1761" s="61">
        <v>4</v>
      </c>
      <c r="C1761" s="55" t="s">
        <v>35</v>
      </c>
      <c r="D1761" s="54"/>
      <c r="E1761" s="53"/>
      <c r="F1761" s="53"/>
      <c r="G1761" s="53"/>
      <c r="H1761" s="51">
        <v>434.24</v>
      </c>
      <c r="I1761" s="52"/>
      <c r="J1761" s="51">
        <v>68.31</v>
      </c>
      <c r="K1761" s="52"/>
      <c r="L1761" s="96"/>
    </row>
    <row r="1762" spans="1:56" ht="14.25" x14ac:dyDescent="0.2">
      <c r="A1762" s="103"/>
      <c r="B1762" s="55" t="s">
        <v>1370</v>
      </c>
      <c r="C1762" s="55" t="s">
        <v>1371</v>
      </c>
      <c r="D1762" s="54" t="s">
        <v>111</v>
      </c>
      <c r="E1762" s="53">
        <v>0</v>
      </c>
      <c r="F1762" s="53"/>
      <c r="G1762" s="53">
        <v>0</v>
      </c>
      <c r="H1762" s="51"/>
      <c r="I1762" s="52"/>
      <c r="J1762" s="51"/>
      <c r="K1762" s="52"/>
      <c r="L1762" s="96"/>
    </row>
    <row r="1763" spans="1:56" ht="14.25" x14ac:dyDescent="0.2">
      <c r="A1763" s="103"/>
      <c r="B1763" s="55" t="s">
        <v>1372</v>
      </c>
      <c r="C1763" s="55" t="s">
        <v>1373</v>
      </c>
      <c r="D1763" s="54" t="s">
        <v>111</v>
      </c>
      <c r="E1763" s="53">
        <v>100</v>
      </c>
      <c r="F1763" s="53"/>
      <c r="G1763" s="53">
        <v>15.73</v>
      </c>
      <c r="H1763" s="51"/>
      <c r="I1763" s="52"/>
      <c r="J1763" s="51"/>
      <c r="K1763" s="52"/>
      <c r="L1763" s="96"/>
    </row>
    <row r="1764" spans="1:56" ht="14.25" x14ac:dyDescent="0.2">
      <c r="A1764" s="103"/>
      <c r="B1764" s="55" t="s">
        <v>1358</v>
      </c>
      <c r="C1764" s="55" t="s">
        <v>130</v>
      </c>
      <c r="D1764" s="54" t="s">
        <v>113</v>
      </c>
      <c r="E1764" s="53">
        <v>0</v>
      </c>
      <c r="F1764" s="53"/>
      <c r="G1764" s="53">
        <v>0</v>
      </c>
      <c r="H1764" s="51"/>
      <c r="I1764" s="52"/>
      <c r="J1764" s="51"/>
      <c r="K1764" s="52"/>
      <c r="L1764" s="96"/>
    </row>
    <row r="1765" spans="1:56" ht="14.25" x14ac:dyDescent="0.2">
      <c r="A1765" s="103"/>
      <c r="B1765" s="55" t="s">
        <v>1358</v>
      </c>
      <c r="C1765" s="55" t="s">
        <v>1374</v>
      </c>
      <c r="D1765" s="54" t="s">
        <v>110</v>
      </c>
      <c r="E1765" s="53">
        <v>0</v>
      </c>
      <c r="F1765" s="53"/>
      <c r="G1765" s="53">
        <v>0</v>
      </c>
      <c r="H1765" s="51"/>
      <c r="I1765" s="52"/>
      <c r="J1765" s="51"/>
      <c r="K1765" s="52"/>
      <c r="L1765" s="96"/>
    </row>
    <row r="1766" spans="1:56" ht="14.25" x14ac:dyDescent="0.2">
      <c r="A1766" s="103"/>
      <c r="B1766" s="55" t="s">
        <v>1375</v>
      </c>
      <c r="C1766" s="55" t="s">
        <v>1376</v>
      </c>
      <c r="D1766" s="54" t="s">
        <v>110</v>
      </c>
      <c r="E1766" s="53">
        <v>0</v>
      </c>
      <c r="F1766" s="53"/>
      <c r="G1766" s="53">
        <v>0</v>
      </c>
      <c r="H1766" s="51"/>
      <c r="I1766" s="52"/>
      <c r="J1766" s="51"/>
      <c r="K1766" s="52"/>
      <c r="L1766" s="96"/>
    </row>
    <row r="1767" spans="1:56" ht="14.25" x14ac:dyDescent="0.2">
      <c r="A1767" s="103"/>
      <c r="B1767" s="55" t="s">
        <v>1377</v>
      </c>
      <c r="C1767" s="55" t="s">
        <v>1378</v>
      </c>
      <c r="D1767" s="54" t="s">
        <v>110</v>
      </c>
      <c r="E1767" s="53">
        <v>0</v>
      </c>
      <c r="F1767" s="53"/>
      <c r="G1767" s="53">
        <v>0</v>
      </c>
      <c r="H1767" s="51"/>
      <c r="I1767" s="52"/>
      <c r="J1767" s="51"/>
      <c r="K1767" s="52"/>
      <c r="L1767" s="96"/>
    </row>
    <row r="1768" spans="1:56" ht="14.25" x14ac:dyDescent="0.2">
      <c r="A1768" s="103"/>
      <c r="B1768" s="55"/>
      <c r="C1768" s="55" t="s">
        <v>68</v>
      </c>
      <c r="D1768" s="54" t="s">
        <v>69</v>
      </c>
      <c r="E1768" s="53">
        <v>141</v>
      </c>
      <c r="F1768" s="53">
        <f>ROUND(1.15,7)</f>
        <v>1.1499999999999999</v>
      </c>
      <c r="G1768" s="53">
        <v>25.506195000000002</v>
      </c>
      <c r="H1768" s="51"/>
      <c r="I1768" s="52"/>
      <c r="J1768" s="51"/>
      <c r="K1768" s="52"/>
      <c r="L1768" s="96"/>
    </row>
    <row r="1769" spans="1:56" ht="14.25" x14ac:dyDescent="0.2">
      <c r="A1769" s="103"/>
      <c r="B1769" s="55"/>
      <c r="C1769" s="60" t="s">
        <v>70</v>
      </c>
      <c r="D1769" s="59" t="s">
        <v>69</v>
      </c>
      <c r="E1769" s="58">
        <v>0.94</v>
      </c>
      <c r="F1769" s="58">
        <f>ROUND(1.25,7)</f>
        <v>1.25</v>
      </c>
      <c r="G1769" s="58">
        <v>0.18482750000000001</v>
      </c>
      <c r="H1769" s="56"/>
      <c r="I1769" s="57"/>
      <c r="J1769" s="56"/>
      <c r="K1769" s="57"/>
      <c r="L1769" s="95"/>
    </row>
    <row r="1770" spans="1:56" ht="14.25" x14ac:dyDescent="0.2">
      <c r="A1770" s="103"/>
      <c r="B1770" s="55"/>
      <c r="C1770" s="55" t="s">
        <v>71</v>
      </c>
      <c r="D1770" s="54"/>
      <c r="E1770" s="53"/>
      <c r="F1770" s="53"/>
      <c r="G1770" s="53"/>
      <c r="H1770" s="51">
        <f>H1758+H1759+H1761</f>
        <v>1760.83</v>
      </c>
      <c r="I1770" s="52"/>
      <c r="J1770" s="51">
        <f>J1758+J1759+J1761</f>
        <v>309.76</v>
      </c>
      <c r="K1770" s="52"/>
      <c r="L1770" s="96"/>
    </row>
    <row r="1771" spans="1:56" ht="14.25" x14ac:dyDescent="0.2">
      <c r="A1771" s="103"/>
      <c r="B1771" s="55"/>
      <c r="C1771" s="55" t="s">
        <v>72</v>
      </c>
      <c r="D1771" s="54"/>
      <c r="E1771" s="53"/>
      <c r="F1771" s="53"/>
      <c r="G1771" s="53"/>
      <c r="H1771" s="51"/>
      <c r="I1771" s="52"/>
      <c r="J1771" s="51">
        <f>SUM(Q1756:Q1774)+SUM(V1756:V1774)</f>
        <v>225.20999999999998</v>
      </c>
      <c r="K1771" s="52"/>
      <c r="L1771" s="96"/>
    </row>
    <row r="1772" spans="1:56" ht="71.25" x14ac:dyDescent="0.2">
      <c r="A1772" s="103"/>
      <c r="B1772" s="55" t="s">
        <v>969</v>
      </c>
      <c r="C1772" s="55" t="s">
        <v>968</v>
      </c>
      <c r="D1772" s="54" t="s">
        <v>73</v>
      </c>
      <c r="E1772" s="53">
        <v>128</v>
      </c>
      <c r="F1772" s="53">
        <f>ROUND(0.9,7)</f>
        <v>0.9</v>
      </c>
      <c r="G1772" s="53">
        <v>115.2</v>
      </c>
      <c r="H1772" s="51"/>
      <c r="I1772" s="52"/>
      <c r="J1772" s="51">
        <f>SUM(AC1756:AC1774)</f>
        <v>259.44</v>
      </c>
      <c r="K1772" s="52"/>
      <c r="L1772" s="96"/>
    </row>
    <row r="1773" spans="1:56" ht="71.25" x14ac:dyDescent="0.2">
      <c r="A1773" s="104"/>
      <c r="B1773" s="60" t="s">
        <v>967</v>
      </c>
      <c r="C1773" s="60" t="s">
        <v>966</v>
      </c>
      <c r="D1773" s="59" t="s">
        <v>73</v>
      </c>
      <c r="E1773" s="58">
        <v>83</v>
      </c>
      <c r="F1773" s="58">
        <f>ROUND(0.85,7)</f>
        <v>0.85</v>
      </c>
      <c r="G1773" s="58">
        <v>70.55</v>
      </c>
      <c r="H1773" s="56"/>
      <c r="I1773" s="57"/>
      <c r="J1773" s="56">
        <f>SUM(AE1756:AE1774)</f>
        <v>158.88999999999999</v>
      </c>
      <c r="K1773" s="57"/>
      <c r="L1773" s="95"/>
    </row>
    <row r="1774" spans="1:56" ht="15" x14ac:dyDescent="0.25">
      <c r="C1774" s="198" t="s">
        <v>74</v>
      </c>
      <c r="D1774" s="198"/>
      <c r="E1774" s="198"/>
      <c r="F1774" s="198"/>
      <c r="G1774" s="198"/>
      <c r="H1774" s="198"/>
      <c r="I1774" s="198">
        <f>J1758+J1759+J1761+J1772+J1773</f>
        <v>728.09</v>
      </c>
      <c r="J1774" s="198"/>
      <c r="O1774" s="49">
        <f>I1774</f>
        <v>728.09</v>
      </c>
      <c r="P1774" s="39">
        <f>K1774</f>
        <v>0</v>
      </c>
      <c r="Q1774" s="49">
        <f>J1758</f>
        <v>222.92</v>
      </c>
      <c r="R1774" s="49">
        <f>J1758</f>
        <v>222.92</v>
      </c>
      <c r="U1774" s="94">
        <f>L1758</f>
        <v>0</v>
      </c>
      <c r="V1774" s="49">
        <f>J1760</f>
        <v>2.29</v>
      </c>
      <c r="W1774" s="94">
        <f>L1760</f>
        <v>0</v>
      </c>
      <c r="X1774" s="49">
        <f>J1759</f>
        <v>18.53</v>
      </c>
      <c r="Z1774" s="94">
        <f>L1759</f>
        <v>0</v>
      </c>
      <c r="AB1774" s="49">
        <f>J1761</f>
        <v>68.31</v>
      </c>
      <c r="AN1774" s="39">
        <v>728.09</v>
      </c>
      <c r="AO1774" s="39">
        <v>68.31</v>
      </c>
      <c r="AP1774" s="39">
        <v>18.53</v>
      </c>
      <c r="AQ1774" s="39">
        <v>222.92</v>
      </c>
      <c r="AX1774" s="39">
        <v>0</v>
      </c>
      <c r="AY1774" s="39">
        <v>0</v>
      </c>
      <c r="AZ1774" s="39">
        <v>0</v>
      </c>
      <c r="BA1774" s="39">
        <v>0</v>
      </c>
    </row>
    <row r="1775" spans="1:56" ht="42.75" x14ac:dyDescent="0.2">
      <c r="A1775" s="103" t="s">
        <v>377</v>
      </c>
      <c r="B1775" s="55" t="s">
        <v>1130</v>
      </c>
      <c r="C1775" s="55" t="s">
        <v>1131</v>
      </c>
      <c r="D1775" s="54" t="s">
        <v>111</v>
      </c>
      <c r="E1775" s="53">
        <v>14</v>
      </c>
      <c r="F1775" s="53"/>
      <c r="G1775" s="53">
        <v>14</v>
      </c>
      <c r="H1775" s="51">
        <v>111.37</v>
      </c>
      <c r="I1775" s="52"/>
      <c r="J1775" s="51">
        <v>1559.18</v>
      </c>
      <c r="K1775" s="52"/>
      <c r="L1775" s="96"/>
      <c r="AC1775" s="39">
        <v>0</v>
      </c>
      <c r="AD1775" s="39">
        <v>0</v>
      </c>
      <c r="AE1775" s="39">
        <v>0</v>
      </c>
      <c r="AF1775" s="39">
        <v>0</v>
      </c>
      <c r="AS1775" s="39">
        <v>0</v>
      </c>
      <c r="AT1775" s="39">
        <v>0</v>
      </c>
      <c r="BC1775" s="39">
        <v>0</v>
      </c>
      <c r="BD1775" s="39">
        <v>0</v>
      </c>
    </row>
    <row r="1776" spans="1:56" x14ac:dyDescent="0.2">
      <c r="A1776" s="50"/>
      <c r="B1776" s="50"/>
      <c r="C1776" s="50"/>
      <c r="D1776" s="50"/>
      <c r="E1776" s="50"/>
      <c r="F1776" s="50"/>
      <c r="G1776" s="50"/>
      <c r="H1776" s="50"/>
      <c r="I1776" s="50"/>
      <c r="J1776" s="50"/>
      <c r="K1776" s="50"/>
      <c r="L1776" s="50"/>
    </row>
    <row r="1777" spans="1:56" ht="15" x14ac:dyDescent="0.25">
      <c r="C1777" s="198" t="s">
        <v>74</v>
      </c>
      <c r="D1777" s="198"/>
      <c r="E1777" s="198"/>
      <c r="F1777" s="198"/>
      <c r="G1777" s="198"/>
      <c r="H1777" s="198"/>
      <c r="I1777" s="198">
        <f>J1775</f>
        <v>1559.18</v>
      </c>
      <c r="J1777" s="198"/>
      <c r="O1777" s="49">
        <f>I1777</f>
        <v>1559.18</v>
      </c>
      <c r="P1777" s="39">
        <f>K1777</f>
        <v>0</v>
      </c>
      <c r="Q1777" s="39">
        <f>0</f>
        <v>0</v>
      </c>
      <c r="R1777" s="39">
        <f>0</f>
        <v>0</v>
      </c>
      <c r="U1777" s="39">
        <f>0</f>
        <v>0</v>
      </c>
      <c r="V1777" s="39">
        <f>0</f>
        <v>0</v>
      </c>
      <c r="W1777" s="39">
        <f>0</f>
        <v>0</v>
      </c>
      <c r="X1777" s="39">
        <f>0</f>
        <v>0</v>
      </c>
      <c r="Z1777" s="39">
        <f>0</f>
        <v>0</v>
      </c>
      <c r="AB1777" s="49">
        <f>I1777</f>
        <v>1559.18</v>
      </c>
      <c r="AN1777" s="39">
        <v>1559.18</v>
      </c>
      <c r="AO1777" s="39">
        <v>1559.18</v>
      </c>
      <c r="AP1777" s="39">
        <v>0</v>
      </c>
      <c r="AQ1777" s="39">
        <v>0</v>
      </c>
      <c r="AX1777" s="39">
        <v>0</v>
      </c>
      <c r="AY1777" s="39">
        <v>0</v>
      </c>
      <c r="AZ1777" s="39">
        <v>0</v>
      </c>
      <c r="BA1777" s="39">
        <v>0</v>
      </c>
    </row>
    <row r="1778" spans="1:56" ht="57" x14ac:dyDescent="0.2">
      <c r="A1778" s="103" t="s">
        <v>379</v>
      </c>
      <c r="B1778" s="55" t="s">
        <v>1199</v>
      </c>
      <c r="C1778" s="55" t="s">
        <v>1200</v>
      </c>
      <c r="D1778" s="54" t="s">
        <v>111</v>
      </c>
      <c r="E1778" s="53">
        <v>1.73</v>
      </c>
      <c r="F1778" s="53"/>
      <c r="G1778" s="53">
        <v>1.73</v>
      </c>
      <c r="H1778" s="51">
        <v>176.15</v>
      </c>
      <c r="I1778" s="52"/>
      <c r="J1778" s="51">
        <v>304.74</v>
      </c>
      <c r="K1778" s="52"/>
      <c r="L1778" s="96"/>
      <c r="AC1778" s="39">
        <v>0</v>
      </c>
      <c r="AD1778" s="39">
        <v>0</v>
      </c>
      <c r="AE1778" s="39">
        <v>0</v>
      </c>
      <c r="AF1778" s="39">
        <v>0</v>
      </c>
      <c r="AS1778" s="39">
        <v>0</v>
      </c>
      <c r="AT1778" s="39">
        <v>0</v>
      </c>
      <c r="BC1778" s="39">
        <v>0</v>
      </c>
      <c r="BD1778" s="39">
        <v>0</v>
      </c>
    </row>
    <row r="1779" spans="1:56" x14ac:dyDescent="0.2">
      <c r="A1779" s="50"/>
      <c r="B1779" s="50"/>
      <c r="C1779" s="50"/>
      <c r="D1779" s="50"/>
      <c r="E1779" s="50"/>
      <c r="F1779" s="50"/>
      <c r="G1779" s="50"/>
      <c r="H1779" s="50"/>
      <c r="I1779" s="50"/>
      <c r="J1779" s="50"/>
      <c r="K1779" s="50"/>
      <c r="L1779" s="50"/>
    </row>
    <row r="1780" spans="1:56" ht="15" x14ac:dyDescent="0.25">
      <c r="C1780" s="198" t="s">
        <v>74</v>
      </c>
      <c r="D1780" s="198"/>
      <c r="E1780" s="198"/>
      <c r="F1780" s="198"/>
      <c r="G1780" s="198"/>
      <c r="H1780" s="198"/>
      <c r="I1780" s="198">
        <f>J1778</f>
        <v>304.74</v>
      </c>
      <c r="J1780" s="198"/>
      <c r="O1780" s="49">
        <f>I1780</f>
        <v>304.74</v>
      </c>
      <c r="P1780" s="39">
        <f>K1780</f>
        <v>0</v>
      </c>
      <c r="Q1780" s="39">
        <f>0</f>
        <v>0</v>
      </c>
      <c r="R1780" s="39">
        <f>0</f>
        <v>0</v>
      </c>
      <c r="U1780" s="39">
        <f>0</f>
        <v>0</v>
      </c>
      <c r="V1780" s="39">
        <f>0</f>
        <v>0</v>
      </c>
      <c r="W1780" s="39">
        <f>0</f>
        <v>0</v>
      </c>
      <c r="X1780" s="39">
        <f>0</f>
        <v>0</v>
      </c>
      <c r="Z1780" s="39">
        <f>0</f>
        <v>0</v>
      </c>
      <c r="AB1780" s="49">
        <f>I1780</f>
        <v>304.74</v>
      </c>
      <c r="AN1780" s="39">
        <v>304.74</v>
      </c>
      <c r="AO1780" s="39">
        <v>304.74</v>
      </c>
      <c r="AP1780" s="39">
        <v>0</v>
      </c>
      <c r="AQ1780" s="39">
        <v>0</v>
      </c>
      <c r="AX1780" s="39">
        <v>0</v>
      </c>
      <c r="AY1780" s="39">
        <v>0</v>
      </c>
      <c r="AZ1780" s="39">
        <v>0</v>
      </c>
      <c r="BA1780" s="39">
        <v>0</v>
      </c>
    </row>
    <row r="1781" spans="1:56" ht="159" x14ac:dyDescent="0.2">
      <c r="A1781" s="103" t="s">
        <v>382</v>
      </c>
      <c r="B1781" s="55" t="s">
        <v>1126</v>
      </c>
      <c r="C1781" s="55" t="s">
        <v>1002</v>
      </c>
      <c r="D1781" s="54" t="s">
        <v>104</v>
      </c>
      <c r="E1781" s="53">
        <v>0.23</v>
      </c>
      <c r="F1781" s="53"/>
      <c r="G1781" s="53">
        <v>0.23</v>
      </c>
      <c r="H1781" s="51"/>
      <c r="I1781" s="52"/>
      <c r="J1781" s="51"/>
      <c r="K1781" s="52"/>
      <c r="L1781" s="96"/>
      <c r="AC1781" s="39">
        <v>328.46</v>
      </c>
      <c r="AD1781" s="39">
        <v>328.46</v>
      </c>
      <c r="AE1781" s="39">
        <v>201.15</v>
      </c>
      <c r="AF1781" s="39">
        <v>201.15</v>
      </c>
      <c r="AS1781" s="39">
        <v>328.46</v>
      </c>
      <c r="AT1781" s="39">
        <v>201.15</v>
      </c>
      <c r="BC1781" s="39">
        <v>0</v>
      </c>
      <c r="BD1781" s="39">
        <v>0</v>
      </c>
    </row>
    <row r="1782" spans="1:56" ht="38.25" x14ac:dyDescent="0.2">
      <c r="B1782" s="106" t="s">
        <v>452</v>
      </c>
    </row>
    <row r="1783" spans="1:56" ht="14.25" x14ac:dyDescent="0.2">
      <c r="A1783" s="103"/>
      <c r="B1783" s="61">
        <v>1</v>
      </c>
      <c r="C1783" s="55" t="s">
        <v>33</v>
      </c>
      <c r="D1783" s="54"/>
      <c r="E1783" s="53"/>
      <c r="F1783" s="53"/>
      <c r="G1783" s="53"/>
      <c r="H1783" s="51">
        <v>1066.28</v>
      </c>
      <c r="I1783" s="52">
        <f>ROUND(1.15,7)</f>
        <v>1.1499999999999999</v>
      </c>
      <c r="J1783" s="51">
        <v>282.02999999999997</v>
      </c>
      <c r="K1783" s="52"/>
      <c r="L1783" s="96"/>
    </row>
    <row r="1784" spans="1:56" ht="14.25" x14ac:dyDescent="0.2">
      <c r="A1784" s="103"/>
      <c r="B1784" s="61">
        <v>3</v>
      </c>
      <c r="C1784" s="55" t="s">
        <v>34</v>
      </c>
      <c r="D1784" s="54"/>
      <c r="E1784" s="53"/>
      <c r="F1784" s="53"/>
      <c r="G1784" s="53"/>
      <c r="H1784" s="51">
        <v>87.59</v>
      </c>
      <c r="I1784" s="52">
        <f>ROUND(1.25,7)</f>
        <v>1.25</v>
      </c>
      <c r="J1784" s="51">
        <v>25.18</v>
      </c>
      <c r="K1784" s="52"/>
      <c r="L1784" s="96"/>
    </row>
    <row r="1785" spans="1:56" ht="14.25" x14ac:dyDescent="0.2">
      <c r="A1785" s="103"/>
      <c r="B1785" s="61">
        <v>2</v>
      </c>
      <c r="C1785" s="55" t="s">
        <v>67</v>
      </c>
      <c r="D1785" s="54"/>
      <c r="E1785" s="53"/>
      <c r="F1785" s="53"/>
      <c r="G1785" s="53"/>
      <c r="H1785" s="51">
        <v>10.76</v>
      </c>
      <c r="I1785" s="52">
        <f>ROUND(1.25,7)</f>
        <v>1.25</v>
      </c>
      <c r="J1785" s="62">
        <v>3.09</v>
      </c>
      <c r="K1785" s="52"/>
      <c r="L1785" s="97"/>
    </row>
    <row r="1786" spans="1:56" ht="14.25" x14ac:dyDescent="0.2">
      <c r="A1786" s="103"/>
      <c r="B1786" s="61">
        <v>4</v>
      </c>
      <c r="C1786" s="55" t="s">
        <v>35</v>
      </c>
      <c r="D1786" s="54"/>
      <c r="E1786" s="53"/>
      <c r="F1786" s="53"/>
      <c r="G1786" s="53"/>
      <c r="H1786" s="51">
        <v>388.91</v>
      </c>
      <c r="I1786" s="52"/>
      <c r="J1786" s="51">
        <v>89.45</v>
      </c>
      <c r="K1786" s="52"/>
      <c r="L1786" s="96"/>
    </row>
    <row r="1787" spans="1:56" ht="14.25" x14ac:dyDescent="0.2">
      <c r="A1787" s="103"/>
      <c r="B1787" s="55" t="s">
        <v>1370</v>
      </c>
      <c r="C1787" s="55" t="s">
        <v>1371</v>
      </c>
      <c r="D1787" s="54" t="s">
        <v>111</v>
      </c>
      <c r="E1787" s="53">
        <v>0</v>
      </c>
      <c r="F1787" s="53"/>
      <c r="G1787" s="53">
        <v>0</v>
      </c>
      <c r="H1787" s="51"/>
      <c r="I1787" s="52"/>
      <c r="J1787" s="51"/>
      <c r="K1787" s="52"/>
      <c r="L1787" s="96"/>
    </row>
    <row r="1788" spans="1:56" ht="14.25" x14ac:dyDescent="0.2">
      <c r="A1788" s="103"/>
      <c r="B1788" s="55" t="s">
        <v>1372</v>
      </c>
      <c r="C1788" s="55" t="s">
        <v>1373</v>
      </c>
      <c r="D1788" s="54" t="s">
        <v>111</v>
      </c>
      <c r="E1788" s="53">
        <v>100</v>
      </c>
      <c r="F1788" s="53"/>
      <c r="G1788" s="53">
        <v>23</v>
      </c>
      <c r="H1788" s="51"/>
      <c r="I1788" s="52"/>
      <c r="J1788" s="51"/>
      <c r="K1788" s="52"/>
      <c r="L1788" s="96"/>
    </row>
    <row r="1789" spans="1:56" ht="14.25" x14ac:dyDescent="0.2">
      <c r="A1789" s="103"/>
      <c r="B1789" s="55" t="s">
        <v>1358</v>
      </c>
      <c r="C1789" s="55" t="s">
        <v>130</v>
      </c>
      <c r="D1789" s="54" t="s">
        <v>113</v>
      </c>
      <c r="E1789" s="53">
        <v>0</v>
      </c>
      <c r="F1789" s="53"/>
      <c r="G1789" s="53">
        <v>0</v>
      </c>
      <c r="H1789" s="51"/>
      <c r="I1789" s="52"/>
      <c r="J1789" s="51"/>
      <c r="K1789" s="52"/>
      <c r="L1789" s="96"/>
    </row>
    <row r="1790" spans="1:56" ht="14.25" x14ac:dyDescent="0.2">
      <c r="A1790" s="103"/>
      <c r="B1790" s="55" t="s">
        <v>1358</v>
      </c>
      <c r="C1790" s="55" t="s">
        <v>1374</v>
      </c>
      <c r="D1790" s="54" t="s">
        <v>110</v>
      </c>
      <c r="E1790" s="53">
        <v>0</v>
      </c>
      <c r="F1790" s="53"/>
      <c r="G1790" s="53">
        <v>0</v>
      </c>
      <c r="H1790" s="51"/>
      <c r="I1790" s="52"/>
      <c r="J1790" s="51"/>
      <c r="K1790" s="52"/>
      <c r="L1790" s="96"/>
    </row>
    <row r="1791" spans="1:56" ht="14.25" x14ac:dyDescent="0.2">
      <c r="A1791" s="103"/>
      <c r="B1791" s="55" t="s">
        <v>1375</v>
      </c>
      <c r="C1791" s="55" t="s">
        <v>1376</v>
      </c>
      <c r="D1791" s="54" t="s">
        <v>110</v>
      </c>
      <c r="E1791" s="53">
        <v>0</v>
      </c>
      <c r="F1791" s="53"/>
      <c r="G1791" s="53">
        <v>0</v>
      </c>
      <c r="H1791" s="51"/>
      <c r="I1791" s="52"/>
      <c r="J1791" s="51"/>
      <c r="K1791" s="52"/>
      <c r="L1791" s="96"/>
    </row>
    <row r="1792" spans="1:56" ht="14.25" x14ac:dyDescent="0.2">
      <c r="A1792" s="103"/>
      <c r="B1792" s="55"/>
      <c r="C1792" s="55" t="s">
        <v>68</v>
      </c>
      <c r="D1792" s="54" t="s">
        <v>69</v>
      </c>
      <c r="E1792" s="53">
        <v>122</v>
      </c>
      <c r="F1792" s="53">
        <f>ROUND(1.15,7)</f>
        <v>1.1499999999999999</v>
      </c>
      <c r="G1792" s="53">
        <v>32.268999999999998</v>
      </c>
      <c r="H1792" s="51"/>
      <c r="I1792" s="52"/>
      <c r="J1792" s="51"/>
      <c r="K1792" s="52"/>
      <c r="L1792" s="96"/>
    </row>
    <row r="1793" spans="1:56" ht="14.25" x14ac:dyDescent="0.2">
      <c r="A1793" s="103"/>
      <c r="B1793" s="55"/>
      <c r="C1793" s="60" t="s">
        <v>70</v>
      </c>
      <c r="D1793" s="59" t="s">
        <v>69</v>
      </c>
      <c r="E1793" s="58">
        <v>0.87</v>
      </c>
      <c r="F1793" s="58">
        <f>ROUND(1.25,7)</f>
        <v>1.25</v>
      </c>
      <c r="G1793" s="58">
        <v>0.25012499999999999</v>
      </c>
      <c r="H1793" s="56"/>
      <c r="I1793" s="57"/>
      <c r="J1793" s="56"/>
      <c r="K1793" s="57"/>
      <c r="L1793" s="95"/>
    </row>
    <row r="1794" spans="1:56" ht="14.25" x14ac:dyDescent="0.2">
      <c r="A1794" s="103"/>
      <c r="B1794" s="55"/>
      <c r="C1794" s="55" t="s">
        <v>71</v>
      </c>
      <c r="D1794" s="54"/>
      <c r="E1794" s="53"/>
      <c r="F1794" s="53"/>
      <c r="G1794" s="53"/>
      <c r="H1794" s="51">
        <f>H1783+H1784+H1786</f>
        <v>1542.78</v>
      </c>
      <c r="I1794" s="52"/>
      <c r="J1794" s="51">
        <f>J1783+J1784+J1786</f>
        <v>396.65999999999997</v>
      </c>
      <c r="K1794" s="52"/>
      <c r="L1794" s="96"/>
    </row>
    <row r="1795" spans="1:56" ht="14.25" x14ac:dyDescent="0.2">
      <c r="A1795" s="103"/>
      <c r="B1795" s="55"/>
      <c r="C1795" s="55" t="s">
        <v>72</v>
      </c>
      <c r="D1795" s="54"/>
      <c r="E1795" s="53"/>
      <c r="F1795" s="53"/>
      <c r="G1795" s="53"/>
      <c r="H1795" s="51"/>
      <c r="I1795" s="52"/>
      <c r="J1795" s="51">
        <f>SUM(Q1781:Q1798)+SUM(V1781:V1798)</f>
        <v>285.11999999999995</v>
      </c>
      <c r="K1795" s="52"/>
      <c r="L1795" s="96"/>
    </row>
    <row r="1796" spans="1:56" ht="71.25" x14ac:dyDescent="0.2">
      <c r="A1796" s="103"/>
      <c r="B1796" s="55" t="s">
        <v>969</v>
      </c>
      <c r="C1796" s="55" t="s">
        <v>968</v>
      </c>
      <c r="D1796" s="54" t="s">
        <v>73</v>
      </c>
      <c r="E1796" s="53">
        <v>128</v>
      </c>
      <c r="F1796" s="53">
        <f>ROUND(0.9,7)</f>
        <v>0.9</v>
      </c>
      <c r="G1796" s="53">
        <v>115.2</v>
      </c>
      <c r="H1796" s="51"/>
      <c r="I1796" s="52"/>
      <c r="J1796" s="51">
        <f>SUM(AC1781:AC1798)</f>
        <v>328.46</v>
      </c>
      <c r="K1796" s="52"/>
      <c r="L1796" s="96"/>
    </row>
    <row r="1797" spans="1:56" ht="71.25" x14ac:dyDescent="0.2">
      <c r="A1797" s="104"/>
      <c r="B1797" s="60" t="s">
        <v>967</v>
      </c>
      <c r="C1797" s="60" t="s">
        <v>966</v>
      </c>
      <c r="D1797" s="59" t="s">
        <v>73</v>
      </c>
      <c r="E1797" s="58">
        <v>83</v>
      </c>
      <c r="F1797" s="58">
        <f>ROUND(0.85,7)</f>
        <v>0.85</v>
      </c>
      <c r="G1797" s="58">
        <v>70.55</v>
      </c>
      <c r="H1797" s="56"/>
      <c r="I1797" s="57"/>
      <c r="J1797" s="56">
        <f>SUM(AE1781:AE1798)</f>
        <v>201.15</v>
      </c>
      <c r="K1797" s="57"/>
      <c r="L1797" s="95"/>
    </row>
    <row r="1798" spans="1:56" ht="15" x14ac:dyDescent="0.25">
      <c r="C1798" s="198" t="s">
        <v>74</v>
      </c>
      <c r="D1798" s="198"/>
      <c r="E1798" s="198"/>
      <c r="F1798" s="198"/>
      <c r="G1798" s="198"/>
      <c r="H1798" s="198"/>
      <c r="I1798" s="198">
        <f>J1783+J1784+J1786+J1796+J1797</f>
        <v>926.26999999999987</v>
      </c>
      <c r="J1798" s="198"/>
      <c r="O1798" s="49">
        <f>I1798</f>
        <v>926.26999999999987</v>
      </c>
      <c r="P1798" s="39">
        <f>K1798</f>
        <v>0</v>
      </c>
      <c r="Q1798" s="49">
        <f>J1783</f>
        <v>282.02999999999997</v>
      </c>
      <c r="R1798" s="49">
        <f>J1783</f>
        <v>282.02999999999997</v>
      </c>
      <c r="U1798" s="94">
        <f>L1783</f>
        <v>0</v>
      </c>
      <c r="V1798" s="49">
        <f>J1785</f>
        <v>3.09</v>
      </c>
      <c r="W1798" s="94">
        <f>L1785</f>
        <v>0</v>
      </c>
      <c r="X1798" s="49">
        <f>J1784</f>
        <v>25.18</v>
      </c>
      <c r="Z1798" s="94">
        <f>L1784</f>
        <v>0</v>
      </c>
      <c r="AB1798" s="49">
        <f>J1786</f>
        <v>89.45</v>
      </c>
      <c r="AN1798" s="39">
        <v>926.26999999999987</v>
      </c>
      <c r="AO1798" s="39">
        <v>89.45</v>
      </c>
      <c r="AP1798" s="39">
        <v>25.18</v>
      </c>
      <c r="AQ1798" s="39">
        <v>282.02999999999997</v>
      </c>
      <c r="AX1798" s="39">
        <v>0</v>
      </c>
      <c r="AY1798" s="39">
        <v>0</v>
      </c>
      <c r="AZ1798" s="39">
        <v>0</v>
      </c>
      <c r="BA1798" s="39">
        <v>0</v>
      </c>
    </row>
    <row r="1799" spans="1:56" ht="42.75" x14ac:dyDescent="0.2">
      <c r="A1799" s="103" t="s">
        <v>385</v>
      </c>
      <c r="B1799" s="55" t="s">
        <v>1127</v>
      </c>
      <c r="C1799" s="55" t="s">
        <v>1128</v>
      </c>
      <c r="D1799" s="54" t="s">
        <v>111</v>
      </c>
      <c r="E1799" s="53">
        <v>21.6</v>
      </c>
      <c r="F1799" s="53"/>
      <c r="G1799" s="53">
        <v>21.6</v>
      </c>
      <c r="H1799" s="51">
        <v>104.33</v>
      </c>
      <c r="I1799" s="52"/>
      <c r="J1799" s="51">
        <v>2253.5300000000002</v>
      </c>
      <c r="K1799" s="52"/>
      <c r="L1799" s="96"/>
      <c r="AC1799" s="39">
        <v>0</v>
      </c>
      <c r="AD1799" s="39">
        <v>0</v>
      </c>
      <c r="AE1799" s="39">
        <v>0</v>
      </c>
      <c r="AF1799" s="39">
        <v>0</v>
      </c>
      <c r="AS1799" s="39">
        <v>0</v>
      </c>
      <c r="AT1799" s="39">
        <v>0</v>
      </c>
      <c r="BC1799" s="39">
        <v>0</v>
      </c>
      <c r="BD1799" s="39">
        <v>0</v>
      </c>
    </row>
    <row r="1800" spans="1:56" x14ac:dyDescent="0.2">
      <c r="A1800" s="50"/>
      <c r="B1800" s="50"/>
      <c r="C1800" s="50"/>
      <c r="D1800" s="50"/>
      <c r="E1800" s="50"/>
      <c r="F1800" s="50"/>
      <c r="G1800" s="50"/>
      <c r="H1800" s="50"/>
      <c r="I1800" s="50"/>
      <c r="J1800" s="50"/>
      <c r="K1800" s="50"/>
      <c r="L1800" s="50"/>
    </row>
    <row r="1801" spans="1:56" ht="15" x14ac:dyDescent="0.25">
      <c r="C1801" s="198" t="s">
        <v>74</v>
      </c>
      <c r="D1801" s="198"/>
      <c r="E1801" s="198"/>
      <c r="F1801" s="198"/>
      <c r="G1801" s="198"/>
      <c r="H1801" s="198"/>
      <c r="I1801" s="198">
        <f>J1799</f>
        <v>2253.5300000000002</v>
      </c>
      <c r="J1801" s="198"/>
      <c r="O1801" s="49">
        <f>I1801</f>
        <v>2253.5300000000002</v>
      </c>
      <c r="P1801" s="39">
        <f>K1801</f>
        <v>0</v>
      </c>
      <c r="Q1801" s="39">
        <f>0</f>
        <v>0</v>
      </c>
      <c r="R1801" s="39">
        <f>0</f>
        <v>0</v>
      </c>
      <c r="U1801" s="39">
        <f>0</f>
        <v>0</v>
      </c>
      <c r="V1801" s="39">
        <f>0</f>
        <v>0</v>
      </c>
      <c r="W1801" s="39">
        <f>0</f>
        <v>0</v>
      </c>
      <c r="X1801" s="39">
        <f>0</f>
        <v>0</v>
      </c>
      <c r="Z1801" s="39">
        <f>0</f>
        <v>0</v>
      </c>
      <c r="AB1801" s="49">
        <f>I1801</f>
        <v>2253.5300000000002</v>
      </c>
      <c r="AN1801" s="39">
        <v>2253.5300000000002</v>
      </c>
      <c r="AO1801" s="39">
        <v>2253.5300000000002</v>
      </c>
      <c r="AP1801" s="39">
        <v>0</v>
      </c>
      <c r="AQ1801" s="39">
        <v>0</v>
      </c>
      <c r="AX1801" s="39">
        <v>0</v>
      </c>
      <c r="AY1801" s="39">
        <v>0</v>
      </c>
      <c r="AZ1801" s="39">
        <v>0</v>
      </c>
      <c r="BA1801" s="39">
        <v>0</v>
      </c>
    </row>
    <row r="1802" spans="1:56" ht="57" x14ac:dyDescent="0.2">
      <c r="A1802" s="103" t="s">
        <v>387</v>
      </c>
      <c r="B1802" s="55" t="s">
        <v>1176</v>
      </c>
      <c r="C1802" s="55" t="s">
        <v>1177</v>
      </c>
      <c r="D1802" s="54" t="s">
        <v>111</v>
      </c>
      <c r="E1802" s="53">
        <v>1.4</v>
      </c>
      <c r="F1802" s="53"/>
      <c r="G1802" s="53">
        <v>1.4</v>
      </c>
      <c r="H1802" s="51">
        <v>167.17</v>
      </c>
      <c r="I1802" s="52"/>
      <c r="J1802" s="51">
        <v>234.04</v>
      </c>
      <c r="K1802" s="52"/>
      <c r="L1802" s="96"/>
      <c r="AC1802" s="39">
        <v>0</v>
      </c>
      <c r="AD1802" s="39">
        <v>0</v>
      </c>
      <c r="AE1802" s="39">
        <v>0</v>
      </c>
      <c r="AF1802" s="39">
        <v>0</v>
      </c>
      <c r="AS1802" s="39">
        <v>0</v>
      </c>
      <c r="AT1802" s="39">
        <v>0</v>
      </c>
      <c r="BC1802" s="39">
        <v>0</v>
      </c>
      <c r="BD1802" s="39">
        <v>0</v>
      </c>
    </row>
    <row r="1803" spans="1:56" x14ac:dyDescent="0.2">
      <c r="A1803" s="50"/>
      <c r="B1803" s="50"/>
      <c r="C1803" s="50"/>
      <c r="D1803" s="50"/>
      <c r="E1803" s="50"/>
      <c r="F1803" s="50"/>
      <c r="G1803" s="50"/>
      <c r="H1803" s="50"/>
      <c r="I1803" s="50"/>
      <c r="J1803" s="50"/>
      <c r="K1803" s="50"/>
      <c r="L1803" s="50"/>
    </row>
    <row r="1804" spans="1:56" ht="15" x14ac:dyDescent="0.25">
      <c r="C1804" s="198" t="s">
        <v>74</v>
      </c>
      <c r="D1804" s="198"/>
      <c r="E1804" s="198"/>
      <c r="F1804" s="198"/>
      <c r="G1804" s="198"/>
      <c r="H1804" s="198"/>
      <c r="I1804" s="198">
        <f>J1802</f>
        <v>234.04</v>
      </c>
      <c r="J1804" s="198"/>
      <c r="O1804" s="49">
        <f>I1804</f>
        <v>234.04</v>
      </c>
      <c r="P1804" s="39">
        <f>K1804</f>
        <v>0</v>
      </c>
      <c r="Q1804" s="39">
        <f>0</f>
        <v>0</v>
      </c>
      <c r="R1804" s="39">
        <f>0</f>
        <v>0</v>
      </c>
      <c r="U1804" s="39">
        <f>0</f>
        <v>0</v>
      </c>
      <c r="V1804" s="39">
        <f>0</f>
        <v>0</v>
      </c>
      <c r="W1804" s="39">
        <f>0</f>
        <v>0</v>
      </c>
      <c r="X1804" s="39">
        <f>0</f>
        <v>0</v>
      </c>
      <c r="Z1804" s="39">
        <f>0</f>
        <v>0</v>
      </c>
      <c r="AB1804" s="49">
        <f>I1804</f>
        <v>234.04</v>
      </c>
      <c r="AN1804" s="39">
        <v>234.04</v>
      </c>
      <c r="AO1804" s="39">
        <v>234.04</v>
      </c>
      <c r="AP1804" s="39">
        <v>0</v>
      </c>
      <c r="AQ1804" s="39">
        <v>0</v>
      </c>
      <c r="AX1804" s="39">
        <v>0</v>
      </c>
      <c r="AY1804" s="39">
        <v>0</v>
      </c>
      <c r="AZ1804" s="39">
        <v>0</v>
      </c>
      <c r="BA1804" s="39">
        <v>0</v>
      </c>
    </row>
    <row r="1805" spans="1:56" ht="159" x14ac:dyDescent="0.2">
      <c r="A1805" s="103" t="s">
        <v>390</v>
      </c>
      <c r="B1805" s="55" t="s">
        <v>1165</v>
      </c>
      <c r="C1805" s="55" t="s">
        <v>1001</v>
      </c>
      <c r="D1805" s="54" t="s">
        <v>104</v>
      </c>
      <c r="E1805" s="53">
        <v>5.7799999999999997E-2</v>
      </c>
      <c r="F1805" s="53"/>
      <c r="G1805" s="53">
        <v>5.7799999999999997E-2</v>
      </c>
      <c r="H1805" s="51"/>
      <c r="I1805" s="52"/>
      <c r="J1805" s="51"/>
      <c r="K1805" s="52"/>
      <c r="L1805" s="96"/>
      <c r="AC1805" s="39">
        <v>104.3</v>
      </c>
      <c r="AD1805" s="39">
        <v>104.3</v>
      </c>
      <c r="AE1805" s="39">
        <v>63.88</v>
      </c>
      <c r="AF1805" s="39">
        <v>63.88</v>
      </c>
      <c r="AS1805" s="39">
        <v>104.3</v>
      </c>
      <c r="AT1805" s="39">
        <v>63.88</v>
      </c>
      <c r="BC1805" s="39">
        <v>0</v>
      </c>
      <c r="BD1805" s="39">
        <v>0</v>
      </c>
    </row>
    <row r="1806" spans="1:56" ht="38.25" x14ac:dyDescent="0.2">
      <c r="B1806" s="106" t="s">
        <v>452</v>
      </c>
    </row>
    <row r="1807" spans="1:56" ht="14.25" x14ac:dyDescent="0.2">
      <c r="A1807" s="103"/>
      <c r="B1807" s="61">
        <v>1</v>
      </c>
      <c r="C1807" s="55" t="s">
        <v>33</v>
      </c>
      <c r="D1807" s="54"/>
      <c r="E1807" s="53"/>
      <c r="F1807" s="53"/>
      <c r="G1807" s="53"/>
      <c r="H1807" s="51">
        <v>1345.96</v>
      </c>
      <c r="I1807" s="52">
        <f>ROUND(1.15,7)</f>
        <v>1.1499999999999999</v>
      </c>
      <c r="J1807" s="51">
        <v>89.47</v>
      </c>
      <c r="K1807" s="52"/>
      <c r="L1807" s="96"/>
    </row>
    <row r="1808" spans="1:56" ht="14.25" x14ac:dyDescent="0.2">
      <c r="A1808" s="103"/>
      <c r="B1808" s="61">
        <v>3</v>
      </c>
      <c r="C1808" s="55" t="s">
        <v>34</v>
      </c>
      <c r="D1808" s="54"/>
      <c r="E1808" s="53"/>
      <c r="F1808" s="53"/>
      <c r="G1808" s="53"/>
      <c r="H1808" s="51">
        <v>117.43</v>
      </c>
      <c r="I1808" s="52">
        <f>ROUND(1.25,7)</f>
        <v>1.25</v>
      </c>
      <c r="J1808" s="51">
        <v>8.48</v>
      </c>
      <c r="K1808" s="52"/>
      <c r="L1808" s="96"/>
    </row>
    <row r="1809" spans="1:56" ht="14.25" x14ac:dyDescent="0.2">
      <c r="A1809" s="103"/>
      <c r="B1809" s="61">
        <v>2</v>
      </c>
      <c r="C1809" s="55" t="s">
        <v>67</v>
      </c>
      <c r="D1809" s="54"/>
      <c r="E1809" s="53"/>
      <c r="F1809" s="53"/>
      <c r="G1809" s="53"/>
      <c r="H1809" s="51">
        <v>14.83</v>
      </c>
      <c r="I1809" s="52">
        <f>ROUND(1.25,7)</f>
        <v>1.25</v>
      </c>
      <c r="J1809" s="62">
        <v>1.07</v>
      </c>
      <c r="K1809" s="52"/>
      <c r="L1809" s="97"/>
    </row>
    <row r="1810" spans="1:56" ht="14.25" x14ac:dyDescent="0.2">
      <c r="A1810" s="103"/>
      <c r="B1810" s="61">
        <v>4</v>
      </c>
      <c r="C1810" s="55" t="s">
        <v>35</v>
      </c>
      <c r="D1810" s="54"/>
      <c r="E1810" s="53"/>
      <c r="F1810" s="53"/>
      <c r="G1810" s="53"/>
      <c r="H1810" s="51">
        <v>434.65</v>
      </c>
      <c r="I1810" s="52"/>
      <c r="J1810" s="51">
        <v>25.12</v>
      </c>
      <c r="K1810" s="52"/>
      <c r="L1810" s="96"/>
    </row>
    <row r="1811" spans="1:56" ht="14.25" x14ac:dyDescent="0.2">
      <c r="A1811" s="103"/>
      <c r="B1811" s="55" t="s">
        <v>1370</v>
      </c>
      <c r="C1811" s="55" t="s">
        <v>1371</v>
      </c>
      <c r="D1811" s="54" t="s">
        <v>111</v>
      </c>
      <c r="E1811" s="53">
        <v>0</v>
      </c>
      <c r="F1811" s="53"/>
      <c r="G1811" s="53">
        <v>0</v>
      </c>
      <c r="H1811" s="51"/>
      <c r="I1811" s="52"/>
      <c r="J1811" s="51"/>
      <c r="K1811" s="52"/>
      <c r="L1811" s="96"/>
    </row>
    <row r="1812" spans="1:56" ht="14.25" x14ac:dyDescent="0.2">
      <c r="A1812" s="103"/>
      <c r="B1812" s="55" t="s">
        <v>1372</v>
      </c>
      <c r="C1812" s="55" t="s">
        <v>1373</v>
      </c>
      <c r="D1812" s="54" t="s">
        <v>111</v>
      </c>
      <c r="E1812" s="53">
        <v>100</v>
      </c>
      <c r="F1812" s="53"/>
      <c r="G1812" s="53">
        <v>5.78</v>
      </c>
      <c r="H1812" s="51"/>
      <c r="I1812" s="52"/>
      <c r="J1812" s="51"/>
      <c r="K1812" s="52"/>
      <c r="L1812" s="96"/>
    </row>
    <row r="1813" spans="1:56" ht="14.25" x14ac:dyDescent="0.2">
      <c r="A1813" s="103"/>
      <c r="B1813" s="55" t="s">
        <v>1358</v>
      </c>
      <c r="C1813" s="55" t="s">
        <v>130</v>
      </c>
      <c r="D1813" s="54" t="s">
        <v>113</v>
      </c>
      <c r="E1813" s="53">
        <v>0</v>
      </c>
      <c r="F1813" s="53"/>
      <c r="G1813" s="53">
        <v>0</v>
      </c>
      <c r="H1813" s="51"/>
      <c r="I1813" s="52"/>
      <c r="J1813" s="51"/>
      <c r="K1813" s="52"/>
      <c r="L1813" s="96"/>
    </row>
    <row r="1814" spans="1:56" ht="14.25" x14ac:dyDescent="0.2">
      <c r="A1814" s="103"/>
      <c r="B1814" s="55" t="s">
        <v>1358</v>
      </c>
      <c r="C1814" s="55" t="s">
        <v>1374</v>
      </c>
      <c r="D1814" s="54" t="s">
        <v>110</v>
      </c>
      <c r="E1814" s="53">
        <v>0</v>
      </c>
      <c r="F1814" s="53"/>
      <c r="G1814" s="53">
        <v>0</v>
      </c>
      <c r="H1814" s="51"/>
      <c r="I1814" s="52"/>
      <c r="J1814" s="51"/>
      <c r="K1814" s="52"/>
      <c r="L1814" s="96"/>
    </row>
    <row r="1815" spans="1:56" ht="14.25" x14ac:dyDescent="0.2">
      <c r="A1815" s="103"/>
      <c r="B1815" s="55" t="s">
        <v>1375</v>
      </c>
      <c r="C1815" s="55" t="s">
        <v>1376</v>
      </c>
      <c r="D1815" s="54" t="s">
        <v>110</v>
      </c>
      <c r="E1815" s="53">
        <v>0</v>
      </c>
      <c r="F1815" s="53"/>
      <c r="G1815" s="53">
        <v>0</v>
      </c>
      <c r="H1815" s="51"/>
      <c r="I1815" s="52"/>
      <c r="J1815" s="51"/>
      <c r="K1815" s="52"/>
      <c r="L1815" s="96"/>
    </row>
    <row r="1816" spans="1:56" ht="14.25" x14ac:dyDescent="0.2">
      <c r="A1816" s="103"/>
      <c r="B1816" s="55" t="s">
        <v>1377</v>
      </c>
      <c r="C1816" s="55" t="s">
        <v>1378</v>
      </c>
      <c r="D1816" s="54" t="s">
        <v>110</v>
      </c>
      <c r="E1816" s="53">
        <v>0</v>
      </c>
      <c r="F1816" s="53"/>
      <c r="G1816" s="53">
        <v>0</v>
      </c>
      <c r="H1816" s="51"/>
      <c r="I1816" s="52"/>
      <c r="J1816" s="51"/>
      <c r="K1816" s="52"/>
      <c r="L1816" s="96"/>
    </row>
    <row r="1817" spans="1:56" ht="14.25" x14ac:dyDescent="0.2">
      <c r="A1817" s="103"/>
      <c r="B1817" s="55"/>
      <c r="C1817" s="55" t="s">
        <v>68</v>
      </c>
      <c r="D1817" s="54" t="s">
        <v>69</v>
      </c>
      <c r="E1817" s="53">
        <v>154</v>
      </c>
      <c r="F1817" s="53">
        <f>ROUND(1.15,7)</f>
        <v>1.1499999999999999</v>
      </c>
      <c r="G1817" s="53">
        <v>10.23638</v>
      </c>
      <c r="H1817" s="51"/>
      <c r="I1817" s="52"/>
      <c r="J1817" s="51"/>
      <c r="K1817" s="52"/>
      <c r="L1817" s="96"/>
    </row>
    <row r="1818" spans="1:56" ht="14.25" x14ac:dyDescent="0.2">
      <c r="A1818" s="103"/>
      <c r="B1818" s="55"/>
      <c r="C1818" s="60" t="s">
        <v>70</v>
      </c>
      <c r="D1818" s="59" t="s">
        <v>69</v>
      </c>
      <c r="E1818" s="58">
        <v>1.2</v>
      </c>
      <c r="F1818" s="58">
        <f>ROUND(1.25,7)</f>
        <v>1.25</v>
      </c>
      <c r="G1818" s="58">
        <v>8.6699999999999999E-2</v>
      </c>
      <c r="H1818" s="56"/>
      <c r="I1818" s="57"/>
      <c r="J1818" s="56"/>
      <c r="K1818" s="57"/>
      <c r="L1818" s="95"/>
    </row>
    <row r="1819" spans="1:56" ht="14.25" x14ac:dyDescent="0.2">
      <c r="A1819" s="103"/>
      <c r="B1819" s="55"/>
      <c r="C1819" s="55" t="s">
        <v>71</v>
      </c>
      <c r="D1819" s="54"/>
      <c r="E1819" s="53"/>
      <c r="F1819" s="53"/>
      <c r="G1819" s="53"/>
      <c r="H1819" s="51">
        <f>H1807+H1808+H1810</f>
        <v>1898.04</v>
      </c>
      <c r="I1819" s="52"/>
      <c r="J1819" s="51">
        <f>J1807+J1808+J1810</f>
        <v>123.07000000000001</v>
      </c>
      <c r="K1819" s="52"/>
      <c r="L1819" s="96"/>
    </row>
    <row r="1820" spans="1:56" ht="14.25" x14ac:dyDescent="0.2">
      <c r="A1820" s="103"/>
      <c r="B1820" s="55"/>
      <c r="C1820" s="55" t="s">
        <v>72</v>
      </c>
      <c r="D1820" s="54"/>
      <c r="E1820" s="53"/>
      <c r="F1820" s="53"/>
      <c r="G1820" s="53"/>
      <c r="H1820" s="51"/>
      <c r="I1820" s="52"/>
      <c r="J1820" s="51">
        <f>SUM(Q1805:Q1823)+SUM(V1805:V1823)</f>
        <v>90.539999999999992</v>
      </c>
      <c r="K1820" s="52"/>
      <c r="L1820" s="96"/>
    </row>
    <row r="1821" spans="1:56" ht="71.25" x14ac:dyDescent="0.2">
      <c r="A1821" s="103"/>
      <c r="B1821" s="55" t="s">
        <v>969</v>
      </c>
      <c r="C1821" s="55" t="s">
        <v>968</v>
      </c>
      <c r="D1821" s="54" t="s">
        <v>73</v>
      </c>
      <c r="E1821" s="53">
        <v>128</v>
      </c>
      <c r="F1821" s="53">
        <f>ROUND(0.9,7)</f>
        <v>0.9</v>
      </c>
      <c r="G1821" s="53">
        <v>115.2</v>
      </c>
      <c r="H1821" s="51"/>
      <c r="I1821" s="52"/>
      <c r="J1821" s="51">
        <f>SUM(AC1805:AC1823)</f>
        <v>104.3</v>
      </c>
      <c r="K1821" s="52"/>
      <c r="L1821" s="96"/>
    </row>
    <row r="1822" spans="1:56" ht="71.25" x14ac:dyDescent="0.2">
      <c r="A1822" s="104"/>
      <c r="B1822" s="60" t="s">
        <v>967</v>
      </c>
      <c r="C1822" s="60" t="s">
        <v>966</v>
      </c>
      <c r="D1822" s="59" t="s">
        <v>73</v>
      </c>
      <c r="E1822" s="58">
        <v>83</v>
      </c>
      <c r="F1822" s="58">
        <f>ROUND(0.85,7)</f>
        <v>0.85</v>
      </c>
      <c r="G1822" s="58">
        <v>70.55</v>
      </c>
      <c r="H1822" s="56"/>
      <c r="I1822" s="57"/>
      <c r="J1822" s="56">
        <f>SUM(AE1805:AE1823)</f>
        <v>63.88</v>
      </c>
      <c r="K1822" s="57"/>
      <c r="L1822" s="95"/>
    </row>
    <row r="1823" spans="1:56" ht="15" x14ac:dyDescent="0.25">
      <c r="C1823" s="198" t="s">
        <v>74</v>
      </c>
      <c r="D1823" s="198"/>
      <c r="E1823" s="198"/>
      <c r="F1823" s="198"/>
      <c r="G1823" s="198"/>
      <c r="H1823" s="198"/>
      <c r="I1823" s="198">
        <f>J1807+J1808+J1810+J1821+J1822</f>
        <v>291.25</v>
      </c>
      <c r="J1823" s="198"/>
      <c r="O1823" s="49">
        <f>I1823</f>
        <v>291.25</v>
      </c>
      <c r="P1823" s="39">
        <f>K1823</f>
        <v>0</v>
      </c>
      <c r="Q1823" s="49">
        <f>J1807</f>
        <v>89.47</v>
      </c>
      <c r="R1823" s="49">
        <f>J1807</f>
        <v>89.47</v>
      </c>
      <c r="U1823" s="94">
        <f>L1807</f>
        <v>0</v>
      </c>
      <c r="V1823" s="49">
        <f>J1809</f>
        <v>1.07</v>
      </c>
      <c r="W1823" s="94">
        <f>L1809</f>
        <v>0</v>
      </c>
      <c r="X1823" s="49">
        <f>J1808</f>
        <v>8.48</v>
      </c>
      <c r="Z1823" s="94">
        <f>L1808</f>
        <v>0</v>
      </c>
      <c r="AB1823" s="49">
        <f>J1810</f>
        <v>25.12</v>
      </c>
      <c r="AN1823" s="39">
        <v>291.25</v>
      </c>
      <c r="AO1823" s="39">
        <v>25.12</v>
      </c>
      <c r="AP1823" s="39">
        <v>8.48</v>
      </c>
      <c r="AQ1823" s="39">
        <v>89.47</v>
      </c>
      <c r="AX1823" s="39">
        <v>0</v>
      </c>
      <c r="AY1823" s="39">
        <v>0</v>
      </c>
      <c r="AZ1823" s="39">
        <v>0</v>
      </c>
      <c r="BA1823" s="39">
        <v>0</v>
      </c>
    </row>
    <row r="1824" spans="1:56" ht="28.5" x14ac:dyDescent="0.2">
      <c r="A1824" s="103" t="s">
        <v>392</v>
      </c>
      <c r="B1824" s="55" t="s">
        <v>1206</v>
      </c>
      <c r="C1824" s="55" t="s">
        <v>1207</v>
      </c>
      <c r="D1824" s="54" t="s">
        <v>111</v>
      </c>
      <c r="E1824" s="53">
        <v>3.1</v>
      </c>
      <c r="F1824" s="53"/>
      <c r="G1824" s="53">
        <v>3.1</v>
      </c>
      <c r="H1824" s="51">
        <v>96.29</v>
      </c>
      <c r="I1824" s="52"/>
      <c r="J1824" s="51">
        <v>298.5</v>
      </c>
      <c r="K1824" s="52"/>
      <c r="L1824" s="96"/>
      <c r="AC1824" s="39">
        <v>0</v>
      </c>
      <c r="AD1824" s="39">
        <v>0</v>
      </c>
      <c r="AE1824" s="39">
        <v>0</v>
      </c>
      <c r="AF1824" s="39">
        <v>0</v>
      </c>
      <c r="AS1824" s="39">
        <v>0</v>
      </c>
      <c r="AT1824" s="39">
        <v>0</v>
      </c>
      <c r="BC1824" s="39">
        <v>0</v>
      </c>
      <c r="BD1824" s="39">
        <v>0</v>
      </c>
    </row>
    <row r="1825" spans="1:56" x14ac:dyDescent="0.2">
      <c r="A1825" s="50"/>
      <c r="B1825" s="50"/>
      <c r="C1825" s="50"/>
      <c r="D1825" s="50"/>
      <c r="E1825" s="50"/>
      <c r="F1825" s="50"/>
      <c r="G1825" s="50"/>
      <c r="H1825" s="50"/>
      <c r="I1825" s="50"/>
      <c r="J1825" s="50"/>
      <c r="K1825" s="50"/>
      <c r="L1825" s="50"/>
    </row>
    <row r="1826" spans="1:56" ht="15" x14ac:dyDescent="0.25">
      <c r="C1826" s="198" t="s">
        <v>74</v>
      </c>
      <c r="D1826" s="198"/>
      <c r="E1826" s="198"/>
      <c r="F1826" s="198"/>
      <c r="G1826" s="198"/>
      <c r="H1826" s="198"/>
      <c r="I1826" s="198">
        <f>J1824</f>
        <v>298.5</v>
      </c>
      <c r="J1826" s="198"/>
      <c r="O1826" s="49">
        <f>I1826</f>
        <v>298.5</v>
      </c>
      <c r="P1826" s="39">
        <f>K1826</f>
        <v>0</v>
      </c>
      <c r="Q1826" s="39">
        <f>0</f>
        <v>0</v>
      </c>
      <c r="R1826" s="39">
        <f>0</f>
        <v>0</v>
      </c>
      <c r="U1826" s="39">
        <f>0</f>
        <v>0</v>
      </c>
      <c r="V1826" s="39">
        <f>0</f>
        <v>0</v>
      </c>
      <c r="W1826" s="39">
        <f>0</f>
        <v>0</v>
      </c>
      <c r="X1826" s="39">
        <f>0</f>
        <v>0</v>
      </c>
      <c r="Z1826" s="39">
        <f>0</f>
        <v>0</v>
      </c>
      <c r="AB1826" s="49">
        <f>I1826</f>
        <v>298.5</v>
      </c>
      <c r="AN1826" s="39">
        <v>298.5</v>
      </c>
      <c r="AO1826" s="39">
        <v>298.5</v>
      </c>
      <c r="AP1826" s="39">
        <v>0</v>
      </c>
      <c r="AQ1826" s="39">
        <v>0</v>
      </c>
      <c r="AX1826" s="39">
        <v>0</v>
      </c>
      <c r="AY1826" s="39">
        <v>0</v>
      </c>
      <c r="AZ1826" s="39">
        <v>0</v>
      </c>
      <c r="BA1826" s="39">
        <v>0</v>
      </c>
    </row>
    <row r="1827" spans="1:56" ht="42.75" x14ac:dyDescent="0.2">
      <c r="A1827" s="103" t="s">
        <v>395</v>
      </c>
      <c r="B1827" s="55" t="s">
        <v>1166</v>
      </c>
      <c r="C1827" s="55" t="s">
        <v>1167</v>
      </c>
      <c r="D1827" s="54" t="s">
        <v>111</v>
      </c>
      <c r="E1827" s="53">
        <v>1.88</v>
      </c>
      <c r="F1827" s="53"/>
      <c r="G1827" s="53">
        <v>1.88</v>
      </c>
      <c r="H1827" s="51">
        <v>79.12</v>
      </c>
      <c r="I1827" s="52"/>
      <c r="J1827" s="51">
        <v>148.75</v>
      </c>
      <c r="K1827" s="52"/>
      <c r="L1827" s="96"/>
      <c r="AC1827" s="39">
        <v>0</v>
      </c>
      <c r="AD1827" s="39">
        <v>0</v>
      </c>
      <c r="AE1827" s="39">
        <v>0</v>
      </c>
      <c r="AF1827" s="39">
        <v>0</v>
      </c>
      <c r="AS1827" s="39">
        <v>0</v>
      </c>
      <c r="AT1827" s="39">
        <v>0</v>
      </c>
      <c r="BC1827" s="39">
        <v>0</v>
      </c>
      <c r="BD1827" s="39">
        <v>0</v>
      </c>
    </row>
    <row r="1828" spans="1:56" x14ac:dyDescent="0.2">
      <c r="A1828" s="50"/>
      <c r="B1828" s="50"/>
      <c r="C1828" s="50"/>
      <c r="D1828" s="50"/>
      <c r="E1828" s="50"/>
      <c r="F1828" s="50"/>
      <c r="G1828" s="50"/>
      <c r="H1828" s="50"/>
      <c r="I1828" s="50"/>
      <c r="J1828" s="50"/>
      <c r="K1828" s="50"/>
      <c r="L1828" s="50"/>
    </row>
    <row r="1829" spans="1:56" ht="15" x14ac:dyDescent="0.25">
      <c r="C1829" s="198" t="s">
        <v>74</v>
      </c>
      <c r="D1829" s="198"/>
      <c r="E1829" s="198"/>
      <c r="F1829" s="198"/>
      <c r="G1829" s="198"/>
      <c r="H1829" s="198"/>
      <c r="I1829" s="198">
        <f>J1827</f>
        <v>148.75</v>
      </c>
      <c r="J1829" s="198"/>
      <c r="O1829" s="49">
        <f>I1829</f>
        <v>148.75</v>
      </c>
      <c r="P1829" s="39">
        <f>K1829</f>
        <v>0</v>
      </c>
      <c r="Q1829" s="39">
        <f>0</f>
        <v>0</v>
      </c>
      <c r="R1829" s="39">
        <f>0</f>
        <v>0</v>
      </c>
      <c r="U1829" s="39">
        <f>0</f>
        <v>0</v>
      </c>
      <c r="V1829" s="39">
        <f>0</f>
        <v>0</v>
      </c>
      <c r="W1829" s="39">
        <f>0</f>
        <v>0</v>
      </c>
      <c r="X1829" s="39">
        <f>0</f>
        <v>0</v>
      </c>
      <c r="Z1829" s="39">
        <f>0</f>
        <v>0</v>
      </c>
      <c r="AB1829" s="49">
        <f>I1829</f>
        <v>148.75</v>
      </c>
      <c r="AN1829" s="39">
        <v>148.75</v>
      </c>
      <c r="AO1829" s="39">
        <v>148.75</v>
      </c>
      <c r="AP1829" s="39">
        <v>0</v>
      </c>
      <c r="AQ1829" s="39">
        <v>0</v>
      </c>
      <c r="AX1829" s="39">
        <v>0</v>
      </c>
      <c r="AY1829" s="39">
        <v>0</v>
      </c>
      <c r="AZ1829" s="39">
        <v>0</v>
      </c>
      <c r="BA1829" s="39">
        <v>0</v>
      </c>
    </row>
    <row r="1830" spans="1:56" ht="57" x14ac:dyDescent="0.2">
      <c r="A1830" s="103" t="s">
        <v>397</v>
      </c>
      <c r="B1830" s="55" t="s">
        <v>1163</v>
      </c>
      <c r="C1830" s="55" t="s">
        <v>1164</v>
      </c>
      <c r="D1830" s="54" t="s">
        <v>111</v>
      </c>
      <c r="E1830" s="53">
        <v>0.8</v>
      </c>
      <c r="F1830" s="53"/>
      <c r="G1830" s="53">
        <v>0.8</v>
      </c>
      <c r="H1830" s="51">
        <v>185.53</v>
      </c>
      <c r="I1830" s="52"/>
      <c r="J1830" s="51">
        <v>148.41999999999999</v>
      </c>
      <c r="K1830" s="52"/>
      <c r="L1830" s="96"/>
      <c r="AC1830" s="39">
        <v>0</v>
      </c>
      <c r="AD1830" s="39">
        <v>0</v>
      </c>
      <c r="AE1830" s="39">
        <v>0</v>
      </c>
      <c r="AF1830" s="39">
        <v>0</v>
      </c>
      <c r="AS1830" s="39">
        <v>0</v>
      </c>
      <c r="AT1830" s="39">
        <v>0</v>
      </c>
      <c r="BC1830" s="39">
        <v>0</v>
      </c>
      <c r="BD1830" s="39">
        <v>0</v>
      </c>
    </row>
    <row r="1831" spans="1:56" x14ac:dyDescent="0.2">
      <c r="A1831" s="50"/>
      <c r="B1831" s="50"/>
      <c r="C1831" s="50"/>
      <c r="D1831" s="50"/>
      <c r="E1831" s="50"/>
      <c r="F1831" s="50"/>
      <c r="G1831" s="50"/>
      <c r="H1831" s="50"/>
      <c r="I1831" s="50"/>
      <c r="J1831" s="50"/>
      <c r="K1831" s="50"/>
      <c r="L1831" s="50"/>
    </row>
    <row r="1832" spans="1:56" ht="15" x14ac:dyDescent="0.25">
      <c r="C1832" s="198" t="s">
        <v>74</v>
      </c>
      <c r="D1832" s="198"/>
      <c r="E1832" s="198"/>
      <c r="F1832" s="198"/>
      <c r="G1832" s="198"/>
      <c r="H1832" s="198"/>
      <c r="I1832" s="198">
        <f>J1830</f>
        <v>148.41999999999999</v>
      </c>
      <c r="J1832" s="198"/>
      <c r="O1832" s="49">
        <f>I1832</f>
        <v>148.41999999999999</v>
      </c>
      <c r="P1832" s="39">
        <f>K1832</f>
        <v>0</v>
      </c>
      <c r="Q1832" s="39">
        <f>0</f>
        <v>0</v>
      </c>
      <c r="R1832" s="39">
        <f>0</f>
        <v>0</v>
      </c>
      <c r="U1832" s="39">
        <f>0</f>
        <v>0</v>
      </c>
      <c r="V1832" s="39">
        <f>0</f>
        <v>0</v>
      </c>
      <c r="W1832" s="39">
        <f>0</f>
        <v>0</v>
      </c>
      <c r="X1832" s="39">
        <f>0</f>
        <v>0</v>
      </c>
      <c r="Z1832" s="39">
        <f>0</f>
        <v>0</v>
      </c>
      <c r="AB1832" s="49">
        <f>I1832</f>
        <v>148.41999999999999</v>
      </c>
      <c r="AN1832" s="39">
        <v>148.41999999999999</v>
      </c>
      <c r="AO1832" s="39">
        <v>148.41999999999999</v>
      </c>
      <c r="AP1832" s="39">
        <v>0</v>
      </c>
      <c r="AQ1832" s="39">
        <v>0</v>
      </c>
      <c r="AX1832" s="39">
        <v>0</v>
      </c>
      <c r="AY1832" s="39">
        <v>0</v>
      </c>
      <c r="AZ1832" s="39">
        <v>0</v>
      </c>
      <c r="BA1832" s="39">
        <v>0</v>
      </c>
    </row>
    <row r="1833" spans="1:56" ht="71.25" x14ac:dyDescent="0.2">
      <c r="A1833" s="103" t="s">
        <v>402</v>
      </c>
      <c r="B1833" s="55" t="s">
        <v>1134</v>
      </c>
      <c r="C1833" s="55" t="s">
        <v>1135</v>
      </c>
      <c r="D1833" s="54" t="s">
        <v>108</v>
      </c>
      <c r="E1833" s="53">
        <v>8.0000000000000002E-3</v>
      </c>
      <c r="F1833" s="53"/>
      <c r="G1833" s="53">
        <v>8.0000000000000002E-3</v>
      </c>
      <c r="H1833" s="51">
        <v>12676.79</v>
      </c>
      <c r="I1833" s="52"/>
      <c r="J1833" s="51">
        <v>101.41</v>
      </c>
      <c r="K1833" s="52"/>
      <c r="L1833" s="96"/>
      <c r="AC1833" s="39">
        <v>0</v>
      </c>
      <c r="AD1833" s="39">
        <v>0</v>
      </c>
      <c r="AE1833" s="39">
        <v>0</v>
      </c>
      <c r="AF1833" s="39">
        <v>0</v>
      </c>
      <c r="AS1833" s="39">
        <v>0</v>
      </c>
      <c r="AT1833" s="39">
        <v>0</v>
      </c>
      <c r="BC1833" s="39">
        <v>0</v>
      </c>
      <c r="BD1833" s="39">
        <v>0</v>
      </c>
    </row>
    <row r="1834" spans="1:56" x14ac:dyDescent="0.2">
      <c r="A1834" s="50"/>
      <c r="B1834" s="50"/>
      <c r="C1834" s="50"/>
      <c r="D1834" s="50"/>
      <c r="E1834" s="50"/>
      <c r="F1834" s="50"/>
      <c r="G1834" s="50"/>
      <c r="H1834" s="50"/>
      <c r="I1834" s="50"/>
      <c r="J1834" s="50"/>
      <c r="K1834" s="50"/>
      <c r="L1834" s="50"/>
    </row>
    <row r="1835" spans="1:56" ht="15" x14ac:dyDescent="0.25">
      <c r="C1835" s="198" t="s">
        <v>74</v>
      </c>
      <c r="D1835" s="198"/>
      <c r="E1835" s="198"/>
      <c r="F1835" s="198"/>
      <c r="G1835" s="198"/>
      <c r="H1835" s="198"/>
      <c r="I1835" s="198">
        <f>J1833</f>
        <v>101.41</v>
      </c>
      <c r="J1835" s="198"/>
      <c r="O1835" s="49">
        <f>I1835</f>
        <v>101.41</v>
      </c>
      <c r="P1835" s="39">
        <f>K1835</f>
        <v>0</v>
      </c>
      <c r="Q1835" s="39">
        <f>0</f>
        <v>0</v>
      </c>
      <c r="R1835" s="39">
        <f>0</f>
        <v>0</v>
      </c>
      <c r="U1835" s="39">
        <f>0</f>
        <v>0</v>
      </c>
      <c r="V1835" s="39">
        <f>0</f>
        <v>0</v>
      </c>
      <c r="W1835" s="39">
        <f>0</f>
        <v>0</v>
      </c>
      <c r="X1835" s="39">
        <f>0</f>
        <v>0</v>
      </c>
      <c r="Z1835" s="39">
        <f>0</f>
        <v>0</v>
      </c>
      <c r="AB1835" s="49">
        <f>I1835</f>
        <v>101.41</v>
      </c>
      <c r="AN1835" s="39">
        <v>101.41</v>
      </c>
      <c r="AO1835" s="39">
        <v>101.41</v>
      </c>
      <c r="AP1835" s="39">
        <v>0</v>
      </c>
      <c r="AQ1835" s="39">
        <v>0</v>
      </c>
      <c r="AX1835" s="39">
        <v>0</v>
      </c>
      <c r="AY1835" s="39">
        <v>0</v>
      </c>
      <c r="AZ1835" s="39">
        <v>0</v>
      </c>
      <c r="BA1835" s="39">
        <v>0</v>
      </c>
    </row>
    <row r="1836" spans="1:56" ht="14.25" x14ac:dyDescent="0.2">
      <c r="C1836" s="107" t="s">
        <v>1208</v>
      </c>
    </row>
    <row r="1837" spans="1:56" ht="144.75" x14ac:dyDescent="0.2">
      <c r="A1837" s="103" t="s">
        <v>404</v>
      </c>
      <c r="B1837" s="55" t="s">
        <v>1191</v>
      </c>
      <c r="C1837" s="55" t="s">
        <v>1000</v>
      </c>
      <c r="D1837" s="54" t="s">
        <v>110</v>
      </c>
      <c r="E1837" s="53">
        <v>1</v>
      </c>
      <c r="F1837" s="53"/>
      <c r="G1837" s="53">
        <v>1</v>
      </c>
      <c r="H1837" s="51"/>
      <c r="I1837" s="52"/>
      <c r="J1837" s="51"/>
      <c r="K1837" s="52"/>
      <c r="L1837" s="96"/>
      <c r="AC1837" s="39">
        <v>140.16</v>
      </c>
      <c r="AD1837" s="39">
        <v>140.16</v>
      </c>
      <c r="AE1837" s="39">
        <v>85.84</v>
      </c>
      <c r="AF1837" s="39">
        <v>85.84</v>
      </c>
      <c r="AS1837" s="39">
        <v>140.16</v>
      </c>
      <c r="AT1837" s="39">
        <v>85.84</v>
      </c>
      <c r="BC1837" s="39">
        <v>0</v>
      </c>
      <c r="BD1837" s="39">
        <v>0</v>
      </c>
    </row>
    <row r="1838" spans="1:56" ht="38.25" x14ac:dyDescent="0.2">
      <c r="B1838" s="106" t="s">
        <v>452</v>
      </c>
    </row>
    <row r="1839" spans="1:56" ht="14.25" x14ac:dyDescent="0.2">
      <c r="A1839" s="103"/>
      <c r="B1839" s="61">
        <v>1</v>
      </c>
      <c r="C1839" s="55" t="s">
        <v>33</v>
      </c>
      <c r="D1839" s="54"/>
      <c r="E1839" s="53"/>
      <c r="F1839" s="53"/>
      <c r="G1839" s="53"/>
      <c r="H1839" s="51">
        <v>103.9</v>
      </c>
      <c r="I1839" s="52">
        <f>ROUND(1.15,7)</f>
        <v>1.1499999999999999</v>
      </c>
      <c r="J1839" s="51">
        <v>119.49</v>
      </c>
      <c r="K1839" s="52"/>
      <c r="L1839" s="96"/>
    </row>
    <row r="1840" spans="1:56" ht="14.25" x14ac:dyDescent="0.2">
      <c r="A1840" s="103"/>
      <c r="B1840" s="61">
        <v>3</v>
      </c>
      <c r="C1840" s="55" t="s">
        <v>34</v>
      </c>
      <c r="D1840" s="54"/>
      <c r="E1840" s="53"/>
      <c r="F1840" s="53"/>
      <c r="G1840" s="53"/>
      <c r="H1840" s="51">
        <v>20.6</v>
      </c>
      <c r="I1840" s="52">
        <f>ROUND(1.25,7)</f>
        <v>1.25</v>
      </c>
      <c r="J1840" s="51">
        <v>25.76</v>
      </c>
      <c r="K1840" s="52"/>
      <c r="L1840" s="96"/>
    </row>
    <row r="1841" spans="1:60" ht="14.25" x14ac:dyDescent="0.2">
      <c r="A1841" s="103"/>
      <c r="B1841" s="61">
        <v>2</v>
      </c>
      <c r="C1841" s="55" t="s">
        <v>67</v>
      </c>
      <c r="D1841" s="54"/>
      <c r="E1841" s="53"/>
      <c r="F1841" s="53"/>
      <c r="G1841" s="53"/>
      <c r="H1841" s="51">
        <v>1.74</v>
      </c>
      <c r="I1841" s="52">
        <f>ROUND(1.25,7)</f>
        <v>1.25</v>
      </c>
      <c r="J1841" s="62">
        <v>2.1800000000000002</v>
      </c>
      <c r="K1841" s="52"/>
      <c r="L1841" s="97"/>
    </row>
    <row r="1842" spans="1:60" ht="14.25" x14ac:dyDescent="0.2">
      <c r="A1842" s="103"/>
      <c r="B1842" s="61">
        <v>4</v>
      </c>
      <c r="C1842" s="55" t="s">
        <v>35</v>
      </c>
      <c r="D1842" s="54"/>
      <c r="E1842" s="53"/>
      <c r="F1842" s="53"/>
      <c r="G1842" s="53"/>
      <c r="H1842" s="51">
        <v>62.42</v>
      </c>
      <c r="I1842" s="52"/>
      <c r="J1842" s="51">
        <v>62.42</v>
      </c>
      <c r="K1842" s="52"/>
      <c r="L1842" s="96"/>
    </row>
    <row r="1843" spans="1:60" ht="14.25" x14ac:dyDescent="0.2">
      <c r="A1843" s="103"/>
      <c r="B1843" s="55"/>
      <c r="C1843" s="55" t="s">
        <v>68</v>
      </c>
      <c r="D1843" s="54" t="s">
        <v>69</v>
      </c>
      <c r="E1843" s="53">
        <v>10.8</v>
      </c>
      <c r="F1843" s="53">
        <f>ROUND(1.15,7)</f>
        <v>1.1499999999999999</v>
      </c>
      <c r="G1843" s="53">
        <v>12.42</v>
      </c>
      <c r="H1843" s="51"/>
      <c r="I1843" s="52"/>
      <c r="J1843" s="51"/>
      <c r="K1843" s="52"/>
      <c r="L1843" s="96"/>
    </row>
    <row r="1844" spans="1:60" ht="14.25" x14ac:dyDescent="0.2">
      <c r="A1844" s="103"/>
      <c r="B1844" s="55"/>
      <c r="C1844" s="60" t="s">
        <v>70</v>
      </c>
      <c r="D1844" s="59" t="s">
        <v>69</v>
      </c>
      <c r="E1844" s="58">
        <v>0.14000000000000001</v>
      </c>
      <c r="F1844" s="58">
        <f>ROUND(1.25,7)</f>
        <v>1.25</v>
      </c>
      <c r="G1844" s="58">
        <v>0.17499999999999999</v>
      </c>
      <c r="H1844" s="56"/>
      <c r="I1844" s="57"/>
      <c r="J1844" s="56"/>
      <c r="K1844" s="57"/>
      <c r="L1844" s="95"/>
    </row>
    <row r="1845" spans="1:60" ht="14.25" x14ac:dyDescent="0.2">
      <c r="A1845" s="103"/>
      <c r="B1845" s="55"/>
      <c r="C1845" s="55" t="s">
        <v>71</v>
      </c>
      <c r="D1845" s="54"/>
      <c r="E1845" s="53"/>
      <c r="F1845" s="53"/>
      <c r="G1845" s="53"/>
      <c r="H1845" s="51">
        <f>H1839+H1840+H1842</f>
        <v>186.92000000000002</v>
      </c>
      <c r="I1845" s="52"/>
      <c r="J1845" s="51">
        <f>J1839+J1840+J1842</f>
        <v>207.67000000000002</v>
      </c>
      <c r="K1845" s="52"/>
      <c r="L1845" s="96"/>
    </row>
    <row r="1846" spans="1:60" ht="14.25" x14ac:dyDescent="0.2">
      <c r="A1846" s="103"/>
      <c r="B1846" s="55"/>
      <c r="C1846" s="55" t="s">
        <v>72</v>
      </c>
      <c r="D1846" s="54"/>
      <c r="E1846" s="53"/>
      <c r="F1846" s="53"/>
      <c r="G1846" s="53"/>
      <c r="H1846" s="51"/>
      <c r="I1846" s="52"/>
      <c r="J1846" s="51">
        <f>SUM(Q1837:Q1849)+SUM(V1837:V1849)</f>
        <v>121.67</v>
      </c>
      <c r="K1846" s="52"/>
      <c r="L1846" s="96"/>
    </row>
    <row r="1847" spans="1:60" ht="71.25" x14ac:dyDescent="0.2">
      <c r="A1847" s="103"/>
      <c r="B1847" s="55" t="s">
        <v>969</v>
      </c>
      <c r="C1847" s="55" t="s">
        <v>968</v>
      </c>
      <c r="D1847" s="54" t="s">
        <v>73</v>
      </c>
      <c r="E1847" s="53">
        <v>128</v>
      </c>
      <c r="F1847" s="53">
        <f>ROUND(0.9,7)</f>
        <v>0.9</v>
      </c>
      <c r="G1847" s="53">
        <v>115.2</v>
      </c>
      <c r="H1847" s="51"/>
      <c r="I1847" s="52"/>
      <c r="J1847" s="51">
        <f>SUM(AC1837:AC1849)</f>
        <v>140.16</v>
      </c>
      <c r="K1847" s="52"/>
      <c r="L1847" s="96"/>
    </row>
    <row r="1848" spans="1:60" ht="71.25" x14ac:dyDescent="0.2">
      <c r="A1848" s="104"/>
      <c r="B1848" s="60" t="s">
        <v>967</v>
      </c>
      <c r="C1848" s="60" t="s">
        <v>966</v>
      </c>
      <c r="D1848" s="59" t="s">
        <v>73</v>
      </c>
      <c r="E1848" s="58">
        <v>83</v>
      </c>
      <c r="F1848" s="58">
        <f>ROUND(0.85,7)</f>
        <v>0.85</v>
      </c>
      <c r="G1848" s="58">
        <v>70.55</v>
      </c>
      <c r="H1848" s="56"/>
      <c r="I1848" s="57"/>
      <c r="J1848" s="56">
        <f>SUM(AE1837:AE1849)</f>
        <v>85.84</v>
      </c>
      <c r="K1848" s="57"/>
      <c r="L1848" s="95"/>
    </row>
    <row r="1849" spans="1:60" ht="15" x14ac:dyDescent="0.25">
      <c r="C1849" s="198" t="s">
        <v>74</v>
      </c>
      <c r="D1849" s="198"/>
      <c r="E1849" s="198"/>
      <c r="F1849" s="198"/>
      <c r="G1849" s="198"/>
      <c r="H1849" s="198"/>
      <c r="I1849" s="198">
        <f>J1839+J1840+J1842+J1847+J1848</f>
        <v>433.67000000000007</v>
      </c>
      <c r="J1849" s="198"/>
      <c r="O1849" s="49">
        <f>I1849</f>
        <v>433.67000000000007</v>
      </c>
      <c r="P1849" s="39">
        <f>K1849</f>
        <v>0</v>
      </c>
      <c r="Q1849" s="49">
        <f>J1839</f>
        <v>119.49</v>
      </c>
      <c r="R1849" s="49">
        <f>J1839</f>
        <v>119.49</v>
      </c>
      <c r="U1849" s="94">
        <f>L1839</f>
        <v>0</v>
      </c>
      <c r="V1849" s="49">
        <f>J1841</f>
        <v>2.1800000000000002</v>
      </c>
      <c r="W1849" s="94">
        <f>L1841</f>
        <v>0</v>
      </c>
      <c r="X1849" s="49">
        <f>J1840</f>
        <v>25.76</v>
      </c>
      <c r="Z1849" s="94">
        <f>L1840</f>
        <v>0</v>
      </c>
      <c r="AB1849" s="49">
        <f>J1842</f>
        <v>62.42</v>
      </c>
      <c r="AN1849" s="39">
        <v>433.67000000000007</v>
      </c>
      <c r="AO1849" s="39">
        <v>62.42</v>
      </c>
      <c r="AP1849" s="39">
        <v>25.76</v>
      </c>
      <c r="AQ1849" s="39">
        <v>119.49</v>
      </c>
      <c r="AX1849" s="39">
        <v>0</v>
      </c>
      <c r="AY1849" s="39">
        <v>0</v>
      </c>
      <c r="AZ1849" s="39">
        <v>0</v>
      </c>
      <c r="BA1849" s="39">
        <v>0</v>
      </c>
    </row>
    <row r="1850" spans="1:60" ht="42.75" x14ac:dyDescent="0.2">
      <c r="A1850" s="109" t="s">
        <v>408</v>
      </c>
      <c r="B1850" s="91" t="s">
        <v>1103</v>
      </c>
      <c r="C1850" s="91" t="s">
        <v>999</v>
      </c>
      <c r="D1850" s="90" t="s">
        <v>1104</v>
      </c>
      <c r="E1850" s="89">
        <v>1</v>
      </c>
      <c r="F1850" s="89"/>
      <c r="G1850" s="89">
        <v>1</v>
      </c>
      <c r="H1850" s="87">
        <v>12269.54</v>
      </c>
      <c r="I1850" s="88"/>
      <c r="J1850" s="87">
        <v>12269.54</v>
      </c>
      <c r="K1850" s="88"/>
      <c r="L1850" s="108"/>
      <c r="AC1850" s="39">
        <v>0</v>
      </c>
      <c r="AD1850" s="39">
        <v>0</v>
      </c>
      <c r="AE1850" s="39">
        <v>0</v>
      </c>
      <c r="AF1850" s="39">
        <v>0</v>
      </c>
      <c r="AS1850" s="39">
        <v>0</v>
      </c>
      <c r="AT1850" s="39">
        <v>0</v>
      </c>
      <c r="BC1850" s="39">
        <v>0</v>
      </c>
      <c r="BD1850" s="39">
        <v>0</v>
      </c>
    </row>
    <row r="1851" spans="1:60" x14ac:dyDescent="0.2">
      <c r="A1851" s="50"/>
      <c r="B1851" s="50"/>
      <c r="C1851" s="50"/>
      <c r="D1851" s="50"/>
      <c r="E1851" s="50"/>
      <c r="F1851" s="50"/>
      <c r="G1851" s="50"/>
      <c r="H1851" s="50"/>
      <c r="I1851" s="50"/>
      <c r="J1851" s="50"/>
      <c r="K1851" s="50"/>
      <c r="L1851" s="50"/>
    </row>
    <row r="1852" spans="1:60" ht="15" x14ac:dyDescent="0.25">
      <c r="A1852" s="86"/>
      <c r="B1852" s="86"/>
      <c r="C1852" s="227" t="s">
        <v>74</v>
      </c>
      <c r="D1852" s="227"/>
      <c r="E1852" s="227"/>
      <c r="F1852" s="227"/>
      <c r="G1852" s="227"/>
      <c r="H1852" s="227"/>
      <c r="I1852" s="227">
        <f>J1850</f>
        <v>12269.54</v>
      </c>
      <c r="J1852" s="227"/>
      <c r="K1852" s="86"/>
      <c r="L1852" s="86"/>
      <c r="O1852" s="49">
        <f>I1852</f>
        <v>12269.54</v>
      </c>
      <c r="P1852" s="39">
        <f>K1852</f>
        <v>0</v>
      </c>
      <c r="Q1852" s="39">
        <f>0</f>
        <v>0</v>
      </c>
      <c r="U1852" s="39">
        <f>0</f>
        <v>0</v>
      </c>
      <c r="V1852" s="39">
        <f>0</f>
        <v>0</v>
      </c>
      <c r="W1852" s="39">
        <f>0</f>
        <v>0</v>
      </c>
      <c r="X1852" s="39">
        <f>0</f>
        <v>0</v>
      </c>
      <c r="Z1852" s="39">
        <f>0</f>
        <v>0</v>
      </c>
      <c r="AB1852" s="49">
        <f>I1852</f>
        <v>12269.54</v>
      </c>
      <c r="AN1852" s="39">
        <v>0</v>
      </c>
      <c r="AO1852" s="39">
        <v>0</v>
      </c>
      <c r="AP1852" s="39">
        <v>0</v>
      </c>
      <c r="AQ1852" s="39">
        <v>0</v>
      </c>
      <c r="AX1852" s="39">
        <v>0</v>
      </c>
      <c r="AY1852" s="39">
        <v>0</v>
      </c>
      <c r="AZ1852" s="39">
        <v>0</v>
      </c>
      <c r="BA1852" s="39">
        <v>0</v>
      </c>
      <c r="BH1852" s="39">
        <v>12269.54</v>
      </c>
    </row>
    <row r="1853" spans="1:60" ht="159" x14ac:dyDescent="0.2">
      <c r="A1853" s="103" t="s">
        <v>411</v>
      </c>
      <c r="B1853" s="55" t="s">
        <v>1192</v>
      </c>
      <c r="C1853" s="55" t="s">
        <v>998</v>
      </c>
      <c r="D1853" s="54" t="s">
        <v>110</v>
      </c>
      <c r="E1853" s="53">
        <v>1</v>
      </c>
      <c r="F1853" s="53"/>
      <c r="G1853" s="53">
        <v>1</v>
      </c>
      <c r="H1853" s="51"/>
      <c r="I1853" s="52"/>
      <c r="J1853" s="51"/>
      <c r="K1853" s="52"/>
      <c r="L1853" s="96"/>
      <c r="AC1853" s="39">
        <v>9.1999999999999993</v>
      </c>
      <c r="AD1853" s="39">
        <v>9.1999999999999993</v>
      </c>
      <c r="AE1853" s="39">
        <v>5.64</v>
      </c>
      <c r="AF1853" s="39">
        <v>5.64</v>
      </c>
      <c r="AS1853" s="39">
        <v>9.1999999999999993</v>
      </c>
      <c r="AT1853" s="39">
        <v>5.64</v>
      </c>
      <c r="BC1853" s="39">
        <v>0</v>
      </c>
      <c r="BD1853" s="39">
        <v>0</v>
      </c>
    </row>
    <row r="1854" spans="1:60" ht="38.25" x14ac:dyDescent="0.2">
      <c r="B1854" s="106" t="s">
        <v>452</v>
      </c>
    </row>
    <row r="1855" spans="1:60" ht="14.25" x14ac:dyDescent="0.2">
      <c r="A1855" s="103"/>
      <c r="B1855" s="61">
        <v>1</v>
      </c>
      <c r="C1855" s="55" t="s">
        <v>33</v>
      </c>
      <c r="D1855" s="54"/>
      <c r="E1855" s="53"/>
      <c r="F1855" s="53"/>
      <c r="G1855" s="53"/>
      <c r="H1855" s="51">
        <v>6.82</v>
      </c>
      <c r="I1855" s="52">
        <f>ROUND(1.15,7)</f>
        <v>1.1499999999999999</v>
      </c>
      <c r="J1855" s="51">
        <v>7.84</v>
      </c>
      <c r="K1855" s="52"/>
      <c r="L1855" s="96"/>
    </row>
    <row r="1856" spans="1:60" ht="14.25" x14ac:dyDescent="0.2">
      <c r="A1856" s="103"/>
      <c r="B1856" s="61">
        <v>3</v>
      </c>
      <c r="C1856" s="55" t="s">
        <v>34</v>
      </c>
      <c r="D1856" s="54"/>
      <c r="E1856" s="53"/>
      <c r="F1856" s="53"/>
      <c r="G1856" s="53"/>
      <c r="H1856" s="51">
        <v>2.06</v>
      </c>
      <c r="I1856" s="52">
        <f>ROUND(1.25,7)</f>
        <v>1.25</v>
      </c>
      <c r="J1856" s="51">
        <v>2.58</v>
      </c>
      <c r="K1856" s="52"/>
      <c r="L1856" s="96"/>
    </row>
    <row r="1857" spans="1:56" ht="14.25" x14ac:dyDescent="0.2">
      <c r="A1857" s="103"/>
      <c r="B1857" s="61">
        <v>2</v>
      </c>
      <c r="C1857" s="55" t="s">
        <v>67</v>
      </c>
      <c r="D1857" s="54"/>
      <c r="E1857" s="53"/>
      <c r="F1857" s="53"/>
      <c r="G1857" s="53"/>
      <c r="H1857" s="51">
        <v>0.12</v>
      </c>
      <c r="I1857" s="52">
        <f>ROUND(1.25,7)</f>
        <v>1.25</v>
      </c>
      <c r="J1857" s="62">
        <v>0.15</v>
      </c>
      <c r="K1857" s="52"/>
      <c r="L1857" s="97"/>
    </row>
    <row r="1858" spans="1:56" ht="14.25" x14ac:dyDescent="0.2">
      <c r="A1858" s="103"/>
      <c r="B1858" s="61">
        <v>4</v>
      </c>
      <c r="C1858" s="55" t="s">
        <v>35</v>
      </c>
      <c r="D1858" s="54"/>
      <c r="E1858" s="53"/>
      <c r="F1858" s="53"/>
      <c r="G1858" s="53"/>
      <c r="H1858" s="51">
        <v>3.37</v>
      </c>
      <c r="I1858" s="52"/>
      <c r="J1858" s="51">
        <v>3.37</v>
      </c>
      <c r="K1858" s="52"/>
      <c r="L1858" s="96"/>
    </row>
    <row r="1859" spans="1:56" ht="14.25" x14ac:dyDescent="0.2">
      <c r="A1859" s="103"/>
      <c r="B1859" s="55" t="s">
        <v>1358</v>
      </c>
      <c r="C1859" s="55" t="s">
        <v>130</v>
      </c>
      <c r="D1859" s="54" t="s">
        <v>113</v>
      </c>
      <c r="E1859" s="53">
        <v>0</v>
      </c>
      <c r="F1859" s="53"/>
      <c r="G1859" s="53">
        <v>0</v>
      </c>
      <c r="H1859" s="51"/>
      <c r="I1859" s="52"/>
      <c r="J1859" s="51"/>
      <c r="K1859" s="52"/>
      <c r="L1859" s="96"/>
    </row>
    <row r="1860" spans="1:56" ht="14.25" x14ac:dyDescent="0.2">
      <c r="A1860" s="103"/>
      <c r="B1860" s="55" t="s">
        <v>1359</v>
      </c>
      <c r="C1860" s="55" t="s">
        <v>1360</v>
      </c>
      <c r="D1860" s="54" t="s">
        <v>110</v>
      </c>
      <c r="E1860" s="53">
        <v>1</v>
      </c>
      <c r="F1860" s="53"/>
      <c r="G1860" s="53">
        <v>1</v>
      </c>
      <c r="H1860" s="51"/>
      <c r="I1860" s="52"/>
      <c r="J1860" s="51"/>
      <c r="K1860" s="52"/>
      <c r="L1860" s="96"/>
    </row>
    <row r="1861" spans="1:56" ht="14.25" x14ac:dyDescent="0.2">
      <c r="A1861" s="103"/>
      <c r="B1861" s="55"/>
      <c r="C1861" s="55" t="s">
        <v>68</v>
      </c>
      <c r="D1861" s="54" t="s">
        <v>69</v>
      </c>
      <c r="E1861" s="53">
        <v>0.77</v>
      </c>
      <c r="F1861" s="53">
        <f>ROUND(1.15,7)</f>
        <v>1.1499999999999999</v>
      </c>
      <c r="G1861" s="53">
        <v>0.88549999999999995</v>
      </c>
      <c r="H1861" s="51"/>
      <c r="I1861" s="52"/>
      <c r="J1861" s="51"/>
      <c r="K1861" s="52"/>
      <c r="L1861" s="96"/>
    </row>
    <row r="1862" spans="1:56" ht="14.25" x14ac:dyDescent="0.2">
      <c r="A1862" s="103"/>
      <c r="B1862" s="55"/>
      <c r="C1862" s="60" t="s">
        <v>70</v>
      </c>
      <c r="D1862" s="59" t="s">
        <v>69</v>
      </c>
      <c r="E1862" s="58">
        <v>0.01</v>
      </c>
      <c r="F1862" s="58">
        <f>ROUND(1.25,7)</f>
        <v>1.25</v>
      </c>
      <c r="G1862" s="58">
        <v>1.2500000000000001E-2</v>
      </c>
      <c r="H1862" s="56"/>
      <c r="I1862" s="57"/>
      <c r="J1862" s="56"/>
      <c r="K1862" s="57"/>
      <c r="L1862" s="95"/>
    </row>
    <row r="1863" spans="1:56" ht="14.25" x14ac:dyDescent="0.2">
      <c r="A1863" s="103"/>
      <c r="B1863" s="55"/>
      <c r="C1863" s="55" t="s">
        <v>71</v>
      </c>
      <c r="D1863" s="54"/>
      <c r="E1863" s="53"/>
      <c r="F1863" s="53"/>
      <c r="G1863" s="53"/>
      <c r="H1863" s="51">
        <f>H1855+H1856+H1858</f>
        <v>12.25</v>
      </c>
      <c r="I1863" s="52"/>
      <c r="J1863" s="51">
        <f>J1855+J1856+J1858</f>
        <v>13.79</v>
      </c>
      <c r="K1863" s="52"/>
      <c r="L1863" s="96"/>
    </row>
    <row r="1864" spans="1:56" ht="14.25" x14ac:dyDescent="0.2">
      <c r="A1864" s="103"/>
      <c r="B1864" s="55"/>
      <c r="C1864" s="55" t="s">
        <v>72</v>
      </c>
      <c r="D1864" s="54"/>
      <c r="E1864" s="53"/>
      <c r="F1864" s="53"/>
      <c r="G1864" s="53"/>
      <c r="H1864" s="51"/>
      <c r="I1864" s="52"/>
      <c r="J1864" s="51">
        <f>SUM(Q1853:Q1867)+SUM(V1853:V1867)</f>
        <v>7.99</v>
      </c>
      <c r="K1864" s="52"/>
      <c r="L1864" s="96"/>
    </row>
    <row r="1865" spans="1:56" ht="71.25" x14ac:dyDescent="0.2">
      <c r="A1865" s="103"/>
      <c r="B1865" s="55" t="s">
        <v>969</v>
      </c>
      <c r="C1865" s="55" t="s">
        <v>968</v>
      </c>
      <c r="D1865" s="54" t="s">
        <v>73</v>
      </c>
      <c r="E1865" s="53">
        <v>128</v>
      </c>
      <c r="F1865" s="53">
        <f>ROUND(0.9,7)</f>
        <v>0.9</v>
      </c>
      <c r="G1865" s="53">
        <v>115.2</v>
      </c>
      <c r="H1865" s="51"/>
      <c r="I1865" s="52"/>
      <c r="J1865" s="51">
        <f>SUM(AC1853:AC1867)</f>
        <v>9.1999999999999993</v>
      </c>
      <c r="K1865" s="52"/>
      <c r="L1865" s="96"/>
    </row>
    <row r="1866" spans="1:56" ht="71.25" x14ac:dyDescent="0.2">
      <c r="A1866" s="104"/>
      <c r="B1866" s="60" t="s">
        <v>967</v>
      </c>
      <c r="C1866" s="60" t="s">
        <v>966</v>
      </c>
      <c r="D1866" s="59" t="s">
        <v>73</v>
      </c>
      <c r="E1866" s="58">
        <v>83</v>
      </c>
      <c r="F1866" s="58">
        <f>ROUND(0.85,7)</f>
        <v>0.85</v>
      </c>
      <c r="G1866" s="58">
        <v>70.55</v>
      </c>
      <c r="H1866" s="56"/>
      <c r="I1866" s="57"/>
      <c r="J1866" s="56">
        <f>SUM(AE1853:AE1867)</f>
        <v>5.64</v>
      </c>
      <c r="K1866" s="57"/>
      <c r="L1866" s="95"/>
    </row>
    <row r="1867" spans="1:56" ht="15" x14ac:dyDescent="0.25">
      <c r="C1867" s="198" t="s">
        <v>74</v>
      </c>
      <c r="D1867" s="198"/>
      <c r="E1867" s="198"/>
      <c r="F1867" s="198"/>
      <c r="G1867" s="198"/>
      <c r="H1867" s="198"/>
      <c r="I1867" s="198">
        <f>J1855+J1856+J1858+J1865+J1866</f>
        <v>28.63</v>
      </c>
      <c r="J1867" s="198"/>
      <c r="O1867" s="49">
        <f>I1867</f>
        <v>28.63</v>
      </c>
      <c r="P1867" s="39">
        <f>K1867</f>
        <v>0</v>
      </c>
      <c r="Q1867" s="49">
        <f>J1855</f>
        <v>7.84</v>
      </c>
      <c r="R1867" s="49">
        <f>J1855</f>
        <v>7.84</v>
      </c>
      <c r="U1867" s="94">
        <f>L1855</f>
        <v>0</v>
      </c>
      <c r="V1867" s="49">
        <f>J1857</f>
        <v>0.15</v>
      </c>
      <c r="W1867" s="94">
        <f>L1857</f>
        <v>0</v>
      </c>
      <c r="X1867" s="49">
        <f>J1856</f>
        <v>2.58</v>
      </c>
      <c r="Z1867" s="94">
        <f>L1856</f>
        <v>0</v>
      </c>
      <c r="AB1867" s="49">
        <f>J1858</f>
        <v>3.37</v>
      </c>
      <c r="AN1867" s="39">
        <v>28.63</v>
      </c>
      <c r="AO1867" s="39">
        <v>3.37</v>
      </c>
      <c r="AP1867" s="39">
        <v>2.58</v>
      </c>
      <c r="AQ1867" s="39">
        <v>7.84</v>
      </c>
      <c r="AX1867" s="39">
        <v>0</v>
      </c>
      <c r="AY1867" s="39">
        <v>0</v>
      </c>
      <c r="AZ1867" s="39">
        <v>0</v>
      </c>
      <c r="BA1867" s="39">
        <v>0</v>
      </c>
    </row>
    <row r="1868" spans="1:56" ht="42.75" x14ac:dyDescent="0.2">
      <c r="A1868" s="103" t="s">
        <v>414</v>
      </c>
      <c r="B1868" s="55" t="s">
        <v>1193</v>
      </c>
      <c r="C1868" s="55" t="s">
        <v>1194</v>
      </c>
      <c r="D1868" s="54" t="s">
        <v>110</v>
      </c>
      <c r="E1868" s="53">
        <v>1</v>
      </c>
      <c r="F1868" s="53"/>
      <c r="G1868" s="53">
        <v>1</v>
      </c>
      <c r="H1868" s="51">
        <v>1206.1099999999999</v>
      </c>
      <c r="I1868" s="52"/>
      <c r="J1868" s="51">
        <v>1206.1099999999999</v>
      </c>
      <c r="K1868" s="52"/>
      <c r="L1868" s="96"/>
      <c r="AC1868" s="39">
        <v>0</v>
      </c>
      <c r="AD1868" s="39">
        <v>0</v>
      </c>
      <c r="AE1868" s="39">
        <v>0</v>
      </c>
      <c r="AF1868" s="39">
        <v>0</v>
      </c>
      <c r="AS1868" s="39">
        <v>0</v>
      </c>
      <c r="AT1868" s="39">
        <v>0</v>
      </c>
      <c r="BC1868" s="39">
        <v>0</v>
      </c>
      <c r="BD1868" s="39">
        <v>0</v>
      </c>
    </row>
    <row r="1869" spans="1:56" x14ac:dyDescent="0.2">
      <c r="A1869" s="50"/>
      <c r="B1869" s="50"/>
      <c r="C1869" s="50"/>
      <c r="D1869" s="50"/>
      <c r="E1869" s="50"/>
      <c r="F1869" s="50"/>
      <c r="G1869" s="50"/>
      <c r="H1869" s="50"/>
      <c r="I1869" s="50"/>
      <c r="J1869" s="50"/>
      <c r="K1869" s="50"/>
      <c r="L1869" s="50"/>
    </row>
    <row r="1870" spans="1:56" ht="15" x14ac:dyDescent="0.25">
      <c r="C1870" s="198" t="s">
        <v>74</v>
      </c>
      <c r="D1870" s="198"/>
      <c r="E1870" s="198"/>
      <c r="F1870" s="198"/>
      <c r="G1870" s="198"/>
      <c r="H1870" s="198"/>
      <c r="I1870" s="198">
        <f>J1868</f>
        <v>1206.1099999999999</v>
      </c>
      <c r="J1870" s="198"/>
      <c r="O1870" s="49">
        <f>I1870</f>
        <v>1206.1099999999999</v>
      </c>
      <c r="P1870" s="39">
        <f>K1870</f>
        <v>0</v>
      </c>
      <c r="Q1870" s="39">
        <f>0</f>
        <v>0</v>
      </c>
      <c r="R1870" s="39">
        <f>0</f>
        <v>0</v>
      </c>
      <c r="U1870" s="39">
        <f>0</f>
        <v>0</v>
      </c>
      <c r="V1870" s="39">
        <f>0</f>
        <v>0</v>
      </c>
      <c r="W1870" s="39">
        <f>0</f>
        <v>0</v>
      </c>
      <c r="X1870" s="39">
        <f>0</f>
        <v>0</v>
      </c>
      <c r="Z1870" s="39">
        <f>0</f>
        <v>0</v>
      </c>
      <c r="AB1870" s="49">
        <f>I1870</f>
        <v>1206.1099999999999</v>
      </c>
      <c r="AN1870" s="39">
        <v>1206.1099999999999</v>
      </c>
      <c r="AO1870" s="39">
        <v>1206.1099999999999</v>
      </c>
      <c r="AP1870" s="39">
        <v>0</v>
      </c>
      <c r="AQ1870" s="39">
        <v>0</v>
      </c>
      <c r="AX1870" s="39">
        <v>0</v>
      </c>
      <c r="AY1870" s="39">
        <v>0</v>
      </c>
      <c r="AZ1870" s="39">
        <v>0</v>
      </c>
      <c r="BA1870" s="39">
        <v>0</v>
      </c>
    </row>
    <row r="1871" spans="1:56" ht="130.5" x14ac:dyDescent="0.2">
      <c r="A1871" s="103" t="s">
        <v>417</v>
      </c>
      <c r="B1871" s="55" t="s">
        <v>1116</v>
      </c>
      <c r="C1871" s="55" t="s">
        <v>994</v>
      </c>
      <c r="D1871" s="54" t="s">
        <v>110</v>
      </c>
      <c r="E1871" s="53">
        <v>1</v>
      </c>
      <c r="F1871" s="53"/>
      <c r="G1871" s="53">
        <v>1</v>
      </c>
      <c r="H1871" s="51"/>
      <c r="I1871" s="52"/>
      <c r="J1871" s="51"/>
      <c r="K1871" s="52"/>
      <c r="L1871" s="96"/>
      <c r="AC1871" s="39">
        <v>12.89</v>
      </c>
      <c r="AD1871" s="39">
        <v>12.89</v>
      </c>
      <c r="AE1871" s="39">
        <v>7.89</v>
      </c>
      <c r="AF1871" s="39">
        <v>7.89</v>
      </c>
      <c r="AS1871" s="39">
        <v>12.89</v>
      </c>
      <c r="AT1871" s="39">
        <v>7.89</v>
      </c>
      <c r="BC1871" s="39">
        <v>0</v>
      </c>
      <c r="BD1871" s="39">
        <v>0</v>
      </c>
    </row>
    <row r="1872" spans="1:56" ht="38.25" x14ac:dyDescent="0.2">
      <c r="B1872" s="106" t="s">
        <v>452</v>
      </c>
    </row>
    <row r="1873" spans="1:56" ht="14.25" x14ac:dyDescent="0.2">
      <c r="A1873" s="103"/>
      <c r="B1873" s="61">
        <v>1</v>
      </c>
      <c r="C1873" s="55" t="s">
        <v>33</v>
      </c>
      <c r="D1873" s="54"/>
      <c r="E1873" s="53"/>
      <c r="F1873" s="53"/>
      <c r="G1873" s="53"/>
      <c r="H1873" s="51">
        <v>9.6</v>
      </c>
      <c r="I1873" s="52">
        <f>ROUND(1.15,7)</f>
        <v>1.1499999999999999</v>
      </c>
      <c r="J1873" s="51">
        <v>11.04</v>
      </c>
      <c r="K1873" s="52"/>
      <c r="L1873" s="96"/>
    </row>
    <row r="1874" spans="1:56" ht="14.25" x14ac:dyDescent="0.2">
      <c r="A1874" s="103"/>
      <c r="B1874" s="61">
        <v>3</v>
      </c>
      <c r="C1874" s="55" t="s">
        <v>34</v>
      </c>
      <c r="D1874" s="54"/>
      <c r="E1874" s="53"/>
      <c r="F1874" s="53"/>
      <c r="G1874" s="53"/>
      <c r="H1874" s="51">
        <v>1.47</v>
      </c>
      <c r="I1874" s="52">
        <f>ROUND(1.25,7)</f>
        <v>1.25</v>
      </c>
      <c r="J1874" s="51">
        <v>1.84</v>
      </c>
      <c r="K1874" s="52"/>
      <c r="L1874" s="96"/>
    </row>
    <row r="1875" spans="1:56" ht="14.25" x14ac:dyDescent="0.2">
      <c r="A1875" s="103"/>
      <c r="B1875" s="61">
        <v>2</v>
      </c>
      <c r="C1875" s="55" t="s">
        <v>67</v>
      </c>
      <c r="D1875" s="54"/>
      <c r="E1875" s="53"/>
      <c r="F1875" s="53"/>
      <c r="G1875" s="53"/>
      <c r="H1875" s="51">
        <v>0.12</v>
      </c>
      <c r="I1875" s="52">
        <f>ROUND(1.25,7)</f>
        <v>1.25</v>
      </c>
      <c r="J1875" s="62">
        <v>0.15</v>
      </c>
      <c r="K1875" s="52"/>
      <c r="L1875" s="97"/>
    </row>
    <row r="1876" spans="1:56" ht="14.25" x14ac:dyDescent="0.2">
      <c r="A1876" s="103"/>
      <c r="B1876" s="61">
        <v>4</v>
      </c>
      <c r="C1876" s="55" t="s">
        <v>35</v>
      </c>
      <c r="D1876" s="54"/>
      <c r="E1876" s="53"/>
      <c r="F1876" s="53"/>
      <c r="G1876" s="53"/>
      <c r="H1876" s="51">
        <v>4.0999999999999996</v>
      </c>
      <c r="I1876" s="52"/>
      <c r="J1876" s="51">
        <v>4.0999999999999996</v>
      </c>
      <c r="K1876" s="52"/>
      <c r="L1876" s="96"/>
    </row>
    <row r="1877" spans="1:56" ht="14.25" x14ac:dyDescent="0.2">
      <c r="A1877" s="103"/>
      <c r="B1877" s="55" t="s">
        <v>1356</v>
      </c>
      <c r="C1877" s="55" t="s">
        <v>1357</v>
      </c>
      <c r="D1877" s="54" t="s">
        <v>110</v>
      </c>
      <c r="E1877" s="53">
        <v>1</v>
      </c>
      <c r="F1877" s="53"/>
      <c r="G1877" s="53">
        <v>1</v>
      </c>
      <c r="H1877" s="51"/>
      <c r="I1877" s="52"/>
      <c r="J1877" s="51"/>
      <c r="K1877" s="52"/>
      <c r="L1877" s="96"/>
    </row>
    <row r="1878" spans="1:56" ht="14.25" x14ac:dyDescent="0.2">
      <c r="A1878" s="103"/>
      <c r="B1878" s="55"/>
      <c r="C1878" s="55" t="s">
        <v>68</v>
      </c>
      <c r="D1878" s="54" t="s">
        <v>69</v>
      </c>
      <c r="E1878" s="53">
        <v>1.07</v>
      </c>
      <c r="F1878" s="53">
        <f>ROUND(1.15,7)</f>
        <v>1.1499999999999999</v>
      </c>
      <c r="G1878" s="53">
        <v>1.2304999999999999</v>
      </c>
      <c r="H1878" s="51"/>
      <c r="I1878" s="52"/>
      <c r="J1878" s="51"/>
      <c r="K1878" s="52"/>
      <c r="L1878" s="96"/>
    </row>
    <row r="1879" spans="1:56" ht="14.25" x14ac:dyDescent="0.2">
      <c r="A1879" s="103"/>
      <c r="B1879" s="55"/>
      <c r="C1879" s="60" t="s">
        <v>70</v>
      </c>
      <c r="D1879" s="59" t="s">
        <v>69</v>
      </c>
      <c r="E1879" s="58">
        <v>0.01</v>
      </c>
      <c r="F1879" s="58">
        <f>ROUND(1.25,7)</f>
        <v>1.25</v>
      </c>
      <c r="G1879" s="58">
        <v>1.2500000000000001E-2</v>
      </c>
      <c r="H1879" s="56"/>
      <c r="I1879" s="57"/>
      <c r="J1879" s="56"/>
      <c r="K1879" s="57"/>
      <c r="L1879" s="95"/>
    </row>
    <row r="1880" spans="1:56" ht="14.25" x14ac:dyDescent="0.2">
      <c r="A1880" s="103"/>
      <c r="B1880" s="55"/>
      <c r="C1880" s="55" t="s">
        <v>71</v>
      </c>
      <c r="D1880" s="54"/>
      <c r="E1880" s="53"/>
      <c r="F1880" s="53"/>
      <c r="G1880" s="53"/>
      <c r="H1880" s="51">
        <f>H1873+H1874+H1876</f>
        <v>15.17</v>
      </c>
      <c r="I1880" s="52"/>
      <c r="J1880" s="51">
        <f>J1873+J1874+J1876</f>
        <v>16.979999999999997</v>
      </c>
      <c r="K1880" s="52"/>
      <c r="L1880" s="96"/>
    </row>
    <row r="1881" spans="1:56" ht="42.75" x14ac:dyDescent="0.2">
      <c r="A1881" s="105" t="s">
        <v>192</v>
      </c>
      <c r="B1881" s="55" t="s">
        <v>493</v>
      </c>
      <c r="C1881" s="55" t="s">
        <v>494</v>
      </c>
      <c r="D1881" s="54" t="s">
        <v>495</v>
      </c>
      <c r="E1881" s="53">
        <v>0.1</v>
      </c>
      <c r="F1881" s="53"/>
      <c r="G1881" s="53">
        <v>0.1</v>
      </c>
      <c r="H1881" s="51">
        <v>1</v>
      </c>
      <c r="I1881" s="52"/>
      <c r="J1881" s="51">
        <v>0.1</v>
      </c>
      <c r="K1881" s="52"/>
      <c r="L1881" s="96"/>
      <c r="AB1881" s="49">
        <f>J1881</f>
        <v>0.1</v>
      </c>
      <c r="AC1881" s="39">
        <v>0</v>
      </c>
      <c r="AD1881" s="39">
        <v>0</v>
      </c>
      <c r="AE1881" s="39">
        <v>0</v>
      </c>
      <c r="AF1881" s="39">
        <v>0</v>
      </c>
      <c r="AN1881" s="39">
        <v>0.1</v>
      </c>
      <c r="AO1881" s="39">
        <v>0.1</v>
      </c>
      <c r="AS1881" s="39">
        <v>0</v>
      </c>
      <c r="AT1881" s="39">
        <v>0</v>
      </c>
      <c r="AX1881" s="39">
        <v>0</v>
      </c>
      <c r="AZ1881" s="39">
        <v>0</v>
      </c>
      <c r="BC1881" s="39">
        <v>0</v>
      </c>
      <c r="BD1881" s="39">
        <v>0</v>
      </c>
    </row>
    <row r="1882" spans="1:56" ht="14.25" x14ac:dyDescent="0.2">
      <c r="A1882" s="103"/>
      <c r="B1882" s="55"/>
      <c r="C1882" s="55" t="s">
        <v>72</v>
      </c>
      <c r="D1882" s="54"/>
      <c r="E1882" s="53"/>
      <c r="F1882" s="53"/>
      <c r="G1882" s="53"/>
      <c r="H1882" s="51"/>
      <c r="I1882" s="52"/>
      <c r="J1882" s="51">
        <f>SUM(Q1871:Q1885)+SUM(V1871:V1885)</f>
        <v>11.19</v>
      </c>
      <c r="K1882" s="52"/>
      <c r="L1882" s="96"/>
    </row>
    <row r="1883" spans="1:56" ht="71.25" x14ac:dyDescent="0.2">
      <c r="A1883" s="103"/>
      <c r="B1883" s="55" t="s">
        <v>969</v>
      </c>
      <c r="C1883" s="55" t="s">
        <v>968</v>
      </c>
      <c r="D1883" s="54" t="s">
        <v>73</v>
      </c>
      <c r="E1883" s="53">
        <v>128</v>
      </c>
      <c r="F1883" s="53">
        <f>ROUND(0.9,7)</f>
        <v>0.9</v>
      </c>
      <c r="G1883" s="53">
        <v>115.2</v>
      </c>
      <c r="H1883" s="51"/>
      <c r="I1883" s="52"/>
      <c r="J1883" s="51">
        <f>SUM(AC1871:AC1885)</f>
        <v>12.89</v>
      </c>
      <c r="K1883" s="52"/>
      <c r="L1883" s="96"/>
    </row>
    <row r="1884" spans="1:56" ht="71.25" x14ac:dyDescent="0.2">
      <c r="A1884" s="104"/>
      <c r="B1884" s="60" t="s">
        <v>967</v>
      </c>
      <c r="C1884" s="60" t="s">
        <v>966</v>
      </c>
      <c r="D1884" s="59" t="s">
        <v>73</v>
      </c>
      <c r="E1884" s="58">
        <v>83</v>
      </c>
      <c r="F1884" s="58">
        <f>ROUND(0.85,7)</f>
        <v>0.85</v>
      </c>
      <c r="G1884" s="58">
        <v>70.55</v>
      </c>
      <c r="H1884" s="56"/>
      <c r="I1884" s="57"/>
      <c r="J1884" s="56">
        <f>SUM(AE1871:AE1885)</f>
        <v>7.89</v>
      </c>
      <c r="K1884" s="57"/>
      <c r="L1884" s="95"/>
    </row>
    <row r="1885" spans="1:56" ht="15" x14ac:dyDescent="0.25">
      <c r="C1885" s="198" t="s">
        <v>74</v>
      </c>
      <c r="D1885" s="198"/>
      <c r="E1885" s="198"/>
      <c r="F1885" s="198"/>
      <c r="G1885" s="198"/>
      <c r="H1885" s="198"/>
      <c r="I1885" s="198">
        <f>J1873+J1874+J1876+J1883+J1884+SUM(J1881:J1881)</f>
        <v>37.86</v>
      </c>
      <c r="J1885" s="198"/>
      <c r="O1885" s="49">
        <f>I1885</f>
        <v>37.86</v>
      </c>
      <c r="P1885" s="39">
        <f>K1885</f>
        <v>0</v>
      </c>
      <c r="Q1885" s="49">
        <f>J1873</f>
        <v>11.04</v>
      </c>
      <c r="R1885" s="49">
        <f>J1873</f>
        <v>11.04</v>
      </c>
      <c r="U1885" s="94">
        <f>L1873</f>
        <v>0</v>
      </c>
      <c r="V1885" s="49">
        <f>J1875</f>
        <v>0.15</v>
      </c>
      <c r="W1885" s="94">
        <f>L1875</f>
        <v>0</v>
      </c>
      <c r="X1885" s="49">
        <f>J1874</f>
        <v>1.84</v>
      </c>
      <c r="Z1885" s="94">
        <f>L1874</f>
        <v>0</v>
      </c>
      <c r="AB1885" s="49">
        <f>J1876</f>
        <v>4.0999999999999996</v>
      </c>
      <c r="AN1885" s="39">
        <v>37.76</v>
      </c>
      <c r="AO1885" s="39">
        <v>4.0999999999999996</v>
      </c>
      <c r="AP1885" s="39">
        <v>1.84</v>
      </c>
      <c r="AQ1885" s="39">
        <v>11.04</v>
      </c>
      <c r="AX1885" s="39">
        <v>0</v>
      </c>
      <c r="AY1885" s="39">
        <v>0</v>
      </c>
      <c r="AZ1885" s="39">
        <v>0</v>
      </c>
      <c r="BA1885" s="39">
        <v>0</v>
      </c>
    </row>
    <row r="1886" spans="1:56" ht="28.5" x14ac:dyDescent="0.2">
      <c r="A1886" s="103" t="s">
        <v>419</v>
      </c>
      <c r="B1886" s="55" t="s">
        <v>1209</v>
      </c>
      <c r="C1886" s="55" t="s">
        <v>1210</v>
      </c>
      <c r="D1886" s="54" t="s">
        <v>110</v>
      </c>
      <c r="E1886" s="53">
        <v>1</v>
      </c>
      <c r="F1886" s="53"/>
      <c r="G1886" s="53">
        <v>1</v>
      </c>
      <c r="H1886" s="51">
        <v>141.46</v>
      </c>
      <c r="I1886" s="52"/>
      <c r="J1886" s="51">
        <v>141.46</v>
      </c>
      <c r="K1886" s="52"/>
      <c r="L1886" s="96"/>
      <c r="AC1886" s="39">
        <v>0</v>
      </c>
      <c r="AD1886" s="39">
        <v>0</v>
      </c>
      <c r="AE1886" s="39">
        <v>0</v>
      </c>
      <c r="AF1886" s="39">
        <v>0</v>
      </c>
      <c r="AS1886" s="39">
        <v>0</v>
      </c>
      <c r="AT1886" s="39">
        <v>0</v>
      </c>
      <c r="BC1886" s="39">
        <v>0</v>
      </c>
      <c r="BD1886" s="39">
        <v>0</v>
      </c>
    </row>
    <row r="1887" spans="1:56" x14ac:dyDescent="0.2">
      <c r="A1887" s="50"/>
      <c r="B1887" s="50"/>
      <c r="C1887" s="50"/>
      <c r="D1887" s="50"/>
      <c r="E1887" s="50"/>
      <c r="F1887" s="50"/>
      <c r="G1887" s="50"/>
      <c r="H1887" s="50"/>
      <c r="I1887" s="50"/>
      <c r="J1887" s="50"/>
      <c r="K1887" s="50"/>
      <c r="L1887" s="50"/>
    </row>
    <row r="1888" spans="1:56" ht="15" x14ac:dyDescent="0.25">
      <c r="C1888" s="198" t="s">
        <v>74</v>
      </c>
      <c r="D1888" s="198"/>
      <c r="E1888" s="198"/>
      <c r="F1888" s="198"/>
      <c r="G1888" s="198"/>
      <c r="H1888" s="198"/>
      <c r="I1888" s="198">
        <f>J1886</f>
        <v>141.46</v>
      </c>
      <c r="J1888" s="198"/>
      <c r="O1888" s="49">
        <f>I1888</f>
        <v>141.46</v>
      </c>
      <c r="P1888" s="39">
        <f>K1888</f>
        <v>0</v>
      </c>
      <c r="Q1888" s="39">
        <f>0</f>
        <v>0</v>
      </c>
      <c r="R1888" s="39">
        <f>0</f>
        <v>0</v>
      </c>
      <c r="U1888" s="39">
        <f>0</f>
        <v>0</v>
      </c>
      <c r="V1888" s="39">
        <f>0</f>
        <v>0</v>
      </c>
      <c r="W1888" s="39">
        <f>0</f>
        <v>0</v>
      </c>
      <c r="X1888" s="39">
        <f>0</f>
        <v>0</v>
      </c>
      <c r="Z1888" s="39">
        <f>0</f>
        <v>0</v>
      </c>
      <c r="AB1888" s="49">
        <f>I1888</f>
        <v>141.46</v>
      </c>
      <c r="AN1888" s="39">
        <v>141.46</v>
      </c>
      <c r="AO1888" s="39">
        <v>141.46</v>
      </c>
      <c r="AP1888" s="39">
        <v>0</v>
      </c>
      <c r="AQ1888" s="39">
        <v>0</v>
      </c>
      <c r="AX1888" s="39">
        <v>0</v>
      </c>
      <c r="AY1888" s="39">
        <v>0</v>
      </c>
      <c r="AZ1888" s="39">
        <v>0</v>
      </c>
      <c r="BA1888" s="39">
        <v>0</v>
      </c>
    </row>
    <row r="1889" spans="1:56" ht="144.75" x14ac:dyDescent="0.2">
      <c r="A1889" s="103" t="s">
        <v>421</v>
      </c>
      <c r="B1889" s="55" t="s">
        <v>1211</v>
      </c>
      <c r="C1889" s="55" t="s">
        <v>997</v>
      </c>
      <c r="D1889" s="54" t="s">
        <v>110</v>
      </c>
      <c r="E1889" s="53">
        <v>4</v>
      </c>
      <c r="F1889" s="53"/>
      <c r="G1889" s="53">
        <v>4</v>
      </c>
      <c r="H1889" s="51"/>
      <c r="I1889" s="52"/>
      <c r="J1889" s="51"/>
      <c r="K1889" s="52"/>
      <c r="L1889" s="96"/>
      <c r="AC1889" s="39">
        <v>51.56</v>
      </c>
      <c r="AD1889" s="39">
        <v>51.56</v>
      </c>
      <c r="AE1889" s="39">
        <v>31.58</v>
      </c>
      <c r="AF1889" s="39">
        <v>31.58</v>
      </c>
      <c r="AS1889" s="39">
        <v>51.56</v>
      </c>
      <c r="AT1889" s="39">
        <v>31.58</v>
      </c>
      <c r="BC1889" s="39">
        <v>0</v>
      </c>
      <c r="BD1889" s="39">
        <v>0</v>
      </c>
    </row>
    <row r="1890" spans="1:56" ht="38.25" x14ac:dyDescent="0.2">
      <c r="B1890" s="106" t="s">
        <v>452</v>
      </c>
    </row>
    <row r="1891" spans="1:56" ht="14.25" x14ac:dyDescent="0.2">
      <c r="A1891" s="103"/>
      <c r="B1891" s="61">
        <v>1</v>
      </c>
      <c r="C1891" s="55" t="s">
        <v>33</v>
      </c>
      <c r="D1891" s="54"/>
      <c r="E1891" s="53"/>
      <c r="F1891" s="53"/>
      <c r="G1891" s="53"/>
      <c r="H1891" s="51">
        <v>9.6</v>
      </c>
      <c r="I1891" s="52">
        <f>ROUND(1.15,7)</f>
        <v>1.1499999999999999</v>
      </c>
      <c r="J1891" s="51">
        <v>44.16</v>
      </c>
      <c r="K1891" s="52"/>
      <c r="L1891" s="96"/>
    </row>
    <row r="1892" spans="1:56" ht="14.25" x14ac:dyDescent="0.2">
      <c r="A1892" s="103"/>
      <c r="B1892" s="61">
        <v>3</v>
      </c>
      <c r="C1892" s="55" t="s">
        <v>34</v>
      </c>
      <c r="D1892" s="54"/>
      <c r="E1892" s="53"/>
      <c r="F1892" s="53"/>
      <c r="G1892" s="53"/>
      <c r="H1892" s="51">
        <v>1.47</v>
      </c>
      <c r="I1892" s="52">
        <f>ROUND(1.25,7)</f>
        <v>1.25</v>
      </c>
      <c r="J1892" s="51">
        <v>7.36</v>
      </c>
      <c r="K1892" s="52"/>
      <c r="L1892" s="96"/>
    </row>
    <row r="1893" spans="1:56" ht="14.25" x14ac:dyDescent="0.2">
      <c r="A1893" s="103"/>
      <c r="B1893" s="61">
        <v>2</v>
      </c>
      <c r="C1893" s="55" t="s">
        <v>67</v>
      </c>
      <c r="D1893" s="54"/>
      <c r="E1893" s="53"/>
      <c r="F1893" s="53"/>
      <c r="G1893" s="53"/>
      <c r="H1893" s="51">
        <v>0.12</v>
      </c>
      <c r="I1893" s="52">
        <f>ROUND(1.25,7)</f>
        <v>1.25</v>
      </c>
      <c r="J1893" s="62">
        <v>0.6</v>
      </c>
      <c r="K1893" s="52"/>
      <c r="L1893" s="97"/>
    </row>
    <row r="1894" spans="1:56" ht="14.25" x14ac:dyDescent="0.2">
      <c r="A1894" s="103"/>
      <c r="B1894" s="61">
        <v>4</v>
      </c>
      <c r="C1894" s="55" t="s">
        <v>35</v>
      </c>
      <c r="D1894" s="54"/>
      <c r="E1894" s="53"/>
      <c r="F1894" s="53"/>
      <c r="G1894" s="53"/>
      <c r="H1894" s="51">
        <v>84.38</v>
      </c>
      <c r="I1894" s="52"/>
      <c r="J1894" s="51">
        <v>337.52</v>
      </c>
      <c r="K1894" s="52"/>
      <c r="L1894" s="96"/>
    </row>
    <row r="1895" spans="1:56" ht="14.25" x14ac:dyDescent="0.2">
      <c r="A1895" s="103"/>
      <c r="B1895" s="55"/>
      <c r="C1895" s="55" t="s">
        <v>68</v>
      </c>
      <c r="D1895" s="54" t="s">
        <v>69</v>
      </c>
      <c r="E1895" s="53">
        <v>1.07</v>
      </c>
      <c r="F1895" s="53">
        <f>ROUND(1.15,7)</f>
        <v>1.1499999999999999</v>
      </c>
      <c r="G1895" s="53">
        <v>4.9219999999999997</v>
      </c>
      <c r="H1895" s="51"/>
      <c r="I1895" s="52"/>
      <c r="J1895" s="51"/>
      <c r="K1895" s="52"/>
      <c r="L1895" s="96"/>
    </row>
    <row r="1896" spans="1:56" ht="14.25" x14ac:dyDescent="0.2">
      <c r="A1896" s="103"/>
      <c r="B1896" s="55"/>
      <c r="C1896" s="60" t="s">
        <v>70</v>
      </c>
      <c r="D1896" s="59" t="s">
        <v>69</v>
      </c>
      <c r="E1896" s="58">
        <v>0.01</v>
      </c>
      <c r="F1896" s="58">
        <f>ROUND(1.25,7)</f>
        <v>1.25</v>
      </c>
      <c r="G1896" s="58">
        <v>0.05</v>
      </c>
      <c r="H1896" s="56"/>
      <c r="I1896" s="57"/>
      <c r="J1896" s="56"/>
      <c r="K1896" s="57"/>
      <c r="L1896" s="95"/>
    </row>
    <row r="1897" spans="1:56" ht="14.25" x14ac:dyDescent="0.2">
      <c r="A1897" s="103"/>
      <c r="B1897" s="55"/>
      <c r="C1897" s="55" t="s">
        <v>71</v>
      </c>
      <c r="D1897" s="54"/>
      <c r="E1897" s="53"/>
      <c r="F1897" s="53"/>
      <c r="G1897" s="53"/>
      <c r="H1897" s="51">
        <f>H1891+H1892+H1894</f>
        <v>95.449999999999989</v>
      </c>
      <c r="I1897" s="52"/>
      <c r="J1897" s="51">
        <f>J1891+J1892+J1894</f>
        <v>389.03999999999996</v>
      </c>
      <c r="K1897" s="52"/>
      <c r="L1897" s="96"/>
    </row>
    <row r="1898" spans="1:56" ht="42.75" x14ac:dyDescent="0.2">
      <c r="A1898" s="105" t="s">
        <v>185</v>
      </c>
      <c r="B1898" s="55" t="s">
        <v>493</v>
      </c>
      <c r="C1898" s="55" t="s">
        <v>494</v>
      </c>
      <c r="D1898" s="54" t="s">
        <v>495</v>
      </c>
      <c r="E1898" s="53">
        <v>0.1</v>
      </c>
      <c r="F1898" s="53"/>
      <c r="G1898" s="53">
        <v>0.4</v>
      </c>
      <c r="H1898" s="51">
        <v>1</v>
      </c>
      <c r="I1898" s="52"/>
      <c r="J1898" s="51">
        <v>0.4</v>
      </c>
      <c r="K1898" s="52"/>
      <c r="L1898" s="96"/>
      <c r="AB1898" s="49">
        <f>J1898</f>
        <v>0.4</v>
      </c>
      <c r="AC1898" s="39">
        <v>0</v>
      </c>
      <c r="AD1898" s="39">
        <v>0</v>
      </c>
      <c r="AE1898" s="39">
        <v>0</v>
      </c>
      <c r="AF1898" s="39">
        <v>0</v>
      </c>
      <c r="AN1898" s="39">
        <v>0.4</v>
      </c>
      <c r="AO1898" s="39">
        <v>0.4</v>
      </c>
      <c r="AS1898" s="39">
        <v>0</v>
      </c>
      <c r="AT1898" s="39">
        <v>0</v>
      </c>
      <c r="AX1898" s="39">
        <v>0</v>
      </c>
      <c r="AZ1898" s="39">
        <v>0</v>
      </c>
      <c r="BC1898" s="39">
        <v>0</v>
      </c>
      <c r="BD1898" s="39">
        <v>0</v>
      </c>
    </row>
    <row r="1899" spans="1:56" ht="14.25" x14ac:dyDescent="0.2">
      <c r="A1899" s="103"/>
      <c r="B1899" s="55"/>
      <c r="C1899" s="55" t="s">
        <v>72</v>
      </c>
      <c r="D1899" s="54"/>
      <c r="E1899" s="53"/>
      <c r="F1899" s="53"/>
      <c r="G1899" s="53"/>
      <c r="H1899" s="51"/>
      <c r="I1899" s="52"/>
      <c r="J1899" s="51">
        <f>SUM(Q1889:Q1902)+SUM(V1889:V1902)</f>
        <v>44.76</v>
      </c>
      <c r="K1899" s="52"/>
      <c r="L1899" s="96"/>
    </row>
    <row r="1900" spans="1:56" ht="71.25" x14ac:dyDescent="0.2">
      <c r="A1900" s="103"/>
      <c r="B1900" s="55" t="s">
        <v>969</v>
      </c>
      <c r="C1900" s="55" t="s">
        <v>968</v>
      </c>
      <c r="D1900" s="54" t="s">
        <v>73</v>
      </c>
      <c r="E1900" s="53">
        <v>128</v>
      </c>
      <c r="F1900" s="53">
        <f>ROUND(0.9,7)</f>
        <v>0.9</v>
      </c>
      <c r="G1900" s="53">
        <v>115.2</v>
      </c>
      <c r="H1900" s="51"/>
      <c r="I1900" s="52"/>
      <c r="J1900" s="51">
        <f>SUM(AC1889:AC1902)</f>
        <v>51.56</v>
      </c>
      <c r="K1900" s="52"/>
      <c r="L1900" s="96"/>
    </row>
    <row r="1901" spans="1:56" ht="71.25" x14ac:dyDescent="0.2">
      <c r="A1901" s="104"/>
      <c r="B1901" s="60" t="s">
        <v>967</v>
      </c>
      <c r="C1901" s="60" t="s">
        <v>966</v>
      </c>
      <c r="D1901" s="59" t="s">
        <v>73</v>
      </c>
      <c r="E1901" s="58">
        <v>83</v>
      </c>
      <c r="F1901" s="58">
        <f>ROUND(0.85,7)</f>
        <v>0.85</v>
      </c>
      <c r="G1901" s="58">
        <v>70.55</v>
      </c>
      <c r="H1901" s="56"/>
      <c r="I1901" s="57"/>
      <c r="J1901" s="56">
        <f>SUM(AE1889:AE1902)</f>
        <v>31.58</v>
      </c>
      <c r="K1901" s="57"/>
      <c r="L1901" s="95"/>
    </row>
    <row r="1902" spans="1:56" ht="15" x14ac:dyDescent="0.25">
      <c r="C1902" s="198" t="s">
        <v>74</v>
      </c>
      <c r="D1902" s="198"/>
      <c r="E1902" s="198"/>
      <c r="F1902" s="198"/>
      <c r="G1902" s="198"/>
      <c r="H1902" s="198"/>
      <c r="I1902" s="198">
        <f>J1891+J1892+J1894+J1900+J1901+SUM(J1898:J1898)</f>
        <v>472.57999999999993</v>
      </c>
      <c r="J1902" s="198"/>
      <c r="O1902" s="49">
        <f>I1902</f>
        <v>472.57999999999993</v>
      </c>
      <c r="P1902" s="39">
        <f>K1902</f>
        <v>0</v>
      </c>
      <c r="Q1902" s="49">
        <f>J1891</f>
        <v>44.16</v>
      </c>
      <c r="R1902" s="49">
        <f>J1891</f>
        <v>44.16</v>
      </c>
      <c r="U1902" s="94">
        <f>L1891</f>
        <v>0</v>
      </c>
      <c r="V1902" s="49">
        <f>J1893</f>
        <v>0.6</v>
      </c>
      <c r="W1902" s="94">
        <f>L1893</f>
        <v>0</v>
      </c>
      <c r="X1902" s="49">
        <f>J1892</f>
        <v>7.36</v>
      </c>
      <c r="Z1902" s="94">
        <f>L1892</f>
        <v>0</v>
      </c>
      <c r="AB1902" s="49">
        <f>J1894</f>
        <v>337.52</v>
      </c>
      <c r="AN1902" s="39">
        <v>472.17999999999995</v>
      </c>
      <c r="AO1902" s="39">
        <v>337.52</v>
      </c>
      <c r="AP1902" s="39">
        <v>7.36</v>
      </c>
      <c r="AQ1902" s="39">
        <v>44.16</v>
      </c>
      <c r="AX1902" s="39">
        <v>0</v>
      </c>
      <c r="AY1902" s="39">
        <v>0</v>
      </c>
      <c r="AZ1902" s="39">
        <v>0</v>
      </c>
      <c r="BA1902" s="39">
        <v>0</v>
      </c>
    </row>
    <row r="1903" spans="1:56" ht="159" x14ac:dyDescent="0.2">
      <c r="A1903" s="103" t="s">
        <v>423</v>
      </c>
      <c r="B1903" s="55" t="s">
        <v>1129</v>
      </c>
      <c r="C1903" s="55" t="s">
        <v>987</v>
      </c>
      <c r="D1903" s="54" t="s">
        <v>104</v>
      </c>
      <c r="E1903" s="53">
        <v>0.27250000000000002</v>
      </c>
      <c r="F1903" s="53"/>
      <c r="G1903" s="53">
        <v>0.27250000000000002</v>
      </c>
      <c r="H1903" s="51"/>
      <c r="I1903" s="52"/>
      <c r="J1903" s="51"/>
      <c r="K1903" s="52"/>
      <c r="L1903" s="96"/>
      <c r="AC1903" s="39">
        <v>449.44</v>
      </c>
      <c r="AD1903" s="39">
        <v>449.44</v>
      </c>
      <c r="AE1903" s="39">
        <v>275.24</v>
      </c>
      <c r="AF1903" s="39">
        <v>275.24</v>
      </c>
      <c r="AS1903" s="39">
        <v>449.44</v>
      </c>
      <c r="AT1903" s="39">
        <v>275.24</v>
      </c>
      <c r="BC1903" s="39">
        <v>0</v>
      </c>
      <c r="BD1903" s="39">
        <v>0</v>
      </c>
    </row>
    <row r="1904" spans="1:56" ht="38.25" x14ac:dyDescent="0.2">
      <c r="B1904" s="106" t="s">
        <v>452</v>
      </c>
    </row>
    <row r="1905" spans="1:12" ht="14.25" x14ac:dyDescent="0.2">
      <c r="A1905" s="103"/>
      <c r="B1905" s="61">
        <v>1</v>
      </c>
      <c r="C1905" s="55" t="s">
        <v>33</v>
      </c>
      <c r="D1905" s="54"/>
      <c r="E1905" s="53"/>
      <c r="F1905" s="53"/>
      <c r="G1905" s="53"/>
      <c r="H1905" s="51">
        <v>1232.3399999999999</v>
      </c>
      <c r="I1905" s="52">
        <f>ROUND(1.15,7)</f>
        <v>1.1499999999999999</v>
      </c>
      <c r="J1905" s="51">
        <v>386.18</v>
      </c>
      <c r="K1905" s="52"/>
      <c r="L1905" s="96"/>
    </row>
    <row r="1906" spans="1:12" ht="14.25" x14ac:dyDescent="0.2">
      <c r="A1906" s="103"/>
      <c r="B1906" s="61">
        <v>3</v>
      </c>
      <c r="C1906" s="55" t="s">
        <v>34</v>
      </c>
      <c r="D1906" s="54"/>
      <c r="E1906" s="53"/>
      <c r="F1906" s="53"/>
      <c r="G1906" s="53"/>
      <c r="H1906" s="51">
        <v>94.25</v>
      </c>
      <c r="I1906" s="52">
        <f>ROUND(1.25,7)</f>
        <v>1.25</v>
      </c>
      <c r="J1906" s="51">
        <v>32.11</v>
      </c>
      <c r="K1906" s="52"/>
      <c r="L1906" s="96"/>
    </row>
    <row r="1907" spans="1:12" ht="14.25" x14ac:dyDescent="0.2">
      <c r="A1907" s="103"/>
      <c r="B1907" s="61">
        <v>2</v>
      </c>
      <c r="C1907" s="55" t="s">
        <v>67</v>
      </c>
      <c r="D1907" s="54"/>
      <c r="E1907" s="53"/>
      <c r="F1907" s="53"/>
      <c r="G1907" s="53"/>
      <c r="H1907" s="51">
        <v>11.63</v>
      </c>
      <c r="I1907" s="52">
        <f>ROUND(1.25,7)</f>
        <v>1.25</v>
      </c>
      <c r="J1907" s="62">
        <v>3.96</v>
      </c>
      <c r="K1907" s="52"/>
      <c r="L1907" s="97"/>
    </row>
    <row r="1908" spans="1:12" ht="14.25" x14ac:dyDescent="0.2">
      <c r="A1908" s="103"/>
      <c r="B1908" s="61">
        <v>4</v>
      </c>
      <c r="C1908" s="55" t="s">
        <v>35</v>
      </c>
      <c r="D1908" s="54"/>
      <c r="E1908" s="53"/>
      <c r="F1908" s="53"/>
      <c r="G1908" s="53"/>
      <c r="H1908" s="51">
        <v>434.24</v>
      </c>
      <c r="I1908" s="52"/>
      <c r="J1908" s="51">
        <v>118.33</v>
      </c>
      <c r="K1908" s="52"/>
      <c r="L1908" s="96"/>
    </row>
    <row r="1909" spans="1:12" ht="14.25" x14ac:dyDescent="0.2">
      <c r="A1909" s="103"/>
      <c r="B1909" s="55" t="s">
        <v>1370</v>
      </c>
      <c r="C1909" s="55" t="s">
        <v>1371</v>
      </c>
      <c r="D1909" s="54" t="s">
        <v>111</v>
      </c>
      <c r="E1909" s="53">
        <v>0</v>
      </c>
      <c r="F1909" s="53"/>
      <c r="G1909" s="53">
        <v>0</v>
      </c>
      <c r="H1909" s="51"/>
      <c r="I1909" s="52"/>
      <c r="J1909" s="51"/>
      <c r="K1909" s="52"/>
      <c r="L1909" s="96"/>
    </row>
    <row r="1910" spans="1:12" ht="14.25" x14ac:dyDescent="0.2">
      <c r="A1910" s="103"/>
      <c r="B1910" s="55" t="s">
        <v>1372</v>
      </c>
      <c r="C1910" s="55" t="s">
        <v>1373</v>
      </c>
      <c r="D1910" s="54" t="s">
        <v>111</v>
      </c>
      <c r="E1910" s="53">
        <v>100</v>
      </c>
      <c r="F1910" s="53"/>
      <c r="G1910" s="53">
        <v>27.25</v>
      </c>
      <c r="H1910" s="51"/>
      <c r="I1910" s="52"/>
      <c r="J1910" s="51"/>
      <c r="K1910" s="52"/>
      <c r="L1910" s="96"/>
    </row>
    <row r="1911" spans="1:12" ht="14.25" x14ac:dyDescent="0.2">
      <c r="A1911" s="103"/>
      <c r="B1911" s="55" t="s">
        <v>1358</v>
      </c>
      <c r="C1911" s="55" t="s">
        <v>130</v>
      </c>
      <c r="D1911" s="54" t="s">
        <v>113</v>
      </c>
      <c r="E1911" s="53">
        <v>0</v>
      </c>
      <c r="F1911" s="53"/>
      <c r="G1911" s="53">
        <v>0</v>
      </c>
      <c r="H1911" s="51"/>
      <c r="I1911" s="52"/>
      <c r="J1911" s="51"/>
      <c r="K1911" s="52"/>
      <c r="L1911" s="96"/>
    </row>
    <row r="1912" spans="1:12" ht="14.25" x14ac:dyDescent="0.2">
      <c r="A1912" s="103"/>
      <c r="B1912" s="55" t="s">
        <v>1358</v>
      </c>
      <c r="C1912" s="55" t="s">
        <v>1374</v>
      </c>
      <c r="D1912" s="54" t="s">
        <v>110</v>
      </c>
      <c r="E1912" s="53">
        <v>0</v>
      </c>
      <c r="F1912" s="53"/>
      <c r="G1912" s="53">
        <v>0</v>
      </c>
      <c r="H1912" s="51"/>
      <c r="I1912" s="52"/>
      <c r="J1912" s="51"/>
      <c r="K1912" s="52"/>
      <c r="L1912" s="96"/>
    </row>
    <row r="1913" spans="1:12" ht="14.25" x14ac:dyDescent="0.2">
      <c r="A1913" s="103"/>
      <c r="B1913" s="55" t="s">
        <v>1375</v>
      </c>
      <c r="C1913" s="55" t="s">
        <v>1376</v>
      </c>
      <c r="D1913" s="54" t="s">
        <v>110</v>
      </c>
      <c r="E1913" s="53">
        <v>0</v>
      </c>
      <c r="F1913" s="53"/>
      <c r="G1913" s="53">
        <v>0</v>
      </c>
      <c r="H1913" s="51"/>
      <c r="I1913" s="52"/>
      <c r="J1913" s="51"/>
      <c r="K1913" s="52"/>
      <c r="L1913" s="96"/>
    </row>
    <row r="1914" spans="1:12" ht="14.25" x14ac:dyDescent="0.2">
      <c r="A1914" s="103"/>
      <c r="B1914" s="55" t="s">
        <v>1377</v>
      </c>
      <c r="C1914" s="55" t="s">
        <v>1378</v>
      </c>
      <c r="D1914" s="54" t="s">
        <v>110</v>
      </c>
      <c r="E1914" s="53">
        <v>0</v>
      </c>
      <c r="F1914" s="53"/>
      <c r="G1914" s="53">
        <v>0</v>
      </c>
      <c r="H1914" s="51"/>
      <c r="I1914" s="52"/>
      <c r="J1914" s="51"/>
      <c r="K1914" s="52"/>
      <c r="L1914" s="96"/>
    </row>
    <row r="1915" spans="1:12" ht="14.25" x14ac:dyDescent="0.2">
      <c r="A1915" s="103"/>
      <c r="B1915" s="55"/>
      <c r="C1915" s="55" t="s">
        <v>68</v>
      </c>
      <c r="D1915" s="54" t="s">
        <v>69</v>
      </c>
      <c r="E1915" s="53">
        <v>141</v>
      </c>
      <c r="F1915" s="53">
        <f>ROUND(1.15,7)</f>
        <v>1.1499999999999999</v>
      </c>
      <c r="G1915" s="53">
        <v>44.185875000000003</v>
      </c>
      <c r="H1915" s="51"/>
      <c r="I1915" s="52"/>
      <c r="J1915" s="51"/>
      <c r="K1915" s="52"/>
      <c r="L1915" s="96"/>
    </row>
    <row r="1916" spans="1:12" ht="14.25" x14ac:dyDescent="0.2">
      <c r="A1916" s="103"/>
      <c r="B1916" s="55"/>
      <c r="C1916" s="60" t="s">
        <v>70</v>
      </c>
      <c r="D1916" s="59" t="s">
        <v>69</v>
      </c>
      <c r="E1916" s="58">
        <v>0.94</v>
      </c>
      <c r="F1916" s="58">
        <f>ROUND(1.25,7)</f>
        <v>1.25</v>
      </c>
      <c r="G1916" s="58">
        <v>0.32018750000000001</v>
      </c>
      <c r="H1916" s="56"/>
      <c r="I1916" s="57"/>
      <c r="J1916" s="56"/>
      <c r="K1916" s="57"/>
      <c r="L1916" s="95"/>
    </row>
    <row r="1917" spans="1:12" ht="14.25" x14ac:dyDescent="0.2">
      <c r="A1917" s="103"/>
      <c r="B1917" s="55"/>
      <c r="C1917" s="55" t="s">
        <v>71</v>
      </c>
      <c r="D1917" s="54"/>
      <c r="E1917" s="53"/>
      <c r="F1917" s="53"/>
      <c r="G1917" s="53"/>
      <c r="H1917" s="51">
        <f>H1905+H1906+H1908</f>
        <v>1760.83</v>
      </c>
      <c r="I1917" s="52"/>
      <c r="J1917" s="51">
        <f>J1905+J1906+J1908</f>
        <v>536.62</v>
      </c>
      <c r="K1917" s="52"/>
      <c r="L1917" s="96"/>
    </row>
    <row r="1918" spans="1:12" ht="14.25" x14ac:dyDescent="0.2">
      <c r="A1918" s="103"/>
      <c r="B1918" s="55"/>
      <c r="C1918" s="55" t="s">
        <v>72</v>
      </c>
      <c r="D1918" s="54"/>
      <c r="E1918" s="53"/>
      <c r="F1918" s="53"/>
      <c r="G1918" s="53"/>
      <c r="H1918" s="51"/>
      <c r="I1918" s="52"/>
      <c r="J1918" s="51">
        <f>SUM(Q1903:Q1921)+SUM(V1903:V1921)</f>
        <v>390.14</v>
      </c>
      <c r="K1918" s="52"/>
      <c r="L1918" s="96"/>
    </row>
    <row r="1919" spans="1:12" ht="71.25" x14ac:dyDescent="0.2">
      <c r="A1919" s="103"/>
      <c r="B1919" s="55" t="s">
        <v>969</v>
      </c>
      <c r="C1919" s="55" t="s">
        <v>968</v>
      </c>
      <c r="D1919" s="54" t="s">
        <v>73</v>
      </c>
      <c r="E1919" s="53">
        <v>128</v>
      </c>
      <c r="F1919" s="53">
        <f>ROUND(0.9,7)</f>
        <v>0.9</v>
      </c>
      <c r="G1919" s="53">
        <v>115.2</v>
      </c>
      <c r="H1919" s="51"/>
      <c r="I1919" s="52"/>
      <c r="J1919" s="51">
        <f>SUM(AC1903:AC1921)</f>
        <v>449.44</v>
      </c>
      <c r="K1919" s="52"/>
      <c r="L1919" s="96"/>
    </row>
    <row r="1920" spans="1:12" ht="71.25" x14ac:dyDescent="0.2">
      <c r="A1920" s="104"/>
      <c r="B1920" s="60" t="s">
        <v>967</v>
      </c>
      <c r="C1920" s="60" t="s">
        <v>966</v>
      </c>
      <c r="D1920" s="59" t="s">
        <v>73</v>
      </c>
      <c r="E1920" s="58">
        <v>83</v>
      </c>
      <c r="F1920" s="58">
        <f>ROUND(0.85,7)</f>
        <v>0.85</v>
      </c>
      <c r="G1920" s="58">
        <v>70.55</v>
      </c>
      <c r="H1920" s="56"/>
      <c r="I1920" s="57"/>
      <c r="J1920" s="56">
        <f>SUM(AE1903:AE1921)</f>
        <v>275.24</v>
      </c>
      <c r="K1920" s="57"/>
      <c r="L1920" s="95"/>
    </row>
    <row r="1921" spans="1:56" ht="15" x14ac:dyDescent="0.25">
      <c r="C1921" s="198" t="s">
        <v>74</v>
      </c>
      <c r="D1921" s="198"/>
      <c r="E1921" s="198"/>
      <c r="F1921" s="198"/>
      <c r="G1921" s="198"/>
      <c r="H1921" s="198"/>
      <c r="I1921" s="198">
        <f>J1905+J1906+J1908+J1919+J1920</f>
        <v>1261.3</v>
      </c>
      <c r="J1921" s="198"/>
      <c r="O1921" s="49">
        <f>I1921</f>
        <v>1261.3</v>
      </c>
      <c r="P1921" s="39">
        <f>K1921</f>
        <v>0</v>
      </c>
      <c r="Q1921" s="49">
        <f>J1905</f>
        <v>386.18</v>
      </c>
      <c r="R1921" s="49">
        <f>J1905</f>
        <v>386.18</v>
      </c>
      <c r="U1921" s="94">
        <f>L1905</f>
        <v>0</v>
      </c>
      <c r="V1921" s="49">
        <f>J1907</f>
        <v>3.96</v>
      </c>
      <c r="W1921" s="94">
        <f>L1907</f>
        <v>0</v>
      </c>
      <c r="X1921" s="49">
        <f>J1906</f>
        <v>32.11</v>
      </c>
      <c r="Z1921" s="94">
        <f>L1906</f>
        <v>0</v>
      </c>
      <c r="AB1921" s="49">
        <f>J1908</f>
        <v>118.33</v>
      </c>
      <c r="AN1921" s="39">
        <v>1261.3</v>
      </c>
      <c r="AO1921" s="39">
        <v>118.33</v>
      </c>
      <c r="AP1921" s="39">
        <v>32.11</v>
      </c>
      <c r="AQ1921" s="39">
        <v>386.18</v>
      </c>
      <c r="AX1921" s="39">
        <v>0</v>
      </c>
      <c r="AY1921" s="39">
        <v>0</v>
      </c>
      <c r="AZ1921" s="39">
        <v>0</v>
      </c>
      <c r="BA1921" s="39">
        <v>0</v>
      </c>
    </row>
    <row r="1922" spans="1:56" ht="42.75" x14ac:dyDescent="0.2">
      <c r="A1922" s="103" t="s">
        <v>425</v>
      </c>
      <c r="B1922" s="55" t="s">
        <v>1130</v>
      </c>
      <c r="C1922" s="55" t="s">
        <v>1131</v>
      </c>
      <c r="D1922" s="54" t="s">
        <v>111</v>
      </c>
      <c r="E1922" s="53">
        <v>25</v>
      </c>
      <c r="F1922" s="53"/>
      <c r="G1922" s="53">
        <v>25</v>
      </c>
      <c r="H1922" s="51">
        <v>111.37</v>
      </c>
      <c r="I1922" s="52"/>
      <c r="J1922" s="51">
        <v>2784.25</v>
      </c>
      <c r="K1922" s="52"/>
      <c r="L1922" s="96"/>
      <c r="AC1922" s="39">
        <v>0</v>
      </c>
      <c r="AD1922" s="39">
        <v>0</v>
      </c>
      <c r="AE1922" s="39">
        <v>0</v>
      </c>
      <c r="AF1922" s="39">
        <v>0</v>
      </c>
      <c r="AS1922" s="39">
        <v>0</v>
      </c>
      <c r="AT1922" s="39">
        <v>0</v>
      </c>
      <c r="BC1922" s="39">
        <v>0</v>
      </c>
      <c r="BD1922" s="39">
        <v>0</v>
      </c>
    </row>
    <row r="1923" spans="1:56" x14ac:dyDescent="0.2">
      <c r="A1923" s="50"/>
      <c r="B1923" s="50"/>
      <c r="C1923" s="50"/>
      <c r="D1923" s="50"/>
      <c r="E1923" s="50"/>
      <c r="F1923" s="50"/>
      <c r="G1923" s="50"/>
      <c r="H1923" s="50"/>
      <c r="I1923" s="50"/>
      <c r="J1923" s="50"/>
      <c r="K1923" s="50"/>
      <c r="L1923" s="50"/>
    </row>
    <row r="1924" spans="1:56" ht="15" x14ac:dyDescent="0.25">
      <c r="C1924" s="198" t="s">
        <v>74</v>
      </c>
      <c r="D1924" s="198"/>
      <c r="E1924" s="198"/>
      <c r="F1924" s="198"/>
      <c r="G1924" s="198"/>
      <c r="H1924" s="198"/>
      <c r="I1924" s="198">
        <f>J1922</f>
        <v>2784.25</v>
      </c>
      <c r="J1924" s="198"/>
      <c r="O1924" s="49">
        <f>I1924</f>
        <v>2784.25</v>
      </c>
      <c r="P1924" s="39">
        <f>K1924</f>
        <v>0</v>
      </c>
      <c r="Q1924" s="39">
        <f>0</f>
        <v>0</v>
      </c>
      <c r="R1924" s="39">
        <f>0</f>
        <v>0</v>
      </c>
      <c r="U1924" s="39">
        <f>0</f>
        <v>0</v>
      </c>
      <c r="V1924" s="39">
        <f>0</f>
        <v>0</v>
      </c>
      <c r="W1924" s="39">
        <f>0</f>
        <v>0</v>
      </c>
      <c r="X1924" s="39">
        <f>0</f>
        <v>0</v>
      </c>
      <c r="Z1924" s="39">
        <f>0</f>
        <v>0</v>
      </c>
      <c r="AB1924" s="49">
        <f>I1924</f>
        <v>2784.25</v>
      </c>
      <c r="AN1924" s="39">
        <v>2784.25</v>
      </c>
      <c r="AO1924" s="39">
        <v>2784.25</v>
      </c>
      <c r="AP1924" s="39">
        <v>0</v>
      </c>
      <c r="AQ1924" s="39">
        <v>0</v>
      </c>
      <c r="AX1924" s="39">
        <v>0</v>
      </c>
      <c r="AY1924" s="39">
        <v>0</v>
      </c>
      <c r="AZ1924" s="39">
        <v>0</v>
      </c>
      <c r="BA1924" s="39">
        <v>0</v>
      </c>
    </row>
    <row r="1925" spans="1:56" ht="57" x14ac:dyDescent="0.2">
      <c r="A1925" s="103" t="s">
        <v>426</v>
      </c>
      <c r="B1925" s="55" t="s">
        <v>1132</v>
      </c>
      <c r="C1925" s="55" t="s">
        <v>1133</v>
      </c>
      <c r="D1925" s="54" t="s">
        <v>111</v>
      </c>
      <c r="E1925" s="53">
        <v>0.95</v>
      </c>
      <c r="F1925" s="53"/>
      <c r="G1925" s="53">
        <v>0.95</v>
      </c>
      <c r="H1925" s="51">
        <v>168.86</v>
      </c>
      <c r="I1925" s="52"/>
      <c r="J1925" s="51">
        <v>160.41999999999999</v>
      </c>
      <c r="K1925" s="52"/>
      <c r="L1925" s="96"/>
      <c r="AC1925" s="39">
        <v>0</v>
      </c>
      <c r="AD1925" s="39">
        <v>0</v>
      </c>
      <c r="AE1925" s="39">
        <v>0</v>
      </c>
      <c r="AF1925" s="39">
        <v>0</v>
      </c>
      <c r="AS1925" s="39">
        <v>0</v>
      </c>
      <c r="AT1925" s="39">
        <v>0</v>
      </c>
      <c r="BC1925" s="39">
        <v>0</v>
      </c>
      <c r="BD1925" s="39">
        <v>0</v>
      </c>
    </row>
    <row r="1926" spans="1:56" x14ac:dyDescent="0.2">
      <c r="A1926" s="50"/>
      <c r="B1926" s="50"/>
      <c r="C1926" s="50"/>
      <c r="D1926" s="50"/>
      <c r="E1926" s="50"/>
      <c r="F1926" s="50"/>
      <c r="G1926" s="50"/>
      <c r="H1926" s="50"/>
      <c r="I1926" s="50"/>
      <c r="J1926" s="50"/>
      <c r="K1926" s="50"/>
      <c r="L1926" s="50"/>
    </row>
    <row r="1927" spans="1:56" ht="15" x14ac:dyDescent="0.25">
      <c r="C1927" s="198" t="s">
        <v>74</v>
      </c>
      <c r="D1927" s="198"/>
      <c r="E1927" s="198"/>
      <c r="F1927" s="198"/>
      <c r="G1927" s="198"/>
      <c r="H1927" s="198"/>
      <c r="I1927" s="198">
        <f>J1925</f>
        <v>160.41999999999999</v>
      </c>
      <c r="J1927" s="198"/>
      <c r="O1927" s="49">
        <f>I1927</f>
        <v>160.41999999999999</v>
      </c>
      <c r="P1927" s="39">
        <f>K1927</f>
        <v>0</v>
      </c>
      <c r="Q1927" s="39">
        <f>0</f>
        <v>0</v>
      </c>
      <c r="R1927" s="39">
        <f>0</f>
        <v>0</v>
      </c>
      <c r="U1927" s="39">
        <f>0</f>
        <v>0</v>
      </c>
      <c r="V1927" s="39">
        <f>0</f>
        <v>0</v>
      </c>
      <c r="W1927" s="39">
        <f>0</f>
        <v>0</v>
      </c>
      <c r="X1927" s="39">
        <f>0</f>
        <v>0</v>
      </c>
      <c r="Z1927" s="39">
        <f>0</f>
        <v>0</v>
      </c>
      <c r="AB1927" s="49">
        <f>I1927</f>
        <v>160.41999999999999</v>
      </c>
      <c r="AN1927" s="39">
        <v>160.41999999999999</v>
      </c>
      <c r="AO1927" s="39">
        <v>160.41999999999999</v>
      </c>
      <c r="AP1927" s="39">
        <v>0</v>
      </c>
      <c r="AQ1927" s="39">
        <v>0</v>
      </c>
      <c r="AX1927" s="39">
        <v>0</v>
      </c>
      <c r="AY1927" s="39">
        <v>0</v>
      </c>
      <c r="AZ1927" s="39">
        <v>0</v>
      </c>
      <c r="BA1927" s="39">
        <v>0</v>
      </c>
    </row>
    <row r="1928" spans="1:56" ht="57" x14ac:dyDescent="0.2">
      <c r="A1928" s="103" t="s">
        <v>428</v>
      </c>
      <c r="B1928" s="55" t="s">
        <v>1176</v>
      </c>
      <c r="C1928" s="55" t="s">
        <v>1177</v>
      </c>
      <c r="D1928" s="54" t="s">
        <v>111</v>
      </c>
      <c r="E1928" s="53">
        <v>0.9</v>
      </c>
      <c r="F1928" s="53"/>
      <c r="G1928" s="53">
        <v>0.9</v>
      </c>
      <c r="H1928" s="51">
        <v>167.17</v>
      </c>
      <c r="I1928" s="52"/>
      <c r="J1928" s="51">
        <v>150.44999999999999</v>
      </c>
      <c r="K1928" s="52"/>
      <c r="L1928" s="96"/>
      <c r="AC1928" s="39">
        <v>0</v>
      </c>
      <c r="AD1928" s="39">
        <v>0</v>
      </c>
      <c r="AE1928" s="39">
        <v>0</v>
      </c>
      <c r="AF1928" s="39">
        <v>0</v>
      </c>
      <c r="AS1928" s="39">
        <v>0</v>
      </c>
      <c r="AT1928" s="39">
        <v>0</v>
      </c>
      <c r="BC1928" s="39">
        <v>0</v>
      </c>
      <c r="BD1928" s="39">
        <v>0</v>
      </c>
    </row>
    <row r="1929" spans="1:56" x14ac:dyDescent="0.2">
      <c r="A1929" s="50"/>
      <c r="B1929" s="50"/>
      <c r="C1929" s="50"/>
      <c r="D1929" s="50"/>
      <c r="E1929" s="50"/>
      <c r="F1929" s="50"/>
      <c r="G1929" s="50"/>
      <c r="H1929" s="50"/>
      <c r="I1929" s="50"/>
      <c r="J1929" s="50"/>
      <c r="K1929" s="50"/>
      <c r="L1929" s="50"/>
    </row>
    <row r="1930" spans="1:56" ht="15" x14ac:dyDescent="0.25">
      <c r="C1930" s="198" t="s">
        <v>74</v>
      </c>
      <c r="D1930" s="198"/>
      <c r="E1930" s="198"/>
      <c r="F1930" s="198"/>
      <c r="G1930" s="198"/>
      <c r="H1930" s="198"/>
      <c r="I1930" s="198">
        <f>J1928</f>
        <v>150.44999999999999</v>
      </c>
      <c r="J1930" s="198"/>
      <c r="O1930" s="49">
        <f>I1930</f>
        <v>150.44999999999999</v>
      </c>
      <c r="P1930" s="39">
        <f>K1930</f>
        <v>0</v>
      </c>
      <c r="Q1930" s="39">
        <f>0</f>
        <v>0</v>
      </c>
      <c r="R1930" s="39">
        <f>0</f>
        <v>0</v>
      </c>
      <c r="U1930" s="39">
        <f>0</f>
        <v>0</v>
      </c>
      <c r="V1930" s="39">
        <f>0</f>
        <v>0</v>
      </c>
      <c r="W1930" s="39">
        <f>0</f>
        <v>0</v>
      </c>
      <c r="X1930" s="39">
        <f>0</f>
        <v>0</v>
      </c>
      <c r="Z1930" s="39">
        <f>0</f>
        <v>0</v>
      </c>
      <c r="AB1930" s="49">
        <f>I1930</f>
        <v>150.44999999999999</v>
      </c>
      <c r="AN1930" s="39">
        <v>150.44999999999999</v>
      </c>
      <c r="AO1930" s="39">
        <v>150.44999999999999</v>
      </c>
      <c r="AP1930" s="39">
        <v>0</v>
      </c>
      <c r="AQ1930" s="39">
        <v>0</v>
      </c>
      <c r="AX1930" s="39">
        <v>0</v>
      </c>
      <c r="AY1930" s="39">
        <v>0</v>
      </c>
      <c r="AZ1930" s="39">
        <v>0</v>
      </c>
      <c r="BA1930" s="39">
        <v>0</v>
      </c>
    </row>
    <row r="1931" spans="1:56" ht="57" x14ac:dyDescent="0.2">
      <c r="A1931" s="103" t="s">
        <v>430</v>
      </c>
      <c r="B1931" s="55" t="s">
        <v>1178</v>
      </c>
      <c r="C1931" s="55" t="s">
        <v>1179</v>
      </c>
      <c r="D1931" s="54" t="s">
        <v>111</v>
      </c>
      <c r="E1931" s="53">
        <v>0.4</v>
      </c>
      <c r="F1931" s="53"/>
      <c r="G1931" s="53">
        <v>0.4</v>
      </c>
      <c r="H1931" s="51">
        <v>165.96</v>
      </c>
      <c r="I1931" s="52"/>
      <c r="J1931" s="51">
        <v>66.38</v>
      </c>
      <c r="K1931" s="52"/>
      <c r="L1931" s="96"/>
      <c r="AC1931" s="39">
        <v>0</v>
      </c>
      <c r="AD1931" s="39">
        <v>0</v>
      </c>
      <c r="AE1931" s="39">
        <v>0</v>
      </c>
      <c r="AF1931" s="39">
        <v>0</v>
      </c>
      <c r="AS1931" s="39">
        <v>0</v>
      </c>
      <c r="AT1931" s="39">
        <v>0</v>
      </c>
      <c r="BC1931" s="39">
        <v>0</v>
      </c>
      <c r="BD1931" s="39">
        <v>0</v>
      </c>
    </row>
    <row r="1932" spans="1:56" x14ac:dyDescent="0.2">
      <c r="A1932" s="50"/>
      <c r="B1932" s="50"/>
      <c r="C1932" s="50"/>
      <c r="D1932" s="50"/>
      <c r="E1932" s="50"/>
      <c r="F1932" s="50"/>
      <c r="G1932" s="50"/>
      <c r="H1932" s="50"/>
      <c r="I1932" s="50"/>
      <c r="J1932" s="50"/>
      <c r="K1932" s="50"/>
      <c r="L1932" s="50"/>
    </row>
    <row r="1933" spans="1:56" ht="15" x14ac:dyDescent="0.25">
      <c r="C1933" s="198" t="s">
        <v>74</v>
      </c>
      <c r="D1933" s="198"/>
      <c r="E1933" s="198"/>
      <c r="F1933" s="198"/>
      <c r="G1933" s="198"/>
      <c r="H1933" s="198"/>
      <c r="I1933" s="198">
        <f>J1931</f>
        <v>66.38</v>
      </c>
      <c r="J1933" s="198"/>
      <c r="O1933" s="49">
        <f>I1933</f>
        <v>66.38</v>
      </c>
      <c r="P1933" s="39">
        <f>K1933</f>
        <v>0</v>
      </c>
      <c r="Q1933" s="39">
        <f>0</f>
        <v>0</v>
      </c>
      <c r="R1933" s="39">
        <f>0</f>
        <v>0</v>
      </c>
      <c r="U1933" s="39">
        <f>0</f>
        <v>0</v>
      </c>
      <c r="V1933" s="39">
        <f>0</f>
        <v>0</v>
      </c>
      <c r="W1933" s="39">
        <f>0</f>
        <v>0</v>
      </c>
      <c r="X1933" s="39">
        <f>0</f>
        <v>0</v>
      </c>
      <c r="Z1933" s="39">
        <f>0</f>
        <v>0</v>
      </c>
      <c r="AB1933" s="49">
        <f>I1933</f>
        <v>66.38</v>
      </c>
      <c r="AN1933" s="39">
        <v>66.38</v>
      </c>
      <c r="AO1933" s="39">
        <v>66.38</v>
      </c>
      <c r="AP1933" s="39">
        <v>0</v>
      </c>
      <c r="AQ1933" s="39">
        <v>0</v>
      </c>
      <c r="AX1933" s="39">
        <v>0</v>
      </c>
      <c r="AY1933" s="39">
        <v>0</v>
      </c>
      <c r="AZ1933" s="39">
        <v>0</v>
      </c>
      <c r="BA1933" s="39">
        <v>0</v>
      </c>
    </row>
    <row r="1934" spans="1:56" ht="201.75" x14ac:dyDescent="0.2">
      <c r="A1934" s="103" t="s">
        <v>434</v>
      </c>
      <c r="B1934" s="55" t="s">
        <v>1212</v>
      </c>
      <c r="C1934" s="55" t="s">
        <v>996</v>
      </c>
      <c r="D1934" s="54" t="s">
        <v>105</v>
      </c>
      <c r="E1934" s="53">
        <v>0.4</v>
      </c>
      <c r="F1934" s="53"/>
      <c r="G1934" s="53">
        <v>0.4</v>
      </c>
      <c r="H1934" s="51"/>
      <c r="I1934" s="52"/>
      <c r="J1934" s="51"/>
      <c r="K1934" s="52"/>
      <c r="L1934" s="96"/>
      <c r="AC1934" s="39">
        <v>59.58</v>
      </c>
      <c r="AD1934" s="39">
        <v>59.58</v>
      </c>
      <c r="AE1934" s="39">
        <v>39.39</v>
      </c>
      <c r="AF1934" s="39">
        <v>39.39</v>
      </c>
      <c r="AS1934" s="39">
        <v>59.58</v>
      </c>
      <c r="AT1934" s="39">
        <v>39.39</v>
      </c>
      <c r="BC1934" s="39">
        <v>0</v>
      </c>
      <c r="BD1934" s="39">
        <v>0</v>
      </c>
    </row>
    <row r="1935" spans="1:56" ht="38.25" x14ac:dyDescent="0.2">
      <c r="B1935" s="106" t="s">
        <v>452</v>
      </c>
    </row>
    <row r="1936" spans="1:56" ht="14.25" x14ac:dyDescent="0.2">
      <c r="A1936" s="103"/>
      <c r="B1936" s="61">
        <v>1</v>
      </c>
      <c r="C1936" s="55" t="s">
        <v>33</v>
      </c>
      <c r="D1936" s="54"/>
      <c r="E1936" s="53"/>
      <c r="F1936" s="53"/>
      <c r="G1936" s="53"/>
      <c r="H1936" s="51">
        <v>137.49</v>
      </c>
      <c r="I1936" s="52">
        <f>ROUND(1.15,7)</f>
        <v>1.1499999999999999</v>
      </c>
      <c r="J1936" s="51">
        <v>63.24</v>
      </c>
      <c r="K1936" s="52"/>
      <c r="L1936" s="96"/>
    </row>
    <row r="1937" spans="1:56" ht="14.25" x14ac:dyDescent="0.2">
      <c r="A1937" s="103"/>
      <c r="B1937" s="61">
        <v>3</v>
      </c>
      <c r="C1937" s="55" t="s">
        <v>34</v>
      </c>
      <c r="D1937" s="54"/>
      <c r="E1937" s="53"/>
      <c r="F1937" s="53"/>
      <c r="G1937" s="53"/>
      <c r="H1937" s="51">
        <v>33.94</v>
      </c>
      <c r="I1937" s="52">
        <f>ROUND(1.25,7)</f>
        <v>1.25</v>
      </c>
      <c r="J1937" s="51">
        <v>16.97</v>
      </c>
      <c r="K1937" s="52"/>
      <c r="L1937" s="96"/>
    </row>
    <row r="1938" spans="1:56" ht="14.25" x14ac:dyDescent="0.2">
      <c r="A1938" s="103"/>
      <c r="B1938" s="61">
        <v>2</v>
      </c>
      <c r="C1938" s="55" t="s">
        <v>67</v>
      </c>
      <c r="D1938" s="54"/>
      <c r="E1938" s="53"/>
      <c r="F1938" s="53"/>
      <c r="G1938" s="53"/>
      <c r="H1938" s="51">
        <v>5.92</v>
      </c>
      <c r="I1938" s="52">
        <f>ROUND(1.25,7)</f>
        <v>1.25</v>
      </c>
      <c r="J1938" s="62">
        <v>2.96</v>
      </c>
      <c r="K1938" s="52"/>
      <c r="L1938" s="97"/>
    </row>
    <row r="1939" spans="1:56" ht="14.25" x14ac:dyDescent="0.2">
      <c r="A1939" s="103"/>
      <c r="B1939" s="61">
        <v>4</v>
      </c>
      <c r="C1939" s="55" t="s">
        <v>35</v>
      </c>
      <c r="D1939" s="54"/>
      <c r="E1939" s="53"/>
      <c r="F1939" s="53"/>
      <c r="G1939" s="53"/>
      <c r="H1939" s="51">
        <v>135.18</v>
      </c>
      <c r="I1939" s="52"/>
      <c r="J1939" s="51">
        <v>54.07</v>
      </c>
      <c r="K1939" s="52"/>
      <c r="L1939" s="96"/>
    </row>
    <row r="1940" spans="1:56" ht="14.25" x14ac:dyDescent="0.2">
      <c r="A1940" s="103"/>
      <c r="B1940" s="55" t="s">
        <v>1381</v>
      </c>
      <c r="C1940" s="55" t="s">
        <v>873</v>
      </c>
      <c r="D1940" s="54" t="s">
        <v>105</v>
      </c>
      <c r="E1940" s="53">
        <v>1.08</v>
      </c>
      <c r="F1940" s="53"/>
      <c r="G1940" s="53">
        <v>0.432</v>
      </c>
      <c r="H1940" s="51"/>
      <c r="I1940" s="52"/>
      <c r="J1940" s="51"/>
      <c r="K1940" s="52"/>
      <c r="L1940" s="96"/>
    </row>
    <row r="1941" spans="1:56" ht="14.25" x14ac:dyDescent="0.2">
      <c r="A1941" s="103"/>
      <c r="B1941" s="55"/>
      <c r="C1941" s="55" t="s">
        <v>68</v>
      </c>
      <c r="D1941" s="54" t="s">
        <v>69</v>
      </c>
      <c r="E1941" s="53">
        <v>14.8</v>
      </c>
      <c r="F1941" s="53">
        <f>ROUND(1.15,7)</f>
        <v>1.1499999999999999</v>
      </c>
      <c r="G1941" s="53">
        <v>6.8079999999999998</v>
      </c>
      <c r="H1941" s="51"/>
      <c r="I1941" s="52"/>
      <c r="J1941" s="51"/>
      <c r="K1941" s="52"/>
      <c r="L1941" s="96"/>
    </row>
    <row r="1942" spans="1:56" ht="14.25" x14ac:dyDescent="0.2">
      <c r="A1942" s="103"/>
      <c r="B1942" s="55"/>
      <c r="C1942" s="60" t="s">
        <v>70</v>
      </c>
      <c r="D1942" s="59" t="s">
        <v>69</v>
      </c>
      <c r="E1942" s="58">
        <v>0.51</v>
      </c>
      <c r="F1942" s="58">
        <f>ROUND(1.25,7)</f>
        <v>1.25</v>
      </c>
      <c r="G1942" s="58">
        <v>0.255</v>
      </c>
      <c r="H1942" s="56"/>
      <c r="I1942" s="57"/>
      <c r="J1942" s="56"/>
      <c r="K1942" s="57"/>
      <c r="L1942" s="95"/>
    </row>
    <row r="1943" spans="1:56" ht="14.25" x14ac:dyDescent="0.2">
      <c r="A1943" s="103"/>
      <c r="B1943" s="55"/>
      <c r="C1943" s="55" t="s">
        <v>71</v>
      </c>
      <c r="D1943" s="54"/>
      <c r="E1943" s="53"/>
      <c r="F1943" s="53"/>
      <c r="G1943" s="53"/>
      <c r="H1943" s="51">
        <f>H1936+H1937+H1939</f>
        <v>306.61</v>
      </c>
      <c r="I1943" s="52"/>
      <c r="J1943" s="51">
        <f>J1936+J1937+J1939</f>
        <v>134.28</v>
      </c>
      <c r="K1943" s="52"/>
      <c r="L1943" s="96"/>
    </row>
    <row r="1944" spans="1:56" ht="14.25" x14ac:dyDescent="0.2">
      <c r="A1944" s="103"/>
      <c r="B1944" s="55"/>
      <c r="C1944" s="55" t="s">
        <v>72</v>
      </c>
      <c r="D1944" s="54"/>
      <c r="E1944" s="53"/>
      <c r="F1944" s="53"/>
      <c r="G1944" s="53"/>
      <c r="H1944" s="51"/>
      <c r="I1944" s="52"/>
      <c r="J1944" s="51">
        <f>SUM(Q1934:Q1947)+SUM(V1934:V1947)</f>
        <v>66.2</v>
      </c>
      <c r="K1944" s="52"/>
      <c r="L1944" s="96"/>
    </row>
    <row r="1945" spans="1:56" ht="28.5" x14ac:dyDescent="0.2">
      <c r="A1945" s="103"/>
      <c r="B1945" s="55" t="s">
        <v>216</v>
      </c>
      <c r="C1945" s="55" t="s">
        <v>215</v>
      </c>
      <c r="D1945" s="54" t="s">
        <v>73</v>
      </c>
      <c r="E1945" s="53">
        <v>100</v>
      </c>
      <c r="F1945" s="53">
        <f>ROUND(0.9,7)</f>
        <v>0.9</v>
      </c>
      <c r="G1945" s="53">
        <v>90</v>
      </c>
      <c r="H1945" s="51"/>
      <c r="I1945" s="52"/>
      <c r="J1945" s="51">
        <f>SUM(AC1934:AC1947)</f>
        <v>59.58</v>
      </c>
      <c r="K1945" s="52"/>
      <c r="L1945" s="96"/>
    </row>
    <row r="1946" spans="1:56" ht="42.75" x14ac:dyDescent="0.2">
      <c r="A1946" s="104"/>
      <c r="B1946" s="60" t="s">
        <v>214</v>
      </c>
      <c r="C1946" s="60" t="s">
        <v>213</v>
      </c>
      <c r="D1946" s="59" t="s">
        <v>73</v>
      </c>
      <c r="E1946" s="58">
        <v>70</v>
      </c>
      <c r="F1946" s="58">
        <f>ROUND(0.85,7)</f>
        <v>0.85</v>
      </c>
      <c r="G1946" s="58">
        <v>59.5</v>
      </c>
      <c r="H1946" s="56"/>
      <c r="I1946" s="57"/>
      <c r="J1946" s="56">
        <f>SUM(AE1934:AE1947)</f>
        <v>39.39</v>
      </c>
      <c r="K1946" s="57"/>
      <c r="L1946" s="95"/>
    </row>
    <row r="1947" spans="1:56" ht="15" x14ac:dyDescent="0.25">
      <c r="C1947" s="198" t="s">
        <v>74</v>
      </c>
      <c r="D1947" s="198"/>
      <c r="E1947" s="198"/>
      <c r="F1947" s="198"/>
      <c r="G1947" s="198"/>
      <c r="H1947" s="198"/>
      <c r="I1947" s="198">
        <f>J1936+J1937+J1939+J1945+J1946</f>
        <v>233.25</v>
      </c>
      <c r="J1947" s="198"/>
      <c r="O1947" s="49">
        <f>I1947</f>
        <v>233.25</v>
      </c>
      <c r="P1947" s="39">
        <f>K1947</f>
        <v>0</v>
      </c>
      <c r="Q1947" s="49">
        <f>J1936</f>
        <v>63.24</v>
      </c>
      <c r="R1947" s="49">
        <f>J1936</f>
        <v>63.24</v>
      </c>
      <c r="U1947" s="94">
        <f>L1936</f>
        <v>0</v>
      </c>
      <c r="V1947" s="49">
        <f>J1938</f>
        <v>2.96</v>
      </c>
      <c r="W1947" s="94">
        <f>L1938</f>
        <v>0</v>
      </c>
      <c r="X1947" s="49">
        <f>J1937</f>
        <v>16.97</v>
      </c>
      <c r="Z1947" s="94">
        <f>L1937</f>
        <v>0</v>
      </c>
      <c r="AB1947" s="49">
        <f>J1939</f>
        <v>54.07</v>
      </c>
      <c r="AN1947" s="39">
        <v>233.25</v>
      </c>
      <c r="AO1947" s="39">
        <v>54.07</v>
      </c>
      <c r="AP1947" s="39">
        <v>16.97</v>
      </c>
      <c r="AQ1947" s="39">
        <v>63.24</v>
      </c>
      <c r="AX1947" s="39">
        <v>0</v>
      </c>
      <c r="AY1947" s="39">
        <v>0</v>
      </c>
      <c r="AZ1947" s="39">
        <v>0</v>
      </c>
      <c r="BA1947" s="39">
        <v>0</v>
      </c>
    </row>
    <row r="1948" spans="1:56" ht="28.5" x14ac:dyDescent="0.2">
      <c r="A1948" s="103" t="s">
        <v>437</v>
      </c>
      <c r="B1948" s="55" t="s">
        <v>1213</v>
      </c>
      <c r="C1948" s="55" t="s">
        <v>1214</v>
      </c>
      <c r="D1948" s="54" t="s">
        <v>105</v>
      </c>
      <c r="E1948" s="53">
        <v>0.432</v>
      </c>
      <c r="F1948" s="53"/>
      <c r="G1948" s="53">
        <v>0.432</v>
      </c>
      <c r="H1948" s="51">
        <v>722.29</v>
      </c>
      <c r="I1948" s="52"/>
      <c r="J1948" s="51">
        <v>312.02999999999997</v>
      </c>
      <c r="K1948" s="52"/>
      <c r="L1948" s="96"/>
      <c r="AC1948" s="39">
        <v>0</v>
      </c>
      <c r="AD1948" s="39">
        <v>0</v>
      </c>
      <c r="AE1948" s="39">
        <v>0</v>
      </c>
      <c r="AF1948" s="39">
        <v>0</v>
      </c>
      <c r="AS1948" s="39">
        <v>0</v>
      </c>
      <c r="AT1948" s="39">
        <v>0</v>
      </c>
      <c r="BC1948" s="39">
        <v>0</v>
      </c>
      <c r="BD1948" s="39">
        <v>0</v>
      </c>
    </row>
    <row r="1949" spans="1:56" x14ac:dyDescent="0.2">
      <c r="A1949" s="50"/>
      <c r="B1949" s="50"/>
      <c r="C1949" s="50"/>
      <c r="D1949" s="50"/>
      <c r="E1949" s="50"/>
      <c r="F1949" s="50"/>
      <c r="G1949" s="50"/>
      <c r="H1949" s="50"/>
      <c r="I1949" s="50"/>
      <c r="J1949" s="50"/>
      <c r="K1949" s="50"/>
      <c r="L1949" s="50"/>
    </row>
    <row r="1950" spans="1:56" ht="15" x14ac:dyDescent="0.25">
      <c r="C1950" s="198" t="s">
        <v>74</v>
      </c>
      <c r="D1950" s="198"/>
      <c r="E1950" s="198"/>
      <c r="F1950" s="198"/>
      <c r="G1950" s="198"/>
      <c r="H1950" s="198"/>
      <c r="I1950" s="198">
        <f>J1948</f>
        <v>312.02999999999997</v>
      </c>
      <c r="J1950" s="198"/>
      <c r="O1950" s="49">
        <f>I1950</f>
        <v>312.02999999999997</v>
      </c>
      <c r="P1950" s="39">
        <f>K1950</f>
        <v>0</v>
      </c>
      <c r="Q1950" s="39">
        <f>0</f>
        <v>0</v>
      </c>
      <c r="R1950" s="39">
        <f>0</f>
        <v>0</v>
      </c>
      <c r="U1950" s="39">
        <f>0</f>
        <v>0</v>
      </c>
      <c r="V1950" s="39">
        <f>0</f>
        <v>0</v>
      </c>
      <c r="W1950" s="39">
        <f>0</f>
        <v>0</v>
      </c>
      <c r="X1950" s="39">
        <f>0</f>
        <v>0</v>
      </c>
      <c r="Z1950" s="39">
        <f>0</f>
        <v>0</v>
      </c>
      <c r="AB1950" s="49">
        <f>I1950</f>
        <v>312.02999999999997</v>
      </c>
      <c r="AN1950" s="39">
        <v>312.02999999999997</v>
      </c>
      <c r="AO1950" s="39">
        <v>312.02999999999997</v>
      </c>
      <c r="AP1950" s="39">
        <v>0</v>
      </c>
      <c r="AQ1950" s="39">
        <v>0</v>
      </c>
      <c r="AX1950" s="39">
        <v>0</v>
      </c>
      <c r="AY1950" s="39">
        <v>0</v>
      </c>
      <c r="AZ1950" s="39">
        <v>0</v>
      </c>
      <c r="BA1950" s="39">
        <v>0</v>
      </c>
    </row>
    <row r="1951" spans="1:56" ht="71.25" x14ac:dyDescent="0.2">
      <c r="A1951" s="103" t="s">
        <v>440</v>
      </c>
      <c r="B1951" s="55" t="s">
        <v>1134</v>
      </c>
      <c r="C1951" s="55" t="s">
        <v>1135</v>
      </c>
      <c r="D1951" s="54" t="s">
        <v>108</v>
      </c>
      <c r="E1951" s="53">
        <v>8.0000000000000002E-3</v>
      </c>
      <c r="F1951" s="53"/>
      <c r="G1951" s="53">
        <v>8.0000000000000002E-3</v>
      </c>
      <c r="H1951" s="51">
        <v>12676.79</v>
      </c>
      <c r="I1951" s="52"/>
      <c r="J1951" s="51">
        <v>101.41</v>
      </c>
      <c r="K1951" s="52"/>
      <c r="L1951" s="96"/>
      <c r="AC1951" s="39">
        <v>0</v>
      </c>
      <c r="AD1951" s="39">
        <v>0</v>
      </c>
      <c r="AE1951" s="39">
        <v>0</v>
      </c>
      <c r="AF1951" s="39">
        <v>0</v>
      </c>
      <c r="AS1951" s="39">
        <v>0</v>
      </c>
      <c r="AT1951" s="39">
        <v>0</v>
      </c>
      <c r="BC1951" s="39">
        <v>0</v>
      </c>
      <c r="BD1951" s="39">
        <v>0</v>
      </c>
    </row>
    <row r="1952" spans="1:56" x14ac:dyDescent="0.2">
      <c r="A1952" s="50"/>
      <c r="B1952" s="50"/>
      <c r="C1952" s="50"/>
      <c r="D1952" s="50"/>
      <c r="E1952" s="50"/>
      <c r="F1952" s="50"/>
      <c r="G1952" s="50"/>
      <c r="H1952" s="50"/>
      <c r="I1952" s="50"/>
      <c r="J1952" s="50"/>
      <c r="K1952" s="50"/>
      <c r="L1952" s="50"/>
    </row>
    <row r="1953" spans="1:56" ht="15" x14ac:dyDescent="0.25">
      <c r="C1953" s="198" t="s">
        <v>74</v>
      </c>
      <c r="D1953" s="198"/>
      <c r="E1953" s="198"/>
      <c r="F1953" s="198"/>
      <c r="G1953" s="198"/>
      <c r="H1953" s="198"/>
      <c r="I1953" s="198">
        <f>J1951</f>
        <v>101.41</v>
      </c>
      <c r="J1953" s="198"/>
      <c r="O1953" s="49">
        <f>I1953</f>
        <v>101.41</v>
      </c>
      <c r="P1953" s="39">
        <f>K1953</f>
        <v>0</v>
      </c>
      <c r="Q1953" s="39">
        <f>0</f>
        <v>0</v>
      </c>
      <c r="R1953" s="39">
        <f>0</f>
        <v>0</v>
      </c>
      <c r="U1953" s="39">
        <f>0</f>
        <v>0</v>
      </c>
      <c r="V1953" s="39">
        <f>0</f>
        <v>0</v>
      </c>
      <c r="W1953" s="39">
        <f>0</f>
        <v>0</v>
      </c>
      <c r="X1953" s="39">
        <f>0</f>
        <v>0</v>
      </c>
      <c r="Z1953" s="39">
        <f>0</f>
        <v>0</v>
      </c>
      <c r="AB1953" s="49">
        <f>I1953</f>
        <v>101.41</v>
      </c>
      <c r="AN1953" s="39">
        <v>101.41</v>
      </c>
      <c r="AO1953" s="39">
        <v>101.41</v>
      </c>
      <c r="AP1953" s="39">
        <v>0</v>
      </c>
      <c r="AQ1953" s="39">
        <v>0</v>
      </c>
      <c r="AX1953" s="39">
        <v>0</v>
      </c>
      <c r="AY1953" s="39">
        <v>0</v>
      </c>
      <c r="AZ1953" s="39">
        <v>0</v>
      </c>
      <c r="BA1953" s="39">
        <v>0</v>
      </c>
    </row>
    <row r="1954" spans="1:56" ht="14.25" x14ac:dyDescent="0.2">
      <c r="C1954" s="107" t="s">
        <v>1215</v>
      </c>
    </row>
    <row r="1955" spans="1:56" ht="130.5" x14ac:dyDescent="0.2">
      <c r="A1955" s="103" t="s">
        <v>443</v>
      </c>
      <c r="B1955" s="55" t="s">
        <v>1116</v>
      </c>
      <c r="C1955" s="55" t="s">
        <v>994</v>
      </c>
      <c r="D1955" s="54" t="s">
        <v>110</v>
      </c>
      <c r="E1955" s="53">
        <v>4</v>
      </c>
      <c r="F1955" s="53"/>
      <c r="G1955" s="53">
        <v>4</v>
      </c>
      <c r="H1955" s="51"/>
      <c r="I1955" s="52"/>
      <c r="J1955" s="51"/>
      <c r="K1955" s="52"/>
      <c r="L1955" s="96"/>
      <c r="AC1955" s="39">
        <v>51.56</v>
      </c>
      <c r="AD1955" s="39">
        <v>51.56</v>
      </c>
      <c r="AE1955" s="39">
        <v>31.58</v>
      </c>
      <c r="AF1955" s="39">
        <v>31.58</v>
      </c>
      <c r="AS1955" s="39">
        <v>51.56</v>
      </c>
      <c r="AT1955" s="39">
        <v>31.58</v>
      </c>
      <c r="BC1955" s="39">
        <v>0</v>
      </c>
      <c r="BD1955" s="39">
        <v>0</v>
      </c>
    </row>
    <row r="1956" spans="1:56" ht="38.25" x14ac:dyDescent="0.2">
      <c r="B1956" s="106" t="s">
        <v>452</v>
      </c>
    </row>
    <row r="1957" spans="1:56" ht="14.25" x14ac:dyDescent="0.2">
      <c r="A1957" s="103"/>
      <c r="B1957" s="61">
        <v>1</v>
      </c>
      <c r="C1957" s="55" t="s">
        <v>33</v>
      </c>
      <c r="D1957" s="54"/>
      <c r="E1957" s="53"/>
      <c r="F1957" s="53"/>
      <c r="G1957" s="53"/>
      <c r="H1957" s="51">
        <v>9.6</v>
      </c>
      <c r="I1957" s="52">
        <f>ROUND(1.15,7)</f>
        <v>1.1499999999999999</v>
      </c>
      <c r="J1957" s="51">
        <v>44.16</v>
      </c>
      <c r="K1957" s="52"/>
      <c r="L1957" s="96"/>
    </row>
    <row r="1958" spans="1:56" ht="14.25" x14ac:dyDescent="0.2">
      <c r="A1958" s="103"/>
      <c r="B1958" s="61">
        <v>3</v>
      </c>
      <c r="C1958" s="55" t="s">
        <v>34</v>
      </c>
      <c r="D1958" s="54"/>
      <c r="E1958" s="53"/>
      <c r="F1958" s="53"/>
      <c r="G1958" s="53"/>
      <c r="H1958" s="51">
        <v>1.47</v>
      </c>
      <c r="I1958" s="52">
        <f>ROUND(1.25,7)</f>
        <v>1.25</v>
      </c>
      <c r="J1958" s="51">
        <v>7.36</v>
      </c>
      <c r="K1958" s="52"/>
      <c r="L1958" s="96"/>
    </row>
    <row r="1959" spans="1:56" ht="14.25" x14ac:dyDescent="0.2">
      <c r="A1959" s="103"/>
      <c r="B1959" s="61">
        <v>2</v>
      </c>
      <c r="C1959" s="55" t="s">
        <v>67</v>
      </c>
      <c r="D1959" s="54"/>
      <c r="E1959" s="53"/>
      <c r="F1959" s="53"/>
      <c r="G1959" s="53"/>
      <c r="H1959" s="51">
        <v>0.12</v>
      </c>
      <c r="I1959" s="52">
        <f>ROUND(1.25,7)</f>
        <v>1.25</v>
      </c>
      <c r="J1959" s="62">
        <v>0.6</v>
      </c>
      <c r="K1959" s="52"/>
      <c r="L1959" s="97"/>
    </row>
    <row r="1960" spans="1:56" ht="14.25" x14ac:dyDescent="0.2">
      <c r="A1960" s="103"/>
      <c r="B1960" s="61">
        <v>4</v>
      </c>
      <c r="C1960" s="55" t="s">
        <v>35</v>
      </c>
      <c r="D1960" s="54"/>
      <c r="E1960" s="53"/>
      <c r="F1960" s="53"/>
      <c r="G1960" s="53"/>
      <c r="H1960" s="51">
        <v>4.0999999999999996</v>
      </c>
      <c r="I1960" s="52"/>
      <c r="J1960" s="51">
        <v>16.399999999999999</v>
      </c>
      <c r="K1960" s="52"/>
      <c r="L1960" s="96"/>
    </row>
    <row r="1961" spans="1:56" ht="14.25" x14ac:dyDescent="0.2">
      <c r="A1961" s="103"/>
      <c r="B1961" s="55" t="s">
        <v>1356</v>
      </c>
      <c r="C1961" s="55" t="s">
        <v>1357</v>
      </c>
      <c r="D1961" s="54" t="s">
        <v>110</v>
      </c>
      <c r="E1961" s="53">
        <v>1</v>
      </c>
      <c r="F1961" s="53"/>
      <c r="G1961" s="53">
        <v>4</v>
      </c>
      <c r="H1961" s="51"/>
      <c r="I1961" s="52"/>
      <c r="J1961" s="51"/>
      <c r="K1961" s="52"/>
      <c r="L1961" s="96"/>
    </row>
    <row r="1962" spans="1:56" ht="14.25" x14ac:dyDescent="0.2">
      <c r="A1962" s="103"/>
      <c r="B1962" s="55"/>
      <c r="C1962" s="55" t="s">
        <v>68</v>
      </c>
      <c r="D1962" s="54" t="s">
        <v>69</v>
      </c>
      <c r="E1962" s="53">
        <v>1.07</v>
      </c>
      <c r="F1962" s="53">
        <f>ROUND(1.15,7)</f>
        <v>1.1499999999999999</v>
      </c>
      <c r="G1962" s="53">
        <v>4.9219999999999997</v>
      </c>
      <c r="H1962" s="51"/>
      <c r="I1962" s="52"/>
      <c r="J1962" s="51"/>
      <c r="K1962" s="52"/>
      <c r="L1962" s="96"/>
    </row>
    <row r="1963" spans="1:56" ht="14.25" x14ac:dyDescent="0.2">
      <c r="A1963" s="103"/>
      <c r="B1963" s="55"/>
      <c r="C1963" s="60" t="s">
        <v>70</v>
      </c>
      <c r="D1963" s="59" t="s">
        <v>69</v>
      </c>
      <c r="E1963" s="58">
        <v>0.01</v>
      </c>
      <c r="F1963" s="58">
        <f>ROUND(1.25,7)</f>
        <v>1.25</v>
      </c>
      <c r="G1963" s="58">
        <v>0.05</v>
      </c>
      <c r="H1963" s="56"/>
      <c r="I1963" s="57"/>
      <c r="J1963" s="56"/>
      <c r="K1963" s="57"/>
      <c r="L1963" s="95"/>
    </row>
    <row r="1964" spans="1:56" ht="14.25" x14ac:dyDescent="0.2">
      <c r="A1964" s="103"/>
      <c r="B1964" s="55"/>
      <c r="C1964" s="55" t="s">
        <v>71</v>
      </c>
      <c r="D1964" s="54"/>
      <c r="E1964" s="53"/>
      <c r="F1964" s="53"/>
      <c r="G1964" s="53"/>
      <c r="H1964" s="51">
        <f>H1957+H1958+H1960</f>
        <v>15.17</v>
      </c>
      <c r="I1964" s="52"/>
      <c r="J1964" s="51">
        <f>J1957+J1958+J1960</f>
        <v>67.919999999999987</v>
      </c>
      <c r="K1964" s="52"/>
      <c r="L1964" s="96"/>
    </row>
    <row r="1965" spans="1:56" ht="42.75" x14ac:dyDescent="0.2">
      <c r="A1965" s="105" t="s">
        <v>995</v>
      </c>
      <c r="B1965" s="55" t="s">
        <v>493</v>
      </c>
      <c r="C1965" s="55" t="s">
        <v>494</v>
      </c>
      <c r="D1965" s="54" t="s">
        <v>495</v>
      </c>
      <c r="E1965" s="53">
        <v>0.1</v>
      </c>
      <c r="F1965" s="53"/>
      <c r="G1965" s="53">
        <v>0.4</v>
      </c>
      <c r="H1965" s="51">
        <v>1</v>
      </c>
      <c r="I1965" s="52"/>
      <c r="J1965" s="51">
        <v>0.4</v>
      </c>
      <c r="K1965" s="52"/>
      <c r="L1965" s="96"/>
      <c r="AB1965" s="49">
        <f>J1965</f>
        <v>0.4</v>
      </c>
      <c r="AC1965" s="39">
        <v>0</v>
      </c>
      <c r="AD1965" s="39">
        <v>0</v>
      </c>
      <c r="AE1965" s="39">
        <v>0</v>
      </c>
      <c r="AF1965" s="39">
        <v>0</v>
      </c>
      <c r="AN1965" s="39">
        <v>0.4</v>
      </c>
      <c r="AO1965" s="39">
        <v>0.4</v>
      </c>
      <c r="AS1965" s="39">
        <v>0</v>
      </c>
      <c r="AT1965" s="39">
        <v>0</v>
      </c>
      <c r="AX1965" s="39">
        <v>0</v>
      </c>
      <c r="AZ1965" s="39">
        <v>0</v>
      </c>
      <c r="BC1965" s="39">
        <v>0</v>
      </c>
      <c r="BD1965" s="39">
        <v>0</v>
      </c>
    </row>
    <row r="1966" spans="1:56" ht="14.25" x14ac:dyDescent="0.2">
      <c r="A1966" s="103"/>
      <c r="B1966" s="55"/>
      <c r="C1966" s="55" t="s">
        <v>72</v>
      </c>
      <c r="D1966" s="54"/>
      <c r="E1966" s="53"/>
      <c r="F1966" s="53"/>
      <c r="G1966" s="53"/>
      <c r="H1966" s="51"/>
      <c r="I1966" s="52"/>
      <c r="J1966" s="51">
        <f>SUM(Q1955:Q1969)+SUM(V1955:V1969)</f>
        <v>44.76</v>
      </c>
      <c r="K1966" s="52"/>
      <c r="L1966" s="96"/>
    </row>
    <row r="1967" spans="1:56" ht="71.25" x14ac:dyDescent="0.2">
      <c r="A1967" s="103"/>
      <c r="B1967" s="55" t="s">
        <v>969</v>
      </c>
      <c r="C1967" s="55" t="s">
        <v>968</v>
      </c>
      <c r="D1967" s="54" t="s">
        <v>73</v>
      </c>
      <c r="E1967" s="53">
        <v>128</v>
      </c>
      <c r="F1967" s="53">
        <f>ROUND(0.9,7)</f>
        <v>0.9</v>
      </c>
      <c r="G1967" s="53">
        <v>115.2</v>
      </c>
      <c r="H1967" s="51"/>
      <c r="I1967" s="52"/>
      <c r="J1967" s="51">
        <f>SUM(AC1955:AC1969)</f>
        <v>51.56</v>
      </c>
      <c r="K1967" s="52"/>
      <c r="L1967" s="96"/>
    </row>
    <row r="1968" spans="1:56" ht="71.25" x14ac:dyDescent="0.2">
      <c r="A1968" s="104"/>
      <c r="B1968" s="60" t="s">
        <v>967</v>
      </c>
      <c r="C1968" s="60" t="s">
        <v>966</v>
      </c>
      <c r="D1968" s="59" t="s">
        <v>73</v>
      </c>
      <c r="E1968" s="58">
        <v>83</v>
      </c>
      <c r="F1968" s="58">
        <f>ROUND(0.85,7)</f>
        <v>0.85</v>
      </c>
      <c r="G1968" s="58">
        <v>70.55</v>
      </c>
      <c r="H1968" s="56"/>
      <c r="I1968" s="57"/>
      <c r="J1968" s="56">
        <f>SUM(AE1955:AE1969)</f>
        <v>31.58</v>
      </c>
      <c r="K1968" s="57"/>
      <c r="L1968" s="95"/>
    </row>
    <row r="1969" spans="1:56" ht="15" x14ac:dyDescent="0.25">
      <c r="C1969" s="198" t="s">
        <v>74</v>
      </c>
      <c r="D1969" s="198"/>
      <c r="E1969" s="198"/>
      <c r="F1969" s="198"/>
      <c r="G1969" s="198"/>
      <c r="H1969" s="198"/>
      <c r="I1969" s="198">
        <f>J1957+J1958+J1960+J1967+J1968+SUM(J1965:J1965)</f>
        <v>151.46</v>
      </c>
      <c r="J1969" s="198"/>
      <c r="O1969" s="49">
        <f>I1969</f>
        <v>151.46</v>
      </c>
      <c r="P1969" s="39">
        <f>K1969</f>
        <v>0</v>
      </c>
      <c r="Q1969" s="49">
        <f>J1957</f>
        <v>44.16</v>
      </c>
      <c r="R1969" s="49">
        <f>J1957</f>
        <v>44.16</v>
      </c>
      <c r="U1969" s="94">
        <f>L1957</f>
        <v>0</v>
      </c>
      <c r="V1969" s="49">
        <f>J1959</f>
        <v>0.6</v>
      </c>
      <c r="W1969" s="94">
        <f>L1959</f>
        <v>0</v>
      </c>
      <c r="X1969" s="49">
        <f>J1958</f>
        <v>7.36</v>
      </c>
      <c r="Z1969" s="94">
        <f>L1958</f>
        <v>0</v>
      </c>
      <c r="AB1969" s="49">
        <f>J1960</f>
        <v>16.399999999999999</v>
      </c>
      <c r="AN1969" s="39">
        <v>151.06</v>
      </c>
      <c r="AO1969" s="39">
        <v>16.399999999999999</v>
      </c>
      <c r="AP1969" s="39">
        <v>7.36</v>
      </c>
      <c r="AQ1969" s="39">
        <v>44.16</v>
      </c>
      <c r="AX1969" s="39">
        <v>0</v>
      </c>
      <c r="AY1969" s="39">
        <v>0</v>
      </c>
      <c r="AZ1969" s="39">
        <v>0</v>
      </c>
      <c r="BA1969" s="39">
        <v>0</v>
      </c>
    </row>
    <row r="1970" spans="1:56" ht="57" x14ac:dyDescent="0.2">
      <c r="A1970" s="103" t="s">
        <v>1216</v>
      </c>
      <c r="B1970" s="55" t="s">
        <v>1217</v>
      </c>
      <c r="C1970" s="55" t="s">
        <v>1218</v>
      </c>
      <c r="D1970" s="54" t="s">
        <v>110</v>
      </c>
      <c r="E1970" s="53">
        <v>4</v>
      </c>
      <c r="F1970" s="53"/>
      <c r="G1970" s="53">
        <v>4</v>
      </c>
      <c r="H1970" s="51">
        <v>557.87</v>
      </c>
      <c r="I1970" s="52"/>
      <c r="J1970" s="51">
        <v>2231.48</v>
      </c>
      <c r="K1970" s="52"/>
      <c r="L1970" s="96"/>
      <c r="AC1970" s="39">
        <v>0</v>
      </c>
      <c r="AD1970" s="39">
        <v>0</v>
      </c>
      <c r="AE1970" s="39">
        <v>0</v>
      </c>
      <c r="AF1970" s="39">
        <v>0</v>
      </c>
      <c r="AS1970" s="39">
        <v>0</v>
      </c>
      <c r="AT1970" s="39">
        <v>0</v>
      </c>
      <c r="BC1970" s="39">
        <v>0</v>
      </c>
      <c r="BD1970" s="39">
        <v>0</v>
      </c>
    </row>
    <row r="1971" spans="1:56" x14ac:dyDescent="0.2">
      <c r="A1971" s="50"/>
      <c r="B1971" s="50"/>
      <c r="C1971" s="50"/>
      <c r="D1971" s="50"/>
      <c r="E1971" s="50"/>
      <c r="F1971" s="50"/>
      <c r="G1971" s="50"/>
      <c r="H1971" s="50"/>
      <c r="I1971" s="50"/>
      <c r="J1971" s="50"/>
      <c r="K1971" s="50"/>
      <c r="L1971" s="50"/>
    </row>
    <row r="1972" spans="1:56" ht="15" x14ac:dyDescent="0.25">
      <c r="C1972" s="198" t="s">
        <v>74</v>
      </c>
      <c r="D1972" s="198"/>
      <c r="E1972" s="198"/>
      <c r="F1972" s="198"/>
      <c r="G1972" s="198"/>
      <c r="H1972" s="198"/>
      <c r="I1972" s="198">
        <f>J1970</f>
        <v>2231.48</v>
      </c>
      <c r="J1972" s="198"/>
      <c r="O1972" s="49">
        <f>I1972</f>
        <v>2231.48</v>
      </c>
      <c r="P1972" s="39">
        <f>K1972</f>
        <v>0</v>
      </c>
      <c r="Q1972" s="39">
        <f>0</f>
        <v>0</v>
      </c>
      <c r="R1972" s="39">
        <f>0</f>
        <v>0</v>
      </c>
      <c r="U1972" s="39">
        <f>0</f>
        <v>0</v>
      </c>
      <c r="V1972" s="39">
        <f>0</f>
        <v>0</v>
      </c>
      <c r="W1972" s="39">
        <f>0</f>
        <v>0</v>
      </c>
      <c r="X1972" s="39">
        <f>0</f>
        <v>0</v>
      </c>
      <c r="Z1972" s="39">
        <f>0</f>
        <v>0</v>
      </c>
      <c r="AB1972" s="49">
        <f>I1972</f>
        <v>2231.48</v>
      </c>
      <c r="AN1972" s="39">
        <v>2231.48</v>
      </c>
      <c r="AO1972" s="39">
        <v>2231.48</v>
      </c>
      <c r="AP1972" s="39">
        <v>0</v>
      </c>
      <c r="AQ1972" s="39">
        <v>0</v>
      </c>
      <c r="AX1972" s="39">
        <v>0</v>
      </c>
      <c r="AY1972" s="39">
        <v>0</v>
      </c>
      <c r="AZ1972" s="39">
        <v>0</v>
      </c>
      <c r="BA1972" s="39">
        <v>0</v>
      </c>
    </row>
    <row r="1973" spans="1:56" ht="14.25" x14ac:dyDescent="0.2">
      <c r="C1973" s="107" t="s">
        <v>1219</v>
      </c>
    </row>
    <row r="1974" spans="1:56" ht="130.5" x14ac:dyDescent="0.2">
      <c r="A1974" s="103" t="s">
        <v>1220</v>
      </c>
      <c r="B1974" s="55" t="s">
        <v>1116</v>
      </c>
      <c r="C1974" s="55" t="s">
        <v>994</v>
      </c>
      <c r="D1974" s="54" t="s">
        <v>110</v>
      </c>
      <c r="E1974" s="53">
        <v>4</v>
      </c>
      <c r="F1974" s="53"/>
      <c r="G1974" s="53">
        <v>4</v>
      </c>
      <c r="H1974" s="51"/>
      <c r="I1974" s="52"/>
      <c r="J1974" s="51"/>
      <c r="K1974" s="52"/>
      <c r="L1974" s="96"/>
      <c r="AC1974" s="39">
        <v>51.56</v>
      </c>
      <c r="AD1974" s="39">
        <v>51.56</v>
      </c>
      <c r="AE1974" s="39">
        <v>31.58</v>
      </c>
      <c r="AF1974" s="39">
        <v>31.58</v>
      </c>
      <c r="AS1974" s="39">
        <v>51.56</v>
      </c>
      <c r="AT1974" s="39">
        <v>31.58</v>
      </c>
      <c r="BC1974" s="39">
        <v>0</v>
      </c>
      <c r="BD1974" s="39">
        <v>0</v>
      </c>
    </row>
    <row r="1975" spans="1:56" ht="38.25" x14ac:dyDescent="0.2">
      <c r="B1975" s="106" t="s">
        <v>452</v>
      </c>
    </row>
    <row r="1976" spans="1:56" ht="14.25" x14ac:dyDescent="0.2">
      <c r="A1976" s="103"/>
      <c r="B1976" s="61">
        <v>1</v>
      </c>
      <c r="C1976" s="55" t="s">
        <v>33</v>
      </c>
      <c r="D1976" s="54"/>
      <c r="E1976" s="53"/>
      <c r="F1976" s="53"/>
      <c r="G1976" s="53"/>
      <c r="H1976" s="51">
        <v>9.6</v>
      </c>
      <c r="I1976" s="52">
        <f>ROUND(1.15,7)</f>
        <v>1.1499999999999999</v>
      </c>
      <c r="J1976" s="51">
        <v>44.16</v>
      </c>
      <c r="K1976" s="52"/>
      <c r="L1976" s="96"/>
    </row>
    <row r="1977" spans="1:56" ht="14.25" x14ac:dyDescent="0.2">
      <c r="A1977" s="103"/>
      <c r="B1977" s="61">
        <v>3</v>
      </c>
      <c r="C1977" s="55" t="s">
        <v>34</v>
      </c>
      <c r="D1977" s="54"/>
      <c r="E1977" s="53"/>
      <c r="F1977" s="53"/>
      <c r="G1977" s="53"/>
      <c r="H1977" s="51">
        <v>1.47</v>
      </c>
      <c r="I1977" s="52">
        <f>ROUND(1.25,7)</f>
        <v>1.25</v>
      </c>
      <c r="J1977" s="51">
        <v>7.36</v>
      </c>
      <c r="K1977" s="52"/>
      <c r="L1977" s="96"/>
    </row>
    <row r="1978" spans="1:56" ht="14.25" x14ac:dyDescent="0.2">
      <c r="A1978" s="103"/>
      <c r="B1978" s="61">
        <v>2</v>
      </c>
      <c r="C1978" s="55" t="s">
        <v>67</v>
      </c>
      <c r="D1978" s="54"/>
      <c r="E1978" s="53"/>
      <c r="F1978" s="53"/>
      <c r="G1978" s="53"/>
      <c r="H1978" s="51">
        <v>0.12</v>
      </c>
      <c r="I1978" s="52">
        <f>ROUND(1.25,7)</f>
        <v>1.25</v>
      </c>
      <c r="J1978" s="62">
        <v>0.6</v>
      </c>
      <c r="K1978" s="52"/>
      <c r="L1978" s="97"/>
    </row>
    <row r="1979" spans="1:56" ht="14.25" x14ac:dyDescent="0.2">
      <c r="A1979" s="103"/>
      <c r="B1979" s="61">
        <v>4</v>
      </c>
      <c r="C1979" s="55" t="s">
        <v>35</v>
      </c>
      <c r="D1979" s="54"/>
      <c r="E1979" s="53"/>
      <c r="F1979" s="53"/>
      <c r="G1979" s="53"/>
      <c r="H1979" s="51">
        <v>4.0999999999999996</v>
      </c>
      <c r="I1979" s="52"/>
      <c r="J1979" s="51">
        <v>16.399999999999999</v>
      </c>
      <c r="K1979" s="52"/>
      <c r="L1979" s="96"/>
    </row>
    <row r="1980" spans="1:56" ht="14.25" x14ac:dyDescent="0.2">
      <c r="A1980" s="103"/>
      <c r="B1980" s="55" t="s">
        <v>1356</v>
      </c>
      <c r="C1980" s="55" t="s">
        <v>1357</v>
      </c>
      <c r="D1980" s="54" t="s">
        <v>110</v>
      </c>
      <c r="E1980" s="53">
        <v>1</v>
      </c>
      <c r="F1980" s="53"/>
      <c r="G1980" s="53">
        <v>4</v>
      </c>
      <c r="H1980" s="51"/>
      <c r="I1980" s="52"/>
      <c r="J1980" s="51"/>
      <c r="K1980" s="52"/>
      <c r="L1980" s="96"/>
    </row>
    <row r="1981" spans="1:56" ht="14.25" x14ac:dyDescent="0.2">
      <c r="A1981" s="103"/>
      <c r="B1981" s="55"/>
      <c r="C1981" s="55" t="s">
        <v>68</v>
      </c>
      <c r="D1981" s="54" t="s">
        <v>69</v>
      </c>
      <c r="E1981" s="53">
        <v>1.07</v>
      </c>
      <c r="F1981" s="53">
        <f>ROUND(1.15,7)</f>
        <v>1.1499999999999999</v>
      </c>
      <c r="G1981" s="53">
        <v>4.9219999999999997</v>
      </c>
      <c r="H1981" s="51"/>
      <c r="I1981" s="52"/>
      <c r="J1981" s="51"/>
      <c r="K1981" s="52"/>
      <c r="L1981" s="96"/>
    </row>
    <row r="1982" spans="1:56" ht="14.25" x14ac:dyDescent="0.2">
      <c r="A1982" s="103"/>
      <c r="B1982" s="55"/>
      <c r="C1982" s="60" t="s">
        <v>70</v>
      </c>
      <c r="D1982" s="59" t="s">
        <v>69</v>
      </c>
      <c r="E1982" s="58">
        <v>0.01</v>
      </c>
      <c r="F1982" s="58">
        <f>ROUND(1.25,7)</f>
        <v>1.25</v>
      </c>
      <c r="G1982" s="58">
        <v>0.05</v>
      </c>
      <c r="H1982" s="56"/>
      <c r="I1982" s="57"/>
      <c r="J1982" s="56"/>
      <c r="K1982" s="57"/>
      <c r="L1982" s="95"/>
    </row>
    <row r="1983" spans="1:56" ht="14.25" x14ac:dyDescent="0.2">
      <c r="A1983" s="103"/>
      <c r="B1983" s="55"/>
      <c r="C1983" s="55" t="s">
        <v>71</v>
      </c>
      <c r="D1983" s="54"/>
      <c r="E1983" s="53"/>
      <c r="F1983" s="53"/>
      <c r="G1983" s="53"/>
      <c r="H1983" s="51">
        <f>H1976+H1977+H1979</f>
        <v>15.17</v>
      </c>
      <c r="I1983" s="52"/>
      <c r="J1983" s="51">
        <f>J1976+J1977+J1979</f>
        <v>67.919999999999987</v>
      </c>
      <c r="K1983" s="52"/>
      <c r="L1983" s="96"/>
    </row>
    <row r="1984" spans="1:56" ht="42.75" x14ac:dyDescent="0.2">
      <c r="A1984" s="105" t="s">
        <v>993</v>
      </c>
      <c r="B1984" s="55" t="s">
        <v>493</v>
      </c>
      <c r="C1984" s="55" t="s">
        <v>494</v>
      </c>
      <c r="D1984" s="54" t="s">
        <v>495</v>
      </c>
      <c r="E1984" s="53">
        <v>0.1</v>
      </c>
      <c r="F1984" s="53"/>
      <c r="G1984" s="53">
        <v>0.4</v>
      </c>
      <c r="H1984" s="51">
        <v>1</v>
      </c>
      <c r="I1984" s="52"/>
      <c r="J1984" s="51">
        <v>0.4</v>
      </c>
      <c r="K1984" s="52"/>
      <c r="L1984" s="96"/>
      <c r="AB1984" s="49">
        <f>J1984</f>
        <v>0.4</v>
      </c>
      <c r="AC1984" s="39">
        <v>0</v>
      </c>
      <c r="AD1984" s="39">
        <v>0</v>
      </c>
      <c r="AE1984" s="39">
        <v>0</v>
      </c>
      <c r="AF1984" s="39">
        <v>0</v>
      </c>
      <c r="AN1984" s="39">
        <v>0.4</v>
      </c>
      <c r="AO1984" s="39">
        <v>0.4</v>
      </c>
      <c r="AS1984" s="39">
        <v>0</v>
      </c>
      <c r="AT1984" s="39">
        <v>0</v>
      </c>
      <c r="AX1984" s="39">
        <v>0</v>
      </c>
      <c r="AZ1984" s="39">
        <v>0</v>
      </c>
      <c r="BC1984" s="39">
        <v>0</v>
      </c>
      <c r="BD1984" s="39">
        <v>0</v>
      </c>
    </row>
    <row r="1985" spans="1:56" ht="14.25" x14ac:dyDescent="0.2">
      <c r="A1985" s="103"/>
      <c r="B1985" s="55"/>
      <c r="C1985" s="55" t="s">
        <v>72</v>
      </c>
      <c r="D1985" s="54"/>
      <c r="E1985" s="53"/>
      <c r="F1985" s="53"/>
      <c r="G1985" s="53"/>
      <c r="H1985" s="51"/>
      <c r="I1985" s="52"/>
      <c r="J1985" s="51">
        <f>SUM(Q1974:Q1988)+SUM(V1974:V1988)</f>
        <v>44.76</v>
      </c>
      <c r="K1985" s="52"/>
      <c r="L1985" s="96"/>
    </row>
    <row r="1986" spans="1:56" ht="71.25" x14ac:dyDescent="0.2">
      <c r="A1986" s="103"/>
      <c r="B1986" s="55" t="s">
        <v>969</v>
      </c>
      <c r="C1986" s="55" t="s">
        <v>968</v>
      </c>
      <c r="D1986" s="54" t="s">
        <v>73</v>
      </c>
      <c r="E1986" s="53">
        <v>128</v>
      </c>
      <c r="F1986" s="53">
        <f>ROUND(0.9,7)</f>
        <v>0.9</v>
      </c>
      <c r="G1986" s="53">
        <v>115.2</v>
      </c>
      <c r="H1986" s="51"/>
      <c r="I1986" s="52"/>
      <c r="J1986" s="51">
        <f>SUM(AC1974:AC1988)</f>
        <v>51.56</v>
      </c>
      <c r="K1986" s="52"/>
      <c r="L1986" s="96"/>
    </row>
    <row r="1987" spans="1:56" ht="71.25" x14ac:dyDescent="0.2">
      <c r="A1987" s="104"/>
      <c r="B1987" s="60" t="s">
        <v>967</v>
      </c>
      <c r="C1987" s="60" t="s">
        <v>966</v>
      </c>
      <c r="D1987" s="59" t="s">
        <v>73</v>
      </c>
      <c r="E1987" s="58">
        <v>83</v>
      </c>
      <c r="F1987" s="58">
        <f>ROUND(0.85,7)</f>
        <v>0.85</v>
      </c>
      <c r="G1987" s="58">
        <v>70.55</v>
      </c>
      <c r="H1987" s="56"/>
      <c r="I1987" s="57"/>
      <c r="J1987" s="56">
        <f>SUM(AE1974:AE1988)</f>
        <v>31.58</v>
      </c>
      <c r="K1987" s="57"/>
      <c r="L1987" s="95"/>
    </row>
    <row r="1988" spans="1:56" ht="15" x14ac:dyDescent="0.25">
      <c r="C1988" s="198" t="s">
        <v>74</v>
      </c>
      <c r="D1988" s="198"/>
      <c r="E1988" s="198"/>
      <c r="F1988" s="198"/>
      <c r="G1988" s="198"/>
      <c r="H1988" s="198"/>
      <c r="I1988" s="198">
        <f>J1976+J1977+J1979+J1986+J1987+SUM(J1984:J1984)</f>
        <v>151.46</v>
      </c>
      <c r="J1988" s="198"/>
      <c r="O1988" s="49">
        <f>I1988</f>
        <v>151.46</v>
      </c>
      <c r="P1988" s="39">
        <f>K1988</f>
        <v>0</v>
      </c>
      <c r="Q1988" s="49">
        <f>J1976</f>
        <v>44.16</v>
      </c>
      <c r="R1988" s="49">
        <f>J1976</f>
        <v>44.16</v>
      </c>
      <c r="U1988" s="94">
        <f>L1976</f>
        <v>0</v>
      </c>
      <c r="V1988" s="49">
        <f>J1978</f>
        <v>0.6</v>
      </c>
      <c r="W1988" s="94">
        <f>L1978</f>
        <v>0</v>
      </c>
      <c r="X1988" s="49">
        <f>J1977</f>
        <v>7.36</v>
      </c>
      <c r="Z1988" s="94">
        <f>L1977</f>
        <v>0</v>
      </c>
      <c r="AB1988" s="49">
        <f>J1979</f>
        <v>16.399999999999999</v>
      </c>
      <c r="AN1988" s="39">
        <v>151.06</v>
      </c>
      <c r="AO1988" s="39">
        <v>16.399999999999999</v>
      </c>
      <c r="AP1988" s="39">
        <v>7.36</v>
      </c>
      <c r="AQ1988" s="39">
        <v>44.16</v>
      </c>
      <c r="AX1988" s="39">
        <v>0</v>
      </c>
      <c r="AY1988" s="39">
        <v>0</v>
      </c>
      <c r="AZ1988" s="39">
        <v>0</v>
      </c>
      <c r="BA1988" s="39">
        <v>0</v>
      </c>
    </row>
    <row r="1989" spans="1:56" ht="28.5" x14ac:dyDescent="0.2">
      <c r="A1989" s="103" t="s">
        <v>1221</v>
      </c>
      <c r="B1989" s="55" t="s">
        <v>1222</v>
      </c>
      <c r="C1989" s="55" t="s">
        <v>1223</v>
      </c>
      <c r="D1989" s="54" t="s">
        <v>110</v>
      </c>
      <c r="E1989" s="53">
        <v>4</v>
      </c>
      <c r="F1989" s="53"/>
      <c r="G1989" s="53">
        <v>4</v>
      </c>
      <c r="H1989" s="51">
        <v>306.49</v>
      </c>
      <c r="I1989" s="52"/>
      <c r="J1989" s="51">
        <v>1225.96</v>
      </c>
      <c r="K1989" s="52"/>
      <c r="L1989" s="96"/>
      <c r="AC1989" s="39">
        <v>0</v>
      </c>
      <c r="AD1989" s="39">
        <v>0</v>
      </c>
      <c r="AE1989" s="39">
        <v>0</v>
      </c>
      <c r="AF1989" s="39">
        <v>0</v>
      </c>
      <c r="AS1989" s="39">
        <v>0</v>
      </c>
      <c r="AT1989" s="39">
        <v>0</v>
      </c>
      <c r="BC1989" s="39">
        <v>0</v>
      </c>
      <c r="BD1989" s="39">
        <v>0</v>
      </c>
    </row>
    <row r="1990" spans="1:56" x14ac:dyDescent="0.2">
      <c r="A1990" s="50"/>
      <c r="B1990" s="50"/>
      <c r="C1990" s="50"/>
      <c r="D1990" s="50"/>
      <c r="E1990" s="50"/>
      <c r="F1990" s="50"/>
      <c r="G1990" s="50"/>
      <c r="H1990" s="50"/>
      <c r="I1990" s="50"/>
      <c r="J1990" s="50"/>
      <c r="K1990" s="50"/>
      <c r="L1990" s="50"/>
    </row>
    <row r="1991" spans="1:56" ht="15" x14ac:dyDescent="0.25">
      <c r="C1991" s="198" t="s">
        <v>74</v>
      </c>
      <c r="D1991" s="198"/>
      <c r="E1991" s="198"/>
      <c r="F1991" s="198"/>
      <c r="G1991" s="198"/>
      <c r="H1991" s="198"/>
      <c r="I1991" s="198">
        <f>J1989</f>
        <v>1225.96</v>
      </c>
      <c r="J1991" s="198"/>
      <c r="O1991" s="49">
        <f>I1991</f>
        <v>1225.96</v>
      </c>
      <c r="P1991" s="39">
        <f>K1991</f>
        <v>0</v>
      </c>
      <c r="Q1991" s="39">
        <f>0</f>
        <v>0</v>
      </c>
      <c r="R1991" s="39">
        <f>0</f>
        <v>0</v>
      </c>
      <c r="U1991" s="39">
        <f>0</f>
        <v>0</v>
      </c>
      <c r="V1991" s="39">
        <f>0</f>
        <v>0</v>
      </c>
      <c r="W1991" s="39">
        <f>0</f>
        <v>0</v>
      </c>
      <c r="X1991" s="39">
        <f>0</f>
        <v>0</v>
      </c>
      <c r="Z1991" s="39">
        <f>0</f>
        <v>0</v>
      </c>
      <c r="AB1991" s="49">
        <f>I1991</f>
        <v>1225.96</v>
      </c>
      <c r="AN1991" s="39">
        <v>1225.96</v>
      </c>
      <c r="AO1991" s="39">
        <v>1225.96</v>
      </c>
      <c r="AP1991" s="39">
        <v>0</v>
      </c>
      <c r="AQ1991" s="39">
        <v>0</v>
      </c>
      <c r="AX1991" s="39">
        <v>0</v>
      </c>
      <c r="AY1991" s="39">
        <v>0</v>
      </c>
      <c r="AZ1991" s="39">
        <v>0</v>
      </c>
      <c r="BA1991" s="39">
        <v>0</v>
      </c>
    </row>
    <row r="1992" spans="1:56" ht="14.25" x14ac:dyDescent="0.2">
      <c r="C1992" s="107" t="s">
        <v>1224</v>
      </c>
    </row>
    <row r="1993" spans="1:56" ht="144.75" x14ac:dyDescent="0.2">
      <c r="A1993" s="103" t="s">
        <v>1225</v>
      </c>
      <c r="B1993" s="55" t="s">
        <v>1226</v>
      </c>
      <c r="C1993" s="55" t="s">
        <v>992</v>
      </c>
      <c r="D1993" s="54" t="s">
        <v>110</v>
      </c>
      <c r="E1993" s="53">
        <v>1</v>
      </c>
      <c r="F1993" s="53"/>
      <c r="G1993" s="53">
        <v>1</v>
      </c>
      <c r="H1993" s="51"/>
      <c r="I1993" s="52"/>
      <c r="J1993" s="51"/>
      <c r="K1993" s="52"/>
      <c r="L1993" s="96"/>
      <c r="AC1993" s="39">
        <v>10.97</v>
      </c>
      <c r="AD1993" s="39">
        <v>10.97</v>
      </c>
      <c r="AE1993" s="39">
        <v>6.72</v>
      </c>
      <c r="AF1993" s="39">
        <v>6.72</v>
      </c>
      <c r="AS1993" s="39">
        <v>10.97</v>
      </c>
      <c r="AT1993" s="39">
        <v>6.72</v>
      </c>
      <c r="BC1993" s="39">
        <v>0</v>
      </c>
      <c r="BD1993" s="39">
        <v>0</v>
      </c>
    </row>
    <row r="1994" spans="1:56" ht="38.25" x14ac:dyDescent="0.2">
      <c r="B1994" s="106" t="s">
        <v>452</v>
      </c>
    </row>
    <row r="1995" spans="1:56" ht="14.25" x14ac:dyDescent="0.2">
      <c r="A1995" s="103"/>
      <c r="B1995" s="61">
        <v>1</v>
      </c>
      <c r="C1995" s="55" t="s">
        <v>33</v>
      </c>
      <c r="D1995" s="54"/>
      <c r="E1995" s="53"/>
      <c r="F1995" s="53"/>
      <c r="G1995" s="53"/>
      <c r="H1995" s="51">
        <v>8.15</v>
      </c>
      <c r="I1995" s="52">
        <f>ROUND(1.15,7)</f>
        <v>1.1499999999999999</v>
      </c>
      <c r="J1995" s="51">
        <v>9.3699999999999992</v>
      </c>
      <c r="K1995" s="52"/>
      <c r="L1995" s="96"/>
    </row>
    <row r="1996" spans="1:56" ht="14.25" x14ac:dyDescent="0.2">
      <c r="A1996" s="103"/>
      <c r="B1996" s="61">
        <v>3</v>
      </c>
      <c r="C1996" s="55" t="s">
        <v>34</v>
      </c>
      <c r="D1996" s="54"/>
      <c r="E1996" s="53"/>
      <c r="F1996" s="53"/>
      <c r="G1996" s="53"/>
      <c r="H1996" s="51">
        <v>2.35</v>
      </c>
      <c r="I1996" s="52">
        <f>ROUND(1.25,7)</f>
        <v>1.25</v>
      </c>
      <c r="J1996" s="51">
        <v>2.94</v>
      </c>
      <c r="K1996" s="52"/>
      <c r="L1996" s="96"/>
    </row>
    <row r="1997" spans="1:56" ht="14.25" x14ac:dyDescent="0.2">
      <c r="A1997" s="103"/>
      <c r="B1997" s="61">
        <v>2</v>
      </c>
      <c r="C1997" s="55" t="s">
        <v>67</v>
      </c>
      <c r="D1997" s="54"/>
      <c r="E1997" s="53"/>
      <c r="F1997" s="53"/>
      <c r="G1997" s="53"/>
      <c r="H1997" s="51">
        <v>0.12</v>
      </c>
      <c r="I1997" s="52">
        <f>ROUND(1.25,7)</f>
        <v>1.25</v>
      </c>
      <c r="J1997" s="62">
        <v>0.15</v>
      </c>
      <c r="K1997" s="52"/>
      <c r="L1997" s="97"/>
    </row>
    <row r="1998" spans="1:56" ht="14.25" x14ac:dyDescent="0.2">
      <c r="A1998" s="103"/>
      <c r="B1998" s="61">
        <v>4</v>
      </c>
      <c r="C1998" s="55" t="s">
        <v>35</v>
      </c>
      <c r="D1998" s="54"/>
      <c r="E1998" s="53"/>
      <c r="F1998" s="53"/>
      <c r="G1998" s="53"/>
      <c r="H1998" s="51">
        <v>5.92</v>
      </c>
      <c r="I1998" s="52"/>
      <c r="J1998" s="51">
        <v>5.92</v>
      </c>
      <c r="K1998" s="52"/>
      <c r="L1998" s="96"/>
    </row>
    <row r="1999" spans="1:56" ht="14.25" x14ac:dyDescent="0.2">
      <c r="A1999" s="103"/>
      <c r="B1999" s="55" t="s">
        <v>1358</v>
      </c>
      <c r="C1999" s="55" t="s">
        <v>130</v>
      </c>
      <c r="D1999" s="54" t="s">
        <v>113</v>
      </c>
      <c r="E1999" s="53">
        <v>0</v>
      </c>
      <c r="F1999" s="53"/>
      <c r="G1999" s="53">
        <v>0</v>
      </c>
      <c r="H1999" s="51"/>
      <c r="I1999" s="52"/>
      <c r="J1999" s="51"/>
      <c r="K1999" s="52"/>
      <c r="L1999" s="96"/>
    </row>
    <row r="2000" spans="1:56" ht="28.5" x14ac:dyDescent="0.2">
      <c r="A2000" s="103"/>
      <c r="B2000" s="55" t="s">
        <v>1379</v>
      </c>
      <c r="C2000" s="55" t="s">
        <v>1380</v>
      </c>
      <c r="D2000" s="54" t="s">
        <v>110</v>
      </c>
      <c r="E2000" s="53">
        <v>1</v>
      </c>
      <c r="F2000" s="53"/>
      <c r="G2000" s="53">
        <v>1</v>
      </c>
      <c r="H2000" s="51"/>
      <c r="I2000" s="52"/>
      <c r="J2000" s="51"/>
      <c r="K2000" s="52"/>
      <c r="L2000" s="96"/>
    </row>
    <row r="2001" spans="1:56" ht="14.25" x14ac:dyDescent="0.2">
      <c r="A2001" s="103"/>
      <c r="B2001" s="55"/>
      <c r="C2001" s="55" t="s">
        <v>68</v>
      </c>
      <c r="D2001" s="54" t="s">
        <v>69</v>
      </c>
      <c r="E2001" s="53">
        <v>0.92</v>
      </c>
      <c r="F2001" s="53">
        <f>ROUND(1.15,7)</f>
        <v>1.1499999999999999</v>
      </c>
      <c r="G2001" s="53">
        <v>1.0580000000000001</v>
      </c>
      <c r="H2001" s="51"/>
      <c r="I2001" s="52"/>
      <c r="J2001" s="51"/>
      <c r="K2001" s="52"/>
      <c r="L2001" s="96"/>
    </row>
    <row r="2002" spans="1:56" ht="14.25" x14ac:dyDescent="0.2">
      <c r="A2002" s="103"/>
      <c r="B2002" s="55"/>
      <c r="C2002" s="60" t="s">
        <v>70</v>
      </c>
      <c r="D2002" s="59" t="s">
        <v>69</v>
      </c>
      <c r="E2002" s="58">
        <v>0.01</v>
      </c>
      <c r="F2002" s="58">
        <f>ROUND(1.25,7)</f>
        <v>1.25</v>
      </c>
      <c r="G2002" s="58">
        <v>1.2500000000000001E-2</v>
      </c>
      <c r="H2002" s="56"/>
      <c r="I2002" s="57"/>
      <c r="J2002" s="56"/>
      <c r="K2002" s="57"/>
      <c r="L2002" s="95"/>
    </row>
    <row r="2003" spans="1:56" ht="14.25" x14ac:dyDescent="0.2">
      <c r="A2003" s="103"/>
      <c r="B2003" s="55"/>
      <c r="C2003" s="55" t="s">
        <v>71</v>
      </c>
      <c r="D2003" s="54"/>
      <c r="E2003" s="53"/>
      <c r="F2003" s="53"/>
      <c r="G2003" s="53"/>
      <c r="H2003" s="51">
        <f>H1995+H1996+H1998</f>
        <v>16.420000000000002</v>
      </c>
      <c r="I2003" s="52"/>
      <c r="J2003" s="51">
        <f>J1995+J1996+J1998</f>
        <v>18.229999999999997</v>
      </c>
      <c r="K2003" s="52"/>
      <c r="L2003" s="96"/>
    </row>
    <row r="2004" spans="1:56" ht="14.25" x14ac:dyDescent="0.2">
      <c r="A2004" s="103"/>
      <c r="B2004" s="55"/>
      <c r="C2004" s="55" t="s">
        <v>72</v>
      </c>
      <c r="D2004" s="54"/>
      <c r="E2004" s="53"/>
      <c r="F2004" s="53"/>
      <c r="G2004" s="53"/>
      <c r="H2004" s="51"/>
      <c r="I2004" s="52"/>
      <c r="J2004" s="51">
        <f>SUM(Q1993:Q2007)+SUM(V1993:V2007)</f>
        <v>9.52</v>
      </c>
      <c r="K2004" s="52"/>
      <c r="L2004" s="96"/>
    </row>
    <row r="2005" spans="1:56" ht="71.25" x14ac:dyDescent="0.2">
      <c r="A2005" s="103"/>
      <c r="B2005" s="55" t="s">
        <v>969</v>
      </c>
      <c r="C2005" s="55" t="s">
        <v>968</v>
      </c>
      <c r="D2005" s="54" t="s">
        <v>73</v>
      </c>
      <c r="E2005" s="53">
        <v>128</v>
      </c>
      <c r="F2005" s="53">
        <f>ROUND(0.9,7)</f>
        <v>0.9</v>
      </c>
      <c r="G2005" s="53">
        <v>115.2</v>
      </c>
      <c r="H2005" s="51"/>
      <c r="I2005" s="52"/>
      <c r="J2005" s="51">
        <f>SUM(AC1993:AC2007)</f>
        <v>10.97</v>
      </c>
      <c r="K2005" s="52"/>
      <c r="L2005" s="96"/>
    </row>
    <row r="2006" spans="1:56" ht="71.25" x14ac:dyDescent="0.2">
      <c r="A2006" s="104"/>
      <c r="B2006" s="60" t="s">
        <v>967</v>
      </c>
      <c r="C2006" s="60" t="s">
        <v>966</v>
      </c>
      <c r="D2006" s="59" t="s">
        <v>73</v>
      </c>
      <c r="E2006" s="58">
        <v>83</v>
      </c>
      <c r="F2006" s="58">
        <f>ROUND(0.85,7)</f>
        <v>0.85</v>
      </c>
      <c r="G2006" s="58">
        <v>70.55</v>
      </c>
      <c r="H2006" s="56"/>
      <c r="I2006" s="57"/>
      <c r="J2006" s="56">
        <f>SUM(AE1993:AE2007)</f>
        <v>6.72</v>
      </c>
      <c r="K2006" s="57"/>
      <c r="L2006" s="95"/>
    </row>
    <row r="2007" spans="1:56" ht="15" x14ac:dyDescent="0.25">
      <c r="C2007" s="198" t="s">
        <v>74</v>
      </c>
      <c r="D2007" s="198"/>
      <c r="E2007" s="198"/>
      <c r="F2007" s="198"/>
      <c r="G2007" s="198"/>
      <c r="H2007" s="198"/>
      <c r="I2007" s="198">
        <f>J1995+J1996+J1998+J2005+J2006</f>
        <v>35.919999999999995</v>
      </c>
      <c r="J2007" s="198"/>
      <c r="O2007" s="49">
        <f>I2007</f>
        <v>35.919999999999995</v>
      </c>
      <c r="P2007" s="39">
        <f>K2007</f>
        <v>0</v>
      </c>
      <c r="Q2007" s="49">
        <f>J1995</f>
        <v>9.3699999999999992</v>
      </c>
      <c r="R2007" s="49">
        <f>J1995</f>
        <v>9.3699999999999992</v>
      </c>
      <c r="U2007" s="94">
        <f>L1995</f>
        <v>0</v>
      </c>
      <c r="V2007" s="49">
        <f>J1997</f>
        <v>0.15</v>
      </c>
      <c r="W2007" s="94">
        <f>L1997</f>
        <v>0</v>
      </c>
      <c r="X2007" s="49">
        <f>J1996</f>
        <v>2.94</v>
      </c>
      <c r="Z2007" s="94">
        <f>L1996</f>
        <v>0</v>
      </c>
      <c r="AB2007" s="49">
        <f>J1998</f>
        <v>5.92</v>
      </c>
      <c r="AN2007" s="39">
        <v>35.919999999999995</v>
      </c>
      <c r="AO2007" s="39">
        <v>5.92</v>
      </c>
      <c r="AP2007" s="39">
        <v>2.94</v>
      </c>
      <c r="AQ2007" s="39">
        <v>9.3699999999999992</v>
      </c>
      <c r="AX2007" s="39">
        <v>0</v>
      </c>
      <c r="AY2007" s="39">
        <v>0</v>
      </c>
      <c r="AZ2007" s="39">
        <v>0</v>
      </c>
      <c r="BA2007" s="39">
        <v>0</v>
      </c>
    </row>
    <row r="2008" spans="1:56" ht="42.75" x14ac:dyDescent="0.2">
      <c r="A2008" s="103" t="s">
        <v>1227</v>
      </c>
      <c r="B2008" s="55" t="s">
        <v>1228</v>
      </c>
      <c r="C2008" s="55" t="s">
        <v>1229</v>
      </c>
      <c r="D2008" s="54" t="s">
        <v>110</v>
      </c>
      <c r="E2008" s="53">
        <v>1</v>
      </c>
      <c r="F2008" s="53"/>
      <c r="G2008" s="53">
        <v>1</v>
      </c>
      <c r="H2008" s="51">
        <v>260</v>
      </c>
      <c r="I2008" s="52"/>
      <c r="J2008" s="51">
        <v>260</v>
      </c>
      <c r="K2008" s="52"/>
      <c r="L2008" s="96"/>
      <c r="AC2008" s="39">
        <v>0</v>
      </c>
      <c r="AD2008" s="39">
        <v>0</v>
      </c>
      <c r="AE2008" s="39">
        <v>0</v>
      </c>
      <c r="AF2008" s="39">
        <v>0</v>
      </c>
      <c r="AS2008" s="39">
        <v>0</v>
      </c>
      <c r="AT2008" s="39">
        <v>0</v>
      </c>
      <c r="BC2008" s="39">
        <v>0</v>
      </c>
      <c r="BD2008" s="39">
        <v>0</v>
      </c>
    </row>
    <row r="2009" spans="1:56" x14ac:dyDescent="0.2">
      <c r="A2009" s="50"/>
      <c r="B2009" s="50"/>
      <c r="C2009" s="50"/>
      <c r="D2009" s="50"/>
      <c r="E2009" s="50"/>
      <c r="F2009" s="50"/>
      <c r="G2009" s="50"/>
      <c r="H2009" s="50"/>
      <c r="I2009" s="50"/>
      <c r="J2009" s="50"/>
      <c r="K2009" s="50"/>
      <c r="L2009" s="50"/>
    </row>
    <row r="2010" spans="1:56" ht="15" x14ac:dyDescent="0.25">
      <c r="C2010" s="198" t="s">
        <v>74</v>
      </c>
      <c r="D2010" s="198"/>
      <c r="E2010" s="198"/>
      <c r="F2010" s="198"/>
      <c r="G2010" s="198"/>
      <c r="H2010" s="198"/>
      <c r="I2010" s="198">
        <f>J2008</f>
        <v>260</v>
      </c>
      <c r="J2010" s="198"/>
      <c r="O2010" s="49">
        <f>I2010</f>
        <v>260</v>
      </c>
      <c r="P2010" s="39">
        <f>K2010</f>
        <v>0</v>
      </c>
      <c r="Q2010" s="39">
        <f>0</f>
        <v>0</v>
      </c>
      <c r="R2010" s="39">
        <f>0</f>
        <v>0</v>
      </c>
      <c r="U2010" s="39">
        <f>0</f>
        <v>0</v>
      </c>
      <c r="V2010" s="39">
        <f>0</f>
        <v>0</v>
      </c>
      <c r="W2010" s="39">
        <f>0</f>
        <v>0</v>
      </c>
      <c r="X2010" s="39">
        <f>0</f>
        <v>0</v>
      </c>
      <c r="Z2010" s="39">
        <f>0</f>
        <v>0</v>
      </c>
      <c r="AB2010" s="49">
        <f>I2010</f>
        <v>260</v>
      </c>
      <c r="AN2010" s="39">
        <v>260</v>
      </c>
      <c r="AO2010" s="39">
        <v>260</v>
      </c>
      <c r="AP2010" s="39">
        <v>0</v>
      </c>
      <c r="AQ2010" s="39">
        <v>0</v>
      </c>
      <c r="AX2010" s="39">
        <v>0</v>
      </c>
      <c r="AY2010" s="39">
        <v>0</v>
      </c>
      <c r="AZ2010" s="39">
        <v>0</v>
      </c>
      <c r="BA2010" s="39">
        <v>0</v>
      </c>
    </row>
    <row r="2011" spans="1:56" ht="144.75" x14ac:dyDescent="0.2">
      <c r="A2011" s="103" t="s">
        <v>1230</v>
      </c>
      <c r="B2011" s="55" t="s">
        <v>1174</v>
      </c>
      <c r="C2011" s="55" t="s">
        <v>991</v>
      </c>
      <c r="D2011" s="54" t="s">
        <v>110</v>
      </c>
      <c r="E2011" s="53">
        <v>1</v>
      </c>
      <c r="F2011" s="53"/>
      <c r="G2011" s="53">
        <v>1</v>
      </c>
      <c r="H2011" s="51"/>
      <c r="I2011" s="52"/>
      <c r="J2011" s="51"/>
      <c r="K2011" s="52"/>
      <c r="L2011" s="96"/>
      <c r="AC2011" s="39">
        <v>12.89</v>
      </c>
      <c r="AD2011" s="39">
        <v>12.89</v>
      </c>
      <c r="AE2011" s="39">
        <v>7.89</v>
      </c>
      <c r="AF2011" s="39">
        <v>7.89</v>
      </c>
      <c r="AS2011" s="39">
        <v>12.89</v>
      </c>
      <c r="AT2011" s="39">
        <v>7.89</v>
      </c>
      <c r="BC2011" s="39">
        <v>0</v>
      </c>
      <c r="BD2011" s="39">
        <v>0</v>
      </c>
    </row>
    <row r="2012" spans="1:56" ht="38.25" x14ac:dyDescent="0.2">
      <c r="B2012" s="106" t="s">
        <v>452</v>
      </c>
    </row>
    <row r="2013" spans="1:56" ht="14.25" x14ac:dyDescent="0.2">
      <c r="A2013" s="103"/>
      <c r="B2013" s="61">
        <v>1</v>
      </c>
      <c r="C2013" s="55" t="s">
        <v>33</v>
      </c>
      <c r="D2013" s="54"/>
      <c r="E2013" s="53"/>
      <c r="F2013" s="53"/>
      <c r="G2013" s="53"/>
      <c r="H2013" s="51">
        <v>9.6</v>
      </c>
      <c r="I2013" s="52">
        <f>ROUND(1.15,7)</f>
        <v>1.1499999999999999</v>
      </c>
      <c r="J2013" s="51">
        <v>11.04</v>
      </c>
      <c r="K2013" s="52"/>
      <c r="L2013" s="96"/>
    </row>
    <row r="2014" spans="1:56" ht="14.25" x14ac:dyDescent="0.2">
      <c r="A2014" s="103"/>
      <c r="B2014" s="61">
        <v>3</v>
      </c>
      <c r="C2014" s="55" t="s">
        <v>34</v>
      </c>
      <c r="D2014" s="54"/>
      <c r="E2014" s="53"/>
      <c r="F2014" s="53"/>
      <c r="G2014" s="53"/>
      <c r="H2014" s="51">
        <v>0.66</v>
      </c>
      <c r="I2014" s="52">
        <f>ROUND(1.25,7)</f>
        <v>1.25</v>
      </c>
      <c r="J2014" s="51">
        <v>0.83</v>
      </c>
      <c r="K2014" s="52"/>
      <c r="L2014" s="96"/>
    </row>
    <row r="2015" spans="1:56" ht="14.25" x14ac:dyDescent="0.2">
      <c r="A2015" s="103"/>
      <c r="B2015" s="61">
        <v>2</v>
      </c>
      <c r="C2015" s="55" t="s">
        <v>67</v>
      </c>
      <c r="D2015" s="54"/>
      <c r="E2015" s="53"/>
      <c r="F2015" s="53"/>
      <c r="G2015" s="53"/>
      <c r="H2015" s="51">
        <v>0.12</v>
      </c>
      <c r="I2015" s="52">
        <f>ROUND(1.25,7)</f>
        <v>1.25</v>
      </c>
      <c r="J2015" s="62">
        <v>0.15</v>
      </c>
      <c r="K2015" s="52"/>
      <c r="L2015" s="97"/>
    </row>
    <row r="2016" spans="1:56" ht="14.25" x14ac:dyDescent="0.2">
      <c r="A2016" s="103"/>
      <c r="B2016" s="61">
        <v>4</v>
      </c>
      <c r="C2016" s="55" t="s">
        <v>35</v>
      </c>
      <c r="D2016" s="54"/>
      <c r="E2016" s="53"/>
      <c r="F2016" s="53"/>
      <c r="G2016" s="53"/>
      <c r="H2016" s="51">
        <v>14.08</v>
      </c>
      <c r="I2016" s="52"/>
      <c r="J2016" s="51">
        <v>14.08</v>
      </c>
      <c r="K2016" s="52"/>
      <c r="L2016" s="96"/>
    </row>
    <row r="2017" spans="1:56" ht="14.25" x14ac:dyDescent="0.2">
      <c r="A2017" s="103"/>
      <c r="B2017" s="55"/>
      <c r="C2017" s="55" t="s">
        <v>68</v>
      </c>
      <c r="D2017" s="54" t="s">
        <v>69</v>
      </c>
      <c r="E2017" s="53">
        <v>1.07</v>
      </c>
      <c r="F2017" s="53">
        <f>ROUND(1.15,7)</f>
        <v>1.1499999999999999</v>
      </c>
      <c r="G2017" s="53">
        <v>1.2304999999999999</v>
      </c>
      <c r="H2017" s="51"/>
      <c r="I2017" s="52"/>
      <c r="J2017" s="51"/>
      <c r="K2017" s="52"/>
      <c r="L2017" s="96"/>
    </row>
    <row r="2018" spans="1:56" ht="14.25" x14ac:dyDescent="0.2">
      <c r="A2018" s="103"/>
      <c r="B2018" s="55"/>
      <c r="C2018" s="60" t="s">
        <v>70</v>
      </c>
      <c r="D2018" s="59" t="s">
        <v>69</v>
      </c>
      <c r="E2018" s="58">
        <v>0.01</v>
      </c>
      <c r="F2018" s="58">
        <f>ROUND(1.25,7)</f>
        <v>1.25</v>
      </c>
      <c r="G2018" s="58">
        <v>1.2500000000000001E-2</v>
      </c>
      <c r="H2018" s="56"/>
      <c r="I2018" s="57"/>
      <c r="J2018" s="56"/>
      <c r="K2018" s="57"/>
      <c r="L2018" s="95"/>
    </row>
    <row r="2019" spans="1:56" ht="14.25" x14ac:dyDescent="0.2">
      <c r="A2019" s="103"/>
      <c r="B2019" s="55"/>
      <c r="C2019" s="55" t="s">
        <v>71</v>
      </c>
      <c r="D2019" s="54"/>
      <c r="E2019" s="53"/>
      <c r="F2019" s="53"/>
      <c r="G2019" s="53"/>
      <c r="H2019" s="51">
        <f>H2013+H2014+H2016</f>
        <v>24.34</v>
      </c>
      <c r="I2019" s="52"/>
      <c r="J2019" s="51">
        <f>J2013+J2014+J2016</f>
        <v>25.95</v>
      </c>
      <c r="K2019" s="52"/>
      <c r="L2019" s="96"/>
    </row>
    <row r="2020" spans="1:56" ht="42.75" x14ac:dyDescent="0.2">
      <c r="A2020" s="105" t="s">
        <v>990</v>
      </c>
      <c r="B2020" s="55" t="s">
        <v>493</v>
      </c>
      <c r="C2020" s="55" t="s">
        <v>494</v>
      </c>
      <c r="D2020" s="54" t="s">
        <v>495</v>
      </c>
      <c r="E2020" s="53">
        <v>0.1</v>
      </c>
      <c r="F2020" s="53"/>
      <c r="G2020" s="53">
        <v>0.1</v>
      </c>
      <c r="H2020" s="51">
        <v>1</v>
      </c>
      <c r="I2020" s="52"/>
      <c r="J2020" s="51">
        <v>0.1</v>
      </c>
      <c r="K2020" s="52"/>
      <c r="L2020" s="96"/>
      <c r="AB2020" s="49">
        <f>J2020</f>
        <v>0.1</v>
      </c>
      <c r="AC2020" s="39">
        <v>0</v>
      </c>
      <c r="AD2020" s="39">
        <v>0</v>
      </c>
      <c r="AE2020" s="39">
        <v>0</v>
      </c>
      <c r="AF2020" s="39">
        <v>0</v>
      </c>
      <c r="AN2020" s="39">
        <v>0.1</v>
      </c>
      <c r="AO2020" s="39">
        <v>0.1</v>
      </c>
      <c r="AS2020" s="39">
        <v>0</v>
      </c>
      <c r="AT2020" s="39">
        <v>0</v>
      </c>
      <c r="AX2020" s="39">
        <v>0</v>
      </c>
      <c r="AZ2020" s="39">
        <v>0</v>
      </c>
      <c r="BC2020" s="39">
        <v>0</v>
      </c>
      <c r="BD2020" s="39">
        <v>0</v>
      </c>
    </row>
    <row r="2021" spans="1:56" ht="14.25" x14ac:dyDescent="0.2">
      <c r="A2021" s="103"/>
      <c r="B2021" s="55"/>
      <c r="C2021" s="55" t="s">
        <v>72</v>
      </c>
      <c r="D2021" s="54"/>
      <c r="E2021" s="53"/>
      <c r="F2021" s="53"/>
      <c r="G2021" s="53"/>
      <c r="H2021" s="51"/>
      <c r="I2021" s="52"/>
      <c r="J2021" s="51">
        <f>SUM(Q2011:Q2024)+SUM(V2011:V2024)</f>
        <v>11.19</v>
      </c>
      <c r="K2021" s="52"/>
      <c r="L2021" s="96"/>
    </row>
    <row r="2022" spans="1:56" ht="71.25" x14ac:dyDescent="0.2">
      <c r="A2022" s="103"/>
      <c r="B2022" s="55" t="s">
        <v>969</v>
      </c>
      <c r="C2022" s="55" t="s">
        <v>968</v>
      </c>
      <c r="D2022" s="54" t="s">
        <v>73</v>
      </c>
      <c r="E2022" s="53">
        <v>128</v>
      </c>
      <c r="F2022" s="53">
        <f>ROUND(0.9,7)</f>
        <v>0.9</v>
      </c>
      <c r="G2022" s="53">
        <v>115.2</v>
      </c>
      <c r="H2022" s="51"/>
      <c r="I2022" s="52"/>
      <c r="J2022" s="51">
        <f>SUM(AC2011:AC2024)</f>
        <v>12.89</v>
      </c>
      <c r="K2022" s="52"/>
      <c r="L2022" s="96"/>
    </row>
    <row r="2023" spans="1:56" ht="71.25" x14ac:dyDescent="0.2">
      <c r="A2023" s="104"/>
      <c r="B2023" s="60" t="s">
        <v>967</v>
      </c>
      <c r="C2023" s="60" t="s">
        <v>966</v>
      </c>
      <c r="D2023" s="59" t="s">
        <v>73</v>
      </c>
      <c r="E2023" s="58">
        <v>83</v>
      </c>
      <c r="F2023" s="58">
        <f>ROUND(0.85,7)</f>
        <v>0.85</v>
      </c>
      <c r="G2023" s="58">
        <v>70.55</v>
      </c>
      <c r="H2023" s="56"/>
      <c r="I2023" s="57"/>
      <c r="J2023" s="56">
        <f>SUM(AE2011:AE2024)</f>
        <v>7.89</v>
      </c>
      <c r="K2023" s="57"/>
      <c r="L2023" s="95"/>
    </row>
    <row r="2024" spans="1:56" ht="15" x14ac:dyDescent="0.25">
      <c r="C2024" s="198" t="s">
        <v>74</v>
      </c>
      <c r="D2024" s="198"/>
      <c r="E2024" s="198"/>
      <c r="F2024" s="198"/>
      <c r="G2024" s="198"/>
      <c r="H2024" s="198"/>
      <c r="I2024" s="198">
        <f>J2013+J2014+J2016+J2022+J2023+SUM(J2020:J2020)</f>
        <v>46.830000000000005</v>
      </c>
      <c r="J2024" s="198"/>
      <c r="O2024" s="49">
        <f>I2024</f>
        <v>46.830000000000005</v>
      </c>
      <c r="P2024" s="39">
        <f>K2024</f>
        <v>0</v>
      </c>
      <c r="Q2024" s="49">
        <f>J2013</f>
        <v>11.04</v>
      </c>
      <c r="R2024" s="49">
        <f>J2013</f>
        <v>11.04</v>
      </c>
      <c r="U2024" s="94">
        <f>L2013</f>
        <v>0</v>
      </c>
      <c r="V2024" s="49">
        <f>J2015</f>
        <v>0.15</v>
      </c>
      <c r="W2024" s="94">
        <f>L2015</f>
        <v>0</v>
      </c>
      <c r="X2024" s="49">
        <f>J2014</f>
        <v>0.83</v>
      </c>
      <c r="Z2024" s="94">
        <f>L2014</f>
        <v>0</v>
      </c>
      <c r="AB2024" s="49">
        <f>J2016</f>
        <v>14.08</v>
      </c>
      <c r="AN2024" s="39">
        <v>46.730000000000004</v>
      </c>
      <c r="AO2024" s="39">
        <v>14.08</v>
      </c>
      <c r="AP2024" s="39">
        <v>0.83</v>
      </c>
      <c r="AQ2024" s="39">
        <v>11.04</v>
      </c>
      <c r="AX2024" s="39">
        <v>0</v>
      </c>
      <c r="AY2024" s="39">
        <v>0</v>
      </c>
      <c r="AZ2024" s="39">
        <v>0</v>
      </c>
      <c r="BA2024" s="39">
        <v>0</v>
      </c>
    </row>
    <row r="2025" spans="1:56" ht="144.75" x14ac:dyDescent="0.2">
      <c r="A2025" s="103" t="s">
        <v>1231</v>
      </c>
      <c r="B2025" s="55" t="s">
        <v>1175</v>
      </c>
      <c r="C2025" s="55" t="s">
        <v>989</v>
      </c>
      <c r="D2025" s="54" t="s">
        <v>110</v>
      </c>
      <c r="E2025" s="53">
        <v>1</v>
      </c>
      <c r="F2025" s="53"/>
      <c r="G2025" s="53">
        <v>1</v>
      </c>
      <c r="H2025" s="51"/>
      <c r="I2025" s="52"/>
      <c r="J2025" s="51"/>
      <c r="K2025" s="52"/>
      <c r="L2025" s="96"/>
      <c r="AC2025" s="39">
        <v>12.89</v>
      </c>
      <c r="AD2025" s="39">
        <v>12.89</v>
      </c>
      <c r="AE2025" s="39">
        <v>7.89</v>
      </c>
      <c r="AF2025" s="39">
        <v>7.89</v>
      </c>
      <c r="AS2025" s="39">
        <v>12.89</v>
      </c>
      <c r="AT2025" s="39">
        <v>7.89</v>
      </c>
      <c r="BC2025" s="39">
        <v>0</v>
      </c>
      <c r="BD2025" s="39">
        <v>0</v>
      </c>
    </row>
    <row r="2026" spans="1:56" ht="38.25" x14ac:dyDescent="0.2">
      <c r="B2026" s="106" t="s">
        <v>452</v>
      </c>
    </row>
    <row r="2027" spans="1:56" ht="14.25" x14ac:dyDescent="0.2">
      <c r="A2027" s="103"/>
      <c r="B2027" s="61">
        <v>1</v>
      </c>
      <c r="C2027" s="55" t="s">
        <v>33</v>
      </c>
      <c r="D2027" s="54"/>
      <c r="E2027" s="53"/>
      <c r="F2027" s="53"/>
      <c r="G2027" s="53"/>
      <c r="H2027" s="51">
        <v>9.6</v>
      </c>
      <c r="I2027" s="52">
        <f>ROUND(1.15,7)</f>
        <v>1.1499999999999999</v>
      </c>
      <c r="J2027" s="51">
        <v>11.04</v>
      </c>
      <c r="K2027" s="52"/>
      <c r="L2027" s="96"/>
    </row>
    <row r="2028" spans="1:56" ht="14.25" x14ac:dyDescent="0.2">
      <c r="A2028" s="103"/>
      <c r="B2028" s="61">
        <v>3</v>
      </c>
      <c r="C2028" s="55" t="s">
        <v>34</v>
      </c>
      <c r="D2028" s="54"/>
      <c r="E2028" s="53"/>
      <c r="F2028" s="53"/>
      <c r="G2028" s="53"/>
      <c r="H2028" s="51">
        <v>0.66</v>
      </c>
      <c r="I2028" s="52">
        <f>ROUND(1.25,7)</f>
        <v>1.25</v>
      </c>
      <c r="J2028" s="51">
        <v>0.83</v>
      </c>
      <c r="K2028" s="52"/>
      <c r="L2028" s="96"/>
    </row>
    <row r="2029" spans="1:56" ht="14.25" x14ac:dyDescent="0.2">
      <c r="A2029" s="103"/>
      <c r="B2029" s="61">
        <v>2</v>
      </c>
      <c r="C2029" s="55" t="s">
        <v>67</v>
      </c>
      <c r="D2029" s="54"/>
      <c r="E2029" s="53"/>
      <c r="F2029" s="53"/>
      <c r="G2029" s="53"/>
      <c r="H2029" s="51">
        <v>0.12</v>
      </c>
      <c r="I2029" s="52">
        <f>ROUND(1.25,7)</f>
        <v>1.25</v>
      </c>
      <c r="J2029" s="62">
        <v>0.15</v>
      </c>
      <c r="K2029" s="52"/>
      <c r="L2029" s="97"/>
    </row>
    <row r="2030" spans="1:56" ht="14.25" x14ac:dyDescent="0.2">
      <c r="A2030" s="103"/>
      <c r="B2030" s="61">
        <v>4</v>
      </c>
      <c r="C2030" s="55" t="s">
        <v>35</v>
      </c>
      <c r="D2030" s="54"/>
      <c r="E2030" s="53"/>
      <c r="F2030" s="53"/>
      <c r="G2030" s="53"/>
      <c r="H2030" s="51">
        <v>10.06</v>
      </c>
      <c r="I2030" s="52"/>
      <c r="J2030" s="51">
        <v>10.06</v>
      </c>
      <c r="K2030" s="52"/>
      <c r="L2030" s="96"/>
    </row>
    <row r="2031" spans="1:56" ht="14.25" x14ac:dyDescent="0.2">
      <c r="A2031" s="103"/>
      <c r="B2031" s="55"/>
      <c r="C2031" s="55" t="s">
        <v>68</v>
      </c>
      <c r="D2031" s="54" t="s">
        <v>69</v>
      </c>
      <c r="E2031" s="53">
        <v>1.07</v>
      </c>
      <c r="F2031" s="53">
        <f>ROUND(1.15,7)</f>
        <v>1.1499999999999999</v>
      </c>
      <c r="G2031" s="53">
        <v>1.2304999999999999</v>
      </c>
      <c r="H2031" s="51"/>
      <c r="I2031" s="52"/>
      <c r="J2031" s="51"/>
      <c r="K2031" s="52"/>
      <c r="L2031" s="96"/>
    </row>
    <row r="2032" spans="1:56" ht="14.25" x14ac:dyDescent="0.2">
      <c r="A2032" s="103"/>
      <c r="B2032" s="55"/>
      <c r="C2032" s="60" t="s">
        <v>70</v>
      </c>
      <c r="D2032" s="59" t="s">
        <v>69</v>
      </c>
      <c r="E2032" s="58">
        <v>0.01</v>
      </c>
      <c r="F2032" s="58">
        <f>ROUND(1.25,7)</f>
        <v>1.25</v>
      </c>
      <c r="G2032" s="58">
        <v>1.2500000000000001E-2</v>
      </c>
      <c r="H2032" s="56"/>
      <c r="I2032" s="57"/>
      <c r="J2032" s="56"/>
      <c r="K2032" s="57"/>
      <c r="L2032" s="95"/>
    </row>
    <row r="2033" spans="1:56" ht="14.25" x14ac:dyDescent="0.2">
      <c r="A2033" s="103"/>
      <c r="B2033" s="55"/>
      <c r="C2033" s="55" t="s">
        <v>71</v>
      </c>
      <c r="D2033" s="54"/>
      <c r="E2033" s="53"/>
      <c r="F2033" s="53"/>
      <c r="G2033" s="53"/>
      <c r="H2033" s="51">
        <f>H2027+H2028+H2030</f>
        <v>20.32</v>
      </c>
      <c r="I2033" s="52"/>
      <c r="J2033" s="51">
        <f>J2027+J2028+J2030</f>
        <v>21.93</v>
      </c>
      <c r="K2033" s="52"/>
      <c r="L2033" s="96"/>
    </row>
    <row r="2034" spans="1:56" ht="42.75" x14ac:dyDescent="0.2">
      <c r="A2034" s="105" t="s">
        <v>988</v>
      </c>
      <c r="B2034" s="55" t="s">
        <v>493</v>
      </c>
      <c r="C2034" s="55" t="s">
        <v>494</v>
      </c>
      <c r="D2034" s="54" t="s">
        <v>495</v>
      </c>
      <c r="E2034" s="53">
        <v>0.1</v>
      </c>
      <c r="F2034" s="53"/>
      <c r="G2034" s="53">
        <v>0.1</v>
      </c>
      <c r="H2034" s="51">
        <v>1</v>
      </c>
      <c r="I2034" s="52"/>
      <c r="J2034" s="51">
        <v>0.1</v>
      </c>
      <c r="K2034" s="52"/>
      <c r="L2034" s="96"/>
      <c r="AB2034" s="49">
        <f>J2034</f>
        <v>0.1</v>
      </c>
      <c r="AC2034" s="39">
        <v>0</v>
      </c>
      <c r="AD2034" s="39">
        <v>0</v>
      </c>
      <c r="AE2034" s="39">
        <v>0</v>
      </c>
      <c r="AF2034" s="39">
        <v>0</v>
      </c>
      <c r="AN2034" s="39">
        <v>0.1</v>
      </c>
      <c r="AO2034" s="39">
        <v>0.1</v>
      </c>
      <c r="AS2034" s="39">
        <v>0</v>
      </c>
      <c r="AT2034" s="39">
        <v>0</v>
      </c>
      <c r="AX2034" s="39">
        <v>0</v>
      </c>
      <c r="AZ2034" s="39">
        <v>0</v>
      </c>
      <c r="BC2034" s="39">
        <v>0</v>
      </c>
      <c r="BD2034" s="39">
        <v>0</v>
      </c>
    </row>
    <row r="2035" spans="1:56" ht="14.25" x14ac:dyDescent="0.2">
      <c r="A2035" s="103"/>
      <c r="B2035" s="55"/>
      <c r="C2035" s="55" t="s">
        <v>72</v>
      </c>
      <c r="D2035" s="54"/>
      <c r="E2035" s="53"/>
      <c r="F2035" s="53"/>
      <c r="G2035" s="53"/>
      <c r="H2035" s="51"/>
      <c r="I2035" s="52"/>
      <c r="J2035" s="51">
        <f>SUM(Q2025:Q2038)+SUM(V2025:V2038)</f>
        <v>11.19</v>
      </c>
      <c r="K2035" s="52"/>
      <c r="L2035" s="96"/>
    </row>
    <row r="2036" spans="1:56" ht="71.25" x14ac:dyDescent="0.2">
      <c r="A2036" s="103"/>
      <c r="B2036" s="55" t="s">
        <v>969</v>
      </c>
      <c r="C2036" s="55" t="s">
        <v>968</v>
      </c>
      <c r="D2036" s="54" t="s">
        <v>73</v>
      </c>
      <c r="E2036" s="53">
        <v>128</v>
      </c>
      <c r="F2036" s="53">
        <f>ROUND(0.9,7)</f>
        <v>0.9</v>
      </c>
      <c r="G2036" s="53">
        <v>115.2</v>
      </c>
      <c r="H2036" s="51"/>
      <c r="I2036" s="52"/>
      <c r="J2036" s="51">
        <f>SUM(AC2025:AC2038)</f>
        <v>12.89</v>
      </c>
      <c r="K2036" s="52"/>
      <c r="L2036" s="96"/>
    </row>
    <row r="2037" spans="1:56" ht="71.25" x14ac:dyDescent="0.2">
      <c r="A2037" s="104"/>
      <c r="B2037" s="60" t="s">
        <v>967</v>
      </c>
      <c r="C2037" s="60" t="s">
        <v>966</v>
      </c>
      <c r="D2037" s="59" t="s">
        <v>73</v>
      </c>
      <c r="E2037" s="58">
        <v>83</v>
      </c>
      <c r="F2037" s="58">
        <f>ROUND(0.85,7)</f>
        <v>0.85</v>
      </c>
      <c r="G2037" s="58">
        <v>70.55</v>
      </c>
      <c r="H2037" s="56"/>
      <c r="I2037" s="57"/>
      <c r="J2037" s="56">
        <f>SUM(AE2025:AE2038)</f>
        <v>7.89</v>
      </c>
      <c r="K2037" s="57"/>
      <c r="L2037" s="95"/>
    </row>
    <row r="2038" spans="1:56" ht="15" x14ac:dyDescent="0.25">
      <c r="C2038" s="198" t="s">
        <v>74</v>
      </c>
      <c r="D2038" s="198"/>
      <c r="E2038" s="198"/>
      <c r="F2038" s="198"/>
      <c r="G2038" s="198"/>
      <c r="H2038" s="198"/>
      <c r="I2038" s="198">
        <f>J2027+J2028+J2030+J2036+J2037+SUM(J2034:J2034)</f>
        <v>42.81</v>
      </c>
      <c r="J2038" s="198"/>
      <c r="O2038" s="49">
        <f>I2038</f>
        <v>42.81</v>
      </c>
      <c r="P2038" s="39">
        <f>K2038</f>
        <v>0</v>
      </c>
      <c r="Q2038" s="49">
        <f>J2027</f>
        <v>11.04</v>
      </c>
      <c r="R2038" s="49">
        <f>J2027</f>
        <v>11.04</v>
      </c>
      <c r="U2038" s="94">
        <f>L2027</f>
        <v>0</v>
      </c>
      <c r="V2038" s="49">
        <f>J2029</f>
        <v>0.15</v>
      </c>
      <c r="W2038" s="94">
        <f>L2029</f>
        <v>0</v>
      </c>
      <c r="X2038" s="49">
        <f>J2028</f>
        <v>0.83</v>
      </c>
      <c r="Z2038" s="94">
        <f>L2028</f>
        <v>0</v>
      </c>
      <c r="AB2038" s="49">
        <f>J2030</f>
        <v>10.06</v>
      </c>
      <c r="AN2038" s="39">
        <v>42.71</v>
      </c>
      <c r="AO2038" s="39">
        <v>10.06</v>
      </c>
      <c r="AP2038" s="39">
        <v>0.83</v>
      </c>
      <c r="AQ2038" s="39">
        <v>11.04</v>
      </c>
      <c r="AX2038" s="39">
        <v>0</v>
      </c>
      <c r="AY2038" s="39">
        <v>0</v>
      </c>
      <c r="AZ2038" s="39">
        <v>0</v>
      </c>
      <c r="BA2038" s="39">
        <v>0</v>
      </c>
    </row>
    <row r="2039" spans="1:56" ht="159" x14ac:dyDescent="0.2">
      <c r="A2039" s="103" t="s">
        <v>1232</v>
      </c>
      <c r="B2039" s="55" t="s">
        <v>1129</v>
      </c>
      <c r="C2039" s="55" t="s">
        <v>987</v>
      </c>
      <c r="D2039" s="54" t="s">
        <v>104</v>
      </c>
      <c r="E2039" s="53">
        <v>2.3699999999999999E-2</v>
      </c>
      <c r="F2039" s="53"/>
      <c r="G2039" s="53">
        <v>2.3699999999999999E-2</v>
      </c>
      <c r="H2039" s="51"/>
      <c r="I2039" s="52"/>
      <c r="J2039" s="51"/>
      <c r="K2039" s="52"/>
      <c r="L2039" s="96"/>
      <c r="AC2039" s="39">
        <v>39.090000000000003</v>
      </c>
      <c r="AD2039" s="39">
        <v>39.090000000000003</v>
      </c>
      <c r="AE2039" s="39">
        <v>23.94</v>
      </c>
      <c r="AF2039" s="39">
        <v>23.94</v>
      </c>
      <c r="AS2039" s="39">
        <v>39.090000000000003</v>
      </c>
      <c r="AT2039" s="39">
        <v>23.94</v>
      </c>
      <c r="BC2039" s="39">
        <v>0</v>
      </c>
      <c r="BD2039" s="39">
        <v>0</v>
      </c>
    </row>
    <row r="2040" spans="1:56" ht="38.25" x14ac:dyDescent="0.2">
      <c r="B2040" s="106" t="s">
        <v>452</v>
      </c>
    </row>
    <row r="2041" spans="1:56" ht="14.25" x14ac:dyDescent="0.2">
      <c r="A2041" s="103"/>
      <c r="B2041" s="61">
        <v>1</v>
      </c>
      <c r="C2041" s="55" t="s">
        <v>33</v>
      </c>
      <c r="D2041" s="54"/>
      <c r="E2041" s="53"/>
      <c r="F2041" s="53"/>
      <c r="G2041" s="53"/>
      <c r="H2041" s="51">
        <v>1232.3399999999999</v>
      </c>
      <c r="I2041" s="52">
        <f>ROUND(1.15,7)</f>
        <v>1.1499999999999999</v>
      </c>
      <c r="J2041" s="51">
        <v>33.590000000000003</v>
      </c>
      <c r="K2041" s="52"/>
      <c r="L2041" s="96"/>
    </row>
    <row r="2042" spans="1:56" ht="14.25" x14ac:dyDescent="0.2">
      <c r="A2042" s="103"/>
      <c r="B2042" s="61">
        <v>3</v>
      </c>
      <c r="C2042" s="55" t="s">
        <v>34</v>
      </c>
      <c r="D2042" s="54"/>
      <c r="E2042" s="53"/>
      <c r="F2042" s="53"/>
      <c r="G2042" s="53"/>
      <c r="H2042" s="51">
        <v>94.25</v>
      </c>
      <c r="I2042" s="52">
        <f>ROUND(1.25,7)</f>
        <v>1.25</v>
      </c>
      <c r="J2042" s="51">
        <v>2.79</v>
      </c>
      <c r="K2042" s="52"/>
      <c r="L2042" s="96"/>
    </row>
    <row r="2043" spans="1:56" ht="14.25" x14ac:dyDescent="0.2">
      <c r="A2043" s="103"/>
      <c r="B2043" s="61">
        <v>2</v>
      </c>
      <c r="C2043" s="55" t="s">
        <v>67</v>
      </c>
      <c r="D2043" s="54"/>
      <c r="E2043" s="53"/>
      <c r="F2043" s="53"/>
      <c r="G2043" s="53"/>
      <c r="H2043" s="51">
        <v>11.63</v>
      </c>
      <c r="I2043" s="52">
        <f>ROUND(1.25,7)</f>
        <v>1.25</v>
      </c>
      <c r="J2043" s="62">
        <v>0.34</v>
      </c>
      <c r="K2043" s="52"/>
      <c r="L2043" s="97"/>
    </row>
    <row r="2044" spans="1:56" ht="14.25" x14ac:dyDescent="0.2">
      <c r="A2044" s="103"/>
      <c r="B2044" s="61">
        <v>4</v>
      </c>
      <c r="C2044" s="55" t="s">
        <v>35</v>
      </c>
      <c r="D2044" s="54"/>
      <c r="E2044" s="53"/>
      <c r="F2044" s="53"/>
      <c r="G2044" s="53"/>
      <c r="H2044" s="51">
        <v>434.24</v>
      </c>
      <c r="I2044" s="52"/>
      <c r="J2044" s="51">
        <v>10.29</v>
      </c>
      <c r="K2044" s="52"/>
      <c r="L2044" s="96"/>
    </row>
    <row r="2045" spans="1:56" ht="14.25" x14ac:dyDescent="0.2">
      <c r="A2045" s="103"/>
      <c r="B2045" s="55" t="s">
        <v>1370</v>
      </c>
      <c r="C2045" s="55" t="s">
        <v>1371</v>
      </c>
      <c r="D2045" s="54" t="s">
        <v>111</v>
      </c>
      <c r="E2045" s="53">
        <v>0</v>
      </c>
      <c r="F2045" s="53"/>
      <c r="G2045" s="53">
        <v>0</v>
      </c>
      <c r="H2045" s="51"/>
      <c r="I2045" s="52"/>
      <c r="J2045" s="51"/>
      <c r="K2045" s="52"/>
      <c r="L2045" s="96"/>
    </row>
    <row r="2046" spans="1:56" ht="14.25" x14ac:dyDescent="0.2">
      <c r="A2046" s="103"/>
      <c r="B2046" s="55" t="s">
        <v>1372</v>
      </c>
      <c r="C2046" s="55" t="s">
        <v>1373</v>
      </c>
      <c r="D2046" s="54" t="s">
        <v>111</v>
      </c>
      <c r="E2046" s="53">
        <v>100</v>
      </c>
      <c r="F2046" s="53"/>
      <c r="G2046" s="53">
        <v>2.37</v>
      </c>
      <c r="H2046" s="51"/>
      <c r="I2046" s="52"/>
      <c r="J2046" s="51"/>
      <c r="K2046" s="52"/>
      <c r="L2046" s="96"/>
    </row>
    <row r="2047" spans="1:56" ht="14.25" x14ac:dyDescent="0.2">
      <c r="A2047" s="103"/>
      <c r="B2047" s="55" t="s">
        <v>1358</v>
      </c>
      <c r="C2047" s="55" t="s">
        <v>130</v>
      </c>
      <c r="D2047" s="54" t="s">
        <v>113</v>
      </c>
      <c r="E2047" s="53">
        <v>0</v>
      </c>
      <c r="F2047" s="53"/>
      <c r="G2047" s="53">
        <v>0</v>
      </c>
      <c r="H2047" s="51"/>
      <c r="I2047" s="52"/>
      <c r="J2047" s="51"/>
      <c r="K2047" s="52"/>
      <c r="L2047" s="96"/>
    </row>
    <row r="2048" spans="1:56" ht="14.25" x14ac:dyDescent="0.2">
      <c r="A2048" s="103"/>
      <c r="B2048" s="55" t="s">
        <v>1358</v>
      </c>
      <c r="C2048" s="55" t="s">
        <v>1374</v>
      </c>
      <c r="D2048" s="54" t="s">
        <v>110</v>
      </c>
      <c r="E2048" s="53">
        <v>0</v>
      </c>
      <c r="F2048" s="53"/>
      <c r="G2048" s="53">
        <v>0</v>
      </c>
      <c r="H2048" s="51"/>
      <c r="I2048" s="52"/>
      <c r="J2048" s="51"/>
      <c r="K2048" s="52"/>
      <c r="L2048" s="96"/>
    </row>
    <row r="2049" spans="1:56" ht="14.25" x14ac:dyDescent="0.2">
      <c r="A2049" s="103"/>
      <c r="B2049" s="55" t="s">
        <v>1375</v>
      </c>
      <c r="C2049" s="55" t="s">
        <v>1376</v>
      </c>
      <c r="D2049" s="54" t="s">
        <v>110</v>
      </c>
      <c r="E2049" s="53">
        <v>0</v>
      </c>
      <c r="F2049" s="53"/>
      <c r="G2049" s="53">
        <v>0</v>
      </c>
      <c r="H2049" s="51"/>
      <c r="I2049" s="52"/>
      <c r="J2049" s="51"/>
      <c r="K2049" s="52"/>
      <c r="L2049" s="96"/>
    </row>
    <row r="2050" spans="1:56" ht="14.25" x14ac:dyDescent="0.2">
      <c r="A2050" s="103"/>
      <c r="B2050" s="55" t="s">
        <v>1377</v>
      </c>
      <c r="C2050" s="55" t="s">
        <v>1378</v>
      </c>
      <c r="D2050" s="54" t="s">
        <v>110</v>
      </c>
      <c r="E2050" s="53">
        <v>0</v>
      </c>
      <c r="F2050" s="53"/>
      <c r="G2050" s="53">
        <v>0</v>
      </c>
      <c r="H2050" s="51"/>
      <c r="I2050" s="52"/>
      <c r="J2050" s="51"/>
      <c r="K2050" s="52"/>
      <c r="L2050" s="96"/>
    </row>
    <row r="2051" spans="1:56" ht="14.25" x14ac:dyDescent="0.2">
      <c r="A2051" s="103"/>
      <c r="B2051" s="55"/>
      <c r="C2051" s="55" t="s">
        <v>68</v>
      </c>
      <c r="D2051" s="54" t="s">
        <v>69</v>
      </c>
      <c r="E2051" s="53">
        <v>141</v>
      </c>
      <c r="F2051" s="53">
        <f>ROUND(1.15,7)</f>
        <v>1.1499999999999999</v>
      </c>
      <c r="G2051" s="53">
        <v>3.8429549999999999</v>
      </c>
      <c r="H2051" s="51"/>
      <c r="I2051" s="52"/>
      <c r="J2051" s="51"/>
      <c r="K2051" s="52"/>
      <c r="L2051" s="96"/>
    </row>
    <row r="2052" spans="1:56" ht="14.25" x14ac:dyDescent="0.2">
      <c r="A2052" s="103"/>
      <c r="B2052" s="55"/>
      <c r="C2052" s="60" t="s">
        <v>70</v>
      </c>
      <c r="D2052" s="59" t="s">
        <v>69</v>
      </c>
      <c r="E2052" s="58">
        <v>0.94</v>
      </c>
      <c r="F2052" s="58">
        <f>ROUND(1.25,7)</f>
        <v>1.25</v>
      </c>
      <c r="G2052" s="58">
        <v>2.7847500000000001E-2</v>
      </c>
      <c r="H2052" s="56"/>
      <c r="I2052" s="57"/>
      <c r="J2052" s="56"/>
      <c r="K2052" s="57"/>
      <c r="L2052" s="95"/>
    </row>
    <row r="2053" spans="1:56" ht="14.25" x14ac:dyDescent="0.2">
      <c r="A2053" s="103"/>
      <c r="B2053" s="55"/>
      <c r="C2053" s="55" t="s">
        <v>71</v>
      </c>
      <c r="D2053" s="54"/>
      <c r="E2053" s="53"/>
      <c r="F2053" s="53"/>
      <c r="G2053" s="53"/>
      <c r="H2053" s="51">
        <f>H2041+H2042+H2044</f>
        <v>1760.83</v>
      </c>
      <c r="I2053" s="52"/>
      <c r="J2053" s="51">
        <f>J2041+J2042+J2044</f>
        <v>46.67</v>
      </c>
      <c r="K2053" s="52"/>
      <c r="L2053" s="96"/>
    </row>
    <row r="2054" spans="1:56" ht="14.25" x14ac:dyDescent="0.2">
      <c r="A2054" s="103"/>
      <c r="B2054" s="55"/>
      <c r="C2054" s="55" t="s">
        <v>72</v>
      </c>
      <c r="D2054" s="54"/>
      <c r="E2054" s="53"/>
      <c r="F2054" s="53"/>
      <c r="G2054" s="53"/>
      <c r="H2054" s="51"/>
      <c r="I2054" s="52"/>
      <c r="J2054" s="51">
        <f>SUM(Q2039:Q2057)+SUM(V2039:V2057)</f>
        <v>33.930000000000007</v>
      </c>
      <c r="K2054" s="52"/>
      <c r="L2054" s="96"/>
    </row>
    <row r="2055" spans="1:56" ht="71.25" x14ac:dyDescent="0.2">
      <c r="A2055" s="103"/>
      <c r="B2055" s="55" t="s">
        <v>969</v>
      </c>
      <c r="C2055" s="55" t="s">
        <v>968</v>
      </c>
      <c r="D2055" s="54" t="s">
        <v>73</v>
      </c>
      <c r="E2055" s="53">
        <v>128</v>
      </c>
      <c r="F2055" s="53">
        <f>ROUND(0.9,7)</f>
        <v>0.9</v>
      </c>
      <c r="G2055" s="53">
        <v>115.2</v>
      </c>
      <c r="H2055" s="51"/>
      <c r="I2055" s="52"/>
      <c r="J2055" s="51">
        <f>SUM(AC2039:AC2057)</f>
        <v>39.090000000000003</v>
      </c>
      <c r="K2055" s="52"/>
      <c r="L2055" s="96"/>
    </row>
    <row r="2056" spans="1:56" ht="71.25" x14ac:dyDescent="0.2">
      <c r="A2056" s="104"/>
      <c r="B2056" s="60" t="s">
        <v>967</v>
      </c>
      <c r="C2056" s="60" t="s">
        <v>966</v>
      </c>
      <c r="D2056" s="59" t="s">
        <v>73</v>
      </c>
      <c r="E2056" s="58">
        <v>83</v>
      </c>
      <c r="F2056" s="58">
        <f>ROUND(0.85,7)</f>
        <v>0.85</v>
      </c>
      <c r="G2056" s="58">
        <v>70.55</v>
      </c>
      <c r="H2056" s="56"/>
      <c r="I2056" s="57"/>
      <c r="J2056" s="56">
        <f>SUM(AE2039:AE2057)</f>
        <v>23.94</v>
      </c>
      <c r="K2056" s="57"/>
      <c r="L2056" s="95"/>
    </row>
    <row r="2057" spans="1:56" ht="15" x14ac:dyDescent="0.25">
      <c r="C2057" s="198" t="s">
        <v>74</v>
      </c>
      <c r="D2057" s="198"/>
      <c r="E2057" s="198"/>
      <c r="F2057" s="198"/>
      <c r="G2057" s="198"/>
      <c r="H2057" s="198"/>
      <c r="I2057" s="198">
        <f>J2041+J2042+J2044+J2055+J2056</f>
        <v>109.7</v>
      </c>
      <c r="J2057" s="198"/>
      <c r="O2057" s="49">
        <f>I2057</f>
        <v>109.7</v>
      </c>
      <c r="P2057" s="39">
        <f>K2057</f>
        <v>0</v>
      </c>
      <c r="Q2057" s="49">
        <f>J2041</f>
        <v>33.590000000000003</v>
      </c>
      <c r="R2057" s="49">
        <f>J2041</f>
        <v>33.590000000000003</v>
      </c>
      <c r="U2057" s="94">
        <f>L2041</f>
        <v>0</v>
      </c>
      <c r="V2057" s="49">
        <f>J2043</f>
        <v>0.34</v>
      </c>
      <c r="W2057" s="94">
        <f>L2043</f>
        <v>0</v>
      </c>
      <c r="X2057" s="49">
        <f>J2042</f>
        <v>2.79</v>
      </c>
      <c r="Z2057" s="94">
        <f>L2042</f>
        <v>0</v>
      </c>
      <c r="AB2057" s="49">
        <f>J2044</f>
        <v>10.29</v>
      </c>
      <c r="AN2057" s="39">
        <v>109.7</v>
      </c>
      <c r="AO2057" s="39">
        <v>10.29</v>
      </c>
      <c r="AP2057" s="39">
        <v>2.79</v>
      </c>
      <c r="AQ2057" s="39">
        <v>33.590000000000003</v>
      </c>
      <c r="AX2057" s="39">
        <v>0</v>
      </c>
      <c r="AY2057" s="39">
        <v>0</v>
      </c>
      <c r="AZ2057" s="39">
        <v>0</v>
      </c>
      <c r="BA2057" s="39">
        <v>0</v>
      </c>
    </row>
    <row r="2058" spans="1:56" ht="42.75" x14ac:dyDescent="0.2">
      <c r="A2058" s="103" t="s">
        <v>1233</v>
      </c>
      <c r="B2058" s="55" t="s">
        <v>1130</v>
      </c>
      <c r="C2058" s="55" t="s">
        <v>1131</v>
      </c>
      <c r="D2058" s="54" t="s">
        <v>111</v>
      </c>
      <c r="E2058" s="53">
        <v>2.1</v>
      </c>
      <c r="F2058" s="53"/>
      <c r="G2058" s="53">
        <v>2.1</v>
      </c>
      <c r="H2058" s="51">
        <v>111.37</v>
      </c>
      <c r="I2058" s="52"/>
      <c r="J2058" s="51">
        <v>233.88</v>
      </c>
      <c r="K2058" s="52"/>
      <c r="L2058" s="96"/>
      <c r="AC2058" s="39">
        <v>0</v>
      </c>
      <c r="AD2058" s="39">
        <v>0</v>
      </c>
      <c r="AE2058" s="39">
        <v>0</v>
      </c>
      <c r="AF2058" s="39">
        <v>0</v>
      </c>
      <c r="AS2058" s="39">
        <v>0</v>
      </c>
      <c r="AT2058" s="39">
        <v>0</v>
      </c>
      <c r="BC2058" s="39">
        <v>0</v>
      </c>
      <c r="BD2058" s="39">
        <v>0</v>
      </c>
    </row>
    <row r="2059" spans="1:56" x14ac:dyDescent="0.2">
      <c r="A2059" s="50"/>
      <c r="B2059" s="50"/>
      <c r="C2059" s="50"/>
      <c r="D2059" s="50"/>
      <c r="E2059" s="50"/>
      <c r="F2059" s="50"/>
      <c r="G2059" s="50"/>
      <c r="H2059" s="50"/>
      <c r="I2059" s="50"/>
      <c r="J2059" s="50"/>
      <c r="K2059" s="50"/>
      <c r="L2059" s="50"/>
    </row>
    <row r="2060" spans="1:56" ht="15" x14ac:dyDescent="0.25">
      <c r="C2060" s="198" t="s">
        <v>74</v>
      </c>
      <c r="D2060" s="198"/>
      <c r="E2060" s="198"/>
      <c r="F2060" s="198"/>
      <c r="G2060" s="198"/>
      <c r="H2060" s="198"/>
      <c r="I2060" s="198">
        <f>J2058</f>
        <v>233.88</v>
      </c>
      <c r="J2060" s="198"/>
      <c r="O2060" s="49">
        <f>I2060</f>
        <v>233.88</v>
      </c>
      <c r="P2060" s="39">
        <f>K2060</f>
        <v>0</v>
      </c>
      <c r="Q2060" s="39">
        <f>0</f>
        <v>0</v>
      </c>
      <c r="R2060" s="39">
        <f>0</f>
        <v>0</v>
      </c>
      <c r="U2060" s="39">
        <f>0</f>
        <v>0</v>
      </c>
      <c r="V2060" s="39">
        <f>0</f>
        <v>0</v>
      </c>
      <c r="W2060" s="39">
        <f>0</f>
        <v>0</v>
      </c>
      <c r="X2060" s="39">
        <f>0</f>
        <v>0</v>
      </c>
      <c r="Z2060" s="39">
        <f>0</f>
        <v>0</v>
      </c>
      <c r="AB2060" s="49">
        <f>I2060</f>
        <v>233.88</v>
      </c>
      <c r="AN2060" s="39">
        <v>233.88</v>
      </c>
      <c r="AO2060" s="39">
        <v>233.88</v>
      </c>
      <c r="AP2060" s="39">
        <v>0</v>
      </c>
      <c r="AQ2060" s="39">
        <v>0</v>
      </c>
      <c r="AX2060" s="39">
        <v>0</v>
      </c>
      <c r="AY2060" s="39">
        <v>0</v>
      </c>
      <c r="AZ2060" s="39">
        <v>0</v>
      </c>
      <c r="BA2060" s="39">
        <v>0</v>
      </c>
    </row>
    <row r="2061" spans="1:56" ht="57" x14ac:dyDescent="0.2">
      <c r="A2061" s="103" t="s">
        <v>1234</v>
      </c>
      <c r="B2061" s="55" t="s">
        <v>1199</v>
      </c>
      <c r="C2061" s="55" t="s">
        <v>1200</v>
      </c>
      <c r="D2061" s="54" t="s">
        <v>111</v>
      </c>
      <c r="E2061" s="53">
        <v>0.27</v>
      </c>
      <c r="F2061" s="53"/>
      <c r="G2061" s="53">
        <v>0.27</v>
      </c>
      <c r="H2061" s="51">
        <v>176.15</v>
      </c>
      <c r="I2061" s="52"/>
      <c r="J2061" s="51">
        <v>47.56</v>
      </c>
      <c r="K2061" s="52"/>
      <c r="L2061" s="96"/>
      <c r="AC2061" s="39">
        <v>0</v>
      </c>
      <c r="AD2061" s="39">
        <v>0</v>
      </c>
      <c r="AE2061" s="39">
        <v>0</v>
      </c>
      <c r="AF2061" s="39">
        <v>0</v>
      </c>
      <c r="AS2061" s="39">
        <v>0</v>
      </c>
      <c r="AT2061" s="39">
        <v>0</v>
      </c>
      <c r="BC2061" s="39">
        <v>0</v>
      </c>
      <c r="BD2061" s="39">
        <v>0</v>
      </c>
    </row>
    <row r="2062" spans="1:56" x14ac:dyDescent="0.2">
      <c r="A2062" s="50"/>
      <c r="B2062" s="50"/>
      <c r="C2062" s="50"/>
      <c r="D2062" s="50"/>
      <c r="E2062" s="50"/>
      <c r="F2062" s="50"/>
      <c r="G2062" s="50"/>
      <c r="H2062" s="50"/>
      <c r="I2062" s="50"/>
      <c r="J2062" s="50"/>
      <c r="K2062" s="50"/>
      <c r="L2062" s="50"/>
    </row>
    <row r="2063" spans="1:56" ht="15" x14ac:dyDescent="0.25">
      <c r="C2063" s="198" t="s">
        <v>74</v>
      </c>
      <c r="D2063" s="198"/>
      <c r="E2063" s="198"/>
      <c r="F2063" s="198"/>
      <c r="G2063" s="198"/>
      <c r="H2063" s="198"/>
      <c r="I2063" s="198">
        <f>J2061</f>
        <v>47.56</v>
      </c>
      <c r="J2063" s="198"/>
      <c r="O2063" s="49">
        <f>I2063</f>
        <v>47.56</v>
      </c>
      <c r="P2063" s="39">
        <f>K2063</f>
        <v>0</v>
      </c>
      <c r="Q2063" s="39">
        <f>0</f>
        <v>0</v>
      </c>
      <c r="R2063" s="39">
        <f>0</f>
        <v>0</v>
      </c>
      <c r="U2063" s="39">
        <f>0</f>
        <v>0</v>
      </c>
      <c r="V2063" s="39">
        <f>0</f>
        <v>0</v>
      </c>
      <c r="W2063" s="39">
        <f>0</f>
        <v>0</v>
      </c>
      <c r="X2063" s="39">
        <f>0</f>
        <v>0</v>
      </c>
      <c r="Z2063" s="39">
        <f>0</f>
        <v>0</v>
      </c>
      <c r="AB2063" s="49">
        <f>I2063</f>
        <v>47.56</v>
      </c>
      <c r="AN2063" s="39">
        <v>47.56</v>
      </c>
      <c r="AO2063" s="39">
        <v>47.56</v>
      </c>
      <c r="AP2063" s="39">
        <v>0</v>
      </c>
      <c r="AQ2063" s="39">
        <v>0</v>
      </c>
      <c r="AX2063" s="39">
        <v>0</v>
      </c>
      <c r="AY2063" s="39">
        <v>0</v>
      </c>
      <c r="AZ2063" s="39">
        <v>0</v>
      </c>
      <c r="BA2063" s="39">
        <v>0</v>
      </c>
    </row>
    <row r="2064" spans="1:56" ht="14.25" x14ac:dyDescent="0.2">
      <c r="C2064" s="107" t="s">
        <v>1235</v>
      </c>
    </row>
    <row r="2065" spans="1:56" ht="159" x14ac:dyDescent="0.2">
      <c r="A2065" s="103" t="s">
        <v>1236</v>
      </c>
      <c r="B2065" s="55" t="s">
        <v>1237</v>
      </c>
      <c r="C2065" s="55" t="s">
        <v>986</v>
      </c>
      <c r="D2065" s="54" t="s">
        <v>126</v>
      </c>
      <c r="E2065" s="53">
        <v>0.25</v>
      </c>
      <c r="F2065" s="53"/>
      <c r="G2065" s="53">
        <v>0.25</v>
      </c>
      <c r="H2065" s="51"/>
      <c r="I2065" s="52"/>
      <c r="J2065" s="51"/>
      <c r="K2065" s="52"/>
      <c r="L2065" s="96"/>
      <c r="AC2065" s="39">
        <v>96.81</v>
      </c>
      <c r="AD2065" s="39">
        <v>96.81</v>
      </c>
      <c r="AE2065" s="39">
        <v>59.29</v>
      </c>
      <c r="AF2065" s="39">
        <v>59.29</v>
      </c>
      <c r="AS2065" s="39">
        <v>96.81</v>
      </c>
      <c r="AT2065" s="39">
        <v>59.29</v>
      </c>
      <c r="BC2065" s="39">
        <v>0</v>
      </c>
      <c r="BD2065" s="39">
        <v>0</v>
      </c>
    </row>
    <row r="2066" spans="1:56" ht="38.25" x14ac:dyDescent="0.2">
      <c r="B2066" s="106" t="s">
        <v>452</v>
      </c>
    </row>
    <row r="2067" spans="1:56" ht="14.25" x14ac:dyDescent="0.2">
      <c r="A2067" s="103"/>
      <c r="B2067" s="61">
        <v>1</v>
      </c>
      <c r="C2067" s="55" t="s">
        <v>33</v>
      </c>
      <c r="D2067" s="54"/>
      <c r="E2067" s="53"/>
      <c r="F2067" s="53"/>
      <c r="G2067" s="53"/>
      <c r="H2067" s="51">
        <v>285.70999999999998</v>
      </c>
      <c r="I2067" s="52">
        <f>ROUND(1.15,7)</f>
        <v>1.1499999999999999</v>
      </c>
      <c r="J2067" s="51">
        <v>82.14</v>
      </c>
      <c r="K2067" s="52"/>
      <c r="L2067" s="96"/>
    </row>
    <row r="2068" spans="1:56" ht="14.25" x14ac:dyDescent="0.2">
      <c r="A2068" s="103"/>
      <c r="B2068" s="61">
        <v>3</v>
      </c>
      <c r="C2068" s="55" t="s">
        <v>34</v>
      </c>
      <c r="D2068" s="54"/>
      <c r="E2068" s="53"/>
      <c r="F2068" s="53"/>
      <c r="G2068" s="53"/>
      <c r="H2068" s="51">
        <v>39.369999999999997</v>
      </c>
      <c r="I2068" s="52">
        <f>ROUND(1.25,7)</f>
        <v>1.25</v>
      </c>
      <c r="J2068" s="51">
        <v>12.3</v>
      </c>
      <c r="K2068" s="52"/>
      <c r="L2068" s="96"/>
    </row>
    <row r="2069" spans="1:56" ht="14.25" x14ac:dyDescent="0.2">
      <c r="A2069" s="103"/>
      <c r="B2069" s="61">
        <v>2</v>
      </c>
      <c r="C2069" s="55" t="s">
        <v>67</v>
      </c>
      <c r="D2069" s="54"/>
      <c r="E2069" s="53"/>
      <c r="F2069" s="53"/>
      <c r="G2069" s="53"/>
      <c r="H2069" s="51">
        <v>6.09</v>
      </c>
      <c r="I2069" s="52">
        <f>ROUND(1.25,7)</f>
        <v>1.25</v>
      </c>
      <c r="J2069" s="62">
        <v>1.9</v>
      </c>
      <c r="K2069" s="52"/>
      <c r="L2069" s="97"/>
    </row>
    <row r="2070" spans="1:56" ht="14.25" x14ac:dyDescent="0.2">
      <c r="A2070" s="103"/>
      <c r="B2070" s="61">
        <v>4</v>
      </c>
      <c r="C2070" s="55" t="s">
        <v>35</v>
      </c>
      <c r="D2070" s="54"/>
      <c r="E2070" s="53"/>
      <c r="F2070" s="53"/>
      <c r="G2070" s="53"/>
      <c r="H2070" s="51">
        <v>27.59</v>
      </c>
      <c r="I2070" s="52"/>
      <c r="J2070" s="51">
        <v>6.9</v>
      </c>
      <c r="K2070" s="52"/>
      <c r="L2070" s="96"/>
    </row>
    <row r="2071" spans="1:56" ht="14.25" x14ac:dyDescent="0.2">
      <c r="A2071" s="103"/>
      <c r="B2071" s="55" t="s">
        <v>127</v>
      </c>
      <c r="C2071" s="55" t="s">
        <v>128</v>
      </c>
      <c r="D2071" s="54" t="s">
        <v>110</v>
      </c>
      <c r="E2071" s="53">
        <v>0</v>
      </c>
      <c r="F2071" s="53"/>
      <c r="G2071" s="53">
        <v>0</v>
      </c>
      <c r="H2071" s="51"/>
      <c r="I2071" s="52"/>
      <c r="J2071" s="51"/>
      <c r="K2071" s="52"/>
      <c r="L2071" s="96"/>
    </row>
    <row r="2072" spans="1:56" ht="14.25" x14ac:dyDescent="0.2">
      <c r="A2072" s="103"/>
      <c r="B2072" s="55" t="s">
        <v>1368</v>
      </c>
      <c r="C2072" s="55" t="s">
        <v>1369</v>
      </c>
      <c r="D2072" s="54" t="s">
        <v>125</v>
      </c>
      <c r="E2072" s="53">
        <v>100</v>
      </c>
      <c r="F2072" s="53"/>
      <c r="G2072" s="53">
        <v>25</v>
      </c>
      <c r="H2072" s="51"/>
      <c r="I2072" s="52"/>
      <c r="J2072" s="51"/>
      <c r="K2072" s="52"/>
      <c r="L2072" s="96"/>
    </row>
    <row r="2073" spans="1:56" ht="14.25" x14ac:dyDescent="0.2">
      <c r="A2073" s="103"/>
      <c r="B2073" s="55" t="s">
        <v>129</v>
      </c>
      <c r="C2073" s="55" t="s">
        <v>130</v>
      </c>
      <c r="D2073" s="54" t="s">
        <v>113</v>
      </c>
      <c r="E2073" s="53">
        <v>0</v>
      </c>
      <c r="F2073" s="53"/>
      <c r="G2073" s="53">
        <v>0</v>
      </c>
      <c r="H2073" s="51"/>
      <c r="I2073" s="52"/>
      <c r="J2073" s="51"/>
      <c r="K2073" s="52"/>
      <c r="L2073" s="96"/>
    </row>
    <row r="2074" spans="1:56" ht="14.25" x14ac:dyDescent="0.2">
      <c r="A2074" s="103"/>
      <c r="B2074" s="55"/>
      <c r="C2074" s="55" t="s">
        <v>68</v>
      </c>
      <c r="D2074" s="54" t="s">
        <v>69</v>
      </c>
      <c r="E2074" s="53">
        <v>29.7</v>
      </c>
      <c r="F2074" s="53">
        <f>ROUND(1.15,7)</f>
        <v>1.1499999999999999</v>
      </c>
      <c r="G2074" s="53">
        <v>8.5387500000000003</v>
      </c>
      <c r="H2074" s="51"/>
      <c r="I2074" s="52"/>
      <c r="J2074" s="51"/>
      <c r="K2074" s="52"/>
      <c r="L2074" s="96"/>
    </row>
    <row r="2075" spans="1:56" ht="14.25" x14ac:dyDescent="0.2">
      <c r="A2075" s="103"/>
      <c r="B2075" s="55"/>
      <c r="C2075" s="60" t="s">
        <v>70</v>
      </c>
      <c r="D2075" s="59" t="s">
        <v>69</v>
      </c>
      <c r="E2075" s="58">
        <v>0.5</v>
      </c>
      <c r="F2075" s="58">
        <f>ROUND(1.25,7)</f>
        <v>1.25</v>
      </c>
      <c r="G2075" s="58">
        <v>0.15625</v>
      </c>
      <c r="H2075" s="56"/>
      <c r="I2075" s="57"/>
      <c r="J2075" s="56"/>
      <c r="K2075" s="57"/>
      <c r="L2075" s="95"/>
    </row>
    <row r="2076" spans="1:56" ht="14.25" x14ac:dyDescent="0.2">
      <c r="A2076" s="103"/>
      <c r="B2076" s="55"/>
      <c r="C2076" s="55" t="s">
        <v>71</v>
      </c>
      <c r="D2076" s="54"/>
      <c r="E2076" s="53"/>
      <c r="F2076" s="53"/>
      <c r="G2076" s="53"/>
      <c r="H2076" s="51">
        <f>H2067+H2068+H2070</f>
        <v>352.66999999999996</v>
      </c>
      <c r="I2076" s="52"/>
      <c r="J2076" s="51">
        <f>J2067+J2068+J2070</f>
        <v>101.34</v>
      </c>
      <c r="K2076" s="52"/>
      <c r="L2076" s="96"/>
    </row>
    <row r="2077" spans="1:56" ht="14.25" x14ac:dyDescent="0.2">
      <c r="A2077" s="103"/>
      <c r="B2077" s="55"/>
      <c r="C2077" s="55" t="s">
        <v>72</v>
      </c>
      <c r="D2077" s="54"/>
      <c r="E2077" s="53"/>
      <c r="F2077" s="53"/>
      <c r="G2077" s="53"/>
      <c r="H2077" s="51"/>
      <c r="I2077" s="52"/>
      <c r="J2077" s="51">
        <f>SUM(Q2065:Q2080)+SUM(V2065:V2080)</f>
        <v>84.04</v>
      </c>
      <c r="K2077" s="52"/>
      <c r="L2077" s="96"/>
    </row>
    <row r="2078" spans="1:56" ht="71.25" x14ac:dyDescent="0.2">
      <c r="A2078" s="103"/>
      <c r="B2078" s="55" t="s">
        <v>969</v>
      </c>
      <c r="C2078" s="55" t="s">
        <v>968</v>
      </c>
      <c r="D2078" s="54" t="s">
        <v>73</v>
      </c>
      <c r="E2078" s="53">
        <v>128</v>
      </c>
      <c r="F2078" s="53">
        <f>ROUND(0.9,7)</f>
        <v>0.9</v>
      </c>
      <c r="G2078" s="53">
        <v>115.2</v>
      </c>
      <c r="H2078" s="51"/>
      <c r="I2078" s="52"/>
      <c r="J2078" s="51">
        <f>SUM(AC2065:AC2080)</f>
        <v>96.81</v>
      </c>
      <c r="K2078" s="52"/>
      <c r="L2078" s="96"/>
    </row>
    <row r="2079" spans="1:56" ht="71.25" x14ac:dyDescent="0.2">
      <c r="A2079" s="104"/>
      <c r="B2079" s="60" t="s">
        <v>967</v>
      </c>
      <c r="C2079" s="60" t="s">
        <v>966</v>
      </c>
      <c r="D2079" s="59" t="s">
        <v>73</v>
      </c>
      <c r="E2079" s="58">
        <v>83</v>
      </c>
      <c r="F2079" s="58">
        <f>ROUND(0.85,7)</f>
        <v>0.85</v>
      </c>
      <c r="G2079" s="58">
        <v>70.55</v>
      </c>
      <c r="H2079" s="56"/>
      <c r="I2079" s="57"/>
      <c r="J2079" s="56">
        <f>SUM(AE2065:AE2080)</f>
        <v>59.29</v>
      </c>
      <c r="K2079" s="57"/>
      <c r="L2079" s="95"/>
    </row>
    <row r="2080" spans="1:56" ht="15" x14ac:dyDescent="0.25">
      <c r="C2080" s="198" t="s">
        <v>74</v>
      </c>
      <c r="D2080" s="198"/>
      <c r="E2080" s="198"/>
      <c r="F2080" s="198"/>
      <c r="G2080" s="198"/>
      <c r="H2080" s="198"/>
      <c r="I2080" s="198">
        <f>J2067+J2068+J2070+J2078+J2079</f>
        <v>257.44</v>
      </c>
      <c r="J2080" s="198"/>
      <c r="O2080" s="49">
        <f>I2080</f>
        <v>257.44</v>
      </c>
      <c r="P2080" s="39">
        <f>K2080</f>
        <v>0</v>
      </c>
      <c r="Q2080" s="49">
        <f>J2067</f>
        <v>82.14</v>
      </c>
      <c r="R2080" s="49">
        <f>J2067</f>
        <v>82.14</v>
      </c>
      <c r="U2080" s="94">
        <f>L2067</f>
        <v>0</v>
      </c>
      <c r="V2080" s="49">
        <f>J2069</f>
        <v>1.9</v>
      </c>
      <c r="W2080" s="94">
        <f>L2069</f>
        <v>0</v>
      </c>
      <c r="X2080" s="49">
        <f>J2068</f>
        <v>12.3</v>
      </c>
      <c r="Z2080" s="94">
        <f>L2068</f>
        <v>0</v>
      </c>
      <c r="AB2080" s="49">
        <f>J2070</f>
        <v>6.9</v>
      </c>
      <c r="AN2080" s="39">
        <v>257.44</v>
      </c>
      <c r="AO2080" s="39">
        <v>6.9</v>
      </c>
      <c r="AP2080" s="39">
        <v>12.3</v>
      </c>
      <c r="AQ2080" s="39">
        <v>82.14</v>
      </c>
      <c r="AX2080" s="39">
        <v>0</v>
      </c>
      <c r="AY2080" s="39">
        <v>0</v>
      </c>
      <c r="AZ2080" s="39">
        <v>0</v>
      </c>
      <c r="BA2080" s="39">
        <v>0</v>
      </c>
    </row>
    <row r="2081" spans="1:56" ht="71.25" x14ac:dyDescent="0.2">
      <c r="A2081" s="103" t="s">
        <v>1238</v>
      </c>
      <c r="B2081" s="55" t="s">
        <v>1239</v>
      </c>
      <c r="C2081" s="55" t="s">
        <v>1240</v>
      </c>
      <c r="D2081" s="54" t="s">
        <v>125</v>
      </c>
      <c r="E2081" s="53">
        <v>25</v>
      </c>
      <c r="F2081" s="53"/>
      <c r="G2081" s="53">
        <v>25</v>
      </c>
      <c r="H2081" s="51">
        <v>25.51</v>
      </c>
      <c r="I2081" s="52"/>
      <c r="J2081" s="51">
        <v>637.75</v>
      </c>
      <c r="K2081" s="52"/>
      <c r="L2081" s="96"/>
      <c r="AC2081" s="39">
        <v>0</v>
      </c>
      <c r="AD2081" s="39">
        <v>0</v>
      </c>
      <c r="AE2081" s="39">
        <v>0</v>
      </c>
      <c r="AF2081" s="39">
        <v>0</v>
      </c>
      <c r="AS2081" s="39">
        <v>0</v>
      </c>
      <c r="AT2081" s="39">
        <v>0</v>
      </c>
      <c r="BC2081" s="39">
        <v>0</v>
      </c>
      <c r="BD2081" s="39">
        <v>0</v>
      </c>
    </row>
    <row r="2082" spans="1:56" x14ac:dyDescent="0.2">
      <c r="A2082" s="50"/>
      <c r="B2082" s="50"/>
      <c r="C2082" s="50"/>
      <c r="D2082" s="50"/>
      <c r="E2082" s="50"/>
      <c r="F2082" s="50"/>
      <c r="G2082" s="50"/>
      <c r="H2082" s="50"/>
      <c r="I2082" s="50"/>
      <c r="J2082" s="50"/>
      <c r="K2082" s="50"/>
      <c r="L2082" s="50"/>
    </row>
    <row r="2083" spans="1:56" ht="15" x14ac:dyDescent="0.25">
      <c r="C2083" s="198" t="s">
        <v>74</v>
      </c>
      <c r="D2083" s="198"/>
      <c r="E2083" s="198"/>
      <c r="F2083" s="198"/>
      <c r="G2083" s="198"/>
      <c r="H2083" s="198"/>
      <c r="I2083" s="198">
        <f>J2081</f>
        <v>637.75</v>
      </c>
      <c r="J2083" s="198"/>
      <c r="O2083" s="49">
        <f>I2083</f>
        <v>637.75</v>
      </c>
      <c r="P2083" s="39">
        <f>K2083</f>
        <v>0</v>
      </c>
      <c r="Q2083" s="39">
        <f>0</f>
        <v>0</v>
      </c>
      <c r="R2083" s="39">
        <f>0</f>
        <v>0</v>
      </c>
      <c r="U2083" s="39">
        <f>0</f>
        <v>0</v>
      </c>
      <c r="V2083" s="39">
        <f>0</f>
        <v>0</v>
      </c>
      <c r="W2083" s="39">
        <f>0</f>
        <v>0</v>
      </c>
      <c r="X2083" s="39">
        <f>0</f>
        <v>0</v>
      </c>
      <c r="Z2083" s="39">
        <f>0</f>
        <v>0</v>
      </c>
      <c r="AB2083" s="49">
        <f>I2083</f>
        <v>637.75</v>
      </c>
      <c r="AN2083" s="39">
        <v>637.75</v>
      </c>
      <c r="AO2083" s="39">
        <v>637.75</v>
      </c>
      <c r="AP2083" s="39">
        <v>0</v>
      </c>
      <c r="AQ2083" s="39">
        <v>0</v>
      </c>
      <c r="AX2083" s="39">
        <v>0</v>
      </c>
      <c r="AY2083" s="39">
        <v>0</v>
      </c>
      <c r="AZ2083" s="39">
        <v>0</v>
      </c>
      <c r="BA2083" s="39">
        <v>0</v>
      </c>
    </row>
    <row r="2084" spans="1:56" ht="159" x14ac:dyDescent="0.2">
      <c r="A2084" s="103" t="s">
        <v>1241</v>
      </c>
      <c r="B2084" s="55" t="s">
        <v>1242</v>
      </c>
      <c r="C2084" s="55" t="s">
        <v>985</v>
      </c>
      <c r="D2084" s="54" t="s">
        <v>126</v>
      </c>
      <c r="E2084" s="53">
        <v>0.1</v>
      </c>
      <c r="F2084" s="53"/>
      <c r="G2084" s="53">
        <v>0.1</v>
      </c>
      <c r="H2084" s="51"/>
      <c r="I2084" s="52"/>
      <c r="J2084" s="51"/>
      <c r="K2084" s="52"/>
      <c r="L2084" s="96"/>
      <c r="AC2084" s="39">
        <v>38.729999999999997</v>
      </c>
      <c r="AD2084" s="39">
        <v>38.729999999999997</v>
      </c>
      <c r="AE2084" s="39">
        <v>23.72</v>
      </c>
      <c r="AF2084" s="39">
        <v>23.72</v>
      </c>
      <c r="AS2084" s="39">
        <v>38.729999999999997</v>
      </c>
      <c r="AT2084" s="39">
        <v>23.72</v>
      </c>
      <c r="BC2084" s="39">
        <v>0</v>
      </c>
      <c r="BD2084" s="39">
        <v>0</v>
      </c>
    </row>
    <row r="2085" spans="1:56" ht="38.25" x14ac:dyDescent="0.2">
      <c r="B2085" s="106" t="s">
        <v>452</v>
      </c>
    </row>
    <row r="2086" spans="1:56" ht="14.25" x14ac:dyDescent="0.2">
      <c r="A2086" s="103"/>
      <c r="B2086" s="61">
        <v>1</v>
      </c>
      <c r="C2086" s="55" t="s">
        <v>33</v>
      </c>
      <c r="D2086" s="54"/>
      <c r="E2086" s="53"/>
      <c r="F2086" s="53"/>
      <c r="G2086" s="53"/>
      <c r="H2086" s="51">
        <v>285.70999999999998</v>
      </c>
      <c r="I2086" s="52">
        <f>ROUND(1.15,7)</f>
        <v>1.1499999999999999</v>
      </c>
      <c r="J2086" s="51">
        <v>32.86</v>
      </c>
      <c r="K2086" s="52"/>
      <c r="L2086" s="96"/>
    </row>
    <row r="2087" spans="1:56" ht="14.25" x14ac:dyDescent="0.2">
      <c r="A2087" s="103"/>
      <c r="B2087" s="61">
        <v>3</v>
      </c>
      <c r="C2087" s="55" t="s">
        <v>34</v>
      </c>
      <c r="D2087" s="54"/>
      <c r="E2087" s="53"/>
      <c r="F2087" s="53"/>
      <c r="G2087" s="53"/>
      <c r="H2087" s="51">
        <v>39.369999999999997</v>
      </c>
      <c r="I2087" s="52">
        <f>ROUND(1.25,7)</f>
        <v>1.25</v>
      </c>
      <c r="J2087" s="51">
        <v>4.92</v>
      </c>
      <c r="K2087" s="52"/>
      <c r="L2087" s="96"/>
    </row>
    <row r="2088" spans="1:56" ht="14.25" x14ac:dyDescent="0.2">
      <c r="A2088" s="103"/>
      <c r="B2088" s="61">
        <v>2</v>
      </c>
      <c r="C2088" s="55" t="s">
        <v>67</v>
      </c>
      <c r="D2088" s="54"/>
      <c r="E2088" s="53"/>
      <c r="F2088" s="53"/>
      <c r="G2088" s="53"/>
      <c r="H2088" s="51">
        <v>6.09</v>
      </c>
      <c r="I2088" s="52">
        <f>ROUND(1.25,7)</f>
        <v>1.25</v>
      </c>
      <c r="J2088" s="62">
        <v>0.76</v>
      </c>
      <c r="K2088" s="52"/>
      <c r="L2088" s="97"/>
    </row>
    <row r="2089" spans="1:56" ht="14.25" x14ac:dyDescent="0.2">
      <c r="A2089" s="103"/>
      <c r="B2089" s="61">
        <v>4</v>
      </c>
      <c r="C2089" s="55" t="s">
        <v>35</v>
      </c>
      <c r="D2089" s="54"/>
      <c r="E2089" s="53"/>
      <c r="F2089" s="53"/>
      <c r="G2089" s="53"/>
      <c r="H2089" s="51">
        <v>28.67</v>
      </c>
      <c r="I2089" s="52"/>
      <c r="J2089" s="51">
        <v>2.87</v>
      </c>
      <c r="K2089" s="52"/>
      <c r="L2089" s="96"/>
    </row>
    <row r="2090" spans="1:56" ht="14.25" x14ac:dyDescent="0.2">
      <c r="A2090" s="103"/>
      <c r="B2090" s="55" t="s">
        <v>127</v>
      </c>
      <c r="C2090" s="55" t="s">
        <v>128</v>
      </c>
      <c r="D2090" s="54" t="s">
        <v>110</v>
      </c>
      <c r="E2090" s="53">
        <v>0</v>
      </c>
      <c r="F2090" s="53"/>
      <c r="G2090" s="53">
        <v>0</v>
      </c>
      <c r="H2090" s="51"/>
      <c r="I2090" s="52"/>
      <c r="J2090" s="51"/>
      <c r="K2090" s="52"/>
      <c r="L2090" s="96"/>
    </row>
    <row r="2091" spans="1:56" ht="14.25" x14ac:dyDescent="0.2">
      <c r="A2091" s="103"/>
      <c r="B2091" s="55" t="s">
        <v>1368</v>
      </c>
      <c r="C2091" s="55" t="s">
        <v>1369</v>
      </c>
      <c r="D2091" s="54" t="s">
        <v>125</v>
      </c>
      <c r="E2091" s="53">
        <v>100</v>
      </c>
      <c r="F2091" s="53"/>
      <c r="G2091" s="53">
        <v>10</v>
      </c>
      <c r="H2091" s="51"/>
      <c r="I2091" s="52"/>
      <c r="J2091" s="51"/>
      <c r="K2091" s="52"/>
      <c r="L2091" s="96"/>
    </row>
    <row r="2092" spans="1:56" ht="14.25" x14ac:dyDescent="0.2">
      <c r="A2092" s="103"/>
      <c r="B2092" s="55" t="s">
        <v>129</v>
      </c>
      <c r="C2092" s="55" t="s">
        <v>130</v>
      </c>
      <c r="D2092" s="54" t="s">
        <v>113</v>
      </c>
      <c r="E2092" s="53">
        <v>0</v>
      </c>
      <c r="F2092" s="53"/>
      <c r="G2092" s="53">
        <v>0</v>
      </c>
      <c r="H2092" s="51"/>
      <c r="I2092" s="52"/>
      <c r="J2092" s="51"/>
      <c r="K2092" s="52"/>
      <c r="L2092" s="96"/>
    </row>
    <row r="2093" spans="1:56" ht="14.25" x14ac:dyDescent="0.2">
      <c r="A2093" s="103"/>
      <c r="B2093" s="55"/>
      <c r="C2093" s="55" t="s">
        <v>68</v>
      </c>
      <c r="D2093" s="54" t="s">
        <v>69</v>
      </c>
      <c r="E2093" s="53">
        <v>29.7</v>
      </c>
      <c r="F2093" s="53">
        <f>ROUND(1.15,7)</f>
        <v>1.1499999999999999</v>
      </c>
      <c r="G2093" s="53">
        <v>3.4155000000000002</v>
      </c>
      <c r="H2093" s="51"/>
      <c r="I2093" s="52"/>
      <c r="J2093" s="51"/>
      <c r="K2093" s="52"/>
      <c r="L2093" s="96"/>
    </row>
    <row r="2094" spans="1:56" ht="14.25" x14ac:dyDescent="0.2">
      <c r="A2094" s="103"/>
      <c r="B2094" s="55"/>
      <c r="C2094" s="60" t="s">
        <v>70</v>
      </c>
      <c r="D2094" s="59" t="s">
        <v>69</v>
      </c>
      <c r="E2094" s="58">
        <v>0.5</v>
      </c>
      <c r="F2094" s="58">
        <f>ROUND(1.25,7)</f>
        <v>1.25</v>
      </c>
      <c r="G2094" s="58">
        <v>6.25E-2</v>
      </c>
      <c r="H2094" s="56"/>
      <c r="I2094" s="57"/>
      <c r="J2094" s="56"/>
      <c r="K2094" s="57"/>
      <c r="L2094" s="95"/>
    </row>
    <row r="2095" spans="1:56" ht="14.25" x14ac:dyDescent="0.2">
      <c r="A2095" s="103"/>
      <c r="B2095" s="55"/>
      <c r="C2095" s="55" t="s">
        <v>71</v>
      </c>
      <c r="D2095" s="54"/>
      <c r="E2095" s="53"/>
      <c r="F2095" s="53"/>
      <c r="G2095" s="53"/>
      <c r="H2095" s="51">
        <f>H2086+H2087+H2089</f>
        <v>353.75</v>
      </c>
      <c r="I2095" s="52"/>
      <c r="J2095" s="51">
        <f>J2086+J2087+J2089</f>
        <v>40.65</v>
      </c>
      <c r="K2095" s="52"/>
      <c r="L2095" s="96"/>
    </row>
    <row r="2096" spans="1:56" ht="14.25" x14ac:dyDescent="0.2">
      <c r="A2096" s="103"/>
      <c r="B2096" s="55"/>
      <c r="C2096" s="55" t="s">
        <v>72</v>
      </c>
      <c r="D2096" s="54"/>
      <c r="E2096" s="53"/>
      <c r="F2096" s="53"/>
      <c r="G2096" s="53"/>
      <c r="H2096" s="51"/>
      <c r="I2096" s="52"/>
      <c r="J2096" s="51">
        <f>SUM(Q2084:Q2099)+SUM(V2084:V2099)</f>
        <v>33.619999999999997</v>
      </c>
      <c r="K2096" s="52"/>
      <c r="L2096" s="96"/>
    </row>
    <row r="2097" spans="1:56" ht="71.25" x14ac:dyDescent="0.2">
      <c r="A2097" s="103"/>
      <c r="B2097" s="55" t="s">
        <v>969</v>
      </c>
      <c r="C2097" s="55" t="s">
        <v>968</v>
      </c>
      <c r="D2097" s="54" t="s">
        <v>73</v>
      </c>
      <c r="E2097" s="53">
        <v>128</v>
      </c>
      <c r="F2097" s="53">
        <f>ROUND(0.9,7)</f>
        <v>0.9</v>
      </c>
      <c r="G2097" s="53">
        <v>115.2</v>
      </c>
      <c r="H2097" s="51"/>
      <c r="I2097" s="52"/>
      <c r="J2097" s="51">
        <f>SUM(AC2084:AC2099)</f>
        <v>38.729999999999997</v>
      </c>
      <c r="K2097" s="52"/>
      <c r="L2097" s="96"/>
    </row>
    <row r="2098" spans="1:56" ht="71.25" x14ac:dyDescent="0.2">
      <c r="A2098" s="104"/>
      <c r="B2098" s="60" t="s">
        <v>967</v>
      </c>
      <c r="C2098" s="60" t="s">
        <v>966</v>
      </c>
      <c r="D2098" s="59" t="s">
        <v>73</v>
      </c>
      <c r="E2098" s="58">
        <v>83</v>
      </c>
      <c r="F2098" s="58">
        <f>ROUND(0.85,7)</f>
        <v>0.85</v>
      </c>
      <c r="G2098" s="58">
        <v>70.55</v>
      </c>
      <c r="H2098" s="56"/>
      <c r="I2098" s="57"/>
      <c r="J2098" s="56">
        <f>SUM(AE2084:AE2099)</f>
        <v>23.72</v>
      </c>
      <c r="K2098" s="57"/>
      <c r="L2098" s="95"/>
    </row>
    <row r="2099" spans="1:56" ht="15" x14ac:dyDescent="0.25">
      <c r="C2099" s="198" t="s">
        <v>74</v>
      </c>
      <c r="D2099" s="198"/>
      <c r="E2099" s="198"/>
      <c r="F2099" s="198"/>
      <c r="G2099" s="198"/>
      <c r="H2099" s="198"/>
      <c r="I2099" s="198">
        <f>J2086+J2087+J2089+J2097+J2098</f>
        <v>103.1</v>
      </c>
      <c r="J2099" s="198"/>
      <c r="O2099" s="49">
        <f>I2099</f>
        <v>103.1</v>
      </c>
      <c r="P2099" s="39">
        <f>K2099</f>
        <v>0</v>
      </c>
      <c r="Q2099" s="49">
        <f>J2086</f>
        <v>32.86</v>
      </c>
      <c r="R2099" s="49">
        <f>J2086</f>
        <v>32.86</v>
      </c>
      <c r="U2099" s="94">
        <f>L2086</f>
        <v>0</v>
      </c>
      <c r="V2099" s="49">
        <f>J2088</f>
        <v>0.76</v>
      </c>
      <c r="W2099" s="94">
        <f>L2088</f>
        <v>0</v>
      </c>
      <c r="X2099" s="49">
        <f>J2087</f>
        <v>4.92</v>
      </c>
      <c r="Z2099" s="94">
        <f>L2087</f>
        <v>0</v>
      </c>
      <c r="AB2099" s="49">
        <f>J2089</f>
        <v>2.87</v>
      </c>
      <c r="AN2099" s="39">
        <v>103.1</v>
      </c>
      <c r="AO2099" s="39">
        <v>2.87</v>
      </c>
      <c r="AP2099" s="39">
        <v>4.92</v>
      </c>
      <c r="AQ2099" s="39">
        <v>32.86</v>
      </c>
      <c r="AX2099" s="39">
        <v>0</v>
      </c>
      <c r="AY2099" s="39">
        <v>0</v>
      </c>
      <c r="AZ2099" s="39">
        <v>0</v>
      </c>
      <c r="BA2099" s="39">
        <v>0</v>
      </c>
    </row>
    <row r="2100" spans="1:56" ht="71.25" x14ac:dyDescent="0.2">
      <c r="A2100" s="103" t="s">
        <v>1243</v>
      </c>
      <c r="B2100" s="55" t="s">
        <v>1244</v>
      </c>
      <c r="C2100" s="55" t="s">
        <v>1245</v>
      </c>
      <c r="D2100" s="54" t="s">
        <v>125</v>
      </c>
      <c r="E2100" s="53">
        <v>10</v>
      </c>
      <c r="F2100" s="53"/>
      <c r="G2100" s="53">
        <v>10</v>
      </c>
      <c r="H2100" s="51">
        <v>30.61</v>
      </c>
      <c r="I2100" s="52"/>
      <c r="J2100" s="51">
        <v>306.10000000000002</v>
      </c>
      <c r="K2100" s="52"/>
      <c r="L2100" s="96"/>
      <c r="AC2100" s="39">
        <v>0</v>
      </c>
      <c r="AD2100" s="39">
        <v>0</v>
      </c>
      <c r="AE2100" s="39">
        <v>0</v>
      </c>
      <c r="AF2100" s="39">
        <v>0</v>
      </c>
      <c r="AS2100" s="39">
        <v>0</v>
      </c>
      <c r="AT2100" s="39">
        <v>0</v>
      </c>
      <c r="BC2100" s="39">
        <v>0</v>
      </c>
      <c r="BD2100" s="39">
        <v>0</v>
      </c>
    </row>
    <row r="2101" spans="1:56" x14ac:dyDescent="0.2">
      <c r="A2101" s="50"/>
      <c r="B2101" s="50"/>
      <c r="C2101" s="50"/>
      <c r="D2101" s="50"/>
      <c r="E2101" s="50"/>
      <c r="F2101" s="50"/>
      <c r="G2101" s="50"/>
      <c r="H2101" s="50"/>
      <c r="I2101" s="50"/>
      <c r="J2101" s="50"/>
      <c r="K2101" s="50"/>
      <c r="L2101" s="50"/>
    </row>
    <row r="2102" spans="1:56" ht="15" x14ac:dyDescent="0.25">
      <c r="C2102" s="198" t="s">
        <v>74</v>
      </c>
      <c r="D2102" s="198"/>
      <c r="E2102" s="198"/>
      <c r="F2102" s="198"/>
      <c r="G2102" s="198"/>
      <c r="H2102" s="198"/>
      <c r="I2102" s="198">
        <f>J2100</f>
        <v>306.10000000000002</v>
      </c>
      <c r="J2102" s="198"/>
      <c r="O2102" s="49">
        <f>I2102</f>
        <v>306.10000000000002</v>
      </c>
      <c r="P2102" s="39">
        <f>K2102</f>
        <v>0</v>
      </c>
      <c r="Q2102" s="39">
        <f>0</f>
        <v>0</v>
      </c>
      <c r="R2102" s="39">
        <f>0</f>
        <v>0</v>
      </c>
      <c r="U2102" s="39">
        <f>0</f>
        <v>0</v>
      </c>
      <c r="V2102" s="39">
        <f>0</f>
        <v>0</v>
      </c>
      <c r="W2102" s="39">
        <f>0</f>
        <v>0</v>
      </c>
      <c r="X2102" s="39">
        <f>0</f>
        <v>0</v>
      </c>
      <c r="Z2102" s="39">
        <f>0</f>
        <v>0</v>
      </c>
      <c r="AB2102" s="49">
        <f>I2102</f>
        <v>306.10000000000002</v>
      </c>
      <c r="AN2102" s="39">
        <v>306.10000000000002</v>
      </c>
      <c r="AO2102" s="39">
        <v>306.10000000000002</v>
      </c>
      <c r="AP2102" s="39">
        <v>0</v>
      </c>
      <c r="AQ2102" s="39">
        <v>0</v>
      </c>
      <c r="AX2102" s="39">
        <v>0</v>
      </c>
      <c r="AY2102" s="39">
        <v>0</v>
      </c>
      <c r="AZ2102" s="39">
        <v>0</v>
      </c>
      <c r="BA2102" s="39">
        <v>0</v>
      </c>
    </row>
    <row r="2103" spans="1:56" ht="159" x14ac:dyDescent="0.2">
      <c r="A2103" s="103" t="s">
        <v>1246</v>
      </c>
      <c r="B2103" s="55" t="s">
        <v>1247</v>
      </c>
      <c r="C2103" s="55" t="s">
        <v>984</v>
      </c>
      <c r="D2103" s="54" t="s">
        <v>126</v>
      </c>
      <c r="E2103" s="53">
        <v>0.02</v>
      </c>
      <c r="F2103" s="53"/>
      <c r="G2103" s="53">
        <v>0.02</v>
      </c>
      <c r="H2103" s="51"/>
      <c r="I2103" s="52"/>
      <c r="J2103" s="51"/>
      <c r="K2103" s="52"/>
      <c r="L2103" s="96"/>
      <c r="AC2103" s="39">
        <v>7.74</v>
      </c>
      <c r="AD2103" s="39">
        <v>7.74</v>
      </c>
      <c r="AE2103" s="39">
        <v>4.74</v>
      </c>
      <c r="AF2103" s="39">
        <v>4.74</v>
      </c>
      <c r="AS2103" s="39">
        <v>7.74</v>
      </c>
      <c r="AT2103" s="39">
        <v>4.74</v>
      </c>
      <c r="BC2103" s="39">
        <v>0</v>
      </c>
      <c r="BD2103" s="39">
        <v>0</v>
      </c>
    </row>
    <row r="2104" spans="1:56" ht="38.25" x14ac:dyDescent="0.2">
      <c r="B2104" s="106" t="s">
        <v>452</v>
      </c>
    </row>
    <row r="2105" spans="1:56" ht="14.25" x14ac:dyDescent="0.2">
      <c r="A2105" s="103"/>
      <c r="B2105" s="61">
        <v>1</v>
      </c>
      <c r="C2105" s="55" t="s">
        <v>33</v>
      </c>
      <c r="D2105" s="54"/>
      <c r="E2105" s="53"/>
      <c r="F2105" s="53"/>
      <c r="G2105" s="53"/>
      <c r="H2105" s="51">
        <v>285.70999999999998</v>
      </c>
      <c r="I2105" s="52">
        <f>ROUND(1.15,7)</f>
        <v>1.1499999999999999</v>
      </c>
      <c r="J2105" s="51">
        <v>6.57</v>
      </c>
      <c r="K2105" s="52"/>
      <c r="L2105" s="96"/>
    </row>
    <row r="2106" spans="1:56" ht="14.25" x14ac:dyDescent="0.2">
      <c r="A2106" s="103"/>
      <c r="B2106" s="61">
        <v>3</v>
      </c>
      <c r="C2106" s="55" t="s">
        <v>34</v>
      </c>
      <c r="D2106" s="54"/>
      <c r="E2106" s="53"/>
      <c r="F2106" s="53"/>
      <c r="G2106" s="53"/>
      <c r="H2106" s="51">
        <v>39.369999999999997</v>
      </c>
      <c r="I2106" s="52">
        <f>ROUND(1.25,7)</f>
        <v>1.25</v>
      </c>
      <c r="J2106" s="51">
        <v>0.98</v>
      </c>
      <c r="K2106" s="52"/>
      <c r="L2106" s="96"/>
    </row>
    <row r="2107" spans="1:56" ht="14.25" x14ac:dyDescent="0.2">
      <c r="A2107" s="103"/>
      <c r="B2107" s="61">
        <v>2</v>
      </c>
      <c r="C2107" s="55" t="s">
        <v>67</v>
      </c>
      <c r="D2107" s="54"/>
      <c r="E2107" s="53"/>
      <c r="F2107" s="53"/>
      <c r="G2107" s="53"/>
      <c r="H2107" s="51">
        <v>6.09</v>
      </c>
      <c r="I2107" s="52">
        <f>ROUND(1.25,7)</f>
        <v>1.25</v>
      </c>
      <c r="J2107" s="62">
        <v>0.15</v>
      </c>
      <c r="K2107" s="52"/>
      <c r="L2107" s="97"/>
    </row>
    <row r="2108" spans="1:56" ht="14.25" x14ac:dyDescent="0.2">
      <c r="A2108" s="103"/>
      <c r="B2108" s="61">
        <v>4</v>
      </c>
      <c r="C2108" s="55" t="s">
        <v>35</v>
      </c>
      <c r="D2108" s="54"/>
      <c r="E2108" s="53"/>
      <c r="F2108" s="53"/>
      <c r="G2108" s="53"/>
      <c r="H2108" s="51">
        <v>30.2</v>
      </c>
      <c r="I2108" s="52"/>
      <c r="J2108" s="51">
        <v>0.6</v>
      </c>
      <c r="K2108" s="52"/>
      <c r="L2108" s="96"/>
    </row>
    <row r="2109" spans="1:56" ht="14.25" x14ac:dyDescent="0.2">
      <c r="A2109" s="103"/>
      <c r="B2109" s="55" t="s">
        <v>127</v>
      </c>
      <c r="C2109" s="55" t="s">
        <v>128</v>
      </c>
      <c r="D2109" s="54" t="s">
        <v>110</v>
      </c>
      <c r="E2109" s="53">
        <v>0</v>
      </c>
      <c r="F2109" s="53"/>
      <c r="G2109" s="53">
        <v>0</v>
      </c>
      <c r="H2109" s="51"/>
      <c r="I2109" s="52"/>
      <c r="J2109" s="51"/>
      <c r="K2109" s="52"/>
      <c r="L2109" s="96"/>
    </row>
    <row r="2110" spans="1:56" ht="14.25" x14ac:dyDescent="0.2">
      <c r="A2110" s="103"/>
      <c r="B2110" s="55" t="s">
        <v>1368</v>
      </c>
      <c r="C2110" s="55" t="s">
        <v>1369</v>
      </c>
      <c r="D2110" s="54" t="s">
        <v>125</v>
      </c>
      <c r="E2110" s="53">
        <v>100</v>
      </c>
      <c r="F2110" s="53"/>
      <c r="G2110" s="53">
        <v>2</v>
      </c>
      <c r="H2110" s="51"/>
      <c r="I2110" s="52"/>
      <c r="J2110" s="51"/>
      <c r="K2110" s="52"/>
      <c r="L2110" s="96"/>
    </row>
    <row r="2111" spans="1:56" ht="14.25" x14ac:dyDescent="0.2">
      <c r="A2111" s="103"/>
      <c r="B2111" s="55" t="s">
        <v>129</v>
      </c>
      <c r="C2111" s="55" t="s">
        <v>130</v>
      </c>
      <c r="D2111" s="54" t="s">
        <v>113</v>
      </c>
      <c r="E2111" s="53">
        <v>0</v>
      </c>
      <c r="F2111" s="53"/>
      <c r="G2111" s="53">
        <v>0</v>
      </c>
      <c r="H2111" s="51"/>
      <c r="I2111" s="52"/>
      <c r="J2111" s="51"/>
      <c r="K2111" s="52"/>
      <c r="L2111" s="96"/>
    </row>
    <row r="2112" spans="1:56" ht="14.25" x14ac:dyDescent="0.2">
      <c r="A2112" s="103"/>
      <c r="B2112" s="55"/>
      <c r="C2112" s="55" t="s">
        <v>68</v>
      </c>
      <c r="D2112" s="54" t="s">
        <v>69</v>
      </c>
      <c r="E2112" s="53">
        <v>29.7</v>
      </c>
      <c r="F2112" s="53">
        <f>ROUND(1.15,7)</f>
        <v>1.1499999999999999</v>
      </c>
      <c r="G2112" s="53">
        <v>0.68310000000000004</v>
      </c>
      <c r="H2112" s="51"/>
      <c r="I2112" s="52"/>
      <c r="J2112" s="51"/>
      <c r="K2112" s="52"/>
      <c r="L2112" s="96"/>
    </row>
    <row r="2113" spans="1:56" ht="14.25" x14ac:dyDescent="0.2">
      <c r="A2113" s="103"/>
      <c r="B2113" s="55"/>
      <c r="C2113" s="60" t="s">
        <v>70</v>
      </c>
      <c r="D2113" s="59" t="s">
        <v>69</v>
      </c>
      <c r="E2113" s="58">
        <v>0.5</v>
      </c>
      <c r="F2113" s="58">
        <f>ROUND(1.25,7)</f>
        <v>1.25</v>
      </c>
      <c r="G2113" s="58">
        <v>1.2500000000000001E-2</v>
      </c>
      <c r="H2113" s="56"/>
      <c r="I2113" s="57"/>
      <c r="J2113" s="56"/>
      <c r="K2113" s="57"/>
      <c r="L2113" s="95"/>
    </row>
    <row r="2114" spans="1:56" ht="14.25" x14ac:dyDescent="0.2">
      <c r="A2114" s="103"/>
      <c r="B2114" s="55"/>
      <c r="C2114" s="55" t="s">
        <v>71</v>
      </c>
      <c r="D2114" s="54"/>
      <c r="E2114" s="53"/>
      <c r="F2114" s="53"/>
      <c r="G2114" s="53"/>
      <c r="H2114" s="51">
        <f>H2105+H2106+H2108</f>
        <v>355.28</v>
      </c>
      <c r="I2114" s="52"/>
      <c r="J2114" s="51">
        <f>J2105+J2106+J2108</f>
        <v>8.15</v>
      </c>
      <c r="K2114" s="52"/>
      <c r="L2114" s="96"/>
    </row>
    <row r="2115" spans="1:56" ht="14.25" x14ac:dyDescent="0.2">
      <c r="A2115" s="103"/>
      <c r="B2115" s="55"/>
      <c r="C2115" s="55" t="s">
        <v>72</v>
      </c>
      <c r="D2115" s="54"/>
      <c r="E2115" s="53"/>
      <c r="F2115" s="53"/>
      <c r="G2115" s="53"/>
      <c r="H2115" s="51"/>
      <c r="I2115" s="52"/>
      <c r="J2115" s="51">
        <f>SUM(Q2103:Q2118)+SUM(V2103:V2118)</f>
        <v>6.7200000000000006</v>
      </c>
      <c r="K2115" s="52"/>
      <c r="L2115" s="96"/>
    </row>
    <row r="2116" spans="1:56" ht="71.25" x14ac:dyDescent="0.2">
      <c r="A2116" s="103"/>
      <c r="B2116" s="55" t="s">
        <v>969</v>
      </c>
      <c r="C2116" s="55" t="s">
        <v>968</v>
      </c>
      <c r="D2116" s="54" t="s">
        <v>73</v>
      </c>
      <c r="E2116" s="53">
        <v>128</v>
      </c>
      <c r="F2116" s="53">
        <f>ROUND(0.9,7)</f>
        <v>0.9</v>
      </c>
      <c r="G2116" s="53">
        <v>115.2</v>
      </c>
      <c r="H2116" s="51"/>
      <c r="I2116" s="52"/>
      <c r="J2116" s="51">
        <f>SUM(AC2103:AC2118)</f>
        <v>7.74</v>
      </c>
      <c r="K2116" s="52"/>
      <c r="L2116" s="96"/>
    </row>
    <row r="2117" spans="1:56" ht="71.25" x14ac:dyDescent="0.2">
      <c r="A2117" s="104"/>
      <c r="B2117" s="60" t="s">
        <v>967</v>
      </c>
      <c r="C2117" s="60" t="s">
        <v>966</v>
      </c>
      <c r="D2117" s="59" t="s">
        <v>73</v>
      </c>
      <c r="E2117" s="58">
        <v>83</v>
      </c>
      <c r="F2117" s="58">
        <f>ROUND(0.85,7)</f>
        <v>0.85</v>
      </c>
      <c r="G2117" s="58">
        <v>70.55</v>
      </c>
      <c r="H2117" s="56"/>
      <c r="I2117" s="57"/>
      <c r="J2117" s="56">
        <f>SUM(AE2103:AE2118)</f>
        <v>4.74</v>
      </c>
      <c r="K2117" s="57"/>
      <c r="L2117" s="95"/>
    </row>
    <row r="2118" spans="1:56" ht="15" x14ac:dyDescent="0.25">
      <c r="C2118" s="198" t="s">
        <v>74</v>
      </c>
      <c r="D2118" s="198"/>
      <c r="E2118" s="198"/>
      <c r="F2118" s="198"/>
      <c r="G2118" s="198"/>
      <c r="H2118" s="198"/>
      <c r="I2118" s="198">
        <f>J2105+J2106+J2108+J2116+J2117</f>
        <v>20.630000000000003</v>
      </c>
      <c r="J2118" s="198"/>
      <c r="O2118" s="49">
        <f>I2118</f>
        <v>20.630000000000003</v>
      </c>
      <c r="P2118" s="39">
        <f>K2118</f>
        <v>0</v>
      </c>
      <c r="Q2118" s="49">
        <f>J2105</f>
        <v>6.57</v>
      </c>
      <c r="R2118" s="49">
        <f>J2105</f>
        <v>6.57</v>
      </c>
      <c r="U2118" s="94">
        <f>L2105</f>
        <v>0</v>
      </c>
      <c r="V2118" s="49">
        <f>J2107</f>
        <v>0.15</v>
      </c>
      <c r="W2118" s="94">
        <f>L2107</f>
        <v>0</v>
      </c>
      <c r="X2118" s="49">
        <f>J2106</f>
        <v>0.98</v>
      </c>
      <c r="Z2118" s="94">
        <f>L2106</f>
        <v>0</v>
      </c>
      <c r="AB2118" s="49">
        <f>J2108</f>
        <v>0.6</v>
      </c>
      <c r="AN2118" s="39">
        <v>20.630000000000003</v>
      </c>
      <c r="AO2118" s="39">
        <v>0.6</v>
      </c>
      <c r="AP2118" s="39">
        <v>0.98</v>
      </c>
      <c r="AQ2118" s="39">
        <v>6.57</v>
      </c>
      <c r="AX2118" s="39">
        <v>0</v>
      </c>
      <c r="AY2118" s="39">
        <v>0</v>
      </c>
      <c r="AZ2118" s="39">
        <v>0</v>
      </c>
      <c r="BA2118" s="39">
        <v>0</v>
      </c>
    </row>
    <row r="2119" spans="1:56" ht="71.25" x14ac:dyDescent="0.2">
      <c r="A2119" s="103" t="s">
        <v>1248</v>
      </c>
      <c r="B2119" s="55" t="s">
        <v>1249</v>
      </c>
      <c r="C2119" s="55" t="s">
        <v>1250</v>
      </c>
      <c r="D2119" s="54" t="s">
        <v>125</v>
      </c>
      <c r="E2119" s="53">
        <v>2</v>
      </c>
      <c r="F2119" s="53"/>
      <c r="G2119" s="53">
        <v>2</v>
      </c>
      <c r="H2119" s="51">
        <v>28.25</v>
      </c>
      <c r="I2119" s="52"/>
      <c r="J2119" s="51">
        <v>56.5</v>
      </c>
      <c r="K2119" s="52"/>
      <c r="L2119" s="96"/>
      <c r="AC2119" s="39">
        <v>0</v>
      </c>
      <c r="AD2119" s="39">
        <v>0</v>
      </c>
      <c r="AE2119" s="39">
        <v>0</v>
      </c>
      <c r="AF2119" s="39">
        <v>0</v>
      </c>
      <c r="AS2119" s="39">
        <v>0</v>
      </c>
      <c r="AT2119" s="39">
        <v>0</v>
      </c>
      <c r="BC2119" s="39">
        <v>0</v>
      </c>
      <c r="BD2119" s="39">
        <v>0</v>
      </c>
    </row>
    <row r="2120" spans="1:56" x14ac:dyDescent="0.2">
      <c r="A2120" s="50"/>
      <c r="B2120" s="50"/>
      <c r="C2120" s="50"/>
      <c r="D2120" s="50"/>
      <c r="E2120" s="50"/>
      <c r="F2120" s="50"/>
      <c r="G2120" s="50"/>
      <c r="H2120" s="50"/>
      <c r="I2120" s="50"/>
      <c r="J2120" s="50"/>
      <c r="K2120" s="50"/>
      <c r="L2120" s="50"/>
    </row>
    <row r="2121" spans="1:56" ht="15" x14ac:dyDescent="0.25">
      <c r="C2121" s="198" t="s">
        <v>74</v>
      </c>
      <c r="D2121" s="198"/>
      <c r="E2121" s="198"/>
      <c r="F2121" s="198"/>
      <c r="G2121" s="198"/>
      <c r="H2121" s="198"/>
      <c r="I2121" s="198">
        <f>J2119</f>
        <v>56.5</v>
      </c>
      <c r="J2121" s="198"/>
      <c r="O2121" s="49">
        <f>I2121</f>
        <v>56.5</v>
      </c>
      <c r="P2121" s="39">
        <f>K2121</f>
        <v>0</v>
      </c>
      <c r="Q2121" s="39">
        <f>0</f>
        <v>0</v>
      </c>
      <c r="R2121" s="39">
        <f>0</f>
        <v>0</v>
      </c>
      <c r="U2121" s="39">
        <f>0</f>
        <v>0</v>
      </c>
      <c r="V2121" s="39">
        <f>0</f>
        <v>0</v>
      </c>
      <c r="W2121" s="39">
        <f>0</f>
        <v>0</v>
      </c>
      <c r="X2121" s="39">
        <f>0</f>
        <v>0</v>
      </c>
      <c r="Z2121" s="39">
        <f>0</f>
        <v>0</v>
      </c>
      <c r="AB2121" s="49">
        <f>I2121</f>
        <v>56.5</v>
      </c>
      <c r="AN2121" s="39">
        <v>56.5</v>
      </c>
      <c r="AO2121" s="39">
        <v>56.5</v>
      </c>
      <c r="AP2121" s="39">
        <v>0</v>
      </c>
      <c r="AQ2121" s="39">
        <v>0</v>
      </c>
      <c r="AX2121" s="39">
        <v>0</v>
      </c>
      <c r="AY2121" s="39">
        <v>0</v>
      </c>
      <c r="AZ2121" s="39">
        <v>0</v>
      </c>
      <c r="BA2121" s="39">
        <v>0</v>
      </c>
    </row>
    <row r="2122" spans="1:56" ht="159" x14ac:dyDescent="0.2">
      <c r="A2122" s="103" t="s">
        <v>1251</v>
      </c>
      <c r="B2122" s="55" t="s">
        <v>1252</v>
      </c>
      <c r="C2122" s="55" t="s">
        <v>983</v>
      </c>
      <c r="D2122" s="54" t="s">
        <v>126</v>
      </c>
      <c r="E2122" s="53">
        <v>0.62</v>
      </c>
      <c r="F2122" s="53"/>
      <c r="G2122" s="53">
        <v>0.62</v>
      </c>
      <c r="H2122" s="51"/>
      <c r="I2122" s="52"/>
      <c r="J2122" s="51"/>
      <c r="K2122" s="52"/>
      <c r="L2122" s="96"/>
      <c r="AC2122" s="39">
        <v>304.62</v>
      </c>
      <c r="AD2122" s="39">
        <v>304.62</v>
      </c>
      <c r="AE2122" s="39">
        <v>186.56</v>
      </c>
      <c r="AF2122" s="39">
        <v>186.56</v>
      </c>
      <c r="AS2122" s="39">
        <v>304.62</v>
      </c>
      <c r="AT2122" s="39">
        <v>186.56</v>
      </c>
      <c r="BC2122" s="39">
        <v>0</v>
      </c>
      <c r="BD2122" s="39">
        <v>0</v>
      </c>
    </row>
    <row r="2123" spans="1:56" ht="38.25" x14ac:dyDescent="0.2">
      <c r="B2123" s="106" t="s">
        <v>452</v>
      </c>
    </row>
    <row r="2124" spans="1:56" ht="14.25" x14ac:dyDescent="0.2">
      <c r="A2124" s="103"/>
      <c r="B2124" s="61">
        <v>1</v>
      </c>
      <c r="C2124" s="55" t="s">
        <v>33</v>
      </c>
      <c r="D2124" s="54"/>
      <c r="E2124" s="53"/>
      <c r="F2124" s="53"/>
      <c r="G2124" s="53"/>
      <c r="H2124" s="51">
        <v>357.86</v>
      </c>
      <c r="I2124" s="52">
        <f>ROUND(1.15,7)</f>
        <v>1.1499999999999999</v>
      </c>
      <c r="J2124" s="51">
        <v>255.15</v>
      </c>
      <c r="K2124" s="52"/>
      <c r="L2124" s="96"/>
    </row>
    <row r="2125" spans="1:56" ht="14.25" x14ac:dyDescent="0.2">
      <c r="A2125" s="103"/>
      <c r="B2125" s="61">
        <v>3</v>
      </c>
      <c r="C2125" s="55" t="s">
        <v>34</v>
      </c>
      <c r="D2125" s="54"/>
      <c r="E2125" s="53"/>
      <c r="F2125" s="53"/>
      <c r="G2125" s="53"/>
      <c r="H2125" s="51">
        <v>73.680000000000007</v>
      </c>
      <c r="I2125" s="52">
        <f>ROUND(1.25,7)</f>
        <v>1.25</v>
      </c>
      <c r="J2125" s="51">
        <v>57.1</v>
      </c>
      <c r="K2125" s="52"/>
      <c r="L2125" s="96"/>
    </row>
    <row r="2126" spans="1:56" ht="14.25" x14ac:dyDescent="0.2">
      <c r="A2126" s="103"/>
      <c r="B2126" s="61">
        <v>2</v>
      </c>
      <c r="C2126" s="55" t="s">
        <v>67</v>
      </c>
      <c r="D2126" s="54"/>
      <c r="E2126" s="53"/>
      <c r="F2126" s="53"/>
      <c r="G2126" s="53"/>
      <c r="H2126" s="51">
        <v>11.97</v>
      </c>
      <c r="I2126" s="52">
        <f>ROUND(1.25,7)</f>
        <v>1.25</v>
      </c>
      <c r="J2126" s="62">
        <v>9.2799999999999994</v>
      </c>
      <c r="K2126" s="52"/>
      <c r="L2126" s="97"/>
    </row>
    <row r="2127" spans="1:56" ht="14.25" x14ac:dyDescent="0.2">
      <c r="A2127" s="103"/>
      <c r="B2127" s="61">
        <v>4</v>
      </c>
      <c r="C2127" s="55" t="s">
        <v>35</v>
      </c>
      <c r="D2127" s="54"/>
      <c r="E2127" s="53"/>
      <c r="F2127" s="53"/>
      <c r="G2127" s="53"/>
      <c r="H2127" s="51">
        <v>48.75</v>
      </c>
      <c r="I2127" s="52"/>
      <c r="J2127" s="51">
        <v>30.23</v>
      </c>
      <c r="K2127" s="52"/>
      <c r="L2127" s="96"/>
    </row>
    <row r="2128" spans="1:56" ht="14.25" x14ac:dyDescent="0.2">
      <c r="A2128" s="103"/>
      <c r="B2128" s="55" t="s">
        <v>127</v>
      </c>
      <c r="C2128" s="55" t="s">
        <v>128</v>
      </c>
      <c r="D2128" s="54" t="s">
        <v>110</v>
      </c>
      <c r="E2128" s="53">
        <v>0</v>
      </c>
      <c r="F2128" s="53"/>
      <c r="G2128" s="53">
        <v>0</v>
      </c>
      <c r="H2128" s="51"/>
      <c r="I2128" s="52"/>
      <c r="J2128" s="51"/>
      <c r="K2128" s="52"/>
      <c r="L2128" s="96"/>
    </row>
    <row r="2129" spans="1:56" ht="14.25" x14ac:dyDescent="0.2">
      <c r="A2129" s="103"/>
      <c r="B2129" s="55" t="s">
        <v>1368</v>
      </c>
      <c r="C2129" s="55" t="s">
        <v>1369</v>
      </c>
      <c r="D2129" s="54" t="s">
        <v>125</v>
      </c>
      <c r="E2129" s="53">
        <v>100</v>
      </c>
      <c r="F2129" s="53"/>
      <c r="G2129" s="53">
        <v>62</v>
      </c>
      <c r="H2129" s="51"/>
      <c r="I2129" s="52"/>
      <c r="J2129" s="51"/>
      <c r="K2129" s="52"/>
      <c r="L2129" s="96"/>
    </row>
    <row r="2130" spans="1:56" ht="14.25" x14ac:dyDescent="0.2">
      <c r="A2130" s="103"/>
      <c r="B2130" s="55" t="s">
        <v>129</v>
      </c>
      <c r="C2130" s="55" t="s">
        <v>130</v>
      </c>
      <c r="D2130" s="54" t="s">
        <v>113</v>
      </c>
      <c r="E2130" s="53">
        <v>0</v>
      </c>
      <c r="F2130" s="53"/>
      <c r="G2130" s="53">
        <v>0</v>
      </c>
      <c r="H2130" s="51"/>
      <c r="I2130" s="52"/>
      <c r="J2130" s="51"/>
      <c r="K2130" s="52"/>
      <c r="L2130" s="96"/>
    </row>
    <row r="2131" spans="1:56" ht="14.25" x14ac:dyDescent="0.2">
      <c r="A2131" s="103"/>
      <c r="B2131" s="55"/>
      <c r="C2131" s="55" t="s">
        <v>68</v>
      </c>
      <c r="D2131" s="54" t="s">
        <v>69</v>
      </c>
      <c r="E2131" s="53">
        <v>37.200000000000003</v>
      </c>
      <c r="F2131" s="53">
        <f>ROUND(1.15,7)</f>
        <v>1.1499999999999999</v>
      </c>
      <c r="G2131" s="53">
        <v>26.523599999999998</v>
      </c>
      <c r="H2131" s="51"/>
      <c r="I2131" s="52"/>
      <c r="J2131" s="51"/>
      <c r="K2131" s="52"/>
      <c r="L2131" s="96"/>
    </row>
    <row r="2132" spans="1:56" ht="14.25" x14ac:dyDescent="0.2">
      <c r="A2132" s="103"/>
      <c r="B2132" s="55"/>
      <c r="C2132" s="60" t="s">
        <v>70</v>
      </c>
      <c r="D2132" s="59" t="s">
        <v>69</v>
      </c>
      <c r="E2132" s="58">
        <v>1</v>
      </c>
      <c r="F2132" s="58">
        <f>ROUND(1.25,7)</f>
        <v>1.25</v>
      </c>
      <c r="G2132" s="58">
        <v>0.77500000000000002</v>
      </c>
      <c r="H2132" s="56"/>
      <c r="I2132" s="57"/>
      <c r="J2132" s="56"/>
      <c r="K2132" s="57"/>
      <c r="L2132" s="95"/>
    </row>
    <row r="2133" spans="1:56" ht="14.25" x14ac:dyDescent="0.2">
      <c r="A2133" s="103"/>
      <c r="B2133" s="55"/>
      <c r="C2133" s="55" t="s">
        <v>71</v>
      </c>
      <c r="D2133" s="54"/>
      <c r="E2133" s="53"/>
      <c r="F2133" s="53"/>
      <c r="G2133" s="53"/>
      <c r="H2133" s="51">
        <f>H2124+H2125+H2127</f>
        <v>480.29</v>
      </c>
      <c r="I2133" s="52"/>
      <c r="J2133" s="51">
        <f>J2124+J2125+J2127</f>
        <v>342.48</v>
      </c>
      <c r="K2133" s="52"/>
      <c r="L2133" s="96"/>
    </row>
    <row r="2134" spans="1:56" ht="14.25" x14ac:dyDescent="0.2">
      <c r="A2134" s="103"/>
      <c r="B2134" s="55"/>
      <c r="C2134" s="55" t="s">
        <v>72</v>
      </c>
      <c r="D2134" s="54"/>
      <c r="E2134" s="53"/>
      <c r="F2134" s="53"/>
      <c r="G2134" s="53"/>
      <c r="H2134" s="51"/>
      <c r="I2134" s="52"/>
      <c r="J2134" s="51">
        <f>SUM(Q2122:Q2137)+SUM(V2122:V2137)</f>
        <v>264.43</v>
      </c>
      <c r="K2134" s="52"/>
      <c r="L2134" s="96"/>
    </row>
    <row r="2135" spans="1:56" ht="71.25" x14ac:dyDescent="0.2">
      <c r="A2135" s="103"/>
      <c r="B2135" s="55" t="s">
        <v>969</v>
      </c>
      <c r="C2135" s="55" t="s">
        <v>968</v>
      </c>
      <c r="D2135" s="54" t="s">
        <v>73</v>
      </c>
      <c r="E2135" s="53">
        <v>128</v>
      </c>
      <c r="F2135" s="53">
        <f>ROUND(0.9,7)</f>
        <v>0.9</v>
      </c>
      <c r="G2135" s="53">
        <v>115.2</v>
      </c>
      <c r="H2135" s="51"/>
      <c r="I2135" s="52"/>
      <c r="J2135" s="51">
        <f>SUM(AC2122:AC2137)</f>
        <v>304.62</v>
      </c>
      <c r="K2135" s="52"/>
      <c r="L2135" s="96"/>
    </row>
    <row r="2136" spans="1:56" ht="71.25" x14ac:dyDescent="0.2">
      <c r="A2136" s="104"/>
      <c r="B2136" s="60" t="s">
        <v>967</v>
      </c>
      <c r="C2136" s="60" t="s">
        <v>966</v>
      </c>
      <c r="D2136" s="59" t="s">
        <v>73</v>
      </c>
      <c r="E2136" s="58">
        <v>83</v>
      </c>
      <c r="F2136" s="58">
        <f>ROUND(0.85,7)</f>
        <v>0.85</v>
      </c>
      <c r="G2136" s="58">
        <v>70.55</v>
      </c>
      <c r="H2136" s="56"/>
      <c r="I2136" s="57"/>
      <c r="J2136" s="56">
        <f>SUM(AE2122:AE2137)</f>
        <v>186.56</v>
      </c>
      <c r="K2136" s="57"/>
      <c r="L2136" s="95"/>
    </row>
    <row r="2137" spans="1:56" ht="15" x14ac:dyDescent="0.25">
      <c r="C2137" s="198" t="s">
        <v>74</v>
      </c>
      <c r="D2137" s="198"/>
      <c r="E2137" s="198"/>
      <c r="F2137" s="198"/>
      <c r="G2137" s="198"/>
      <c r="H2137" s="198"/>
      <c r="I2137" s="198">
        <f>J2124+J2125+J2127+J2135+J2136</f>
        <v>833.66000000000008</v>
      </c>
      <c r="J2137" s="198"/>
      <c r="O2137" s="49">
        <f>I2137</f>
        <v>833.66000000000008</v>
      </c>
      <c r="P2137" s="39">
        <f>K2137</f>
        <v>0</v>
      </c>
      <c r="Q2137" s="49">
        <f>J2124</f>
        <v>255.15</v>
      </c>
      <c r="R2137" s="49">
        <f>J2124</f>
        <v>255.15</v>
      </c>
      <c r="U2137" s="94">
        <f>L2124</f>
        <v>0</v>
      </c>
      <c r="V2137" s="49">
        <f>J2126</f>
        <v>9.2799999999999994</v>
      </c>
      <c r="W2137" s="94">
        <f>L2126</f>
        <v>0</v>
      </c>
      <c r="X2137" s="49">
        <f>J2125</f>
        <v>57.1</v>
      </c>
      <c r="Z2137" s="94">
        <f>L2125</f>
        <v>0</v>
      </c>
      <c r="AB2137" s="49">
        <f>J2127</f>
        <v>30.23</v>
      </c>
      <c r="AN2137" s="39">
        <v>833.66000000000008</v>
      </c>
      <c r="AO2137" s="39">
        <v>30.23</v>
      </c>
      <c r="AP2137" s="39">
        <v>57.1</v>
      </c>
      <c r="AQ2137" s="39">
        <v>255.15</v>
      </c>
      <c r="AX2137" s="39">
        <v>0</v>
      </c>
      <c r="AY2137" s="39">
        <v>0</v>
      </c>
      <c r="AZ2137" s="39">
        <v>0</v>
      </c>
      <c r="BA2137" s="39">
        <v>0</v>
      </c>
    </row>
    <row r="2138" spans="1:56" ht="71.25" x14ac:dyDescent="0.2">
      <c r="A2138" s="103" t="s">
        <v>1253</v>
      </c>
      <c r="B2138" s="55" t="s">
        <v>1254</v>
      </c>
      <c r="C2138" s="55" t="s">
        <v>1255</v>
      </c>
      <c r="D2138" s="54" t="s">
        <v>125</v>
      </c>
      <c r="E2138" s="53">
        <v>62</v>
      </c>
      <c r="F2138" s="53"/>
      <c r="G2138" s="53">
        <v>62</v>
      </c>
      <c r="H2138" s="51">
        <v>43.12</v>
      </c>
      <c r="I2138" s="52"/>
      <c r="J2138" s="51">
        <v>2673.44</v>
      </c>
      <c r="K2138" s="52"/>
      <c r="L2138" s="96"/>
      <c r="AC2138" s="39">
        <v>0</v>
      </c>
      <c r="AD2138" s="39">
        <v>0</v>
      </c>
      <c r="AE2138" s="39">
        <v>0</v>
      </c>
      <c r="AF2138" s="39">
        <v>0</v>
      </c>
      <c r="AS2138" s="39">
        <v>0</v>
      </c>
      <c r="AT2138" s="39">
        <v>0</v>
      </c>
      <c r="BC2138" s="39">
        <v>0</v>
      </c>
      <c r="BD2138" s="39">
        <v>0</v>
      </c>
    </row>
    <row r="2139" spans="1:56" x14ac:dyDescent="0.2">
      <c r="A2139" s="50"/>
      <c r="B2139" s="50"/>
      <c r="C2139" s="50"/>
      <c r="D2139" s="50"/>
      <c r="E2139" s="50"/>
      <c r="F2139" s="50"/>
      <c r="G2139" s="50"/>
      <c r="H2139" s="50"/>
      <c r="I2139" s="50"/>
      <c r="J2139" s="50"/>
      <c r="K2139" s="50"/>
      <c r="L2139" s="50"/>
    </row>
    <row r="2140" spans="1:56" ht="15" x14ac:dyDescent="0.25">
      <c r="C2140" s="198" t="s">
        <v>74</v>
      </c>
      <c r="D2140" s="198"/>
      <c r="E2140" s="198"/>
      <c r="F2140" s="198"/>
      <c r="G2140" s="198"/>
      <c r="H2140" s="198"/>
      <c r="I2140" s="198">
        <f>J2138</f>
        <v>2673.44</v>
      </c>
      <c r="J2140" s="198"/>
      <c r="O2140" s="49">
        <f>I2140</f>
        <v>2673.44</v>
      </c>
      <c r="P2140" s="39">
        <f>K2140</f>
        <v>0</v>
      </c>
      <c r="Q2140" s="39">
        <f>0</f>
        <v>0</v>
      </c>
      <c r="R2140" s="39">
        <f>0</f>
        <v>0</v>
      </c>
      <c r="U2140" s="39">
        <f>0</f>
        <v>0</v>
      </c>
      <c r="V2140" s="39">
        <f>0</f>
        <v>0</v>
      </c>
      <c r="W2140" s="39">
        <f>0</f>
        <v>0</v>
      </c>
      <c r="X2140" s="39">
        <f>0</f>
        <v>0</v>
      </c>
      <c r="Z2140" s="39">
        <f>0</f>
        <v>0</v>
      </c>
      <c r="AB2140" s="49">
        <f>I2140</f>
        <v>2673.44</v>
      </c>
      <c r="AN2140" s="39">
        <v>2673.44</v>
      </c>
      <c r="AO2140" s="39">
        <v>2673.44</v>
      </c>
      <c r="AP2140" s="39">
        <v>0</v>
      </c>
      <c r="AQ2140" s="39">
        <v>0</v>
      </c>
      <c r="AX2140" s="39">
        <v>0</v>
      </c>
      <c r="AY2140" s="39">
        <v>0</v>
      </c>
      <c r="AZ2140" s="39">
        <v>0</v>
      </c>
      <c r="BA2140" s="39">
        <v>0</v>
      </c>
    </row>
    <row r="2141" spans="1:56" ht="159" x14ac:dyDescent="0.2">
      <c r="A2141" s="103" t="s">
        <v>1256</v>
      </c>
      <c r="B2141" s="55" t="s">
        <v>1257</v>
      </c>
      <c r="C2141" s="55" t="s">
        <v>982</v>
      </c>
      <c r="D2141" s="54" t="s">
        <v>126</v>
      </c>
      <c r="E2141" s="53">
        <v>0.99</v>
      </c>
      <c r="F2141" s="53"/>
      <c r="G2141" s="53">
        <v>0.99</v>
      </c>
      <c r="H2141" s="51"/>
      <c r="I2141" s="52"/>
      <c r="J2141" s="51"/>
      <c r="K2141" s="52"/>
      <c r="L2141" s="96"/>
      <c r="AC2141" s="39">
        <v>76.489999999999995</v>
      </c>
      <c r="AD2141" s="39">
        <v>76.489999999999995</v>
      </c>
      <c r="AE2141" s="39">
        <v>46.85</v>
      </c>
      <c r="AF2141" s="39">
        <v>46.85</v>
      </c>
      <c r="AS2141" s="39">
        <v>76.489999999999995</v>
      </c>
      <c r="AT2141" s="39">
        <v>46.85</v>
      </c>
      <c r="BC2141" s="39">
        <v>0</v>
      </c>
      <c r="BD2141" s="39">
        <v>0</v>
      </c>
    </row>
    <row r="2142" spans="1:56" ht="38.25" x14ac:dyDescent="0.2">
      <c r="B2142" s="106" t="s">
        <v>452</v>
      </c>
    </row>
    <row r="2143" spans="1:56" ht="14.25" x14ac:dyDescent="0.2">
      <c r="A2143" s="103"/>
      <c r="B2143" s="61">
        <v>1</v>
      </c>
      <c r="C2143" s="55" t="s">
        <v>33</v>
      </c>
      <c r="D2143" s="54"/>
      <c r="E2143" s="53"/>
      <c r="F2143" s="53"/>
      <c r="G2143" s="53"/>
      <c r="H2143" s="51">
        <v>58.32</v>
      </c>
      <c r="I2143" s="52">
        <f>ROUND(1.15,7)</f>
        <v>1.1499999999999999</v>
      </c>
      <c r="J2143" s="51">
        <v>66.400000000000006</v>
      </c>
      <c r="K2143" s="52"/>
      <c r="L2143" s="96"/>
    </row>
    <row r="2144" spans="1:56" ht="14.25" x14ac:dyDescent="0.2">
      <c r="A2144" s="103"/>
      <c r="B2144" s="61">
        <v>3</v>
      </c>
      <c r="C2144" s="55" t="s">
        <v>34</v>
      </c>
      <c r="D2144" s="54"/>
      <c r="E2144" s="53"/>
      <c r="F2144" s="53"/>
      <c r="G2144" s="53"/>
      <c r="H2144" s="51">
        <v>44.51</v>
      </c>
      <c r="I2144" s="52">
        <f>ROUND(1.25,7)</f>
        <v>1.25</v>
      </c>
      <c r="J2144" s="51">
        <v>55.08</v>
      </c>
      <c r="K2144" s="52"/>
      <c r="L2144" s="96"/>
    </row>
    <row r="2145" spans="1:56" ht="14.25" x14ac:dyDescent="0.2">
      <c r="A2145" s="103"/>
      <c r="B2145" s="61">
        <v>4</v>
      </c>
      <c r="C2145" s="55" t="s">
        <v>35</v>
      </c>
      <c r="D2145" s="54"/>
      <c r="E2145" s="53"/>
      <c r="F2145" s="53"/>
      <c r="G2145" s="53"/>
      <c r="H2145" s="51">
        <v>4.29</v>
      </c>
      <c r="I2145" s="52"/>
      <c r="J2145" s="51">
        <v>4.25</v>
      </c>
      <c r="K2145" s="52"/>
      <c r="L2145" s="96"/>
    </row>
    <row r="2146" spans="1:56" ht="14.25" x14ac:dyDescent="0.2">
      <c r="A2146" s="103"/>
      <c r="B2146" s="55"/>
      <c r="C2146" s="60" t="s">
        <v>68</v>
      </c>
      <c r="D2146" s="59" t="s">
        <v>69</v>
      </c>
      <c r="E2146" s="58">
        <v>5.01</v>
      </c>
      <c r="F2146" s="58">
        <f>ROUND(1.15,7)</f>
        <v>1.1499999999999999</v>
      </c>
      <c r="G2146" s="58">
        <v>5.7038849999999996</v>
      </c>
      <c r="H2146" s="56"/>
      <c r="I2146" s="57"/>
      <c r="J2146" s="56"/>
      <c r="K2146" s="57"/>
      <c r="L2146" s="95"/>
    </row>
    <row r="2147" spans="1:56" ht="14.25" x14ac:dyDescent="0.2">
      <c r="A2147" s="103"/>
      <c r="B2147" s="55"/>
      <c r="C2147" s="55" t="s">
        <v>71</v>
      </c>
      <c r="D2147" s="54"/>
      <c r="E2147" s="53"/>
      <c r="F2147" s="53"/>
      <c r="G2147" s="53"/>
      <c r="H2147" s="51">
        <f>H2143+H2144+H2145</f>
        <v>107.12</v>
      </c>
      <c r="I2147" s="52"/>
      <c r="J2147" s="51">
        <f>J2143+J2144+J2145</f>
        <v>125.73</v>
      </c>
      <c r="K2147" s="52"/>
      <c r="L2147" s="96"/>
    </row>
    <row r="2148" spans="1:56" ht="14.25" x14ac:dyDescent="0.2">
      <c r="A2148" s="103"/>
      <c r="B2148" s="55"/>
      <c r="C2148" s="55" t="s">
        <v>72</v>
      </c>
      <c r="D2148" s="54"/>
      <c r="E2148" s="53"/>
      <c r="F2148" s="53"/>
      <c r="G2148" s="53"/>
      <c r="H2148" s="51"/>
      <c r="I2148" s="52"/>
      <c r="J2148" s="51">
        <f>SUM(Q2141:Q2151)+SUM(V2141:V2151)</f>
        <v>66.400000000000006</v>
      </c>
      <c r="K2148" s="52"/>
      <c r="L2148" s="96"/>
    </row>
    <row r="2149" spans="1:56" ht="71.25" x14ac:dyDescent="0.2">
      <c r="A2149" s="103"/>
      <c r="B2149" s="55" t="s">
        <v>969</v>
      </c>
      <c r="C2149" s="55" t="s">
        <v>968</v>
      </c>
      <c r="D2149" s="54" t="s">
        <v>73</v>
      </c>
      <c r="E2149" s="53">
        <v>128</v>
      </c>
      <c r="F2149" s="53">
        <f>ROUND(0.9,7)</f>
        <v>0.9</v>
      </c>
      <c r="G2149" s="53">
        <v>115.2</v>
      </c>
      <c r="H2149" s="51"/>
      <c r="I2149" s="52"/>
      <c r="J2149" s="51">
        <f>SUM(AC2141:AC2151)</f>
        <v>76.489999999999995</v>
      </c>
      <c r="K2149" s="52"/>
      <c r="L2149" s="96"/>
    </row>
    <row r="2150" spans="1:56" ht="71.25" x14ac:dyDescent="0.2">
      <c r="A2150" s="104"/>
      <c r="B2150" s="60" t="s">
        <v>967</v>
      </c>
      <c r="C2150" s="60" t="s">
        <v>966</v>
      </c>
      <c r="D2150" s="59" t="s">
        <v>73</v>
      </c>
      <c r="E2150" s="58">
        <v>83</v>
      </c>
      <c r="F2150" s="58">
        <f>ROUND(0.85,7)</f>
        <v>0.85</v>
      </c>
      <c r="G2150" s="58">
        <v>70.55</v>
      </c>
      <c r="H2150" s="56"/>
      <c r="I2150" s="57"/>
      <c r="J2150" s="56">
        <f>SUM(AE2141:AE2151)</f>
        <v>46.85</v>
      </c>
      <c r="K2150" s="57"/>
      <c r="L2150" s="95"/>
    </row>
    <row r="2151" spans="1:56" ht="15" x14ac:dyDescent="0.25">
      <c r="C2151" s="198" t="s">
        <v>74</v>
      </c>
      <c r="D2151" s="198"/>
      <c r="E2151" s="198"/>
      <c r="F2151" s="198"/>
      <c r="G2151" s="198"/>
      <c r="H2151" s="198"/>
      <c r="I2151" s="198">
        <f>J2143+J2144+J2145+J2149+J2150</f>
        <v>249.07</v>
      </c>
      <c r="J2151" s="198"/>
      <c r="O2151" s="49">
        <f>I2151</f>
        <v>249.07</v>
      </c>
      <c r="P2151" s="39">
        <f>K2151</f>
        <v>0</v>
      </c>
      <c r="Q2151" s="49">
        <f>J2143</f>
        <v>66.400000000000006</v>
      </c>
      <c r="R2151" s="49">
        <f>J2143</f>
        <v>66.400000000000006</v>
      </c>
      <c r="U2151" s="94">
        <f>L2143</f>
        <v>0</v>
      </c>
      <c r="V2151" s="39">
        <f>0</f>
        <v>0</v>
      </c>
      <c r="W2151" s="39">
        <f>0</f>
        <v>0</v>
      </c>
      <c r="X2151" s="49">
        <f>J2144</f>
        <v>55.08</v>
      </c>
      <c r="Z2151" s="94">
        <f>L2144</f>
        <v>0</v>
      </c>
      <c r="AB2151" s="49">
        <f>J2145</f>
        <v>4.25</v>
      </c>
      <c r="AN2151" s="39">
        <v>249.07</v>
      </c>
      <c r="AO2151" s="39">
        <v>4.25</v>
      </c>
      <c r="AP2151" s="39">
        <v>55.08</v>
      </c>
      <c r="AQ2151" s="39">
        <v>66.400000000000006</v>
      </c>
      <c r="AX2151" s="39">
        <v>0</v>
      </c>
      <c r="AY2151" s="39">
        <v>0</v>
      </c>
      <c r="AZ2151" s="39">
        <v>0</v>
      </c>
      <c r="BA2151" s="39">
        <v>0</v>
      </c>
    </row>
    <row r="2152" spans="1:56" ht="144.75" x14ac:dyDescent="0.2">
      <c r="A2152" s="103" t="s">
        <v>1258</v>
      </c>
      <c r="B2152" s="55" t="s">
        <v>526</v>
      </c>
      <c r="C2152" s="55" t="s">
        <v>259</v>
      </c>
      <c r="D2152" s="54" t="s">
        <v>104</v>
      </c>
      <c r="E2152" s="53">
        <v>0.15</v>
      </c>
      <c r="F2152" s="53"/>
      <c r="G2152" s="53">
        <v>0.15</v>
      </c>
      <c r="H2152" s="51"/>
      <c r="I2152" s="52"/>
      <c r="J2152" s="51"/>
      <c r="K2152" s="52"/>
      <c r="L2152" s="96"/>
      <c r="AC2152" s="39">
        <v>7.93</v>
      </c>
      <c r="AD2152" s="39">
        <v>7.93</v>
      </c>
      <c r="AE2152" s="39">
        <v>5.83</v>
      </c>
      <c r="AF2152" s="39">
        <v>5.83</v>
      </c>
      <c r="AS2152" s="39">
        <v>7.93</v>
      </c>
      <c r="AT2152" s="39">
        <v>5.83</v>
      </c>
      <c r="BC2152" s="39">
        <v>0</v>
      </c>
      <c r="BD2152" s="39">
        <v>0</v>
      </c>
    </row>
    <row r="2153" spans="1:56" ht="38.25" x14ac:dyDescent="0.2">
      <c r="B2153" s="106" t="s">
        <v>452</v>
      </c>
    </row>
    <row r="2154" spans="1:56" ht="14.25" x14ac:dyDescent="0.2">
      <c r="A2154" s="103"/>
      <c r="B2154" s="61">
        <v>1</v>
      </c>
      <c r="C2154" s="55" t="s">
        <v>33</v>
      </c>
      <c r="D2154" s="54"/>
      <c r="E2154" s="53"/>
      <c r="F2154" s="53"/>
      <c r="G2154" s="53"/>
      <c r="H2154" s="51">
        <v>56.55</v>
      </c>
      <c r="I2154" s="52">
        <f>ROUND(1.15,7)</f>
        <v>1.1499999999999999</v>
      </c>
      <c r="J2154" s="51">
        <v>9.75</v>
      </c>
      <c r="K2154" s="52"/>
      <c r="L2154" s="96"/>
    </row>
    <row r="2155" spans="1:56" ht="14.25" x14ac:dyDescent="0.2">
      <c r="A2155" s="103"/>
      <c r="B2155" s="61">
        <v>3</v>
      </c>
      <c r="C2155" s="55" t="s">
        <v>34</v>
      </c>
      <c r="D2155" s="54"/>
      <c r="E2155" s="53"/>
      <c r="F2155" s="53"/>
      <c r="G2155" s="53"/>
      <c r="H2155" s="51">
        <v>9.2200000000000006</v>
      </c>
      <c r="I2155" s="52">
        <f>ROUND(1.25,7)</f>
        <v>1.25</v>
      </c>
      <c r="J2155" s="51">
        <v>1.73</v>
      </c>
      <c r="K2155" s="52"/>
      <c r="L2155" s="96"/>
    </row>
    <row r="2156" spans="1:56" ht="14.25" x14ac:dyDescent="0.2">
      <c r="A2156" s="103"/>
      <c r="B2156" s="61">
        <v>2</v>
      </c>
      <c r="C2156" s="55" t="s">
        <v>67</v>
      </c>
      <c r="D2156" s="54"/>
      <c r="E2156" s="53"/>
      <c r="F2156" s="53"/>
      <c r="G2156" s="53"/>
      <c r="H2156" s="51">
        <v>0.22</v>
      </c>
      <c r="I2156" s="52">
        <f>ROUND(1.25,7)</f>
        <v>1.25</v>
      </c>
      <c r="J2156" s="62">
        <v>0.04</v>
      </c>
      <c r="K2156" s="52"/>
      <c r="L2156" s="97"/>
    </row>
    <row r="2157" spans="1:56" ht="14.25" x14ac:dyDescent="0.2">
      <c r="A2157" s="103"/>
      <c r="B2157" s="61">
        <v>4</v>
      </c>
      <c r="C2157" s="55" t="s">
        <v>35</v>
      </c>
      <c r="D2157" s="54"/>
      <c r="E2157" s="53"/>
      <c r="F2157" s="53"/>
      <c r="G2157" s="53"/>
      <c r="H2157" s="51">
        <v>152.04</v>
      </c>
      <c r="I2157" s="52"/>
      <c r="J2157" s="51">
        <v>22.81</v>
      </c>
      <c r="K2157" s="52"/>
      <c r="L2157" s="96"/>
    </row>
    <row r="2158" spans="1:56" ht="14.25" x14ac:dyDescent="0.2">
      <c r="A2158" s="103"/>
      <c r="B2158" s="55"/>
      <c r="C2158" s="55" t="s">
        <v>68</v>
      </c>
      <c r="D2158" s="54" t="s">
        <v>69</v>
      </c>
      <c r="E2158" s="53">
        <v>5.31</v>
      </c>
      <c r="F2158" s="53">
        <f>ROUND(1.15,7)</f>
        <v>1.1499999999999999</v>
      </c>
      <c r="G2158" s="53">
        <v>0.91597499999999998</v>
      </c>
      <c r="H2158" s="51"/>
      <c r="I2158" s="52"/>
      <c r="J2158" s="51"/>
      <c r="K2158" s="52"/>
      <c r="L2158" s="96"/>
    </row>
    <row r="2159" spans="1:56" ht="14.25" x14ac:dyDescent="0.2">
      <c r="A2159" s="103"/>
      <c r="B2159" s="55"/>
      <c r="C2159" s="60" t="s">
        <v>70</v>
      </c>
      <c r="D2159" s="59" t="s">
        <v>69</v>
      </c>
      <c r="E2159" s="58">
        <v>0.02</v>
      </c>
      <c r="F2159" s="58">
        <f>ROUND(1.25,7)</f>
        <v>1.25</v>
      </c>
      <c r="G2159" s="58">
        <v>3.7499999999999999E-3</v>
      </c>
      <c r="H2159" s="56"/>
      <c r="I2159" s="57"/>
      <c r="J2159" s="56"/>
      <c r="K2159" s="57"/>
      <c r="L2159" s="95"/>
    </row>
    <row r="2160" spans="1:56" ht="14.25" x14ac:dyDescent="0.2">
      <c r="A2160" s="103"/>
      <c r="B2160" s="55"/>
      <c r="C2160" s="55" t="s">
        <v>71</v>
      </c>
      <c r="D2160" s="54"/>
      <c r="E2160" s="53"/>
      <c r="F2160" s="53"/>
      <c r="G2160" s="53"/>
      <c r="H2160" s="51">
        <f>H2154+H2155+H2157</f>
        <v>217.81</v>
      </c>
      <c r="I2160" s="52"/>
      <c r="J2160" s="51">
        <f>J2154+J2155+J2157</f>
        <v>34.29</v>
      </c>
      <c r="K2160" s="52"/>
      <c r="L2160" s="96"/>
    </row>
    <row r="2161" spans="1:56" ht="14.25" x14ac:dyDescent="0.2">
      <c r="A2161" s="103"/>
      <c r="B2161" s="55"/>
      <c r="C2161" s="55" t="s">
        <v>72</v>
      </c>
      <c r="D2161" s="54"/>
      <c r="E2161" s="53"/>
      <c r="F2161" s="53"/>
      <c r="G2161" s="53"/>
      <c r="H2161" s="51"/>
      <c r="I2161" s="52"/>
      <c r="J2161" s="51">
        <f>SUM(Q2152:Q2164)+SUM(V2152:V2164)</f>
        <v>9.7899999999999991</v>
      </c>
      <c r="K2161" s="52"/>
      <c r="L2161" s="96"/>
    </row>
    <row r="2162" spans="1:56" ht="28.5" x14ac:dyDescent="0.2">
      <c r="A2162" s="103"/>
      <c r="B2162" s="55" t="s">
        <v>257</v>
      </c>
      <c r="C2162" s="55" t="s">
        <v>96</v>
      </c>
      <c r="D2162" s="54" t="s">
        <v>73</v>
      </c>
      <c r="E2162" s="53">
        <v>90</v>
      </c>
      <c r="F2162" s="53">
        <f>ROUND(0.9,7)</f>
        <v>0.9</v>
      </c>
      <c r="G2162" s="53">
        <v>81</v>
      </c>
      <c r="H2162" s="51"/>
      <c r="I2162" s="52"/>
      <c r="J2162" s="51">
        <f>SUM(AC2152:AC2164)</f>
        <v>7.93</v>
      </c>
      <c r="K2162" s="52"/>
      <c r="L2162" s="96"/>
    </row>
    <row r="2163" spans="1:56" ht="42.75" x14ac:dyDescent="0.2">
      <c r="A2163" s="104"/>
      <c r="B2163" s="60" t="s">
        <v>256</v>
      </c>
      <c r="C2163" s="60" t="s">
        <v>97</v>
      </c>
      <c r="D2163" s="59" t="s">
        <v>73</v>
      </c>
      <c r="E2163" s="58">
        <v>70</v>
      </c>
      <c r="F2163" s="58">
        <f>ROUND(0.85,7)</f>
        <v>0.85</v>
      </c>
      <c r="G2163" s="58">
        <v>59.5</v>
      </c>
      <c r="H2163" s="56"/>
      <c r="I2163" s="57"/>
      <c r="J2163" s="56">
        <f>SUM(AE2152:AE2164)</f>
        <v>5.83</v>
      </c>
      <c r="K2163" s="57"/>
      <c r="L2163" s="95"/>
    </row>
    <row r="2164" spans="1:56" ht="15" x14ac:dyDescent="0.25">
      <c r="C2164" s="198" t="s">
        <v>74</v>
      </c>
      <c r="D2164" s="198"/>
      <c r="E2164" s="198"/>
      <c r="F2164" s="198"/>
      <c r="G2164" s="198"/>
      <c r="H2164" s="198"/>
      <c r="I2164" s="198">
        <f>J2154+J2155+J2157+J2162+J2163</f>
        <v>48.05</v>
      </c>
      <c r="J2164" s="198"/>
      <c r="O2164" s="49">
        <f>I2164</f>
        <v>48.05</v>
      </c>
      <c r="P2164" s="39">
        <f>K2164</f>
        <v>0</v>
      </c>
      <c r="Q2164" s="49">
        <f>J2154</f>
        <v>9.75</v>
      </c>
      <c r="R2164" s="49">
        <f>J2154</f>
        <v>9.75</v>
      </c>
      <c r="U2164" s="94">
        <f>L2154</f>
        <v>0</v>
      </c>
      <c r="V2164" s="49">
        <f>J2156</f>
        <v>0.04</v>
      </c>
      <c r="W2164" s="94">
        <f>L2156</f>
        <v>0</v>
      </c>
      <c r="X2164" s="49">
        <f>J2155</f>
        <v>1.73</v>
      </c>
      <c r="Z2164" s="94">
        <f>L2155</f>
        <v>0</v>
      </c>
      <c r="AB2164" s="49">
        <f>J2157</f>
        <v>22.81</v>
      </c>
      <c r="AN2164" s="39">
        <v>48.05</v>
      </c>
      <c r="AO2164" s="39">
        <v>22.81</v>
      </c>
      <c r="AP2164" s="39">
        <v>1.73</v>
      </c>
      <c r="AQ2164" s="39">
        <v>9.75</v>
      </c>
      <c r="AX2164" s="39">
        <v>0</v>
      </c>
      <c r="AY2164" s="39">
        <v>0</v>
      </c>
      <c r="AZ2164" s="39">
        <v>0</v>
      </c>
      <c r="BA2164" s="39">
        <v>0</v>
      </c>
    </row>
    <row r="2165" spans="1:56" ht="157.5" x14ac:dyDescent="0.2">
      <c r="A2165" s="103" t="s">
        <v>1259</v>
      </c>
      <c r="B2165" s="55" t="s">
        <v>1260</v>
      </c>
      <c r="C2165" s="55" t="s">
        <v>981</v>
      </c>
      <c r="D2165" s="54" t="s">
        <v>104</v>
      </c>
      <c r="E2165" s="53">
        <v>0.15</v>
      </c>
      <c r="F2165" s="53"/>
      <c r="G2165" s="53">
        <v>0.15</v>
      </c>
      <c r="H2165" s="51"/>
      <c r="I2165" s="52"/>
      <c r="J2165" s="51"/>
      <c r="K2165" s="52"/>
      <c r="L2165" s="96"/>
      <c r="AC2165" s="39">
        <v>7.4</v>
      </c>
      <c r="AD2165" s="39">
        <v>7.4</v>
      </c>
      <c r="AE2165" s="39">
        <v>5.43</v>
      </c>
      <c r="AF2165" s="39">
        <v>5.43</v>
      </c>
      <c r="AS2165" s="39">
        <v>7.4</v>
      </c>
      <c r="AT2165" s="39">
        <v>5.43</v>
      </c>
      <c r="BC2165" s="39">
        <v>0</v>
      </c>
      <c r="BD2165" s="39">
        <v>0</v>
      </c>
    </row>
    <row r="2166" spans="1:56" ht="38.25" x14ac:dyDescent="0.2">
      <c r="B2166" s="106" t="s">
        <v>452</v>
      </c>
    </row>
    <row r="2167" spans="1:56" ht="14.25" x14ac:dyDescent="0.2">
      <c r="A2167" s="103"/>
      <c r="B2167" s="61">
        <v>1</v>
      </c>
      <c r="C2167" s="55" t="s">
        <v>33</v>
      </c>
      <c r="D2167" s="54"/>
      <c r="E2167" s="53"/>
      <c r="F2167" s="53"/>
      <c r="G2167" s="53"/>
      <c r="H2167" s="51">
        <v>26.12</v>
      </c>
      <c r="I2167" s="52">
        <f>ROUND((2)*1.15,7)</f>
        <v>2.2999999999999998</v>
      </c>
      <c r="J2167" s="51">
        <v>9.01</v>
      </c>
      <c r="K2167" s="52"/>
      <c r="L2167" s="96"/>
    </row>
    <row r="2168" spans="1:56" ht="14.25" x14ac:dyDescent="0.2">
      <c r="A2168" s="103"/>
      <c r="B2168" s="61">
        <v>3</v>
      </c>
      <c r="C2168" s="55" t="s">
        <v>34</v>
      </c>
      <c r="D2168" s="54"/>
      <c r="E2168" s="53"/>
      <c r="F2168" s="53"/>
      <c r="G2168" s="53"/>
      <c r="H2168" s="51">
        <v>11.78</v>
      </c>
      <c r="I2168" s="52">
        <f>ROUND((2)*1.25,7)</f>
        <v>2.5</v>
      </c>
      <c r="J2168" s="51">
        <v>4.42</v>
      </c>
      <c r="K2168" s="52"/>
      <c r="L2168" s="96"/>
    </row>
    <row r="2169" spans="1:56" ht="14.25" x14ac:dyDescent="0.2">
      <c r="A2169" s="103"/>
      <c r="B2169" s="61">
        <v>2</v>
      </c>
      <c r="C2169" s="55" t="s">
        <v>67</v>
      </c>
      <c r="D2169" s="54"/>
      <c r="E2169" s="53"/>
      <c r="F2169" s="53"/>
      <c r="G2169" s="53"/>
      <c r="H2169" s="51">
        <v>0.33</v>
      </c>
      <c r="I2169" s="52">
        <f>ROUND((2)*1.25,7)</f>
        <v>2.5</v>
      </c>
      <c r="J2169" s="62">
        <v>0.12</v>
      </c>
      <c r="K2169" s="52"/>
      <c r="L2169" s="97"/>
    </row>
    <row r="2170" spans="1:56" ht="14.25" x14ac:dyDescent="0.2">
      <c r="A2170" s="103"/>
      <c r="B2170" s="61">
        <v>4</v>
      </c>
      <c r="C2170" s="55" t="s">
        <v>35</v>
      </c>
      <c r="D2170" s="54"/>
      <c r="E2170" s="53"/>
      <c r="F2170" s="53"/>
      <c r="G2170" s="53"/>
      <c r="H2170" s="51">
        <v>200.78</v>
      </c>
      <c r="I2170" s="52">
        <f>ROUND(2,7)</f>
        <v>2</v>
      </c>
      <c r="J2170" s="51">
        <v>60.23</v>
      </c>
      <c r="K2170" s="52"/>
      <c r="L2170" s="96"/>
    </row>
    <row r="2171" spans="1:56" ht="14.25" x14ac:dyDescent="0.2">
      <c r="A2171" s="103"/>
      <c r="B2171" s="55"/>
      <c r="C2171" s="55" t="s">
        <v>68</v>
      </c>
      <c r="D2171" s="54" t="s">
        <v>69</v>
      </c>
      <c r="E2171" s="53">
        <v>2.88</v>
      </c>
      <c r="F2171" s="53">
        <f>ROUND((2)*1.15,7)</f>
        <v>2.2999999999999998</v>
      </c>
      <c r="G2171" s="53">
        <v>0.99360000000000004</v>
      </c>
      <c r="H2171" s="51"/>
      <c r="I2171" s="52"/>
      <c r="J2171" s="51"/>
      <c r="K2171" s="52"/>
      <c r="L2171" s="96"/>
    </row>
    <row r="2172" spans="1:56" ht="14.25" x14ac:dyDescent="0.2">
      <c r="A2172" s="103"/>
      <c r="B2172" s="55"/>
      <c r="C2172" s="60" t="s">
        <v>70</v>
      </c>
      <c r="D2172" s="59" t="s">
        <v>69</v>
      </c>
      <c r="E2172" s="58">
        <v>0.03</v>
      </c>
      <c r="F2172" s="58">
        <f>ROUND((2)*1.25,7)</f>
        <v>2.5</v>
      </c>
      <c r="G2172" s="58">
        <v>1.125E-2</v>
      </c>
      <c r="H2172" s="56"/>
      <c r="I2172" s="57"/>
      <c r="J2172" s="56"/>
      <c r="K2172" s="57"/>
      <c r="L2172" s="95"/>
    </row>
    <row r="2173" spans="1:56" ht="14.25" x14ac:dyDescent="0.2">
      <c r="A2173" s="103"/>
      <c r="B2173" s="55"/>
      <c r="C2173" s="55" t="s">
        <v>71</v>
      </c>
      <c r="D2173" s="54"/>
      <c r="E2173" s="53"/>
      <c r="F2173" s="53"/>
      <c r="G2173" s="53"/>
      <c r="H2173" s="51">
        <f>H2167+H2168+H2170</f>
        <v>238.68</v>
      </c>
      <c r="I2173" s="52"/>
      <c r="J2173" s="51">
        <f>J2167+J2168+J2170</f>
        <v>73.66</v>
      </c>
      <c r="K2173" s="52"/>
      <c r="L2173" s="96"/>
    </row>
    <row r="2174" spans="1:56" ht="14.25" x14ac:dyDescent="0.2">
      <c r="A2174" s="103"/>
      <c r="B2174" s="55"/>
      <c r="C2174" s="55" t="s">
        <v>72</v>
      </c>
      <c r="D2174" s="54"/>
      <c r="E2174" s="53"/>
      <c r="F2174" s="53"/>
      <c r="G2174" s="53"/>
      <c r="H2174" s="51"/>
      <c r="I2174" s="52"/>
      <c r="J2174" s="51">
        <f>SUM(Q2165:Q2177)+SUM(V2165:V2177)</f>
        <v>9.129999999999999</v>
      </c>
      <c r="K2174" s="52"/>
      <c r="L2174" s="96"/>
    </row>
    <row r="2175" spans="1:56" ht="28.5" x14ac:dyDescent="0.2">
      <c r="A2175" s="103"/>
      <c r="B2175" s="55" t="s">
        <v>257</v>
      </c>
      <c r="C2175" s="55" t="s">
        <v>96</v>
      </c>
      <c r="D2175" s="54" t="s">
        <v>73</v>
      </c>
      <c r="E2175" s="53">
        <v>90</v>
      </c>
      <c r="F2175" s="53">
        <f>ROUND(0.9,7)</f>
        <v>0.9</v>
      </c>
      <c r="G2175" s="53">
        <v>81</v>
      </c>
      <c r="H2175" s="51"/>
      <c r="I2175" s="52"/>
      <c r="J2175" s="51">
        <f>SUM(AC2165:AC2177)</f>
        <v>7.4</v>
      </c>
      <c r="K2175" s="52"/>
      <c r="L2175" s="96"/>
    </row>
    <row r="2176" spans="1:56" ht="42.75" x14ac:dyDescent="0.2">
      <c r="A2176" s="104"/>
      <c r="B2176" s="60" t="s">
        <v>256</v>
      </c>
      <c r="C2176" s="60" t="s">
        <v>97</v>
      </c>
      <c r="D2176" s="59" t="s">
        <v>73</v>
      </c>
      <c r="E2176" s="58">
        <v>70</v>
      </c>
      <c r="F2176" s="58">
        <f>ROUND(0.85,7)</f>
        <v>0.85</v>
      </c>
      <c r="G2176" s="58">
        <v>59.5</v>
      </c>
      <c r="H2176" s="56"/>
      <c r="I2176" s="57"/>
      <c r="J2176" s="56">
        <f>SUM(AE2165:AE2177)</f>
        <v>5.43</v>
      </c>
      <c r="K2176" s="57"/>
      <c r="L2176" s="95"/>
    </row>
    <row r="2177" spans="1:56" ht="15" x14ac:dyDescent="0.25">
      <c r="C2177" s="198" t="s">
        <v>74</v>
      </c>
      <c r="D2177" s="198"/>
      <c r="E2177" s="198"/>
      <c r="F2177" s="198"/>
      <c r="G2177" s="198"/>
      <c r="H2177" s="198"/>
      <c r="I2177" s="198">
        <f>J2167+J2168+J2170+J2175+J2176</f>
        <v>86.490000000000009</v>
      </c>
      <c r="J2177" s="198"/>
      <c r="O2177" s="49">
        <f>I2177</f>
        <v>86.490000000000009</v>
      </c>
      <c r="P2177" s="39">
        <f>K2177</f>
        <v>0</v>
      </c>
      <c r="Q2177" s="49">
        <f>J2167</f>
        <v>9.01</v>
      </c>
      <c r="R2177" s="49">
        <f>J2167</f>
        <v>9.01</v>
      </c>
      <c r="U2177" s="94">
        <f>L2167</f>
        <v>0</v>
      </c>
      <c r="V2177" s="49">
        <f>J2169</f>
        <v>0.12</v>
      </c>
      <c r="W2177" s="94">
        <f>L2169</f>
        <v>0</v>
      </c>
      <c r="X2177" s="49">
        <f>J2168</f>
        <v>4.42</v>
      </c>
      <c r="Z2177" s="94">
        <f>L2168</f>
        <v>0</v>
      </c>
      <c r="AB2177" s="49">
        <f>J2170</f>
        <v>60.23</v>
      </c>
      <c r="AN2177" s="39">
        <v>86.490000000000009</v>
      </c>
      <c r="AO2177" s="39">
        <v>60.23</v>
      </c>
      <c r="AP2177" s="39">
        <v>4.42</v>
      </c>
      <c r="AQ2177" s="39">
        <v>9.01</v>
      </c>
      <c r="AX2177" s="39">
        <v>0</v>
      </c>
      <c r="AY2177" s="39">
        <v>0</v>
      </c>
      <c r="AZ2177" s="39">
        <v>0</v>
      </c>
      <c r="BA2177" s="39">
        <v>0</v>
      </c>
    </row>
    <row r="2178" spans="1:56" ht="159" x14ac:dyDescent="0.2">
      <c r="A2178" s="103" t="s">
        <v>1261</v>
      </c>
      <c r="B2178" s="55" t="s">
        <v>1262</v>
      </c>
      <c r="C2178" s="55" t="s">
        <v>980</v>
      </c>
      <c r="D2178" s="54" t="s">
        <v>110</v>
      </c>
      <c r="E2178" s="53">
        <v>2</v>
      </c>
      <c r="F2178" s="53"/>
      <c r="G2178" s="53">
        <v>2</v>
      </c>
      <c r="H2178" s="51"/>
      <c r="I2178" s="52"/>
      <c r="J2178" s="51"/>
      <c r="K2178" s="52"/>
      <c r="L2178" s="96"/>
      <c r="AC2178" s="39">
        <v>35.67</v>
      </c>
      <c r="AD2178" s="39">
        <v>35.67</v>
      </c>
      <c r="AE2178" s="39">
        <v>21.84</v>
      </c>
      <c r="AF2178" s="39">
        <v>21.84</v>
      </c>
      <c r="AS2178" s="39">
        <v>35.67</v>
      </c>
      <c r="AT2178" s="39">
        <v>21.84</v>
      </c>
      <c r="BC2178" s="39">
        <v>0</v>
      </c>
      <c r="BD2178" s="39">
        <v>0</v>
      </c>
    </row>
    <row r="2179" spans="1:56" ht="38.25" x14ac:dyDescent="0.2">
      <c r="B2179" s="106" t="s">
        <v>452</v>
      </c>
    </row>
    <row r="2180" spans="1:56" ht="14.25" x14ac:dyDescent="0.2">
      <c r="A2180" s="103"/>
      <c r="B2180" s="61">
        <v>1</v>
      </c>
      <c r="C2180" s="55" t="s">
        <v>33</v>
      </c>
      <c r="D2180" s="54"/>
      <c r="E2180" s="53"/>
      <c r="F2180" s="53"/>
      <c r="G2180" s="53"/>
      <c r="H2180" s="51">
        <v>13.33</v>
      </c>
      <c r="I2180" s="52">
        <f>ROUND(1.15,7)</f>
        <v>1.1499999999999999</v>
      </c>
      <c r="J2180" s="51">
        <v>30.66</v>
      </c>
      <c r="K2180" s="52"/>
      <c r="L2180" s="96"/>
    </row>
    <row r="2181" spans="1:56" ht="14.25" x14ac:dyDescent="0.2">
      <c r="A2181" s="103"/>
      <c r="B2181" s="61">
        <v>3</v>
      </c>
      <c r="C2181" s="55" t="s">
        <v>34</v>
      </c>
      <c r="D2181" s="54"/>
      <c r="E2181" s="53"/>
      <c r="F2181" s="53"/>
      <c r="G2181" s="53"/>
      <c r="H2181" s="51">
        <v>3.5</v>
      </c>
      <c r="I2181" s="52">
        <f>ROUND(1.25,7)</f>
        <v>1.25</v>
      </c>
      <c r="J2181" s="51">
        <v>8.76</v>
      </c>
      <c r="K2181" s="52"/>
      <c r="L2181" s="96"/>
    </row>
    <row r="2182" spans="1:56" ht="14.25" x14ac:dyDescent="0.2">
      <c r="A2182" s="103"/>
      <c r="B2182" s="61">
        <v>2</v>
      </c>
      <c r="C2182" s="55" t="s">
        <v>67</v>
      </c>
      <c r="D2182" s="54"/>
      <c r="E2182" s="53"/>
      <c r="F2182" s="53"/>
      <c r="G2182" s="53"/>
      <c r="H2182" s="51">
        <v>0.12</v>
      </c>
      <c r="I2182" s="52">
        <f>ROUND(1.25,7)</f>
        <v>1.25</v>
      </c>
      <c r="J2182" s="62">
        <v>0.3</v>
      </c>
      <c r="K2182" s="52"/>
      <c r="L2182" s="97"/>
    </row>
    <row r="2183" spans="1:56" ht="14.25" x14ac:dyDescent="0.2">
      <c r="A2183" s="103"/>
      <c r="B2183" s="61">
        <v>4</v>
      </c>
      <c r="C2183" s="55" t="s">
        <v>35</v>
      </c>
      <c r="D2183" s="54"/>
      <c r="E2183" s="53"/>
      <c r="F2183" s="53"/>
      <c r="G2183" s="53"/>
      <c r="H2183" s="51">
        <v>25.21</v>
      </c>
      <c r="I2183" s="52"/>
      <c r="J2183" s="51">
        <v>50.42</v>
      </c>
      <c r="K2183" s="52"/>
      <c r="L2183" s="96"/>
    </row>
    <row r="2184" spans="1:56" ht="14.25" x14ac:dyDescent="0.2">
      <c r="A2184" s="103"/>
      <c r="B2184" s="55" t="s">
        <v>149</v>
      </c>
      <c r="C2184" s="55" t="s">
        <v>150</v>
      </c>
      <c r="D2184" s="54" t="s">
        <v>110</v>
      </c>
      <c r="E2184" s="53">
        <v>1</v>
      </c>
      <c r="F2184" s="53"/>
      <c r="G2184" s="53">
        <v>2</v>
      </c>
      <c r="H2184" s="51"/>
      <c r="I2184" s="52"/>
      <c r="J2184" s="51"/>
      <c r="K2184" s="52"/>
      <c r="L2184" s="96"/>
    </row>
    <row r="2185" spans="1:56" ht="14.25" x14ac:dyDescent="0.2">
      <c r="A2185" s="103"/>
      <c r="B2185" s="55" t="s">
        <v>151</v>
      </c>
      <c r="C2185" s="55" t="s">
        <v>152</v>
      </c>
      <c r="D2185" s="54" t="s">
        <v>110</v>
      </c>
      <c r="E2185" s="53">
        <v>2</v>
      </c>
      <c r="F2185" s="53"/>
      <c r="G2185" s="53">
        <v>4</v>
      </c>
      <c r="H2185" s="51"/>
      <c r="I2185" s="52"/>
      <c r="J2185" s="51"/>
      <c r="K2185" s="52"/>
      <c r="L2185" s="96"/>
    </row>
    <row r="2186" spans="1:56" ht="14.25" x14ac:dyDescent="0.2">
      <c r="A2186" s="103"/>
      <c r="B2186" s="55"/>
      <c r="C2186" s="55" t="s">
        <v>68</v>
      </c>
      <c r="D2186" s="54" t="s">
        <v>69</v>
      </c>
      <c r="E2186" s="53">
        <v>1.47</v>
      </c>
      <c r="F2186" s="53">
        <f>ROUND(1.15,7)</f>
        <v>1.1499999999999999</v>
      </c>
      <c r="G2186" s="53">
        <v>3.3809999999999998</v>
      </c>
      <c r="H2186" s="51"/>
      <c r="I2186" s="52"/>
      <c r="J2186" s="51"/>
      <c r="K2186" s="52"/>
      <c r="L2186" s="96"/>
    </row>
    <row r="2187" spans="1:56" ht="14.25" x14ac:dyDescent="0.2">
      <c r="A2187" s="103"/>
      <c r="B2187" s="55"/>
      <c r="C2187" s="60" t="s">
        <v>70</v>
      </c>
      <c r="D2187" s="59" t="s">
        <v>69</v>
      </c>
      <c r="E2187" s="58">
        <v>0.01</v>
      </c>
      <c r="F2187" s="58">
        <f>ROUND(1.25,7)</f>
        <v>1.25</v>
      </c>
      <c r="G2187" s="58">
        <v>2.5000000000000001E-2</v>
      </c>
      <c r="H2187" s="56"/>
      <c r="I2187" s="57"/>
      <c r="J2187" s="56"/>
      <c r="K2187" s="57"/>
      <c r="L2187" s="95"/>
    </row>
    <row r="2188" spans="1:56" ht="14.25" x14ac:dyDescent="0.2">
      <c r="A2188" s="103"/>
      <c r="B2188" s="55"/>
      <c r="C2188" s="55" t="s">
        <v>71</v>
      </c>
      <c r="D2188" s="54"/>
      <c r="E2188" s="53"/>
      <c r="F2188" s="53"/>
      <c r="G2188" s="53"/>
      <c r="H2188" s="51">
        <f>H2180+H2181+H2183</f>
        <v>42.04</v>
      </c>
      <c r="I2188" s="52"/>
      <c r="J2188" s="51">
        <f>J2180+J2181+J2183</f>
        <v>89.84</v>
      </c>
      <c r="K2188" s="52"/>
      <c r="L2188" s="96"/>
    </row>
    <row r="2189" spans="1:56" ht="14.25" x14ac:dyDescent="0.2">
      <c r="A2189" s="103"/>
      <c r="B2189" s="55"/>
      <c r="C2189" s="55" t="s">
        <v>72</v>
      </c>
      <c r="D2189" s="54"/>
      <c r="E2189" s="53"/>
      <c r="F2189" s="53"/>
      <c r="G2189" s="53"/>
      <c r="H2189" s="51"/>
      <c r="I2189" s="52"/>
      <c r="J2189" s="51">
        <f>SUM(Q2178:Q2192)+SUM(V2178:V2192)</f>
        <v>30.96</v>
      </c>
      <c r="K2189" s="52"/>
      <c r="L2189" s="96"/>
    </row>
    <row r="2190" spans="1:56" ht="71.25" x14ac:dyDescent="0.2">
      <c r="A2190" s="103"/>
      <c r="B2190" s="55" t="s">
        <v>969</v>
      </c>
      <c r="C2190" s="55" t="s">
        <v>968</v>
      </c>
      <c r="D2190" s="54" t="s">
        <v>73</v>
      </c>
      <c r="E2190" s="53">
        <v>128</v>
      </c>
      <c r="F2190" s="53">
        <f>ROUND(0.9,7)</f>
        <v>0.9</v>
      </c>
      <c r="G2190" s="53">
        <v>115.2</v>
      </c>
      <c r="H2190" s="51"/>
      <c r="I2190" s="52"/>
      <c r="J2190" s="51">
        <f>SUM(AC2178:AC2192)</f>
        <v>35.67</v>
      </c>
      <c r="K2190" s="52"/>
      <c r="L2190" s="96"/>
    </row>
    <row r="2191" spans="1:56" ht="71.25" x14ac:dyDescent="0.2">
      <c r="A2191" s="104"/>
      <c r="B2191" s="60" t="s">
        <v>967</v>
      </c>
      <c r="C2191" s="60" t="s">
        <v>966</v>
      </c>
      <c r="D2191" s="59" t="s">
        <v>73</v>
      </c>
      <c r="E2191" s="58">
        <v>83</v>
      </c>
      <c r="F2191" s="58">
        <f>ROUND(0.85,7)</f>
        <v>0.85</v>
      </c>
      <c r="G2191" s="58">
        <v>70.55</v>
      </c>
      <c r="H2191" s="56"/>
      <c r="I2191" s="57"/>
      <c r="J2191" s="56">
        <f>SUM(AE2178:AE2192)</f>
        <v>21.84</v>
      </c>
      <c r="K2191" s="57"/>
      <c r="L2191" s="95"/>
    </row>
    <row r="2192" spans="1:56" ht="15" x14ac:dyDescent="0.25">
      <c r="C2192" s="198" t="s">
        <v>74</v>
      </c>
      <c r="D2192" s="198"/>
      <c r="E2192" s="198"/>
      <c r="F2192" s="198"/>
      <c r="G2192" s="198"/>
      <c r="H2192" s="198"/>
      <c r="I2192" s="198">
        <f>J2180+J2181+J2183+J2190+J2191</f>
        <v>147.35</v>
      </c>
      <c r="J2192" s="198"/>
      <c r="O2192" s="49">
        <f>I2192</f>
        <v>147.35</v>
      </c>
      <c r="P2192" s="39">
        <f>K2192</f>
        <v>0</v>
      </c>
      <c r="Q2192" s="49">
        <f>J2180</f>
        <v>30.66</v>
      </c>
      <c r="R2192" s="49">
        <f>J2180</f>
        <v>30.66</v>
      </c>
      <c r="U2192" s="94">
        <f>L2180</f>
        <v>0</v>
      </c>
      <c r="V2192" s="49">
        <f>J2182</f>
        <v>0.3</v>
      </c>
      <c r="W2192" s="94">
        <f>L2182</f>
        <v>0</v>
      </c>
      <c r="X2192" s="49">
        <f>J2181</f>
        <v>8.76</v>
      </c>
      <c r="Z2192" s="94">
        <f>L2181</f>
        <v>0</v>
      </c>
      <c r="AB2192" s="49">
        <f>J2183</f>
        <v>50.42</v>
      </c>
      <c r="AN2192" s="39">
        <v>147.35</v>
      </c>
      <c r="AO2192" s="39">
        <v>50.42</v>
      </c>
      <c r="AP2192" s="39">
        <v>8.76</v>
      </c>
      <c r="AQ2192" s="39">
        <v>30.66</v>
      </c>
      <c r="AX2192" s="39">
        <v>0</v>
      </c>
      <c r="AY2192" s="39">
        <v>0</v>
      </c>
      <c r="AZ2192" s="39">
        <v>0</v>
      </c>
      <c r="BA2192" s="39">
        <v>0</v>
      </c>
    </row>
    <row r="2193" spans="1:56" ht="71.25" x14ac:dyDescent="0.2">
      <c r="A2193" s="103" t="s">
        <v>1263</v>
      </c>
      <c r="B2193" s="55" t="s">
        <v>1264</v>
      </c>
      <c r="C2193" s="55" t="s">
        <v>1265</v>
      </c>
      <c r="D2193" s="54" t="s">
        <v>110</v>
      </c>
      <c r="E2193" s="53">
        <v>2</v>
      </c>
      <c r="F2193" s="53"/>
      <c r="G2193" s="53">
        <v>2</v>
      </c>
      <c r="H2193" s="51">
        <v>262.10000000000002</v>
      </c>
      <c r="I2193" s="52"/>
      <c r="J2193" s="51">
        <v>524.20000000000005</v>
      </c>
      <c r="K2193" s="52"/>
      <c r="L2193" s="96"/>
      <c r="AC2193" s="39">
        <v>0</v>
      </c>
      <c r="AD2193" s="39">
        <v>0</v>
      </c>
      <c r="AE2193" s="39">
        <v>0</v>
      </c>
      <c r="AF2193" s="39">
        <v>0</v>
      </c>
      <c r="AS2193" s="39">
        <v>0</v>
      </c>
      <c r="AT2193" s="39">
        <v>0</v>
      </c>
      <c r="BC2193" s="39">
        <v>0</v>
      </c>
      <c r="BD2193" s="39">
        <v>0</v>
      </c>
    </row>
    <row r="2194" spans="1:56" x14ac:dyDescent="0.2">
      <c r="A2194" s="50"/>
      <c r="B2194" s="50"/>
      <c r="C2194" s="50"/>
      <c r="D2194" s="50"/>
      <c r="E2194" s="50"/>
      <c r="F2194" s="50"/>
      <c r="G2194" s="50"/>
      <c r="H2194" s="50"/>
      <c r="I2194" s="50"/>
      <c r="J2194" s="50"/>
      <c r="K2194" s="50"/>
      <c r="L2194" s="50"/>
    </row>
    <row r="2195" spans="1:56" ht="15" x14ac:dyDescent="0.25">
      <c r="C2195" s="198" t="s">
        <v>74</v>
      </c>
      <c r="D2195" s="198"/>
      <c r="E2195" s="198"/>
      <c r="F2195" s="198"/>
      <c r="G2195" s="198"/>
      <c r="H2195" s="198"/>
      <c r="I2195" s="198">
        <f>J2193</f>
        <v>524.20000000000005</v>
      </c>
      <c r="J2195" s="198"/>
      <c r="O2195" s="49">
        <f>I2195</f>
        <v>524.20000000000005</v>
      </c>
      <c r="P2195" s="39">
        <f>K2195</f>
        <v>0</v>
      </c>
      <c r="Q2195" s="39">
        <f>0</f>
        <v>0</v>
      </c>
      <c r="R2195" s="39">
        <f>0</f>
        <v>0</v>
      </c>
      <c r="U2195" s="39">
        <f>0</f>
        <v>0</v>
      </c>
      <c r="V2195" s="39">
        <f>0</f>
        <v>0</v>
      </c>
      <c r="W2195" s="39">
        <f>0</f>
        <v>0</v>
      </c>
      <c r="X2195" s="39">
        <f>0</f>
        <v>0</v>
      </c>
      <c r="Z2195" s="39">
        <f>0</f>
        <v>0</v>
      </c>
      <c r="AB2195" s="49">
        <f>I2195</f>
        <v>524.20000000000005</v>
      </c>
      <c r="AN2195" s="39">
        <v>524.20000000000005</v>
      </c>
      <c r="AO2195" s="39">
        <v>524.20000000000005</v>
      </c>
      <c r="AP2195" s="39">
        <v>0</v>
      </c>
      <c r="AQ2195" s="39">
        <v>0</v>
      </c>
      <c r="AX2195" s="39">
        <v>0</v>
      </c>
      <c r="AY2195" s="39">
        <v>0</v>
      </c>
      <c r="AZ2195" s="39">
        <v>0</v>
      </c>
      <c r="BA2195" s="39">
        <v>0</v>
      </c>
    </row>
    <row r="2196" spans="1:56" ht="42.75" x14ac:dyDescent="0.2">
      <c r="A2196" s="103" t="s">
        <v>1266</v>
      </c>
      <c r="B2196" s="55" t="s">
        <v>1267</v>
      </c>
      <c r="C2196" s="55" t="s">
        <v>1268</v>
      </c>
      <c r="D2196" s="54" t="s">
        <v>109</v>
      </c>
      <c r="E2196" s="53">
        <v>2</v>
      </c>
      <c r="F2196" s="53"/>
      <c r="G2196" s="53">
        <v>2</v>
      </c>
      <c r="H2196" s="51">
        <v>37.22</v>
      </c>
      <c r="I2196" s="52"/>
      <c r="J2196" s="51">
        <v>74.44</v>
      </c>
      <c r="K2196" s="52"/>
      <c r="L2196" s="96"/>
      <c r="AC2196" s="39">
        <v>0</v>
      </c>
      <c r="AD2196" s="39">
        <v>0</v>
      </c>
      <c r="AE2196" s="39">
        <v>0</v>
      </c>
      <c r="AF2196" s="39">
        <v>0</v>
      </c>
      <c r="AS2196" s="39">
        <v>0</v>
      </c>
      <c r="AT2196" s="39">
        <v>0</v>
      </c>
      <c r="BC2196" s="39">
        <v>0</v>
      </c>
      <c r="BD2196" s="39">
        <v>0</v>
      </c>
    </row>
    <row r="2197" spans="1:56" x14ac:dyDescent="0.2">
      <c r="A2197" s="50"/>
      <c r="B2197" s="50"/>
      <c r="C2197" s="50"/>
      <c r="D2197" s="50"/>
      <c r="E2197" s="50"/>
      <c r="F2197" s="50"/>
      <c r="G2197" s="50"/>
      <c r="H2197" s="50"/>
      <c r="I2197" s="50"/>
      <c r="J2197" s="50"/>
      <c r="K2197" s="50"/>
      <c r="L2197" s="50"/>
    </row>
    <row r="2198" spans="1:56" ht="15" x14ac:dyDescent="0.25">
      <c r="C2198" s="198" t="s">
        <v>74</v>
      </c>
      <c r="D2198" s="198"/>
      <c r="E2198" s="198"/>
      <c r="F2198" s="198"/>
      <c r="G2198" s="198"/>
      <c r="H2198" s="198"/>
      <c r="I2198" s="198">
        <f>J2196</f>
        <v>74.44</v>
      </c>
      <c r="J2198" s="198"/>
      <c r="O2198" s="49">
        <f>I2198</f>
        <v>74.44</v>
      </c>
      <c r="P2198" s="39">
        <f>K2198</f>
        <v>0</v>
      </c>
      <c r="Q2198" s="39">
        <f>0</f>
        <v>0</v>
      </c>
      <c r="R2198" s="39">
        <f>0</f>
        <v>0</v>
      </c>
      <c r="U2198" s="39">
        <f>0</f>
        <v>0</v>
      </c>
      <c r="V2198" s="39">
        <f>0</f>
        <v>0</v>
      </c>
      <c r="W2198" s="39">
        <f>0</f>
        <v>0</v>
      </c>
      <c r="X2198" s="39">
        <f>0</f>
        <v>0</v>
      </c>
      <c r="Z2198" s="39">
        <f>0</f>
        <v>0</v>
      </c>
      <c r="AB2198" s="49">
        <f>I2198</f>
        <v>74.44</v>
      </c>
      <c r="AN2198" s="39">
        <v>74.44</v>
      </c>
      <c r="AO2198" s="39">
        <v>74.44</v>
      </c>
      <c r="AP2198" s="39">
        <v>0</v>
      </c>
      <c r="AQ2198" s="39">
        <v>0</v>
      </c>
      <c r="AX2198" s="39">
        <v>0</v>
      </c>
      <c r="AY2198" s="39">
        <v>0</v>
      </c>
      <c r="AZ2198" s="39">
        <v>0</v>
      </c>
      <c r="BA2198" s="39">
        <v>0</v>
      </c>
    </row>
    <row r="2199" spans="1:56" ht="71.25" x14ac:dyDescent="0.2">
      <c r="A2199" s="103" t="s">
        <v>1269</v>
      </c>
      <c r="B2199" s="55" t="s">
        <v>1270</v>
      </c>
      <c r="C2199" s="55" t="s">
        <v>1271</v>
      </c>
      <c r="D2199" s="54" t="s">
        <v>110</v>
      </c>
      <c r="E2199" s="53">
        <v>4</v>
      </c>
      <c r="F2199" s="53"/>
      <c r="G2199" s="53">
        <v>4</v>
      </c>
      <c r="H2199" s="51">
        <v>15.71</v>
      </c>
      <c r="I2199" s="52"/>
      <c r="J2199" s="51">
        <v>62.84</v>
      </c>
      <c r="K2199" s="52"/>
      <c r="L2199" s="96"/>
      <c r="AC2199" s="39">
        <v>0</v>
      </c>
      <c r="AD2199" s="39">
        <v>0</v>
      </c>
      <c r="AE2199" s="39">
        <v>0</v>
      </c>
      <c r="AF2199" s="39">
        <v>0</v>
      </c>
      <c r="AS2199" s="39">
        <v>0</v>
      </c>
      <c r="AT2199" s="39">
        <v>0</v>
      </c>
      <c r="BC2199" s="39">
        <v>0</v>
      </c>
      <c r="BD2199" s="39">
        <v>0</v>
      </c>
    </row>
    <row r="2200" spans="1:56" x14ac:dyDescent="0.2">
      <c r="A2200" s="50"/>
      <c r="B2200" s="50"/>
      <c r="C2200" s="50"/>
      <c r="D2200" s="50"/>
      <c r="E2200" s="50"/>
      <c r="F2200" s="50"/>
      <c r="G2200" s="50"/>
      <c r="H2200" s="50"/>
      <c r="I2200" s="50"/>
      <c r="J2200" s="50"/>
      <c r="K2200" s="50"/>
      <c r="L2200" s="50"/>
    </row>
    <row r="2201" spans="1:56" ht="15" x14ac:dyDescent="0.25">
      <c r="C2201" s="198" t="s">
        <v>74</v>
      </c>
      <c r="D2201" s="198"/>
      <c r="E2201" s="198"/>
      <c r="F2201" s="198"/>
      <c r="G2201" s="198"/>
      <c r="H2201" s="198"/>
      <c r="I2201" s="198">
        <f>J2199</f>
        <v>62.84</v>
      </c>
      <c r="J2201" s="198"/>
      <c r="O2201" s="49">
        <f>I2201</f>
        <v>62.84</v>
      </c>
      <c r="P2201" s="39">
        <f>K2201</f>
        <v>0</v>
      </c>
      <c r="Q2201" s="39">
        <f>0</f>
        <v>0</v>
      </c>
      <c r="R2201" s="39">
        <f>0</f>
        <v>0</v>
      </c>
      <c r="U2201" s="39">
        <f>0</f>
        <v>0</v>
      </c>
      <c r="V2201" s="39">
        <f>0</f>
        <v>0</v>
      </c>
      <c r="W2201" s="39">
        <f>0</f>
        <v>0</v>
      </c>
      <c r="X2201" s="39">
        <f>0</f>
        <v>0</v>
      </c>
      <c r="Z2201" s="39">
        <f>0</f>
        <v>0</v>
      </c>
      <c r="AB2201" s="49">
        <f>I2201</f>
        <v>62.84</v>
      </c>
      <c r="AN2201" s="39">
        <v>62.84</v>
      </c>
      <c r="AO2201" s="39">
        <v>62.84</v>
      </c>
      <c r="AP2201" s="39">
        <v>0</v>
      </c>
      <c r="AQ2201" s="39">
        <v>0</v>
      </c>
      <c r="AX2201" s="39">
        <v>0</v>
      </c>
      <c r="AY2201" s="39">
        <v>0</v>
      </c>
      <c r="AZ2201" s="39">
        <v>0</v>
      </c>
      <c r="BA2201" s="39">
        <v>0</v>
      </c>
    </row>
    <row r="2202" spans="1:56" ht="159" x14ac:dyDescent="0.2">
      <c r="A2202" s="103" t="s">
        <v>1272</v>
      </c>
      <c r="B2202" s="55" t="s">
        <v>1273</v>
      </c>
      <c r="C2202" s="55" t="s">
        <v>979</v>
      </c>
      <c r="D2202" s="54" t="s">
        <v>110</v>
      </c>
      <c r="E2202" s="53">
        <v>4</v>
      </c>
      <c r="F2202" s="53"/>
      <c r="G2202" s="53">
        <v>4</v>
      </c>
      <c r="H2202" s="51"/>
      <c r="I2202" s="52"/>
      <c r="J2202" s="51"/>
      <c r="K2202" s="52"/>
      <c r="L2202" s="96"/>
      <c r="AC2202" s="39">
        <v>71.98</v>
      </c>
      <c r="AD2202" s="39">
        <v>71.98</v>
      </c>
      <c r="AE2202" s="39">
        <v>44.08</v>
      </c>
      <c r="AF2202" s="39">
        <v>44.08</v>
      </c>
      <c r="AS2202" s="39">
        <v>71.98</v>
      </c>
      <c r="AT2202" s="39">
        <v>44.08</v>
      </c>
      <c r="BC2202" s="39">
        <v>0</v>
      </c>
      <c r="BD2202" s="39">
        <v>0</v>
      </c>
    </row>
    <row r="2203" spans="1:56" ht="38.25" x14ac:dyDescent="0.2">
      <c r="B2203" s="106" t="s">
        <v>452</v>
      </c>
    </row>
    <row r="2204" spans="1:56" ht="14.25" x14ac:dyDescent="0.2">
      <c r="A2204" s="103"/>
      <c r="B2204" s="61">
        <v>1</v>
      </c>
      <c r="C2204" s="55" t="s">
        <v>33</v>
      </c>
      <c r="D2204" s="54"/>
      <c r="E2204" s="53"/>
      <c r="F2204" s="53"/>
      <c r="G2204" s="53"/>
      <c r="H2204" s="51">
        <v>13.33</v>
      </c>
      <c r="I2204" s="52">
        <f>ROUND(1.15,7)</f>
        <v>1.1499999999999999</v>
      </c>
      <c r="J2204" s="51">
        <v>61.32</v>
      </c>
      <c r="K2204" s="52"/>
      <c r="L2204" s="96"/>
    </row>
    <row r="2205" spans="1:56" ht="14.25" x14ac:dyDescent="0.2">
      <c r="A2205" s="103"/>
      <c r="B2205" s="61">
        <v>3</v>
      </c>
      <c r="C2205" s="55" t="s">
        <v>34</v>
      </c>
      <c r="D2205" s="54"/>
      <c r="E2205" s="53"/>
      <c r="F2205" s="53"/>
      <c r="G2205" s="53"/>
      <c r="H2205" s="51">
        <v>4.1500000000000004</v>
      </c>
      <c r="I2205" s="52">
        <f>ROUND(1.25,7)</f>
        <v>1.25</v>
      </c>
      <c r="J2205" s="51">
        <v>20.76</v>
      </c>
      <c r="K2205" s="52"/>
      <c r="L2205" s="96"/>
    </row>
    <row r="2206" spans="1:56" ht="14.25" x14ac:dyDescent="0.2">
      <c r="A2206" s="103"/>
      <c r="B2206" s="61">
        <v>2</v>
      </c>
      <c r="C2206" s="55" t="s">
        <v>67</v>
      </c>
      <c r="D2206" s="54"/>
      <c r="E2206" s="53"/>
      <c r="F2206" s="53"/>
      <c r="G2206" s="53"/>
      <c r="H2206" s="51">
        <v>0.23</v>
      </c>
      <c r="I2206" s="52">
        <f>ROUND(1.25,7)</f>
        <v>1.25</v>
      </c>
      <c r="J2206" s="62">
        <v>1.1599999999999999</v>
      </c>
      <c r="K2206" s="52"/>
      <c r="L2206" s="97"/>
    </row>
    <row r="2207" spans="1:56" ht="14.25" x14ac:dyDescent="0.2">
      <c r="A2207" s="103"/>
      <c r="B2207" s="61">
        <v>4</v>
      </c>
      <c r="C2207" s="55" t="s">
        <v>35</v>
      </c>
      <c r="D2207" s="54"/>
      <c r="E2207" s="53"/>
      <c r="F2207" s="53"/>
      <c r="G2207" s="53"/>
      <c r="H2207" s="51">
        <v>24.66</v>
      </c>
      <c r="I2207" s="52"/>
      <c r="J2207" s="51">
        <v>98.64</v>
      </c>
      <c r="K2207" s="52"/>
      <c r="L2207" s="96"/>
    </row>
    <row r="2208" spans="1:56" ht="14.25" x14ac:dyDescent="0.2">
      <c r="A2208" s="103"/>
      <c r="B2208" s="55" t="s">
        <v>149</v>
      </c>
      <c r="C2208" s="55" t="s">
        <v>150</v>
      </c>
      <c r="D2208" s="54" t="s">
        <v>110</v>
      </c>
      <c r="E2208" s="53">
        <v>1</v>
      </c>
      <c r="F2208" s="53"/>
      <c r="G2208" s="53">
        <v>4</v>
      </c>
      <c r="H2208" s="51"/>
      <c r="I2208" s="52"/>
      <c r="J2208" s="51"/>
      <c r="K2208" s="52"/>
      <c r="L2208" s="96"/>
    </row>
    <row r="2209" spans="1:56" ht="14.25" x14ac:dyDescent="0.2">
      <c r="A2209" s="103"/>
      <c r="B2209" s="55" t="s">
        <v>151</v>
      </c>
      <c r="C2209" s="55" t="s">
        <v>152</v>
      </c>
      <c r="D2209" s="54" t="s">
        <v>110</v>
      </c>
      <c r="E2209" s="53">
        <v>2</v>
      </c>
      <c r="F2209" s="53"/>
      <c r="G2209" s="53">
        <v>8</v>
      </c>
      <c r="H2209" s="51"/>
      <c r="I2209" s="52"/>
      <c r="J2209" s="51"/>
      <c r="K2209" s="52"/>
      <c r="L2209" s="96"/>
    </row>
    <row r="2210" spans="1:56" ht="14.25" x14ac:dyDescent="0.2">
      <c r="A2210" s="103"/>
      <c r="B2210" s="55"/>
      <c r="C2210" s="55" t="s">
        <v>68</v>
      </c>
      <c r="D2210" s="54" t="s">
        <v>69</v>
      </c>
      <c r="E2210" s="53">
        <v>1.47</v>
      </c>
      <c r="F2210" s="53">
        <f>ROUND(1.15,7)</f>
        <v>1.1499999999999999</v>
      </c>
      <c r="G2210" s="53">
        <v>6.7619999999999996</v>
      </c>
      <c r="H2210" s="51"/>
      <c r="I2210" s="52"/>
      <c r="J2210" s="51"/>
      <c r="K2210" s="52"/>
      <c r="L2210" s="96"/>
    </row>
    <row r="2211" spans="1:56" ht="14.25" x14ac:dyDescent="0.2">
      <c r="A2211" s="103"/>
      <c r="B2211" s="55"/>
      <c r="C2211" s="60" t="s">
        <v>70</v>
      </c>
      <c r="D2211" s="59" t="s">
        <v>69</v>
      </c>
      <c r="E2211" s="58">
        <v>0.02</v>
      </c>
      <c r="F2211" s="58">
        <f>ROUND(1.25,7)</f>
        <v>1.25</v>
      </c>
      <c r="G2211" s="58">
        <v>0.1</v>
      </c>
      <c r="H2211" s="56"/>
      <c r="I2211" s="57"/>
      <c r="J2211" s="56"/>
      <c r="K2211" s="57"/>
      <c r="L2211" s="95"/>
    </row>
    <row r="2212" spans="1:56" ht="14.25" x14ac:dyDescent="0.2">
      <c r="A2212" s="103"/>
      <c r="B2212" s="55"/>
      <c r="C2212" s="55" t="s">
        <v>71</v>
      </c>
      <c r="D2212" s="54"/>
      <c r="E2212" s="53"/>
      <c r="F2212" s="53"/>
      <c r="G2212" s="53"/>
      <c r="H2212" s="51">
        <f>H2204+H2205+H2207</f>
        <v>42.14</v>
      </c>
      <c r="I2212" s="52"/>
      <c r="J2212" s="51">
        <f>J2204+J2205+J2207</f>
        <v>180.72</v>
      </c>
      <c r="K2212" s="52"/>
      <c r="L2212" s="96"/>
    </row>
    <row r="2213" spans="1:56" ht="14.25" x14ac:dyDescent="0.2">
      <c r="A2213" s="103"/>
      <c r="B2213" s="55"/>
      <c r="C2213" s="55" t="s">
        <v>72</v>
      </c>
      <c r="D2213" s="54"/>
      <c r="E2213" s="53"/>
      <c r="F2213" s="53"/>
      <c r="G2213" s="53"/>
      <c r="H2213" s="51"/>
      <c r="I2213" s="52"/>
      <c r="J2213" s="51">
        <f>SUM(Q2202:Q2216)+SUM(V2202:V2216)</f>
        <v>62.48</v>
      </c>
      <c r="K2213" s="52"/>
      <c r="L2213" s="96"/>
    </row>
    <row r="2214" spans="1:56" ht="71.25" x14ac:dyDescent="0.2">
      <c r="A2214" s="103"/>
      <c r="B2214" s="55" t="s">
        <v>969</v>
      </c>
      <c r="C2214" s="55" t="s">
        <v>968</v>
      </c>
      <c r="D2214" s="54" t="s">
        <v>73</v>
      </c>
      <c r="E2214" s="53">
        <v>128</v>
      </c>
      <c r="F2214" s="53">
        <f>ROUND(0.9,7)</f>
        <v>0.9</v>
      </c>
      <c r="G2214" s="53">
        <v>115.2</v>
      </c>
      <c r="H2214" s="51"/>
      <c r="I2214" s="52"/>
      <c r="J2214" s="51">
        <f>SUM(AC2202:AC2216)</f>
        <v>71.98</v>
      </c>
      <c r="K2214" s="52"/>
      <c r="L2214" s="96"/>
    </row>
    <row r="2215" spans="1:56" ht="71.25" x14ac:dyDescent="0.2">
      <c r="A2215" s="104"/>
      <c r="B2215" s="60" t="s">
        <v>967</v>
      </c>
      <c r="C2215" s="60" t="s">
        <v>966</v>
      </c>
      <c r="D2215" s="59" t="s">
        <v>73</v>
      </c>
      <c r="E2215" s="58">
        <v>83</v>
      </c>
      <c r="F2215" s="58">
        <f>ROUND(0.85,7)</f>
        <v>0.85</v>
      </c>
      <c r="G2215" s="58">
        <v>70.55</v>
      </c>
      <c r="H2215" s="56"/>
      <c r="I2215" s="57"/>
      <c r="J2215" s="56">
        <f>SUM(AE2202:AE2216)</f>
        <v>44.08</v>
      </c>
      <c r="K2215" s="57"/>
      <c r="L2215" s="95"/>
    </row>
    <row r="2216" spans="1:56" ht="15" x14ac:dyDescent="0.25">
      <c r="C2216" s="198" t="s">
        <v>74</v>
      </c>
      <c r="D2216" s="198"/>
      <c r="E2216" s="198"/>
      <c r="F2216" s="198"/>
      <c r="G2216" s="198"/>
      <c r="H2216" s="198"/>
      <c r="I2216" s="198">
        <f>J2204+J2205+J2207+J2214+J2215</f>
        <v>296.77999999999997</v>
      </c>
      <c r="J2216" s="198"/>
      <c r="O2216" s="49">
        <f>I2216</f>
        <v>296.77999999999997</v>
      </c>
      <c r="P2216" s="39">
        <f>K2216</f>
        <v>0</v>
      </c>
      <c r="Q2216" s="49">
        <f>J2204</f>
        <v>61.32</v>
      </c>
      <c r="R2216" s="49">
        <f>J2204</f>
        <v>61.32</v>
      </c>
      <c r="U2216" s="94">
        <f>L2204</f>
        <v>0</v>
      </c>
      <c r="V2216" s="49">
        <f>J2206</f>
        <v>1.1599999999999999</v>
      </c>
      <c r="W2216" s="94">
        <f>L2206</f>
        <v>0</v>
      </c>
      <c r="X2216" s="49">
        <f>J2205</f>
        <v>20.76</v>
      </c>
      <c r="Z2216" s="94">
        <f>L2205</f>
        <v>0</v>
      </c>
      <c r="AB2216" s="49">
        <f>J2207</f>
        <v>98.64</v>
      </c>
      <c r="AN2216" s="39">
        <v>296.77999999999997</v>
      </c>
      <c r="AO2216" s="39">
        <v>98.64</v>
      </c>
      <c r="AP2216" s="39">
        <v>20.76</v>
      </c>
      <c r="AQ2216" s="39">
        <v>61.32</v>
      </c>
      <c r="AX2216" s="39">
        <v>0</v>
      </c>
      <c r="AY2216" s="39">
        <v>0</v>
      </c>
      <c r="AZ2216" s="39">
        <v>0</v>
      </c>
      <c r="BA2216" s="39">
        <v>0</v>
      </c>
    </row>
    <row r="2217" spans="1:56" ht="71.25" x14ac:dyDescent="0.2">
      <c r="A2217" s="103" t="s">
        <v>1274</v>
      </c>
      <c r="B2217" s="55" t="s">
        <v>1275</v>
      </c>
      <c r="C2217" s="55" t="s">
        <v>1276</v>
      </c>
      <c r="D2217" s="54" t="s">
        <v>110</v>
      </c>
      <c r="E2217" s="53">
        <v>2</v>
      </c>
      <c r="F2217" s="53"/>
      <c r="G2217" s="53">
        <v>2</v>
      </c>
      <c r="H2217" s="51">
        <v>347.26</v>
      </c>
      <c r="I2217" s="52"/>
      <c r="J2217" s="51">
        <v>694.52</v>
      </c>
      <c r="K2217" s="52"/>
      <c r="L2217" s="96"/>
      <c r="AC2217" s="39">
        <v>0</v>
      </c>
      <c r="AD2217" s="39">
        <v>0</v>
      </c>
      <c r="AE2217" s="39">
        <v>0</v>
      </c>
      <c r="AF2217" s="39">
        <v>0</v>
      </c>
      <c r="AS2217" s="39">
        <v>0</v>
      </c>
      <c r="AT2217" s="39">
        <v>0</v>
      </c>
      <c r="BC2217" s="39">
        <v>0</v>
      </c>
      <c r="BD2217" s="39">
        <v>0</v>
      </c>
    </row>
    <row r="2218" spans="1:56" x14ac:dyDescent="0.2">
      <c r="A2218" s="50"/>
      <c r="B2218" s="50"/>
      <c r="C2218" s="50"/>
      <c r="D2218" s="50"/>
      <c r="E2218" s="50"/>
      <c r="F2218" s="50"/>
      <c r="G2218" s="50"/>
      <c r="H2218" s="50"/>
      <c r="I2218" s="50"/>
      <c r="J2218" s="50"/>
      <c r="K2218" s="50"/>
      <c r="L2218" s="50"/>
    </row>
    <row r="2219" spans="1:56" ht="15" x14ac:dyDescent="0.25">
      <c r="C2219" s="198" t="s">
        <v>74</v>
      </c>
      <c r="D2219" s="198"/>
      <c r="E2219" s="198"/>
      <c r="F2219" s="198"/>
      <c r="G2219" s="198"/>
      <c r="H2219" s="198"/>
      <c r="I2219" s="198">
        <f>J2217</f>
        <v>694.52</v>
      </c>
      <c r="J2219" s="198"/>
      <c r="O2219" s="49">
        <f>I2219</f>
        <v>694.52</v>
      </c>
      <c r="P2219" s="39">
        <f>K2219</f>
        <v>0</v>
      </c>
      <c r="Q2219" s="39">
        <f>0</f>
        <v>0</v>
      </c>
      <c r="R2219" s="39">
        <f>0</f>
        <v>0</v>
      </c>
      <c r="U2219" s="39">
        <f>0</f>
        <v>0</v>
      </c>
      <c r="V2219" s="39">
        <f>0</f>
        <v>0</v>
      </c>
      <c r="W2219" s="39">
        <f>0</f>
        <v>0</v>
      </c>
      <c r="X2219" s="39">
        <f>0</f>
        <v>0</v>
      </c>
      <c r="Z2219" s="39">
        <f>0</f>
        <v>0</v>
      </c>
      <c r="AB2219" s="49">
        <f>I2219</f>
        <v>694.52</v>
      </c>
      <c r="AN2219" s="39">
        <v>694.52</v>
      </c>
      <c r="AO2219" s="39">
        <v>694.52</v>
      </c>
      <c r="AP2219" s="39">
        <v>0</v>
      </c>
      <c r="AQ2219" s="39">
        <v>0</v>
      </c>
      <c r="AX2219" s="39">
        <v>0</v>
      </c>
      <c r="AY2219" s="39">
        <v>0</v>
      </c>
      <c r="AZ2219" s="39">
        <v>0</v>
      </c>
      <c r="BA2219" s="39">
        <v>0</v>
      </c>
    </row>
    <row r="2220" spans="1:56" ht="71.25" x14ac:dyDescent="0.2">
      <c r="A2220" s="103" t="s">
        <v>1277</v>
      </c>
      <c r="B2220" s="55" t="s">
        <v>1278</v>
      </c>
      <c r="C2220" s="55" t="s">
        <v>1279</v>
      </c>
      <c r="D2220" s="54" t="s">
        <v>110</v>
      </c>
      <c r="E2220" s="53">
        <v>2</v>
      </c>
      <c r="F2220" s="53"/>
      <c r="G2220" s="53">
        <v>2</v>
      </c>
      <c r="H2220" s="51">
        <v>399.11</v>
      </c>
      <c r="I2220" s="52"/>
      <c r="J2220" s="51">
        <v>798.22</v>
      </c>
      <c r="K2220" s="52"/>
      <c r="L2220" s="96"/>
      <c r="AC2220" s="39">
        <v>0</v>
      </c>
      <c r="AD2220" s="39">
        <v>0</v>
      </c>
      <c r="AE2220" s="39">
        <v>0</v>
      </c>
      <c r="AF2220" s="39">
        <v>0</v>
      </c>
      <c r="AS2220" s="39">
        <v>0</v>
      </c>
      <c r="AT2220" s="39">
        <v>0</v>
      </c>
      <c r="BC2220" s="39">
        <v>0</v>
      </c>
      <c r="BD2220" s="39">
        <v>0</v>
      </c>
    </row>
    <row r="2221" spans="1:56" x14ac:dyDescent="0.2">
      <c r="A2221" s="50"/>
      <c r="B2221" s="50"/>
      <c r="C2221" s="50"/>
      <c r="D2221" s="50"/>
      <c r="E2221" s="50"/>
      <c r="F2221" s="50"/>
      <c r="G2221" s="50"/>
      <c r="H2221" s="50"/>
      <c r="I2221" s="50"/>
      <c r="J2221" s="50"/>
      <c r="K2221" s="50"/>
      <c r="L2221" s="50"/>
    </row>
    <row r="2222" spans="1:56" ht="15" x14ac:dyDescent="0.25">
      <c r="C2222" s="198" t="s">
        <v>74</v>
      </c>
      <c r="D2222" s="198"/>
      <c r="E2222" s="198"/>
      <c r="F2222" s="198"/>
      <c r="G2222" s="198"/>
      <c r="H2222" s="198"/>
      <c r="I2222" s="198">
        <f>J2220</f>
        <v>798.22</v>
      </c>
      <c r="J2222" s="198"/>
      <c r="O2222" s="49">
        <f>I2222</f>
        <v>798.22</v>
      </c>
      <c r="P2222" s="39">
        <f>K2222</f>
        <v>0</v>
      </c>
      <c r="Q2222" s="39">
        <f>0</f>
        <v>0</v>
      </c>
      <c r="R2222" s="39">
        <f>0</f>
        <v>0</v>
      </c>
      <c r="U2222" s="39">
        <f>0</f>
        <v>0</v>
      </c>
      <c r="V2222" s="39">
        <f>0</f>
        <v>0</v>
      </c>
      <c r="W2222" s="39">
        <f>0</f>
        <v>0</v>
      </c>
      <c r="X2222" s="39">
        <f>0</f>
        <v>0</v>
      </c>
      <c r="Z2222" s="39">
        <f>0</f>
        <v>0</v>
      </c>
      <c r="AB2222" s="49">
        <f>I2222</f>
        <v>798.22</v>
      </c>
      <c r="AN2222" s="39">
        <v>798.22</v>
      </c>
      <c r="AO2222" s="39">
        <v>798.22</v>
      </c>
      <c r="AP2222" s="39">
        <v>0</v>
      </c>
      <c r="AQ2222" s="39">
        <v>0</v>
      </c>
      <c r="AX2222" s="39">
        <v>0</v>
      </c>
      <c r="AY2222" s="39">
        <v>0</v>
      </c>
      <c r="AZ2222" s="39">
        <v>0</v>
      </c>
      <c r="BA2222" s="39">
        <v>0</v>
      </c>
    </row>
    <row r="2223" spans="1:56" ht="42.75" x14ac:dyDescent="0.2">
      <c r="A2223" s="103" t="s">
        <v>1280</v>
      </c>
      <c r="B2223" s="55" t="s">
        <v>1281</v>
      </c>
      <c r="C2223" s="55" t="s">
        <v>1282</v>
      </c>
      <c r="D2223" s="54" t="s">
        <v>109</v>
      </c>
      <c r="E2223" s="53">
        <v>2</v>
      </c>
      <c r="F2223" s="53"/>
      <c r="G2223" s="53">
        <v>2</v>
      </c>
      <c r="H2223" s="51">
        <v>57.51</v>
      </c>
      <c r="I2223" s="52"/>
      <c r="J2223" s="51">
        <v>115.02</v>
      </c>
      <c r="K2223" s="52"/>
      <c r="L2223" s="96"/>
      <c r="AC2223" s="39">
        <v>0</v>
      </c>
      <c r="AD2223" s="39">
        <v>0</v>
      </c>
      <c r="AE2223" s="39">
        <v>0</v>
      </c>
      <c r="AF2223" s="39">
        <v>0</v>
      </c>
      <c r="AS2223" s="39">
        <v>0</v>
      </c>
      <c r="AT2223" s="39">
        <v>0</v>
      </c>
      <c r="BC2223" s="39">
        <v>0</v>
      </c>
      <c r="BD2223" s="39">
        <v>0</v>
      </c>
    </row>
    <row r="2224" spans="1:56" x14ac:dyDescent="0.2">
      <c r="A2224" s="50"/>
      <c r="B2224" s="50"/>
      <c r="C2224" s="50"/>
      <c r="D2224" s="50"/>
      <c r="E2224" s="50"/>
      <c r="F2224" s="50"/>
      <c r="G2224" s="50"/>
      <c r="H2224" s="50"/>
      <c r="I2224" s="50"/>
      <c r="J2224" s="50"/>
      <c r="K2224" s="50"/>
      <c r="L2224" s="50"/>
    </row>
    <row r="2225" spans="1:56" ht="15" x14ac:dyDescent="0.25">
      <c r="C2225" s="198" t="s">
        <v>74</v>
      </c>
      <c r="D2225" s="198"/>
      <c r="E2225" s="198"/>
      <c r="F2225" s="198"/>
      <c r="G2225" s="198"/>
      <c r="H2225" s="198"/>
      <c r="I2225" s="198">
        <f>J2223</f>
        <v>115.02</v>
      </c>
      <c r="J2225" s="198"/>
      <c r="O2225" s="49">
        <f>I2225</f>
        <v>115.02</v>
      </c>
      <c r="P2225" s="39">
        <f>K2225</f>
        <v>0</v>
      </c>
      <c r="Q2225" s="39">
        <f>0</f>
        <v>0</v>
      </c>
      <c r="R2225" s="39">
        <f>0</f>
        <v>0</v>
      </c>
      <c r="U2225" s="39">
        <f>0</f>
        <v>0</v>
      </c>
      <c r="V2225" s="39">
        <f>0</f>
        <v>0</v>
      </c>
      <c r="W2225" s="39">
        <f>0</f>
        <v>0</v>
      </c>
      <c r="X2225" s="39">
        <f>0</f>
        <v>0</v>
      </c>
      <c r="Z2225" s="39">
        <f>0</f>
        <v>0</v>
      </c>
      <c r="AB2225" s="49">
        <f>I2225</f>
        <v>115.02</v>
      </c>
      <c r="AN2225" s="39">
        <v>115.02</v>
      </c>
      <c r="AO2225" s="39">
        <v>115.02</v>
      </c>
      <c r="AP2225" s="39">
        <v>0</v>
      </c>
      <c r="AQ2225" s="39">
        <v>0</v>
      </c>
      <c r="AX2225" s="39">
        <v>0</v>
      </c>
      <c r="AY2225" s="39">
        <v>0</v>
      </c>
      <c r="AZ2225" s="39">
        <v>0</v>
      </c>
      <c r="BA2225" s="39">
        <v>0</v>
      </c>
    </row>
    <row r="2226" spans="1:56" ht="42.75" x14ac:dyDescent="0.2">
      <c r="A2226" s="103" t="s">
        <v>1283</v>
      </c>
      <c r="B2226" s="55" t="s">
        <v>1284</v>
      </c>
      <c r="C2226" s="55" t="s">
        <v>1285</v>
      </c>
      <c r="D2226" s="54" t="s">
        <v>109</v>
      </c>
      <c r="E2226" s="53">
        <v>2</v>
      </c>
      <c r="F2226" s="53"/>
      <c r="G2226" s="53">
        <v>2</v>
      </c>
      <c r="H2226" s="51">
        <v>73.39</v>
      </c>
      <c r="I2226" s="52"/>
      <c r="J2226" s="51">
        <v>146.78</v>
      </c>
      <c r="K2226" s="52"/>
      <c r="L2226" s="96"/>
      <c r="AC2226" s="39">
        <v>0</v>
      </c>
      <c r="AD2226" s="39">
        <v>0</v>
      </c>
      <c r="AE2226" s="39">
        <v>0</v>
      </c>
      <c r="AF2226" s="39">
        <v>0</v>
      </c>
      <c r="AS2226" s="39">
        <v>0</v>
      </c>
      <c r="AT2226" s="39">
        <v>0</v>
      </c>
      <c r="BC2226" s="39">
        <v>0</v>
      </c>
      <c r="BD2226" s="39">
        <v>0</v>
      </c>
    </row>
    <row r="2227" spans="1:56" x14ac:dyDescent="0.2">
      <c r="A2227" s="50"/>
      <c r="B2227" s="50"/>
      <c r="C2227" s="50"/>
      <c r="D2227" s="50"/>
      <c r="E2227" s="50"/>
      <c r="F2227" s="50"/>
      <c r="G2227" s="50"/>
      <c r="H2227" s="50"/>
      <c r="I2227" s="50"/>
      <c r="J2227" s="50"/>
      <c r="K2227" s="50"/>
      <c r="L2227" s="50"/>
    </row>
    <row r="2228" spans="1:56" ht="15" x14ac:dyDescent="0.25">
      <c r="C2228" s="198" t="s">
        <v>74</v>
      </c>
      <c r="D2228" s="198"/>
      <c r="E2228" s="198"/>
      <c r="F2228" s="198"/>
      <c r="G2228" s="198"/>
      <c r="H2228" s="198"/>
      <c r="I2228" s="198">
        <f>J2226</f>
        <v>146.78</v>
      </c>
      <c r="J2228" s="198"/>
      <c r="O2228" s="49">
        <f>I2228</f>
        <v>146.78</v>
      </c>
      <c r="P2228" s="39">
        <f>K2228</f>
        <v>0</v>
      </c>
      <c r="Q2228" s="39">
        <f>0</f>
        <v>0</v>
      </c>
      <c r="R2228" s="39">
        <f>0</f>
        <v>0</v>
      </c>
      <c r="U2228" s="39">
        <f>0</f>
        <v>0</v>
      </c>
      <c r="V2228" s="39">
        <f>0</f>
        <v>0</v>
      </c>
      <c r="W2228" s="39">
        <f>0</f>
        <v>0</v>
      </c>
      <c r="X2228" s="39">
        <f>0</f>
        <v>0</v>
      </c>
      <c r="Z2228" s="39">
        <f>0</f>
        <v>0</v>
      </c>
      <c r="AB2228" s="49">
        <f>I2228</f>
        <v>146.78</v>
      </c>
      <c r="AN2228" s="39">
        <v>146.78</v>
      </c>
      <c r="AO2228" s="39">
        <v>146.78</v>
      </c>
      <c r="AP2228" s="39">
        <v>0</v>
      </c>
      <c r="AQ2228" s="39">
        <v>0</v>
      </c>
      <c r="AX2228" s="39">
        <v>0</v>
      </c>
      <c r="AY2228" s="39">
        <v>0</v>
      </c>
      <c r="AZ2228" s="39">
        <v>0</v>
      </c>
      <c r="BA2228" s="39">
        <v>0</v>
      </c>
    </row>
    <row r="2229" spans="1:56" ht="144.75" x14ac:dyDescent="0.2">
      <c r="A2229" s="103" t="s">
        <v>1286</v>
      </c>
      <c r="B2229" s="55" t="s">
        <v>1287</v>
      </c>
      <c r="C2229" s="55" t="s">
        <v>978</v>
      </c>
      <c r="D2229" s="54" t="s">
        <v>105</v>
      </c>
      <c r="E2229" s="53">
        <v>0.95699999999999996</v>
      </c>
      <c r="F2229" s="53"/>
      <c r="G2229" s="53">
        <v>0.95699999999999996</v>
      </c>
      <c r="H2229" s="51"/>
      <c r="I2229" s="52"/>
      <c r="J2229" s="51"/>
      <c r="K2229" s="52"/>
      <c r="L2229" s="96"/>
      <c r="AC2229" s="39">
        <v>172.38</v>
      </c>
      <c r="AD2229" s="39">
        <v>172.38</v>
      </c>
      <c r="AE2229" s="39">
        <v>113.96</v>
      </c>
      <c r="AF2229" s="39">
        <v>113.96</v>
      </c>
      <c r="AS2229" s="39">
        <v>172.38</v>
      </c>
      <c r="AT2229" s="39">
        <v>113.96</v>
      </c>
      <c r="BC2229" s="39">
        <v>0</v>
      </c>
      <c r="BD2229" s="39">
        <v>0</v>
      </c>
    </row>
    <row r="2230" spans="1:56" ht="38.25" x14ac:dyDescent="0.2">
      <c r="B2230" s="106" t="s">
        <v>452</v>
      </c>
    </row>
    <row r="2231" spans="1:56" ht="14.25" x14ac:dyDescent="0.2">
      <c r="A2231" s="103"/>
      <c r="B2231" s="61">
        <v>1</v>
      </c>
      <c r="C2231" s="55" t="s">
        <v>33</v>
      </c>
      <c r="D2231" s="54"/>
      <c r="E2231" s="53"/>
      <c r="F2231" s="53"/>
      <c r="G2231" s="53"/>
      <c r="H2231" s="51">
        <v>169.37</v>
      </c>
      <c r="I2231" s="52">
        <f>ROUND(1.15,7)</f>
        <v>1.1499999999999999</v>
      </c>
      <c r="J2231" s="51">
        <v>186.4</v>
      </c>
      <c r="K2231" s="52"/>
      <c r="L2231" s="96"/>
    </row>
    <row r="2232" spans="1:56" ht="14.25" x14ac:dyDescent="0.2">
      <c r="A2232" s="103"/>
      <c r="B2232" s="61">
        <v>3</v>
      </c>
      <c r="C2232" s="55" t="s">
        <v>34</v>
      </c>
      <c r="D2232" s="54"/>
      <c r="E2232" s="53"/>
      <c r="F2232" s="53"/>
      <c r="G2232" s="53"/>
      <c r="H2232" s="51">
        <v>26.86</v>
      </c>
      <c r="I2232" s="52">
        <f>ROUND(1.25,7)</f>
        <v>1.25</v>
      </c>
      <c r="J2232" s="51">
        <v>32.130000000000003</v>
      </c>
      <c r="K2232" s="52"/>
      <c r="L2232" s="96"/>
    </row>
    <row r="2233" spans="1:56" ht="14.25" x14ac:dyDescent="0.2">
      <c r="A2233" s="103"/>
      <c r="B2233" s="61">
        <v>2</v>
      </c>
      <c r="C2233" s="55" t="s">
        <v>67</v>
      </c>
      <c r="D2233" s="54"/>
      <c r="E2233" s="53"/>
      <c r="F2233" s="53"/>
      <c r="G2233" s="53"/>
      <c r="H2233" s="51">
        <v>4.29</v>
      </c>
      <c r="I2233" s="52">
        <f>ROUND(1.25,7)</f>
        <v>1.25</v>
      </c>
      <c r="J2233" s="62">
        <v>5.13</v>
      </c>
      <c r="K2233" s="52"/>
      <c r="L2233" s="97"/>
    </row>
    <row r="2234" spans="1:56" ht="14.25" x14ac:dyDescent="0.2">
      <c r="A2234" s="103"/>
      <c r="B2234" s="61">
        <v>4</v>
      </c>
      <c r="C2234" s="55" t="s">
        <v>35</v>
      </c>
      <c r="D2234" s="54"/>
      <c r="E2234" s="53"/>
      <c r="F2234" s="53"/>
      <c r="G2234" s="53"/>
      <c r="H2234" s="51">
        <v>587.98</v>
      </c>
      <c r="I2234" s="52"/>
      <c r="J2234" s="51">
        <v>562.70000000000005</v>
      </c>
      <c r="K2234" s="52"/>
      <c r="L2234" s="96"/>
    </row>
    <row r="2235" spans="1:56" ht="42.75" x14ac:dyDescent="0.2">
      <c r="A2235" s="103"/>
      <c r="B2235" s="55" t="s">
        <v>1366</v>
      </c>
      <c r="C2235" s="55" t="s">
        <v>1367</v>
      </c>
      <c r="D2235" s="54" t="s">
        <v>105</v>
      </c>
      <c r="E2235" s="53">
        <v>1.032</v>
      </c>
      <c r="F2235" s="53"/>
      <c r="G2235" s="53">
        <v>0.98762399999999995</v>
      </c>
      <c r="H2235" s="51"/>
      <c r="I2235" s="52"/>
      <c r="J2235" s="51"/>
      <c r="K2235" s="52"/>
      <c r="L2235" s="96"/>
    </row>
    <row r="2236" spans="1:56" ht="14.25" x14ac:dyDescent="0.2">
      <c r="A2236" s="103"/>
      <c r="B2236" s="55"/>
      <c r="C2236" s="55" t="s">
        <v>68</v>
      </c>
      <c r="D2236" s="54" t="s">
        <v>69</v>
      </c>
      <c r="E2236" s="53">
        <v>18.45</v>
      </c>
      <c r="F2236" s="53">
        <f>ROUND(1.15,7)</f>
        <v>1.1499999999999999</v>
      </c>
      <c r="G2236" s="53">
        <v>20.3051475</v>
      </c>
      <c r="H2236" s="51"/>
      <c r="I2236" s="52"/>
      <c r="J2236" s="51"/>
      <c r="K2236" s="52"/>
      <c r="L2236" s="96"/>
    </row>
    <row r="2237" spans="1:56" ht="14.25" x14ac:dyDescent="0.2">
      <c r="A2237" s="103"/>
      <c r="B2237" s="55"/>
      <c r="C2237" s="60" t="s">
        <v>70</v>
      </c>
      <c r="D2237" s="59" t="s">
        <v>69</v>
      </c>
      <c r="E2237" s="58">
        <v>0.37</v>
      </c>
      <c r="F2237" s="58">
        <f>ROUND(1.25,7)</f>
        <v>1.25</v>
      </c>
      <c r="G2237" s="58">
        <v>0.44261250000000002</v>
      </c>
      <c r="H2237" s="56"/>
      <c r="I2237" s="57"/>
      <c r="J2237" s="56"/>
      <c r="K2237" s="57"/>
      <c r="L2237" s="95"/>
    </row>
    <row r="2238" spans="1:56" ht="14.25" x14ac:dyDescent="0.2">
      <c r="A2238" s="103"/>
      <c r="B2238" s="55"/>
      <c r="C2238" s="55" t="s">
        <v>71</v>
      </c>
      <c r="D2238" s="54"/>
      <c r="E2238" s="53"/>
      <c r="F2238" s="53"/>
      <c r="G2238" s="53"/>
      <c r="H2238" s="51">
        <f>H2231+H2232+H2234</f>
        <v>784.21</v>
      </c>
      <c r="I2238" s="52"/>
      <c r="J2238" s="51">
        <f>J2231+J2232+J2234</f>
        <v>781.23</v>
      </c>
      <c r="K2238" s="52"/>
      <c r="L2238" s="96"/>
    </row>
    <row r="2239" spans="1:56" ht="14.25" x14ac:dyDescent="0.2">
      <c r="A2239" s="103"/>
      <c r="B2239" s="55"/>
      <c r="C2239" s="55" t="s">
        <v>72</v>
      </c>
      <c r="D2239" s="54"/>
      <c r="E2239" s="53"/>
      <c r="F2239" s="53"/>
      <c r="G2239" s="53"/>
      <c r="H2239" s="51"/>
      <c r="I2239" s="52"/>
      <c r="J2239" s="51">
        <f>SUM(Q2229:Q2242)+SUM(V2229:V2242)</f>
        <v>191.53</v>
      </c>
      <c r="K2239" s="52"/>
      <c r="L2239" s="96"/>
    </row>
    <row r="2240" spans="1:56" ht="28.5" x14ac:dyDescent="0.2">
      <c r="A2240" s="103"/>
      <c r="B2240" s="55" t="s">
        <v>216</v>
      </c>
      <c r="C2240" s="55" t="s">
        <v>215</v>
      </c>
      <c r="D2240" s="54" t="s">
        <v>73</v>
      </c>
      <c r="E2240" s="53">
        <v>100</v>
      </c>
      <c r="F2240" s="53">
        <f>ROUND(0.9,7)</f>
        <v>0.9</v>
      </c>
      <c r="G2240" s="53">
        <v>90</v>
      </c>
      <c r="H2240" s="51"/>
      <c r="I2240" s="52"/>
      <c r="J2240" s="51">
        <f>SUM(AC2229:AC2242)</f>
        <v>172.38</v>
      </c>
      <c r="K2240" s="52"/>
      <c r="L2240" s="96"/>
    </row>
    <row r="2241" spans="1:56" ht="42.75" x14ac:dyDescent="0.2">
      <c r="A2241" s="104"/>
      <c r="B2241" s="60" t="s">
        <v>214</v>
      </c>
      <c r="C2241" s="60" t="s">
        <v>213</v>
      </c>
      <c r="D2241" s="59" t="s">
        <v>73</v>
      </c>
      <c r="E2241" s="58">
        <v>70</v>
      </c>
      <c r="F2241" s="58">
        <f>ROUND(0.85,7)</f>
        <v>0.85</v>
      </c>
      <c r="G2241" s="58">
        <v>59.5</v>
      </c>
      <c r="H2241" s="56"/>
      <c r="I2241" s="57"/>
      <c r="J2241" s="56">
        <f>SUM(AE2229:AE2242)</f>
        <v>113.96</v>
      </c>
      <c r="K2241" s="57"/>
      <c r="L2241" s="95"/>
    </row>
    <row r="2242" spans="1:56" ht="15" x14ac:dyDescent="0.25">
      <c r="C2242" s="198" t="s">
        <v>74</v>
      </c>
      <c r="D2242" s="198"/>
      <c r="E2242" s="198"/>
      <c r="F2242" s="198"/>
      <c r="G2242" s="198"/>
      <c r="H2242" s="198"/>
      <c r="I2242" s="198">
        <f>J2231+J2232+J2234+J2240+J2241</f>
        <v>1067.57</v>
      </c>
      <c r="J2242" s="198"/>
      <c r="O2242" s="49">
        <f>I2242</f>
        <v>1067.57</v>
      </c>
      <c r="P2242" s="39">
        <f>K2242</f>
        <v>0</v>
      </c>
      <c r="Q2242" s="49">
        <f>J2231</f>
        <v>186.4</v>
      </c>
      <c r="R2242" s="49">
        <f>J2231</f>
        <v>186.4</v>
      </c>
      <c r="U2242" s="94">
        <f>L2231</f>
        <v>0</v>
      </c>
      <c r="V2242" s="49">
        <f>J2233</f>
        <v>5.13</v>
      </c>
      <c r="W2242" s="94">
        <f>L2233</f>
        <v>0</v>
      </c>
      <c r="X2242" s="49">
        <f>J2232</f>
        <v>32.130000000000003</v>
      </c>
      <c r="Z2242" s="94">
        <f>L2232</f>
        <v>0</v>
      </c>
      <c r="AB2242" s="49">
        <f>J2234</f>
        <v>562.70000000000005</v>
      </c>
      <c r="AN2242" s="39">
        <v>1067.57</v>
      </c>
      <c r="AO2242" s="39">
        <v>562.70000000000005</v>
      </c>
      <c r="AP2242" s="39">
        <v>32.130000000000003</v>
      </c>
      <c r="AQ2242" s="39">
        <v>186.4</v>
      </c>
      <c r="AX2242" s="39">
        <v>0</v>
      </c>
      <c r="AY2242" s="39">
        <v>0</v>
      </c>
      <c r="AZ2242" s="39">
        <v>0</v>
      </c>
      <c r="BA2242" s="39">
        <v>0</v>
      </c>
    </row>
    <row r="2243" spans="1:56" ht="71.25" x14ac:dyDescent="0.2">
      <c r="A2243" s="103" t="s">
        <v>1288</v>
      </c>
      <c r="B2243" s="55" t="s">
        <v>1289</v>
      </c>
      <c r="C2243" s="55" t="s">
        <v>1290</v>
      </c>
      <c r="D2243" s="54" t="s">
        <v>125</v>
      </c>
      <c r="E2243" s="53">
        <v>62</v>
      </c>
      <c r="F2243" s="53"/>
      <c r="G2243" s="53">
        <v>62</v>
      </c>
      <c r="H2243" s="51">
        <v>92.72</v>
      </c>
      <c r="I2243" s="52"/>
      <c r="J2243" s="51">
        <v>5748.64</v>
      </c>
      <c r="K2243" s="52"/>
      <c r="L2243" s="96"/>
      <c r="AC2243" s="39">
        <v>0</v>
      </c>
      <c r="AD2243" s="39">
        <v>0</v>
      </c>
      <c r="AE2243" s="39">
        <v>0</v>
      </c>
      <c r="AF2243" s="39">
        <v>0</v>
      </c>
      <c r="AS2243" s="39">
        <v>0</v>
      </c>
      <c r="AT2243" s="39">
        <v>0</v>
      </c>
      <c r="BC2243" s="39">
        <v>0</v>
      </c>
      <c r="BD2243" s="39">
        <v>0</v>
      </c>
    </row>
    <row r="2244" spans="1:56" x14ac:dyDescent="0.2">
      <c r="A2244" s="50"/>
      <c r="B2244" s="50"/>
      <c r="C2244" s="50"/>
      <c r="D2244" s="50"/>
      <c r="E2244" s="50"/>
      <c r="F2244" s="50"/>
      <c r="G2244" s="50"/>
      <c r="H2244" s="50"/>
      <c r="I2244" s="50"/>
      <c r="J2244" s="50"/>
      <c r="K2244" s="50"/>
      <c r="L2244" s="50"/>
    </row>
    <row r="2245" spans="1:56" ht="15" x14ac:dyDescent="0.25">
      <c r="C2245" s="198" t="s">
        <v>74</v>
      </c>
      <c r="D2245" s="198"/>
      <c r="E2245" s="198"/>
      <c r="F2245" s="198"/>
      <c r="G2245" s="198"/>
      <c r="H2245" s="198"/>
      <c r="I2245" s="198">
        <f>J2243</f>
        <v>5748.64</v>
      </c>
      <c r="J2245" s="198"/>
      <c r="O2245" s="49">
        <f>I2245</f>
        <v>5748.64</v>
      </c>
      <c r="P2245" s="39">
        <f>K2245</f>
        <v>0</v>
      </c>
      <c r="Q2245" s="39">
        <f>0</f>
        <v>0</v>
      </c>
      <c r="R2245" s="39">
        <f>0</f>
        <v>0</v>
      </c>
      <c r="U2245" s="39">
        <f>0</f>
        <v>0</v>
      </c>
      <c r="V2245" s="39">
        <f>0</f>
        <v>0</v>
      </c>
      <c r="W2245" s="39">
        <f>0</f>
        <v>0</v>
      </c>
      <c r="X2245" s="39">
        <f>0</f>
        <v>0</v>
      </c>
      <c r="Z2245" s="39">
        <f>0</f>
        <v>0</v>
      </c>
      <c r="AB2245" s="49">
        <f>I2245</f>
        <v>5748.64</v>
      </c>
      <c r="AN2245" s="39">
        <v>5748.64</v>
      </c>
      <c r="AO2245" s="39">
        <v>5748.64</v>
      </c>
      <c r="AP2245" s="39">
        <v>0</v>
      </c>
      <c r="AQ2245" s="39">
        <v>0</v>
      </c>
      <c r="AX2245" s="39">
        <v>0</v>
      </c>
      <c r="AY2245" s="39">
        <v>0</v>
      </c>
      <c r="AZ2245" s="39">
        <v>0</v>
      </c>
      <c r="BA2245" s="39">
        <v>0</v>
      </c>
    </row>
    <row r="2246" spans="1:56" ht="71.25" x14ac:dyDescent="0.2">
      <c r="A2246" s="103" t="s">
        <v>1291</v>
      </c>
      <c r="B2246" s="55" t="s">
        <v>1292</v>
      </c>
      <c r="C2246" s="55" t="s">
        <v>1293</v>
      </c>
      <c r="D2246" s="54" t="s">
        <v>125</v>
      </c>
      <c r="E2246" s="53">
        <v>2</v>
      </c>
      <c r="F2246" s="53"/>
      <c r="G2246" s="53">
        <v>2</v>
      </c>
      <c r="H2246" s="51">
        <v>62.22</v>
      </c>
      <c r="I2246" s="52"/>
      <c r="J2246" s="51">
        <v>124.44</v>
      </c>
      <c r="K2246" s="52"/>
      <c r="L2246" s="96"/>
      <c r="AC2246" s="39">
        <v>0</v>
      </c>
      <c r="AD2246" s="39">
        <v>0</v>
      </c>
      <c r="AE2246" s="39">
        <v>0</v>
      </c>
      <c r="AF2246" s="39">
        <v>0</v>
      </c>
      <c r="AS2246" s="39">
        <v>0</v>
      </c>
      <c r="AT2246" s="39">
        <v>0</v>
      </c>
      <c r="BC2246" s="39">
        <v>0</v>
      </c>
      <c r="BD2246" s="39">
        <v>0</v>
      </c>
    </row>
    <row r="2247" spans="1:56" x14ac:dyDescent="0.2">
      <c r="A2247" s="50"/>
      <c r="B2247" s="50"/>
      <c r="C2247" s="50"/>
      <c r="D2247" s="50"/>
      <c r="E2247" s="50"/>
      <c r="F2247" s="50"/>
      <c r="G2247" s="50"/>
      <c r="H2247" s="50"/>
      <c r="I2247" s="50"/>
      <c r="J2247" s="50"/>
      <c r="K2247" s="50"/>
      <c r="L2247" s="50"/>
    </row>
    <row r="2248" spans="1:56" ht="15" x14ac:dyDescent="0.25">
      <c r="C2248" s="198" t="s">
        <v>74</v>
      </c>
      <c r="D2248" s="198"/>
      <c r="E2248" s="198"/>
      <c r="F2248" s="198"/>
      <c r="G2248" s="198"/>
      <c r="H2248" s="198"/>
      <c r="I2248" s="198">
        <f>J2246</f>
        <v>124.44</v>
      </c>
      <c r="J2248" s="198"/>
      <c r="O2248" s="49">
        <f>I2248</f>
        <v>124.44</v>
      </c>
      <c r="P2248" s="39">
        <f>K2248</f>
        <v>0</v>
      </c>
      <c r="Q2248" s="39">
        <f>0</f>
        <v>0</v>
      </c>
      <c r="R2248" s="39">
        <f>0</f>
        <v>0</v>
      </c>
      <c r="U2248" s="39">
        <f>0</f>
        <v>0</v>
      </c>
      <c r="V2248" s="39">
        <f>0</f>
        <v>0</v>
      </c>
      <c r="W2248" s="39">
        <f>0</f>
        <v>0</v>
      </c>
      <c r="X2248" s="39">
        <f>0</f>
        <v>0</v>
      </c>
      <c r="Z2248" s="39">
        <f>0</f>
        <v>0</v>
      </c>
      <c r="AB2248" s="49">
        <f>I2248</f>
        <v>124.44</v>
      </c>
      <c r="AN2248" s="39">
        <v>124.44</v>
      </c>
      <c r="AO2248" s="39">
        <v>124.44</v>
      </c>
      <c r="AP2248" s="39">
        <v>0</v>
      </c>
      <c r="AQ2248" s="39">
        <v>0</v>
      </c>
      <c r="AX2248" s="39">
        <v>0</v>
      </c>
      <c r="AY2248" s="39">
        <v>0</v>
      </c>
      <c r="AZ2248" s="39">
        <v>0</v>
      </c>
      <c r="BA2248" s="39">
        <v>0</v>
      </c>
    </row>
    <row r="2249" spans="1:56" ht="71.25" x14ac:dyDescent="0.2">
      <c r="A2249" s="103" t="s">
        <v>1294</v>
      </c>
      <c r="B2249" s="55" t="s">
        <v>1295</v>
      </c>
      <c r="C2249" s="55" t="s">
        <v>1296</v>
      </c>
      <c r="D2249" s="54" t="s">
        <v>125</v>
      </c>
      <c r="E2249" s="53">
        <v>10</v>
      </c>
      <c r="F2249" s="53"/>
      <c r="G2249" s="53">
        <v>10</v>
      </c>
      <c r="H2249" s="51">
        <v>56.62</v>
      </c>
      <c r="I2249" s="52"/>
      <c r="J2249" s="51">
        <v>566.20000000000005</v>
      </c>
      <c r="K2249" s="52"/>
      <c r="L2249" s="96"/>
      <c r="AC2249" s="39">
        <v>0</v>
      </c>
      <c r="AD2249" s="39">
        <v>0</v>
      </c>
      <c r="AE2249" s="39">
        <v>0</v>
      </c>
      <c r="AF2249" s="39">
        <v>0</v>
      </c>
      <c r="AS2249" s="39">
        <v>0</v>
      </c>
      <c r="AT2249" s="39">
        <v>0</v>
      </c>
      <c r="BC2249" s="39">
        <v>0</v>
      </c>
      <c r="BD2249" s="39">
        <v>0</v>
      </c>
    </row>
    <row r="2250" spans="1:56" x14ac:dyDescent="0.2">
      <c r="A2250" s="50"/>
      <c r="B2250" s="50"/>
      <c r="C2250" s="50"/>
      <c r="D2250" s="50"/>
      <c r="E2250" s="50"/>
      <c r="F2250" s="50"/>
      <c r="G2250" s="50"/>
      <c r="H2250" s="50"/>
      <c r="I2250" s="50"/>
      <c r="J2250" s="50"/>
      <c r="K2250" s="50"/>
      <c r="L2250" s="50"/>
    </row>
    <row r="2251" spans="1:56" ht="15" x14ac:dyDescent="0.25">
      <c r="C2251" s="198" t="s">
        <v>74</v>
      </c>
      <c r="D2251" s="198"/>
      <c r="E2251" s="198"/>
      <c r="F2251" s="198"/>
      <c r="G2251" s="198"/>
      <c r="H2251" s="198"/>
      <c r="I2251" s="198">
        <f>J2249</f>
        <v>566.20000000000005</v>
      </c>
      <c r="J2251" s="198"/>
      <c r="O2251" s="49">
        <f>I2251</f>
        <v>566.20000000000005</v>
      </c>
      <c r="P2251" s="39">
        <f>K2251</f>
        <v>0</v>
      </c>
      <c r="Q2251" s="39">
        <f>0</f>
        <v>0</v>
      </c>
      <c r="R2251" s="39">
        <f>0</f>
        <v>0</v>
      </c>
      <c r="U2251" s="39">
        <f>0</f>
        <v>0</v>
      </c>
      <c r="V2251" s="39">
        <f>0</f>
        <v>0</v>
      </c>
      <c r="W2251" s="39">
        <f>0</f>
        <v>0</v>
      </c>
      <c r="X2251" s="39">
        <f>0</f>
        <v>0</v>
      </c>
      <c r="Z2251" s="39">
        <f>0</f>
        <v>0</v>
      </c>
      <c r="AB2251" s="49">
        <f>I2251</f>
        <v>566.20000000000005</v>
      </c>
      <c r="AN2251" s="39">
        <v>566.20000000000005</v>
      </c>
      <c r="AO2251" s="39">
        <v>566.20000000000005</v>
      </c>
      <c r="AP2251" s="39">
        <v>0</v>
      </c>
      <c r="AQ2251" s="39">
        <v>0</v>
      </c>
      <c r="AX2251" s="39">
        <v>0</v>
      </c>
      <c r="AY2251" s="39">
        <v>0</v>
      </c>
      <c r="AZ2251" s="39">
        <v>0</v>
      </c>
      <c r="BA2251" s="39">
        <v>0</v>
      </c>
    </row>
    <row r="2252" spans="1:56" ht="71.25" x14ac:dyDescent="0.2">
      <c r="A2252" s="103" t="s">
        <v>1297</v>
      </c>
      <c r="B2252" s="55" t="s">
        <v>1298</v>
      </c>
      <c r="C2252" s="55" t="s">
        <v>1299</v>
      </c>
      <c r="D2252" s="54" t="s">
        <v>125</v>
      </c>
      <c r="E2252" s="53">
        <v>25</v>
      </c>
      <c r="F2252" s="53"/>
      <c r="G2252" s="53">
        <v>25</v>
      </c>
      <c r="H2252" s="51">
        <v>53.5</v>
      </c>
      <c r="I2252" s="52"/>
      <c r="J2252" s="51">
        <v>1337.5</v>
      </c>
      <c r="K2252" s="52"/>
      <c r="L2252" s="96"/>
      <c r="AC2252" s="39">
        <v>0</v>
      </c>
      <c r="AD2252" s="39">
        <v>0</v>
      </c>
      <c r="AE2252" s="39">
        <v>0</v>
      </c>
      <c r="AF2252" s="39">
        <v>0</v>
      </c>
      <c r="AS2252" s="39">
        <v>0</v>
      </c>
      <c r="AT2252" s="39">
        <v>0</v>
      </c>
      <c r="BC2252" s="39">
        <v>0</v>
      </c>
      <c r="BD2252" s="39">
        <v>0</v>
      </c>
    </row>
    <row r="2253" spans="1:56" x14ac:dyDescent="0.2">
      <c r="A2253" s="50"/>
      <c r="B2253" s="50"/>
      <c r="C2253" s="50"/>
      <c r="D2253" s="50"/>
      <c r="E2253" s="50"/>
      <c r="F2253" s="50"/>
      <c r="G2253" s="50"/>
      <c r="H2253" s="50"/>
      <c r="I2253" s="50"/>
      <c r="J2253" s="50"/>
      <c r="K2253" s="50"/>
      <c r="L2253" s="50"/>
    </row>
    <row r="2254" spans="1:56" ht="15" x14ac:dyDescent="0.25">
      <c r="C2254" s="198" t="s">
        <v>74</v>
      </c>
      <c r="D2254" s="198"/>
      <c r="E2254" s="198"/>
      <c r="F2254" s="198"/>
      <c r="G2254" s="198"/>
      <c r="H2254" s="198"/>
      <c r="I2254" s="198">
        <f>J2252</f>
        <v>1337.5</v>
      </c>
      <c r="J2254" s="198"/>
      <c r="O2254" s="49">
        <f>I2254</f>
        <v>1337.5</v>
      </c>
      <c r="P2254" s="39">
        <f>K2254</f>
        <v>0</v>
      </c>
      <c r="Q2254" s="39">
        <f>0</f>
        <v>0</v>
      </c>
      <c r="R2254" s="39">
        <f>0</f>
        <v>0</v>
      </c>
      <c r="U2254" s="39">
        <f>0</f>
        <v>0</v>
      </c>
      <c r="V2254" s="39">
        <f>0</f>
        <v>0</v>
      </c>
      <c r="W2254" s="39">
        <f>0</f>
        <v>0</v>
      </c>
      <c r="X2254" s="39">
        <f>0</f>
        <v>0</v>
      </c>
      <c r="Z2254" s="39">
        <f>0</f>
        <v>0</v>
      </c>
      <c r="AB2254" s="49">
        <f>I2254</f>
        <v>1337.5</v>
      </c>
      <c r="AN2254" s="39">
        <v>1337.5</v>
      </c>
      <c r="AO2254" s="39">
        <v>1337.5</v>
      </c>
      <c r="AP2254" s="39">
        <v>0</v>
      </c>
      <c r="AQ2254" s="39">
        <v>0</v>
      </c>
      <c r="AX2254" s="39">
        <v>0</v>
      </c>
      <c r="AY2254" s="39">
        <v>0</v>
      </c>
      <c r="AZ2254" s="39">
        <v>0</v>
      </c>
      <c r="BA2254" s="39">
        <v>0</v>
      </c>
    </row>
    <row r="2255" spans="1:56" ht="81" x14ac:dyDescent="0.2">
      <c r="A2255" s="103" t="s">
        <v>1300</v>
      </c>
      <c r="B2255" s="55" t="s">
        <v>1301</v>
      </c>
      <c r="C2255" s="55" t="s">
        <v>977</v>
      </c>
      <c r="D2255" s="54" t="s">
        <v>108</v>
      </c>
      <c r="E2255" s="53">
        <v>3.1300000000000001E-2</v>
      </c>
      <c r="F2255" s="53"/>
      <c r="G2255" s="53">
        <v>3.1300000000000001E-2</v>
      </c>
      <c r="H2255" s="51"/>
      <c r="I2255" s="52"/>
      <c r="J2255" s="51"/>
      <c r="K2255" s="52"/>
      <c r="L2255" s="96"/>
      <c r="AC2255" s="39">
        <v>17</v>
      </c>
      <c r="AD2255" s="39">
        <v>17</v>
      </c>
      <c r="AE2255" s="39">
        <v>15.17</v>
      </c>
      <c r="AF2255" s="39">
        <v>15.17</v>
      </c>
      <c r="AS2255" s="39">
        <v>17</v>
      </c>
      <c r="AT2255" s="39">
        <v>15.17</v>
      </c>
      <c r="BC2255" s="39">
        <v>0</v>
      </c>
      <c r="BD2255" s="39">
        <v>0</v>
      </c>
    </row>
    <row r="2257" spans="1:56" ht="14.25" x14ac:dyDescent="0.2">
      <c r="A2257" s="103"/>
      <c r="B2257" s="61">
        <v>1</v>
      </c>
      <c r="C2257" s="55" t="s">
        <v>33</v>
      </c>
      <c r="D2257" s="54"/>
      <c r="E2257" s="53"/>
      <c r="F2257" s="53"/>
      <c r="G2257" s="53"/>
      <c r="H2257" s="51">
        <v>667.55</v>
      </c>
      <c r="I2257" s="52"/>
      <c r="J2257" s="51">
        <v>20.89</v>
      </c>
      <c r="K2257" s="52"/>
      <c r="L2257" s="96"/>
    </row>
    <row r="2258" spans="1:56" ht="14.25" x14ac:dyDescent="0.2">
      <c r="A2258" s="103"/>
      <c r="B2258" s="61">
        <v>3</v>
      </c>
      <c r="C2258" s="55" t="s">
        <v>34</v>
      </c>
      <c r="D2258" s="54"/>
      <c r="E2258" s="53"/>
      <c r="F2258" s="53"/>
      <c r="G2258" s="53"/>
      <c r="H2258" s="51">
        <v>252.16</v>
      </c>
      <c r="I2258" s="52"/>
      <c r="J2258" s="51">
        <v>7.89</v>
      </c>
      <c r="K2258" s="52"/>
      <c r="L2258" s="96"/>
    </row>
    <row r="2259" spans="1:56" ht="14.25" x14ac:dyDescent="0.2">
      <c r="A2259" s="103"/>
      <c r="B2259" s="61">
        <v>2</v>
      </c>
      <c r="C2259" s="55" t="s">
        <v>67</v>
      </c>
      <c r="D2259" s="54"/>
      <c r="E2259" s="53"/>
      <c r="F2259" s="53"/>
      <c r="G2259" s="53"/>
      <c r="H2259" s="51">
        <v>3.35</v>
      </c>
      <c r="I2259" s="52"/>
      <c r="J2259" s="62">
        <v>0.1</v>
      </c>
      <c r="K2259" s="52"/>
      <c r="L2259" s="97"/>
    </row>
    <row r="2260" spans="1:56" ht="14.25" x14ac:dyDescent="0.2">
      <c r="A2260" s="103"/>
      <c r="B2260" s="61">
        <v>4</v>
      </c>
      <c r="C2260" s="55" t="s">
        <v>35</v>
      </c>
      <c r="D2260" s="54"/>
      <c r="E2260" s="53"/>
      <c r="F2260" s="53"/>
      <c r="G2260" s="53"/>
      <c r="H2260" s="51">
        <v>238.18</v>
      </c>
      <c r="I2260" s="52"/>
      <c r="J2260" s="51">
        <v>7.46</v>
      </c>
      <c r="K2260" s="52"/>
      <c r="L2260" s="96"/>
    </row>
    <row r="2261" spans="1:56" ht="14.25" x14ac:dyDescent="0.2">
      <c r="A2261" s="103"/>
      <c r="B2261" s="55" t="s">
        <v>1365</v>
      </c>
      <c r="C2261" s="55" t="s">
        <v>124</v>
      </c>
      <c r="D2261" s="54" t="s">
        <v>108</v>
      </c>
      <c r="E2261" s="53">
        <v>1</v>
      </c>
      <c r="F2261" s="53"/>
      <c r="G2261" s="53">
        <v>3.1300000000000001E-2</v>
      </c>
      <c r="H2261" s="51"/>
      <c r="I2261" s="52"/>
      <c r="J2261" s="51"/>
      <c r="K2261" s="52"/>
      <c r="L2261" s="96"/>
    </row>
    <row r="2262" spans="1:56" ht="14.25" x14ac:dyDescent="0.2">
      <c r="A2262" s="103"/>
      <c r="B2262" s="55"/>
      <c r="C2262" s="55" t="s">
        <v>68</v>
      </c>
      <c r="D2262" s="54" t="s">
        <v>69</v>
      </c>
      <c r="E2262" s="53">
        <v>73.599999999999994</v>
      </c>
      <c r="F2262" s="53"/>
      <c r="G2262" s="53">
        <v>2.3036799999999999</v>
      </c>
      <c r="H2262" s="51"/>
      <c r="I2262" s="52"/>
      <c r="J2262" s="51"/>
      <c r="K2262" s="52"/>
      <c r="L2262" s="96"/>
    </row>
    <row r="2263" spans="1:56" ht="14.25" x14ac:dyDescent="0.2">
      <c r="A2263" s="103"/>
      <c r="B2263" s="55"/>
      <c r="C2263" s="60" t="s">
        <v>70</v>
      </c>
      <c r="D2263" s="59" t="s">
        <v>69</v>
      </c>
      <c r="E2263" s="58">
        <v>0.27</v>
      </c>
      <c r="F2263" s="58"/>
      <c r="G2263" s="58">
        <v>8.4510000000000002E-3</v>
      </c>
      <c r="H2263" s="56"/>
      <c r="I2263" s="57"/>
      <c r="J2263" s="56"/>
      <c r="K2263" s="57"/>
      <c r="L2263" s="95"/>
    </row>
    <row r="2264" spans="1:56" ht="14.25" x14ac:dyDescent="0.2">
      <c r="A2264" s="103"/>
      <c r="B2264" s="55"/>
      <c r="C2264" s="55" t="s">
        <v>71</v>
      </c>
      <c r="D2264" s="54"/>
      <c r="E2264" s="53"/>
      <c r="F2264" s="53"/>
      <c r="G2264" s="53"/>
      <c r="H2264" s="51">
        <f>H2257+H2258+H2260</f>
        <v>1157.8899999999999</v>
      </c>
      <c r="I2264" s="52"/>
      <c r="J2264" s="51">
        <f>J2257+J2258+J2260</f>
        <v>36.24</v>
      </c>
      <c r="K2264" s="52"/>
      <c r="L2264" s="96"/>
    </row>
    <row r="2265" spans="1:56" ht="14.25" x14ac:dyDescent="0.2">
      <c r="A2265" s="103"/>
      <c r="B2265" s="55"/>
      <c r="C2265" s="55" t="s">
        <v>72</v>
      </c>
      <c r="D2265" s="54"/>
      <c r="E2265" s="53"/>
      <c r="F2265" s="53"/>
      <c r="G2265" s="53"/>
      <c r="H2265" s="51"/>
      <c r="I2265" s="52"/>
      <c r="J2265" s="51">
        <f>SUM(Q2255:Q2268)+SUM(V2255:V2268)</f>
        <v>20.990000000000002</v>
      </c>
      <c r="K2265" s="52"/>
      <c r="L2265" s="96"/>
    </row>
    <row r="2266" spans="1:56" ht="28.5" x14ac:dyDescent="0.2">
      <c r="A2266" s="103"/>
      <c r="B2266" s="55" t="s">
        <v>183</v>
      </c>
      <c r="C2266" s="55" t="s">
        <v>94</v>
      </c>
      <c r="D2266" s="54" t="s">
        <v>73</v>
      </c>
      <c r="E2266" s="53">
        <v>90</v>
      </c>
      <c r="F2266" s="53">
        <f>ROUND(0.9,7)</f>
        <v>0.9</v>
      </c>
      <c r="G2266" s="53">
        <v>81</v>
      </c>
      <c r="H2266" s="51"/>
      <c r="I2266" s="52"/>
      <c r="J2266" s="51">
        <f>SUM(AC2255:AC2268)</f>
        <v>17</v>
      </c>
      <c r="K2266" s="52"/>
      <c r="L2266" s="96"/>
    </row>
    <row r="2267" spans="1:56" ht="42.75" x14ac:dyDescent="0.2">
      <c r="A2267" s="104"/>
      <c r="B2267" s="60" t="s">
        <v>182</v>
      </c>
      <c r="C2267" s="60" t="s">
        <v>95</v>
      </c>
      <c r="D2267" s="59" t="s">
        <v>73</v>
      </c>
      <c r="E2267" s="58">
        <v>85</v>
      </c>
      <c r="F2267" s="58">
        <f>ROUND(0.85,7)</f>
        <v>0.85</v>
      </c>
      <c r="G2267" s="58">
        <v>72.25</v>
      </c>
      <c r="H2267" s="56"/>
      <c r="I2267" s="57"/>
      <c r="J2267" s="56">
        <f>SUM(AE2255:AE2268)</f>
        <v>15.17</v>
      </c>
      <c r="K2267" s="57"/>
      <c r="L2267" s="95"/>
    </row>
    <row r="2268" spans="1:56" ht="15" x14ac:dyDescent="0.25">
      <c r="C2268" s="198" t="s">
        <v>74</v>
      </c>
      <c r="D2268" s="198"/>
      <c r="E2268" s="198"/>
      <c r="F2268" s="198"/>
      <c r="G2268" s="198"/>
      <c r="H2268" s="198"/>
      <c r="I2268" s="198">
        <f>J2257+J2258+J2260+J2266+J2267</f>
        <v>68.41</v>
      </c>
      <c r="J2268" s="198"/>
      <c r="O2268" s="49">
        <f>I2268</f>
        <v>68.41</v>
      </c>
      <c r="P2268" s="39">
        <f>K2268</f>
        <v>0</v>
      </c>
      <c r="Q2268" s="49">
        <f>J2257</f>
        <v>20.89</v>
      </c>
      <c r="R2268" s="49">
        <f>J2257</f>
        <v>20.89</v>
      </c>
      <c r="U2268" s="94">
        <f>L2257</f>
        <v>0</v>
      </c>
      <c r="V2268" s="49">
        <f>J2259</f>
        <v>0.1</v>
      </c>
      <c r="W2268" s="94">
        <f>L2259</f>
        <v>0</v>
      </c>
      <c r="X2268" s="49">
        <f>J2258</f>
        <v>7.89</v>
      </c>
      <c r="Z2268" s="94">
        <f>L2258</f>
        <v>0</v>
      </c>
      <c r="AB2268" s="49">
        <f>J2260</f>
        <v>7.46</v>
      </c>
      <c r="AN2268" s="39">
        <v>68.41</v>
      </c>
      <c r="AO2268" s="39">
        <v>7.46</v>
      </c>
      <c r="AP2268" s="39">
        <v>7.89</v>
      </c>
      <c r="AQ2268" s="39">
        <v>20.89</v>
      </c>
      <c r="AX2268" s="39">
        <v>0</v>
      </c>
      <c r="AY2268" s="39">
        <v>0</v>
      </c>
      <c r="AZ2268" s="39">
        <v>0</v>
      </c>
      <c r="BA2268" s="39">
        <v>0</v>
      </c>
    </row>
    <row r="2269" spans="1:56" ht="57" x14ac:dyDescent="0.2">
      <c r="A2269" s="103" t="s">
        <v>1302</v>
      </c>
      <c r="B2269" s="55" t="s">
        <v>1303</v>
      </c>
      <c r="C2269" s="55" t="s">
        <v>1304</v>
      </c>
      <c r="D2269" s="54" t="s">
        <v>139</v>
      </c>
      <c r="E2269" s="53">
        <v>1.4</v>
      </c>
      <c r="F2269" s="53"/>
      <c r="G2269" s="53">
        <v>1.4</v>
      </c>
      <c r="H2269" s="51">
        <v>188.7</v>
      </c>
      <c r="I2269" s="52"/>
      <c r="J2269" s="51">
        <v>264.18</v>
      </c>
      <c r="K2269" s="52"/>
      <c r="L2269" s="96"/>
      <c r="AC2269" s="39">
        <v>0</v>
      </c>
      <c r="AD2269" s="39">
        <v>0</v>
      </c>
      <c r="AE2269" s="39">
        <v>0</v>
      </c>
      <c r="AF2269" s="39">
        <v>0</v>
      </c>
      <c r="AS2269" s="39">
        <v>0</v>
      </c>
      <c r="AT2269" s="39">
        <v>0</v>
      </c>
      <c r="BC2269" s="39">
        <v>0</v>
      </c>
      <c r="BD2269" s="39">
        <v>0</v>
      </c>
    </row>
    <row r="2270" spans="1:56" x14ac:dyDescent="0.2">
      <c r="A2270" s="50"/>
      <c r="B2270" s="50"/>
      <c r="C2270" s="50"/>
      <c r="D2270" s="50"/>
      <c r="E2270" s="50"/>
      <c r="F2270" s="50"/>
      <c r="G2270" s="50"/>
      <c r="H2270" s="50"/>
      <c r="I2270" s="50"/>
      <c r="J2270" s="50"/>
      <c r="K2270" s="50"/>
      <c r="L2270" s="50"/>
    </row>
    <row r="2271" spans="1:56" ht="15" x14ac:dyDescent="0.25">
      <c r="C2271" s="198" t="s">
        <v>74</v>
      </c>
      <c r="D2271" s="198"/>
      <c r="E2271" s="198"/>
      <c r="F2271" s="198"/>
      <c r="G2271" s="198"/>
      <c r="H2271" s="198"/>
      <c r="I2271" s="198">
        <f>J2269</f>
        <v>264.18</v>
      </c>
      <c r="J2271" s="198"/>
      <c r="O2271" s="49">
        <f>I2271</f>
        <v>264.18</v>
      </c>
      <c r="P2271" s="39">
        <f>K2271</f>
        <v>0</v>
      </c>
      <c r="Q2271" s="39">
        <f>0</f>
        <v>0</v>
      </c>
      <c r="R2271" s="39">
        <f>0</f>
        <v>0</v>
      </c>
      <c r="U2271" s="39">
        <f>0</f>
        <v>0</v>
      </c>
      <c r="V2271" s="39">
        <f>0</f>
        <v>0</v>
      </c>
      <c r="W2271" s="39">
        <f>0</f>
        <v>0</v>
      </c>
      <c r="X2271" s="39">
        <f>0</f>
        <v>0</v>
      </c>
      <c r="Z2271" s="39">
        <f>0</f>
        <v>0</v>
      </c>
      <c r="AB2271" s="49">
        <f>I2271</f>
        <v>264.18</v>
      </c>
      <c r="AN2271" s="39">
        <v>264.18</v>
      </c>
      <c r="AO2271" s="39">
        <v>264.18</v>
      </c>
      <c r="AP2271" s="39">
        <v>0</v>
      </c>
      <c r="AQ2271" s="39">
        <v>0</v>
      </c>
      <c r="AX2271" s="39">
        <v>0</v>
      </c>
      <c r="AY2271" s="39">
        <v>0</v>
      </c>
      <c r="AZ2271" s="39">
        <v>0</v>
      </c>
      <c r="BA2271" s="39">
        <v>0</v>
      </c>
    </row>
    <row r="2272" spans="1:56" ht="57" x14ac:dyDescent="0.2">
      <c r="A2272" s="103" t="s">
        <v>1305</v>
      </c>
      <c r="B2272" s="55" t="s">
        <v>1306</v>
      </c>
      <c r="C2272" s="55" t="s">
        <v>1307</v>
      </c>
      <c r="D2272" s="54" t="s">
        <v>139</v>
      </c>
      <c r="E2272" s="53">
        <v>2</v>
      </c>
      <c r="F2272" s="53"/>
      <c r="G2272" s="53">
        <v>2</v>
      </c>
      <c r="H2272" s="51">
        <v>189.8</v>
      </c>
      <c r="I2272" s="52"/>
      <c r="J2272" s="51">
        <v>379.6</v>
      </c>
      <c r="K2272" s="52"/>
      <c r="L2272" s="96"/>
      <c r="AC2272" s="39">
        <v>0</v>
      </c>
      <c r="AD2272" s="39">
        <v>0</v>
      </c>
      <c r="AE2272" s="39">
        <v>0</v>
      </c>
      <c r="AF2272" s="39">
        <v>0</v>
      </c>
      <c r="AS2272" s="39">
        <v>0</v>
      </c>
      <c r="AT2272" s="39">
        <v>0</v>
      </c>
      <c r="BC2272" s="39">
        <v>0</v>
      </c>
      <c r="BD2272" s="39">
        <v>0</v>
      </c>
    </row>
    <row r="2273" spans="1:84" x14ac:dyDescent="0.2">
      <c r="A2273" s="50"/>
      <c r="B2273" s="50"/>
      <c r="C2273" s="50"/>
      <c r="D2273" s="50"/>
      <c r="E2273" s="50"/>
      <c r="F2273" s="50"/>
      <c r="G2273" s="50"/>
      <c r="H2273" s="50"/>
      <c r="I2273" s="50"/>
      <c r="J2273" s="50"/>
      <c r="K2273" s="50"/>
      <c r="L2273" s="50"/>
    </row>
    <row r="2274" spans="1:84" ht="15" x14ac:dyDescent="0.25">
      <c r="C2274" s="198" t="s">
        <v>74</v>
      </c>
      <c r="D2274" s="198"/>
      <c r="E2274" s="198"/>
      <c r="F2274" s="198"/>
      <c r="G2274" s="198"/>
      <c r="H2274" s="198"/>
      <c r="I2274" s="198">
        <f>J2272</f>
        <v>379.6</v>
      </c>
      <c r="J2274" s="198"/>
      <c r="O2274" s="49">
        <f>I2274</f>
        <v>379.6</v>
      </c>
      <c r="P2274" s="39">
        <f>K2274</f>
        <v>0</v>
      </c>
      <c r="Q2274" s="39">
        <f>0</f>
        <v>0</v>
      </c>
      <c r="R2274" s="39">
        <f>0</f>
        <v>0</v>
      </c>
      <c r="U2274" s="39">
        <f>0</f>
        <v>0</v>
      </c>
      <c r="V2274" s="39">
        <f>0</f>
        <v>0</v>
      </c>
      <c r="W2274" s="39">
        <f>0</f>
        <v>0</v>
      </c>
      <c r="X2274" s="39">
        <f>0</f>
        <v>0</v>
      </c>
      <c r="Z2274" s="39">
        <f>0</f>
        <v>0</v>
      </c>
      <c r="AB2274" s="49">
        <f>I2274</f>
        <v>379.6</v>
      </c>
      <c r="AN2274" s="39">
        <v>379.6</v>
      </c>
      <c r="AO2274" s="39">
        <v>379.6</v>
      </c>
      <c r="AP2274" s="39">
        <v>0</v>
      </c>
      <c r="AQ2274" s="39">
        <v>0</v>
      </c>
      <c r="AX2274" s="39">
        <v>0</v>
      </c>
      <c r="AY2274" s="39">
        <v>0</v>
      </c>
      <c r="AZ2274" s="39">
        <v>0</v>
      </c>
      <c r="BA2274" s="39">
        <v>0</v>
      </c>
    </row>
    <row r="2276" spans="1:84" ht="15" x14ac:dyDescent="0.2">
      <c r="A2276" s="48"/>
      <c r="B2276" s="47"/>
      <c r="C2276" s="197" t="s">
        <v>961</v>
      </c>
      <c r="D2276" s="197"/>
      <c r="E2276" s="197"/>
      <c r="F2276" s="197"/>
      <c r="G2276" s="197"/>
      <c r="H2276" s="197"/>
      <c r="I2276" s="46"/>
      <c r="J2276" s="45">
        <f>J2278+J2279+J2280+J2281</f>
        <v>164323.30999999997</v>
      </c>
      <c r="K2276" s="45"/>
      <c r="L2276" s="93"/>
      <c r="CF2276" s="99" t="s">
        <v>961</v>
      </c>
    </row>
    <row r="2277" spans="1:84" ht="14.25" x14ac:dyDescent="0.2">
      <c r="A2277" s="44"/>
      <c r="B2277" s="43"/>
      <c r="C2277" s="196" t="s">
        <v>75</v>
      </c>
      <c r="D2277" s="195"/>
      <c r="E2277" s="195"/>
      <c r="F2277" s="195"/>
      <c r="G2277" s="195"/>
      <c r="H2277" s="195"/>
      <c r="I2277" s="100"/>
      <c r="J2277" s="42"/>
      <c r="K2277" s="42"/>
      <c r="L2277" s="92"/>
    </row>
    <row r="2278" spans="1:84" ht="14.25" x14ac:dyDescent="0.2">
      <c r="A2278" s="44"/>
      <c r="B2278" s="43"/>
      <c r="C2278" s="195" t="s">
        <v>76</v>
      </c>
      <c r="D2278" s="195"/>
      <c r="E2278" s="195"/>
      <c r="F2278" s="195"/>
      <c r="G2278" s="195"/>
      <c r="H2278" s="195"/>
      <c r="I2278" s="100"/>
      <c r="J2278" s="42">
        <f>SUM(Q439:Q2274)</f>
        <v>15928.099999999999</v>
      </c>
      <c r="K2278" s="42"/>
      <c r="L2278" s="92"/>
    </row>
    <row r="2279" spans="1:84" ht="14.25" x14ac:dyDescent="0.2">
      <c r="A2279" s="44"/>
      <c r="B2279" s="43"/>
      <c r="C2279" s="195" t="s">
        <v>77</v>
      </c>
      <c r="D2279" s="195"/>
      <c r="E2279" s="195"/>
      <c r="F2279" s="195"/>
      <c r="G2279" s="195"/>
      <c r="H2279" s="195"/>
      <c r="I2279" s="100"/>
      <c r="J2279" s="42">
        <v>2638.36</v>
      </c>
      <c r="K2279" s="42"/>
      <c r="L2279" s="92"/>
    </row>
    <row r="2280" spans="1:84" ht="14.25" x14ac:dyDescent="0.2">
      <c r="A2280" s="44"/>
      <c r="B2280" s="43"/>
      <c r="C2280" s="195" t="s">
        <v>78</v>
      </c>
      <c r="D2280" s="195"/>
      <c r="E2280" s="195"/>
      <c r="F2280" s="195"/>
      <c r="G2280" s="195"/>
      <c r="H2280" s="195"/>
      <c r="I2280" s="100"/>
      <c r="J2280" s="42">
        <v>145756.84999999998</v>
      </c>
      <c r="K2280" s="42"/>
      <c r="L2280" s="92"/>
    </row>
    <row r="2281" spans="1:84" ht="14.25" hidden="1" customHeight="1" x14ac:dyDescent="0.2">
      <c r="A2281" s="44"/>
      <c r="B2281" s="43"/>
      <c r="C2281" s="195" t="s">
        <v>79</v>
      </c>
      <c r="D2281" s="195"/>
      <c r="E2281" s="195"/>
      <c r="F2281" s="195"/>
      <c r="G2281" s="195"/>
      <c r="H2281" s="195"/>
      <c r="I2281" s="100"/>
      <c r="J2281" s="42">
        <v>0</v>
      </c>
      <c r="K2281" s="42"/>
      <c r="L2281" s="92"/>
    </row>
    <row r="2282" spans="1:84" ht="14.25" x14ac:dyDescent="0.2">
      <c r="A2282" s="44"/>
      <c r="B2282" s="43"/>
      <c r="C2282" s="195" t="s">
        <v>87</v>
      </c>
      <c r="D2282" s="195"/>
      <c r="E2282" s="195"/>
      <c r="F2282" s="195"/>
      <c r="G2282" s="195"/>
      <c r="H2282" s="195"/>
      <c r="I2282" s="100"/>
      <c r="J2282" s="42">
        <f>SUM(Q439:Q2274)+SUM(V439:V2274)</f>
        <v>16140.349999999999</v>
      </c>
      <c r="K2282" s="42"/>
      <c r="L2282" s="92"/>
    </row>
    <row r="2283" spans="1:84" ht="14.25" x14ac:dyDescent="0.2">
      <c r="A2283" s="44"/>
      <c r="B2283" s="43"/>
      <c r="C2283" s="195" t="s">
        <v>88</v>
      </c>
      <c r="D2283" s="195"/>
      <c r="E2283" s="195"/>
      <c r="F2283" s="195"/>
      <c r="G2283" s="195"/>
      <c r="H2283" s="195"/>
      <c r="I2283" s="100"/>
      <c r="J2283" s="42">
        <v>18112.27</v>
      </c>
      <c r="K2283" s="42"/>
      <c r="L2283" s="92"/>
    </row>
    <row r="2284" spans="1:84" ht="14.25" x14ac:dyDescent="0.2">
      <c r="A2284" s="44"/>
      <c r="B2284" s="43"/>
      <c r="C2284" s="195" t="s">
        <v>89</v>
      </c>
      <c r="D2284" s="195"/>
      <c r="E2284" s="195"/>
      <c r="F2284" s="195"/>
      <c r="G2284" s="195"/>
      <c r="H2284" s="195"/>
      <c r="I2284" s="100"/>
      <c r="J2284" s="42">
        <v>11180.19</v>
      </c>
      <c r="K2284" s="42"/>
      <c r="L2284" s="92"/>
    </row>
    <row r="2285" spans="1:84" ht="14.25" x14ac:dyDescent="0.2">
      <c r="A2285" s="44"/>
      <c r="B2285" s="43"/>
      <c r="C2285" s="195" t="s">
        <v>90</v>
      </c>
      <c r="D2285" s="195"/>
      <c r="E2285" s="195"/>
      <c r="F2285" s="195"/>
      <c r="G2285" s="195"/>
      <c r="H2285" s="195"/>
      <c r="I2285" s="100"/>
      <c r="J2285" s="42">
        <v>278914.32</v>
      </c>
      <c r="K2285" s="42"/>
      <c r="L2285" s="92"/>
    </row>
    <row r="2286" spans="1:84" ht="14.25" hidden="1" customHeight="1" x14ac:dyDescent="0.2">
      <c r="A2286" s="44"/>
      <c r="B2286" s="43"/>
      <c r="C2286" s="195" t="s">
        <v>91</v>
      </c>
      <c r="D2286" s="195"/>
      <c r="E2286" s="195"/>
      <c r="F2286" s="195"/>
      <c r="G2286" s="195"/>
      <c r="H2286" s="195"/>
      <c r="I2286" s="100"/>
      <c r="J2286" s="42">
        <v>0</v>
      </c>
      <c r="K2286" s="42"/>
      <c r="L2286" s="92"/>
    </row>
    <row r="2287" spans="1:84" ht="15" x14ac:dyDescent="0.2">
      <c r="A2287" s="48"/>
      <c r="B2287" s="47"/>
      <c r="C2287" s="197" t="s">
        <v>960</v>
      </c>
      <c r="D2287" s="197"/>
      <c r="E2287" s="197"/>
      <c r="F2287" s="197"/>
      <c r="G2287" s="197"/>
      <c r="H2287" s="197"/>
      <c r="I2287" s="46"/>
      <c r="J2287" s="45">
        <v>472530.09</v>
      </c>
      <c r="K2287" s="45"/>
      <c r="L2287" s="93"/>
    </row>
    <row r="2288" spans="1:84" ht="14.25" hidden="1" customHeight="1" x14ac:dyDescent="0.2">
      <c r="A2288" s="44"/>
      <c r="B2288" s="43"/>
      <c r="C2288" s="196" t="s">
        <v>75</v>
      </c>
      <c r="D2288" s="195"/>
      <c r="E2288" s="195"/>
      <c r="F2288" s="195"/>
      <c r="G2288" s="195"/>
      <c r="H2288" s="195"/>
      <c r="I2288" s="100"/>
      <c r="J2288" s="42"/>
      <c r="K2288" s="42"/>
      <c r="L2288" s="92"/>
    </row>
    <row r="2289" spans="1:56" ht="14.25" hidden="1" customHeight="1" x14ac:dyDescent="0.2">
      <c r="A2289" s="44"/>
      <c r="B2289" s="43"/>
      <c r="C2289" s="195" t="s">
        <v>163</v>
      </c>
      <c r="D2289" s="195"/>
      <c r="E2289" s="195"/>
      <c r="F2289" s="195"/>
      <c r="G2289" s="195"/>
      <c r="H2289" s="195"/>
      <c r="I2289" s="100"/>
      <c r="J2289" s="42">
        <f>SUM(BQ439:BQ2274)</f>
        <v>0</v>
      </c>
      <c r="K2289" s="42"/>
      <c r="L2289" s="92"/>
    </row>
    <row r="2290" spans="1:56" ht="14.25" hidden="1" customHeight="1" x14ac:dyDescent="0.2">
      <c r="A2290" s="44"/>
      <c r="B2290" s="43"/>
      <c r="C2290" s="195" t="s">
        <v>162</v>
      </c>
      <c r="D2290" s="195"/>
      <c r="E2290" s="195"/>
      <c r="F2290" s="195"/>
      <c r="G2290" s="195"/>
      <c r="H2290" s="195"/>
      <c r="I2290" s="100"/>
      <c r="J2290" s="42">
        <f>SUM(BR439:BR2274)</f>
        <v>0</v>
      </c>
      <c r="K2290" s="42"/>
      <c r="L2290" s="92"/>
    </row>
    <row r="2292" spans="1:56" ht="16.5" x14ac:dyDescent="0.25">
      <c r="A2292" s="199" t="s">
        <v>976</v>
      </c>
      <c r="B2292" s="199"/>
      <c r="C2292" s="199"/>
      <c r="D2292" s="199"/>
      <c r="E2292" s="199"/>
      <c r="F2292" s="199"/>
      <c r="G2292" s="199"/>
      <c r="H2292" s="199"/>
      <c r="I2292" s="199"/>
      <c r="J2292" s="199"/>
      <c r="K2292" s="199"/>
      <c r="L2292" s="199"/>
    </row>
    <row r="2293" spans="1:56" ht="28.5" x14ac:dyDescent="0.2">
      <c r="A2293" s="103" t="s">
        <v>1058</v>
      </c>
      <c r="B2293" s="55" t="s">
        <v>1059</v>
      </c>
      <c r="C2293" s="55" t="s">
        <v>1060</v>
      </c>
      <c r="D2293" s="54" t="s">
        <v>112</v>
      </c>
      <c r="E2293" s="53">
        <v>0.04</v>
      </c>
      <c r="F2293" s="53"/>
      <c r="G2293" s="53">
        <v>0.04</v>
      </c>
      <c r="H2293" s="51"/>
      <c r="I2293" s="52"/>
      <c r="J2293" s="51"/>
      <c r="K2293" s="52"/>
      <c r="L2293" s="96"/>
      <c r="AC2293" s="39">
        <v>71</v>
      </c>
      <c r="AD2293" s="39">
        <v>71</v>
      </c>
      <c r="AE2293" s="39">
        <v>47.98</v>
      </c>
      <c r="AF2293" s="39">
        <v>47.98</v>
      </c>
      <c r="AS2293" s="39">
        <v>71</v>
      </c>
      <c r="AT2293" s="39">
        <v>47.98</v>
      </c>
      <c r="BC2293" s="39">
        <v>0</v>
      </c>
      <c r="BD2293" s="39">
        <v>0</v>
      </c>
    </row>
    <row r="2295" spans="1:56" ht="14.25" x14ac:dyDescent="0.2">
      <c r="A2295" s="103"/>
      <c r="B2295" s="61">
        <v>1</v>
      </c>
      <c r="C2295" s="55" t="s">
        <v>33</v>
      </c>
      <c r="D2295" s="54"/>
      <c r="E2295" s="53"/>
      <c r="F2295" s="53"/>
      <c r="G2295" s="53"/>
      <c r="H2295" s="51">
        <v>2388.4</v>
      </c>
      <c r="I2295" s="52"/>
      <c r="J2295" s="51">
        <v>95.54</v>
      </c>
      <c r="K2295" s="52"/>
      <c r="L2295" s="96"/>
    </row>
    <row r="2296" spans="1:56" ht="14.25" x14ac:dyDescent="0.2">
      <c r="A2296" s="103"/>
      <c r="B2296" s="61">
        <v>3</v>
      </c>
      <c r="C2296" s="55" t="s">
        <v>34</v>
      </c>
      <c r="D2296" s="54"/>
      <c r="E2296" s="53"/>
      <c r="F2296" s="53"/>
      <c r="G2296" s="53"/>
      <c r="H2296" s="51">
        <v>23.45</v>
      </c>
      <c r="I2296" s="52"/>
      <c r="J2296" s="51">
        <v>0.94</v>
      </c>
      <c r="K2296" s="52"/>
      <c r="L2296" s="96"/>
    </row>
    <row r="2297" spans="1:56" ht="14.25" x14ac:dyDescent="0.2">
      <c r="A2297" s="103"/>
      <c r="B2297" s="61">
        <v>2</v>
      </c>
      <c r="C2297" s="55" t="s">
        <v>67</v>
      </c>
      <c r="D2297" s="54"/>
      <c r="E2297" s="53"/>
      <c r="F2297" s="53"/>
      <c r="G2297" s="53"/>
      <c r="H2297" s="51">
        <v>10.130000000000001</v>
      </c>
      <c r="I2297" s="52"/>
      <c r="J2297" s="62">
        <v>0.41</v>
      </c>
      <c r="K2297" s="52"/>
      <c r="L2297" s="97"/>
    </row>
    <row r="2298" spans="1:56" ht="14.25" x14ac:dyDescent="0.2">
      <c r="A2298" s="103"/>
      <c r="B2298" s="55"/>
      <c r="C2298" s="55" t="s">
        <v>68</v>
      </c>
      <c r="D2298" s="54" t="s">
        <v>69</v>
      </c>
      <c r="E2298" s="53">
        <v>280</v>
      </c>
      <c r="F2298" s="53"/>
      <c r="G2298" s="53">
        <v>11.2</v>
      </c>
      <c r="H2298" s="51"/>
      <c r="I2298" s="52"/>
      <c r="J2298" s="51"/>
      <c r="K2298" s="52"/>
      <c r="L2298" s="96"/>
    </row>
    <row r="2299" spans="1:56" ht="14.25" x14ac:dyDescent="0.2">
      <c r="A2299" s="103"/>
      <c r="B2299" s="55"/>
      <c r="C2299" s="60" t="s">
        <v>70</v>
      </c>
      <c r="D2299" s="59" t="s">
        <v>69</v>
      </c>
      <c r="E2299" s="58">
        <v>0.75</v>
      </c>
      <c r="F2299" s="58"/>
      <c r="G2299" s="58">
        <v>0.03</v>
      </c>
      <c r="H2299" s="56"/>
      <c r="I2299" s="57"/>
      <c r="J2299" s="56"/>
      <c r="K2299" s="57"/>
      <c r="L2299" s="95"/>
    </row>
    <row r="2300" spans="1:56" ht="14.25" x14ac:dyDescent="0.2">
      <c r="A2300" s="103"/>
      <c r="B2300" s="55"/>
      <c r="C2300" s="55" t="s">
        <v>71</v>
      </c>
      <c r="D2300" s="54"/>
      <c r="E2300" s="53"/>
      <c r="F2300" s="53"/>
      <c r="G2300" s="53"/>
      <c r="H2300" s="51">
        <f>H2295+H2296</f>
        <v>2411.85</v>
      </c>
      <c r="I2300" s="52"/>
      <c r="J2300" s="51">
        <f>J2295+J2296</f>
        <v>96.48</v>
      </c>
      <c r="K2300" s="52"/>
      <c r="L2300" s="96"/>
    </row>
    <row r="2301" spans="1:56" ht="14.25" x14ac:dyDescent="0.2">
      <c r="A2301" s="103"/>
      <c r="B2301" s="55"/>
      <c r="C2301" s="55" t="s">
        <v>72</v>
      </c>
      <c r="D2301" s="54"/>
      <c r="E2301" s="53"/>
      <c r="F2301" s="53"/>
      <c r="G2301" s="53"/>
      <c r="H2301" s="51"/>
      <c r="I2301" s="52"/>
      <c r="J2301" s="51">
        <f>SUM(Q2293:Q2304)+SUM(V2293:V2304)</f>
        <v>95.95</v>
      </c>
      <c r="K2301" s="52"/>
      <c r="L2301" s="96"/>
    </row>
    <row r="2302" spans="1:56" ht="28.5" x14ac:dyDescent="0.2">
      <c r="A2302" s="103"/>
      <c r="B2302" s="55" t="s">
        <v>965</v>
      </c>
      <c r="C2302" s="55" t="s">
        <v>964</v>
      </c>
      <c r="D2302" s="54" t="s">
        <v>73</v>
      </c>
      <c r="E2302" s="53">
        <v>74</v>
      </c>
      <c r="F2302" s="53"/>
      <c r="G2302" s="53">
        <v>74</v>
      </c>
      <c r="H2302" s="51"/>
      <c r="I2302" s="52"/>
      <c r="J2302" s="51">
        <f>SUM(AC2293:AC2304)</f>
        <v>71</v>
      </c>
      <c r="K2302" s="52"/>
      <c r="L2302" s="96"/>
    </row>
    <row r="2303" spans="1:56" ht="57" x14ac:dyDescent="0.2">
      <c r="A2303" s="104"/>
      <c r="B2303" s="60" t="s">
        <v>963</v>
      </c>
      <c r="C2303" s="60" t="s">
        <v>962</v>
      </c>
      <c r="D2303" s="59" t="s">
        <v>73</v>
      </c>
      <c r="E2303" s="58">
        <v>50</v>
      </c>
      <c r="F2303" s="58"/>
      <c r="G2303" s="58">
        <v>50</v>
      </c>
      <c r="H2303" s="56"/>
      <c r="I2303" s="57"/>
      <c r="J2303" s="56">
        <f>SUM(AE2293:AE2304)</f>
        <v>47.98</v>
      </c>
      <c r="K2303" s="57"/>
      <c r="L2303" s="95"/>
    </row>
    <row r="2304" spans="1:56" ht="15" x14ac:dyDescent="0.25">
      <c r="C2304" s="198" t="s">
        <v>74</v>
      </c>
      <c r="D2304" s="198"/>
      <c r="E2304" s="198"/>
      <c r="F2304" s="198"/>
      <c r="G2304" s="198"/>
      <c r="H2304" s="198"/>
      <c r="I2304" s="198">
        <f>J2295+J2296+J2302+J2303</f>
        <v>215.46</v>
      </c>
      <c r="J2304" s="198"/>
      <c r="O2304" s="49">
        <f>I2304</f>
        <v>215.46</v>
      </c>
      <c r="P2304" s="39">
        <f>K2304</f>
        <v>0</v>
      </c>
      <c r="Q2304" s="49">
        <f>J2295</f>
        <v>95.54</v>
      </c>
      <c r="R2304" s="49">
        <f>J2295</f>
        <v>95.54</v>
      </c>
      <c r="U2304" s="94">
        <f>L2295</f>
        <v>0</v>
      </c>
      <c r="V2304" s="49">
        <f>J2297</f>
        <v>0.41</v>
      </c>
      <c r="W2304" s="94">
        <f>L2297</f>
        <v>0</v>
      </c>
      <c r="X2304" s="49">
        <f>J2296</f>
        <v>0.94</v>
      </c>
      <c r="Z2304" s="94">
        <f>L2296</f>
        <v>0</v>
      </c>
      <c r="AB2304" s="39">
        <f>0</f>
        <v>0</v>
      </c>
      <c r="AN2304" s="39">
        <v>215.46</v>
      </c>
      <c r="AO2304" s="39">
        <v>0</v>
      </c>
      <c r="AP2304" s="39">
        <v>0.94</v>
      </c>
      <c r="AQ2304" s="39">
        <v>95.54</v>
      </c>
      <c r="AX2304" s="39">
        <v>0</v>
      </c>
      <c r="AY2304" s="39">
        <v>0</v>
      </c>
      <c r="AZ2304" s="39">
        <v>0</v>
      </c>
      <c r="BA2304" s="39">
        <v>0</v>
      </c>
    </row>
    <row r="2305" spans="1:56" ht="28.5" x14ac:dyDescent="0.2">
      <c r="A2305" s="103" t="s">
        <v>1061</v>
      </c>
      <c r="B2305" s="55" t="s">
        <v>1062</v>
      </c>
      <c r="C2305" s="55" t="s">
        <v>1063</v>
      </c>
      <c r="D2305" s="54" t="s">
        <v>112</v>
      </c>
      <c r="E2305" s="53">
        <v>0.01</v>
      </c>
      <c r="F2305" s="53"/>
      <c r="G2305" s="53">
        <v>0.01</v>
      </c>
      <c r="H2305" s="51"/>
      <c r="I2305" s="52"/>
      <c r="J2305" s="51"/>
      <c r="K2305" s="52"/>
      <c r="L2305" s="96"/>
      <c r="AC2305" s="39">
        <v>43.79</v>
      </c>
      <c r="AD2305" s="39">
        <v>43.79</v>
      </c>
      <c r="AE2305" s="39">
        <v>29.59</v>
      </c>
      <c r="AF2305" s="39">
        <v>29.59</v>
      </c>
      <c r="AS2305" s="39">
        <v>43.79</v>
      </c>
      <c r="AT2305" s="39">
        <v>29.59</v>
      </c>
      <c r="BC2305" s="39">
        <v>0</v>
      </c>
      <c r="BD2305" s="39">
        <v>0</v>
      </c>
    </row>
    <row r="2307" spans="1:56" ht="14.25" x14ac:dyDescent="0.2">
      <c r="A2307" s="103"/>
      <c r="B2307" s="61">
        <v>1</v>
      </c>
      <c r="C2307" s="55" t="s">
        <v>33</v>
      </c>
      <c r="D2307" s="54"/>
      <c r="E2307" s="53"/>
      <c r="F2307" s="53"/>
      <c r="G2307" s="53"/>
      <c r="H2307" s="51">
        <v>5885.7</v>
      </c>
      <c r="I2307" s="52"/>
      <c r="J2307" s="51">
        <v>58.86</v>
      </c>
      <c r="K2307" s="52"/>
      <c r="L2307" s="96"/>
    </row>
    <row r="2308" spans="1:56" ht="14.25" x14ac:dyDescent="0.2">
      <c r="A2308" s="103"/>
      <c r="B2308" s="61">
        <v>3</v>
      </c>
      <c r="C2308" s="55" t="s">
        <v>34</v>
      </c>
      <c r="D2308" s="54"/>
      <c r="E2308" s="53"/>
      <c r="F2308" s="53"/>
      <c r="G2308" s="53"/>
      <c r="H2308" s="51">
        <v>70.959999999999994</v>
      </c>
      <c r="I2308" s="52"/>
      <c r="J2308" s="51">
        <v>0.71</v>
      </c>
      <c r="K2308" s="52"/>
      <c r="L2308" s="96"/>
    </row>
    <row r="2309" spans="1:56" ht="14.25" x14ac:dyDescent="0.2">
      <c r="A2309" s="103"/>
      <c r="B2309" s="61">
        <v>2</v>
      </c>
      <c r="C2309" s="55" t="s">
        <v>67</v>
      </c>
      <c r="D2309" s="54"/>
      <c r="E2309" s="53"/>
      <c r="F2309" s="53"/>
      <c r="G2309" s="53"/>
      <c r="H2309" s="51">
        <v>30.65</v>
      </c>
      <c r="I2309" s="52"/>
      <c r="J2309" s="62">
        <v>0.31</v>
      </c>
      <c r="K2309" s="52"/>
      <c r="L2309" s="97"/>
    </row>
    <row r="2310" spans="1:56" ht="14.25" x14ac:dyDescent="0.2">
      <c r="A2310" s="103"/>
      <c r="B2310" s="55"/>
      <c r="C2310" s="55" t="s">
        <v>68</v>
      </c>
      <c r="D2310" s="54" t="s">
        <v>69</v>
      </c>
      <c r="E2310" s="53">
        <v>690</v>
      </c>
      <c r="F2310" s="53"/>
      <c r="G2310" s="53">
        <v>6.9</v>
      </c>
      <c r="H2310" s="51"/>
      <c r="I2310" s="52"/>
      <c r="J2310" s="51"/>
      <c r="K2310" s="52"/>
      <c r="L2310" s="96"/>
    </row>
    <row r="2311" spans="1:56" ht="14.25" x14ac:dyDescent="0.2">
      <c r="A2311" s="103"/>
      <c r="B2311" s="55"/>
      <c r="C2311" s="60" t="s">
        <v>70</v>
      </c>
      <c r="D2311" s="59" t="s">
        <v>69</v>
      </c>
      <c r="E2311" s="58">
        <v>2.27</v>
      </c>
      <c r="F2311" s="58"/>
      <c r="G2311" s="58">
        <v>2.2700000000000001E-2</v>
      </c>
      <c r="H2311" s="56"/>
      <c r="I2311" s="57"/>
      <c r="J2311" s="56"/>
      <c r="K2311" s="57"/>
      <c r="L2311" s="95"/>
    </row>
    <row r="2312" spans="1:56" ht="14.25" x14ac:dyDescent="0.2">
      <c r="A2312" s="103"/>
      <c r="B2312" s="55"/>
      <c r="C2312" s="55" t="s">
        <v>71</v>
      </c>
      <c r="D2312" s="54"/>
      <c r="E2312" s="53"/>
      <c r="F2312" s="53"/>
      <c r="G2312" s="53"/>
      <c r="H2312" s="51">
        <f>H2307+H2308</f>
        <v>5956.66</v>
      </c>
      <c r="I2312" s="52"/>
      <c r="J2312" s="51">
        <f>J2307+J2308</f>
        <v>59.57</v>
      </c>
      <c r="K2312" s="52"/>
      <c r="L2312" s="96"/>
    </row>
    <row r="2313" spans="1:56" ht="14.25" x14ac:dyDescent="0.2">
      <c r="A2313" s="103"/>
      <c r="B2313" s="55"/>
      <c r="C2313" s="55" t="s">
        <v>72</v>
      </c>
      <c r="D2313" s="54"/>
      <c r="E2313" s="53"/>
      <c r="F2313" s="53"/>
      <c r="G2313" s="53"/>
      <c r="H2313" s="51"/>
      <c r="I2313" s="52"/>
      <c r="J2313" s="51">
        <f>SUM(Q2305:Q2316)+SUM(V2305:V2316)</f>
        <v>59.17</v>
      </c>
      <c r="K2313" s="52"/>
      <c r="L2313" s="96"/>
    </row>
    <row r="2314" spans="1:56" ht="28.5" x14ac:dyDescent="0.2">
      <c r="A2314" s="103"/>
      <c r="B2314" s="55" t="s">
        <v>965</v>
      </c>
      <c r="C2314" s="55" t="s">
        <v>964</v>
      </c>
      <c r="D2314" s="54" t="s">
        <v>73</v>
      </c>
      <c r="E2314" s="53">
        <v>74</v>
      </c>
      <c r="F2314" s="53"/>
      <c r="G2314" s="53">
        <v>74</v>
      </c>
      <c r="H2314" s="51"/>
      <c r="I2314" s="52"/>
      <c r="J2314" s="51">
        <f>SUM(AC2305:AC2316)</f>
        <v>43.79</v>
      </c>
      <c r="K2314" s="52"/>
      <c r="L2314" s="96"/>
    </row>
    <row r="2315" spans="1:56" ht="57" x14ac:dyDescent="0.2">
      <c r="A2315" s="104"/>
      <c r="B2315" s="60" t="s">
        <v>963</v>
      </c>
      <c r="C2315" s="60" t="s">
        <v>962</v>
      </c>
      <c r="D2315" s="59" t="s">
        <v>73</v>
      </c>
      <c r="E2315" s="58">
        <v>50</v>
      </c>
      <c r="F2315" s="58"/>
      <c r="G2315" s="58">
        <v>50</v>
      </c>
      <c r="H2315" s="56"/>
      <c r="I2315" s="57"/>
      <c r="J2315" s="56">
        <f>SUM(AE2305:AE2316)</f>
        <v>29.59</v>
      </c>
      <c r="K2315" s="57"/>
      <c r="L2315" s="95"/>
    </row>
    <row r="2316" spans="1:56" ht="15" x14ac:dyDescent="0.25">
      <c r="C2316" s="198" t="s">
        <v>74</v>
      </c>
      <c r="D2316" s="198"/>
      <c r="E2316" s="198"/>
      <c r="F2316" s="198"/>
      <c r="G2316" s="198"/>
      <c r="H2316" s="198"/>
      <c r="I2316" s="198">
        <f>J2307+J2308+J2314+J2315</f>
        <v>132.94999999999999</v>
      </c>
      <c r="J2316" s="198"/>
      <c r="O2316" s="49">
        <f>I2316</f>
        <v>132.94999999999999</v>
      </c>
      <c r="P2316" s="39">
        <f>K2316</f>
        <v>0</v>
      </c>
      <c r="Q2316" s="49">
        <f>J2307</f>
        <v>58.86</v>
      </c>
      <c r="R2316" s="49">
        <f>J2307</f>
        <v>58.86</v>
      </c>
      <c r="U2316" s="94">
        <f>L2307</f>
        <v>0</v>
      </c>
      <c r="V2316" s="49">
        <f>J2309</f>
        <v>0.31</v>
      </c>
      <c r="W2316" s="94">
        <f>L2309</f>
        <v>0</v>
      </c>
      <c r="X2316" s="49">
        <f>J2308</f>
        <v>0.71</v>
      </c>
      <c r="Z2316" s="94">
        <f>L2308</f>
        <v>0</v>
      </c>
      <c r="AB2316" s="39">
        <f>0</f>
        <v>0</v>
      </c>
      <c r="AN2316" s="39">
        <v>132.94999999999999</v>
      </c>
      <c r="AO2316" s="39">
        <v>0</v>
      </c>
      <c r="AP2316" s="39">
        <v>0.71</v>
      </c>
      <c r="AQ2316" s="39">
        <v>58.86</v>
      </c>
      <c r="AX2316" s="39">
        <v>0</v>
      </c>
      <c r="AY2316" s="39">
        <v>0</v>
      </c>
      <c r="AZ2316" s="39">
        <v>0</v>
      </c>
      <c r="BA2316" s="39">
        <v>0</v>
      </c>
    </row>
    <row r="2317" spans="1:56" ht="28.5" x14ac:dyDescent="0.2">
      <c r="A2317" s="103" t="s">
        <v>1064</v>
      </c>
      <c r="B2317" s="55" t="s">
        <v>1065</v>
      </c>
      <c r="C2317" s="55" t="s">
        <v>1066</v>
      </c>
      <c r="D2317" s="54" t="s">
        <v>112</v>
      </c>
      <c r="E2317" s="53">
        <v>0.02</v>
      </c>
      <c r="F2317" s="53"/>
      <c r="G2317" s="53">
        <v>0.02</v>
      </c>
      <c r="H2317" s="51"/>
      <c r="I2317" s="52"/>
      <c r="J2317" s="51"/>
      <c r="K2317" s="52"/>
      <c r="L2317" s="96"/>
      <c r="AC2317" s="39">
        <v>142.44999999999999</v>
      </c>
      <c r="AD2317" s="39">
        <v>142.44999999999999</v>
      </c>
      <c r="AE2317" s="39">
        <v>96.25</v>
      </c>
      <c r="AF2317" s="39">
        <v>96.25</v>
      </c>
      <c r="AS2317" s="39">
        <v>142.44999999999999</v>
      </c>
      <c r="AT2317" s="39">
        <v>96.25</v>
      </c>
      <c r="BC2317" s="39">
        <v>0</v>
      </c>
      <c r="BD2317" s="39">
        <v>0</v>
      </c>
    </row>
    <row r="2319" spans="1:56" ht="14.25" x14ac:dyDescent="0.2">
      <c r="A2319" s="103"/>
      <c r="B2319" s="61">
        <v>1</v>
      </c>
      <c r="C2319" s="55" t="s">
        <v>33</v>
      </c>
      <c r="D2319" s="54"/>
      <c r="E2319" s="53"/>
      <c r="F2319" s="53"/>
      <c r="G2319" s="53"/>
      <c r="H2319" s="51">
        <v>9553.6</v>
      </c>
      <c r="I2319" s="52"/>
      <c r="J2319" s="51">
        <v>191.07</v>
      </c>
      <c r="K2319" s="52"/>
      <c r="L2319" s="96"/>
    </row>
    <row r="2320" spans="1:56" ht="14.25" x14ac:dyDescent="0.2">
      <c r="A2320" s="103"/>
      <c r="B2320" s="61">
        <v>3</v>
      </c>
      <c r="C2320" s="55" t="s">
        <v>34</v>
      </c>
      <c r="D2320" s="54"/>
      <c r="E2320" s="53"/>
      <c r="F2320" s="53"/>
      <c r="G2320" s="53"/>
      <c r="H2320" s="51">
        <v>165.37</v>
      </c>
      <c r="I2320" s="52"/>
      <c r="J2320" s="51">
        <v>3.31</v>
      </c>
      <c r="K2320" s="52"/>
      <c r="L2320" s="96"/>
    </row>
    <row r="2321" spans="1:56" ht="14.25" x14ac:dyDescent="0.2">
      <c r="A2321" s="103"/>
      <c r="B2321" s="61">
        <v>2</v>
      </c>
      <c r="C2321" s="55" t="s">
        <v>67</v>
      </c>
      <c r="D2321" s="54"/>
      <c r="E2321" s="53"/>
      <c r="F2321" s="53"/>
      <c r="G2321" s="53"/>
      <c r="H2321" s="51">
        <v>71.42</v>
      </c>
      <c r="I2321" s="52"/>
      <c r="J2321" s="62">
        <v>1.43</v>
      </c>
      <c r="K2321" s="52"/>
      <c r="L2321" s="97"/>
    </row>
    <row r="2322" spans="1:56" ht="14.25" x14ac:dyDescent="0.2">
      <c r="A2322" s="103"/>
      <c r="B2322" s="55"/>
      <c r="C2322" s="55" t="s">
        <v>68</v>
      </c>
      <c r="D2322" s="54" t="s">
        <v>69</v>
      </c>
      <c r="E2322" s="53">
        <v>1120</v>
      </c>
      <c r="F2322" s="53"/>
      <c r="G2322" s="53">
        <v>22.4</v>
      </c>
      <c r="H2322" s="51"/>
      <c r="I2322" s="52"/>
      <c r="J2322" s="51"/>
      <c r="K2322" s="52"/>
      <c r="L2322" s="96"/>
    </row>
    <row r="2323" spans="1:56" ht="14.25" x14ac:dyDescent="0.2">
      <c r="A2323" s="103"/>
      <c r="B2323" s="55"/>
      <c r="C2323" s="60" t="s">
        <v>70</v>
      </c>
      <c r="D2323" s="59" t="s">
        <v>69</v>
      </c>
      <c r="E2323" s="58">
        <v>5.29</v>
      </c>
      <c r="F2323" s="58"/>
      <c r="G2323" s="58">
        <v>0.10580000000000001</v>
      </c>
      <c r="H2323" s="56"/>
      <c r="I2323" s="57"/>
      <c r="J2323" s="56"/>
      <c r="K2323" s="57"/>
      <c r="L2323" s="95"/>
    </row>
    <row r="2324" spans="1:56" ht="14.25" x14ac:dyDescent="0.2">
      <c r="A2324" s="103"/>
      <c r="B2324" s="55"/>
      <c r="C2324" s="55" t="s">
        <v>71</v>
      </c>
      <c r="D2324" s="54"/>
      <c r="E2324" s="53"/>
      <c r="F2324" s="53"/>
      <c r="G2324" s="53"/>
      <c r="H2324" s="51">
        <f>H2319+H2320</f>
        <v>9718.9700000000012</v>
      </c>
      <c r="I2324" s="52"/>
      <c r="J2324" s="51">
        <f>J2319+J2320</f>
        <v>194.38</v>
      </c>
      <c r="K2324" s="52"/>
      <c r="L2324" s="96"/>
    </row>
    <row r="2325" spans="1:56" ht="14.25" x14ac:dyDescent="0.2">
      <c r="A2325" s="103"/>
      <c r="B2325" s="55"/>
      <c r="C2325" s="55" t="s">
        <v>72</v>
      </c>
      <c r="D2325" s="54"/>
      <c r="E2325" s="53"/>
      <c r="F2325" s="53"/>
      <c r="G2325" s="53"/>
      <c r="H2325" s="51"/>
      <c r="I2325" s="52"/>
      <c r="J2325" s="51">
        <f>SUM(Q2317:Q2328)+SUM(V2317:V2328)</f>
        <v>192.5</v>
      </c>
      <c r="K2325" s="52"/>
      <c r="L2325" s="96"/>
    </row>
    <row r="2326" spans="1:56" ht="28.5" x14ac:dyDescent="0.2">
      <c r="A2326" s="103"/>
      <c r="B2326" s="55" t="s">
        <v>965</v>
      </c>
      <c r="C2326" s="55" t="s">
        <v>964</v>
      </c>
      <c r="D2326" s="54" t="s">
        <v>73</v>
      </c>
      <c r="E2326" s="53">
        <v>74</v>
      </c>
      <c r="F2326" s="53"/>
      <c r="G2326" s="53">
        <v>74</v>
      </c>
      <c r="H2326" s="51"/>
      <c r="I2326" s="52"/>
      <c r="J2326" s="51">
        <f>SUM(AC2317:AC2328)</f>
        <v>142.44999999999999</v>
      </c>
      <c r="K2326" s="52"/>
      <c r="L2326" s="96"/>
    </row>
    <row r="2327" spans="1:56" ht="57" x14ac:dyDescent="0.2">
      <c r="A2327" s="104"/>
      <c r="B2327" s="60" t="s">
        <v>963</v>
      </c>
      <c r="C2327" s="60" t="s">
        <v>962</v>
      </c>
      <c r="D2327" s="59" t="s">
        <v>73</v>
      </c>
      <c r="E2327" s="58">
        <v>50</v>
      </c>
      <c r="F2327" s="58"/>
      <c r="G2327" s="58">
        <v>50</v>
      </c>
      <c r="H2327" s="56"/>
      <c r="I2327" s="57"/>
      <c r="J2327" s="56">
        <f>SUM(AE2317:AE2328)</f>
        <v>96.25</v>
      </c>
      <c r="K2327" s="57"/>
      <c r="L2327" s="95"/>
    </row>
    <row r="2328" spans="1:56" ht="15" x14ac:dyDescent="0.25">
      <c r="C2328" s="198" t="s">
        <v>74</v>
      </c>
      <c r="D2328" s="198"/>
      <c r="E2328" s="198"/>
      <c r="F2328" s="198"/>
      <c r="G2328" s="198"/>
      <c r="H2328" s="198"/>
      <c r="I2328" s="198">
        <f>J2319+J2320+J2326+J2327</f>
        <v>433.08</v>
      </c>
      <c r="J2328" s="198"/>
      <c r="O2328" s="49">
        <f>I2328</f>
        <v>433.08</v>
      </c>
      <c r="P2328" s="39">
        <f>K2328</f>
        <v>0</v>
      </c>
      <c r="Q2328" s="49">
        <f>J2319</f>
        <v>191.07</v>
      </c>
      <c r="R2328" s="49">
        <f>J2319</f>
        <v>191.07</v>
      </c>
      <c r="U2328" s="94">
        <f>L2319</f>
        <v>0</v>
      </c>
      <c r="V2328" s="49">
        <f>J2321</f>
        <v>1.43</v>
      </c>
      <c r="W2328" s="94">
        <f>L2321</f>
        <v>0</v>
      </c>
      <c r="X2328" s="49">
        <f>J2320</f>
        <v>3.31</v>
      </c>
      <c r="Z2328" s="94">
        <f>L2320</f>
        <v>0</v>
      </c>
      <c r="AB2328" s="39">
        <f>0</f>
        <v>0</v>
      </c>
      <c r="AN2328" s="39">
        <v>433.08</v>
      </c>
      <c r="AO2328" s="39">
        <v>0</v>
      </c>
      <c r="AP2328" s="39">
        <v>3.31</v>
      </c>
      <c r="AQ2328" s="39">
        <v>191.07</v>
      </c>
      <c r="AX2328" s="39">
        <v>0</v>
      </c>
      <c r="AY2328" s="39">
        <v>0</v>
      </c>
      <c r="AZ2328" s="39">
        <v>0</v>
      </c>
      <c r="BA2328" s="39">
        <v>0</v>
      </c>
    </row>
    <row r="2329" spans="1:56" ht="28.5" x14ac:dyDescent="0.2">
      <c r="A2329" s="103" t="s">
        <v>1067</v>
      </c>
      <c r="B2329" s="55" t="s">
        <v>1068</v>
      </c>
      <c r="C2329" s="55" t="s">
        <v>1069</v>
      </c>
      <c r="D2329" s="54" t="s">
        <v>112</v>
      </c>
      <c r="E2329" s="53">
        <v>0.01</v>
      </c>
      <c r="F2329" s="53"/>
      <c r="G2329" s="53">
        <v>0.01</v>
      </c>
      <c r="H2329" s="51"/>
      <c r="I2329" s="52"/>
      <c r="J2329" s="51"/>
      <c r="K2329" s="52"/>
      <c r="L2329" s="96"/>
      <c r="AC2329" s="39">
        <v>91.63</v>
      </c>
      <c r="AD2329" s="39">
        <v>91.63</v>
      </c>
      <c r="AE2329" s="39">
        <v>61.91</v>
      </c>
      <c r="AF2329" s="39">
        <v>61.91</v>
      </c>
      <c r="AS2329" s="39">
        <v>91.63</v>
      </c>
      <c r="AT2329" s="39">
        <v>61.91</v>
      </c>
      <c r="BC2329" s="39">
        <v>0</v>
      </c>
      <c r="BD2329" s="39">
        <v>0</v>
      </c>
    </row>
    <row r="2331" spans="1:56" ht="14.25" x14ac:dyDescent="0.2">
      <c r="A2331" s="103"/>
      <c r="B2331" s="61">
        <v>1</v>
      </c>
      <c r="C2331" s="55" t="s">
        <v>33</v>
      </c>
      <c r="D2331" s="54"/>
      <c r="E2331" s="53"/>
      <c r="F2331" s="53"/>
      <c r="G2331" s="53"/>
      <c r="H2331" s="51">
        <v>12197.9</v>
      </c>
      <c r="I2331" s="52"/>
      <c r="J2331" s="51">
        <v>121.98</v>
      </c>
      <c r="K2331" s="52"/>
      <c r="L2331" s="96"/>
    </row>
    <row r="2332" spans="1:56" ht="14.25" x14ac:dyDescent="0.2">
      <c r="A2332" s="103"/>
      <c r="B2332" s="61">
        <v>3</v>
      </c>
      <c r="C2332" s="55" t="s">
        <v>34</v>
      </c>
      <c r="D2332" s="54"/>
      <c r="E2332" s="53"/>
      <c r="F2332" s="53"/>
      <c r="G2332" s="53"/>
      <c r="H2332" s="51">
        <v>425.76</v>
      </c>
      <c r="I2332" s="52"/>
      <c r="J2332" s="51">
        <v>4.26</v>
      </c>
      <c r="K2332" s="52"/>
      <c r="L2332" s="96"/>
    </row>
    <row r="2333" spans="1:56" ht="14.25" x14ac:dyDescent="0.2">
      <c r="A2333" s="103"/>
      <c r="B2333" s="61">
        <v>2</v>
      </c>
      <c r="C2333" s="55" t="s">
        <v>67</v>
      </c>
      <c r="D2333" s="54"/>
      <c r="E2333" s="53"/>
      <c r="F2333" s="53"/>
      <c r="G2333" s="53"/>
      <c r="H2333" s="51">
        <v>183.87</v>
      </c>
      <c r="I2333" s="52"/>
      <c r="J2333" s="62">
        <v>1.84</v>
      </c>
      <c r="K2333" s="52"/>
      <c r="L2333" s="97"/>
    </row>
    <row r="2334" spans="1:56" ht="14.25" x14ac:dyDescent="0.2">
      <c r="A2334" s="103"/>
      <c r="B2334" s="55"/>
      <c r="C2334" s="55" t="s">
        <v>68</v>
      </c>
      <c r="D2334" s="54" t="s">
        <v>69</v>
      </c>
      <c r="E2334" s="53">
        <v>1430</v>
      </c>
      <c r="F2334" s="53"/>
      <c r="G2334" s="53">
        <v>14.3</v>
      </c>
      <c r="H2334" s="51"/>
      <c r="I2334" s="52"/>
      <c r="J2334" s="51"/>
      <c r="K2334" s="52"/>
      <c r="L2334" s="96"/>
    </row>
    <row r="2335" spans="1:56" ht="14.25" x14ac:dyDescent="0.2">
      <c r="A2335" s="103"/>
      <c r="B2335" s="55"/>
      <c r="C2335" s="60" t="s">
        <v>70</v>
      </c>
      <c r="D2335" s="59" t="s">
        <v>69</v>
      </c>
      <c r="E2335" s="58">
        <v>13.62</v>
      </c>
      <c r="F2335" s="58"/>
      <c r="G2335" s="58">
        <v>0.13619999999999999</v>
      </c>
      <c r="H2335" s="56"/>
      <c r="I2335" s="57"/>
      <c r="J2335" s="56"/>
      <c r="K2335" s="57"/>
      <c r="L2335" s="95"/>
    </row>
    <row r="2336" spans="1:56" ht="14.25" x14ac:dyDescent="0.2">
      <c r="A2336" s="103"/>
      <c r="B2336" s="55"/>
      <c r="C2336" s="55" t="s">
        <v>71</v>
      </c>
      <c r="D2336" s="54"/>
      <c r="E2336" s="53"/>
      <c r="F2336" s="53"/>
      <c r="G2336" s="53"/>
      <c r="H2336" s="51">
        <f>H2331+H2332</f>
        <v>12623.66</v>
      </c>
      <c r="I2336" s="52"/>
      <c r="J2336" s="51">
        <f>J2331+J2332</f>
        <v>126.24000000000001</v>
      </c>
      <c r="K2336" s="52"/>
      <c r="L2336" s="96"/>
    </row>
    <row r="2337" spans="1:56" ht="14.25" x14ac:dyDescent="0.2">
      <c r="A2337" s="103"/>
      <c r="B2337" s="55"/>
      <c r="C2337" s="55" t="s">
        <v>72</v>
      </c>
      <c r="D2337" s="54"/>
      <c r="E2337" s="53"/>
      <c r="F2337" s="53"/>
      <c r="G2337" s="53"/>
      <c r="H2337" s="51"/>
      <c r="I2337" s="52"/>
      <c r="J2337" s="51">
        <f>SUM(Q2329:Q2340)+SUM(V2329:V2340)</f>
        <v>123.82000000000001</v>
      </c>
      <c r="K2337" s="52"/>
      <c r="L2337" s="96"/>
    </row>
    <row r="2338" spans="1:56" ht="28.5" x14ac:dyDescent="0.2">
      <c r="A2338" s="103"/>
      <c r="B2338" s="55" t="s">
        <v>965</v>
      </c>
      <c r="C2338" s="55" t="s">
        <v>964</v>
      </c>
      <c r="D2338" s="54" t="s">
        <v>73</v>
      </c>
      <c r="E2338" s="53">
        <v>74</v>
      </c>
      <c r="F2338" s="53"/>
      <c r="G2338" s="53">
        <v>74</v>
      </c>
      <c r="H2338" s="51"/>
      <c r="I2338" s="52"/>
      <c r="J2338" s="51">
        <f>SUM(AC2329:AC2340)</f>
        <v>91.63</v>
      </c>
      <c r="K2338" s="52"/>
      <c r="L2338" s="96"/>
    </row>
    <row r="2339" spans="1:56" ht="57" x14ac:dyDescent="0.2">
      <c r="A2339" s="104"/>
      <c r="B2339" s="60" t="s">
        <v>963</v>
      </c>
      <c r="C2339" s="60" t="s">
        <v>962</v>
      </c>
      <c r="D2339" s="59" t="s">
        <v>73</v>
      </c>
      <c r="E2339" s="58">
        <v>50</v>
      </c>
      <c r="F2339" s="58"/>
      <c r="G2339" s="58">
        <v>50</v>
      </c>
      <c r="H2339" s="56"/>
      <c r="I2339" s="57"/>
      <c r="J2339" s="56">
        <f>SUM(AE2329:AE2340)</f>
        <v>61.91</v>
      </c>
      <c r="K2339" s="57"/>
      <c r="L2339" s="95"/>
    </row>
    <row r="2340" spans="1:56" ht="15" x14ac:dyDescent="0.25">
      <c r="C2340" s="198" t="s">
        <v>74</v>
      </c>
      <c r="D2340" s="198"/>
      <c r="E2340" s="198"/>
      <c r="F2340" s="198"/>
      <c r="G2340" s="198"/>
      <c r="H2340" s="198"/>
      <c r="I2340" s="198">
        <f>J2331+J2332+J2338+J2339</f>
        <v>279.77999999999997</v>
      </c>
      <c r="J2340" s="198"/>
      <c r="O2340" s="49">
        <f>I2340</f>
        <v>279.77999999999997</v>
      </c>
      <c r="P2340" s="39">
        <f>K2340</f>
        <v>0</v>
      </c>
      <c r="Q2340" s="49">
        <f>J2331</f>
        <v>121.98</v>
      </c>
      <c r="R2340" s="49">
        <f>J2331</f>
        <v>121.98</v>
      </c>
      <c r="U2340" s="94">
        <f>L2331</f>
        <v>0</v>
      </c>
      <c r="V2340" s="49">
        <f>J2333</f>
        <v>1.84</v>
      </c>
      <c r="W2340" s="94">
        <f>L2333</f>
        <v>0</v>
      </c>
      <c r="X2340" s="49">
        <f>J2332</f>
        <v>4.26</v>
      </c>
      <c r="Z2340" s="94">
        <f>L2332</f>
        <v>0</v>
      </c>
      <c r="AB2340" s="39">
        <f>0</f>
        <v>0</v>
      </c>
      <c r="AN2340" s="39">
        <v>279.77999999999997</v>
      </c>
      <c r="AO2340" s="39">
        <v>0</v>
      </c>
      <c r="AP2340" s="39">
        <v>4.26</v>
      </c>
      <c r="AQ2340" s="39">
        <v>121.98</v>
      </c>
      <c r="AX2340" s="39">
        <v>0</v>
      </c>
      <c r="AY2340" s="39">
        <v>0</v>
      </c>
      <c r="AZ2340" s="39">
        <v>0</v>
      </c>
      <c r="BA2340" s="39">
        <v>0</v>
      </c>
    </row>
    <row r="2341" spans="1:56" ht="28.5" x14ac:dyDescent="0.2">
      <c r="A2341" s="103" t="s">
        <v>1070</v>
      </c>
      <c r="B2341" s="55" t="s">
        <v>1071</v>
      </c>
      <c r="C2341" s="55" t="s">
        <v>1072</v>
      </c>
      <c r="D2341" s="54" t="s">
        <v>112</v>
      </c>
      <c r="E2341" s="53">
        <v>0.01</v>
      </c>
      <c r="F2341" s="53"/>
      <c r="G2341" s="53">
        <v>0.01</v>
      </c>
      <c r="H2341" s="51"/>
      <c r="I2341" s="52"/>
      <c r="J2341" s="51"/>
      <c r="K2341" s="52"/>
      <c r="L2341" s="96"/>
      <c r="AC2341" s="39">
        <v>110.05</v>
      </c>
      <c r="AD2341" s="39">
        <v>110.05</v>
      </c>
      <c r="AE2341" s="39">
        <v>74.36</v>
      </c>
      <c r="AF2341" s="39">
        <v>74.36</v>
      </c>
      <c r="AS2341" s="39">
        <v>110.05</v>
      </c>
      <c r="AT2341" s="39">
        <v>74.36</v>
      </c>
      <c r="BC2341" s="39">
        <v>0</v>
      </c>
      <c r="BD2341" s="39">
        <v>0</v>
      </c>
    </row>
    <row r="2343" spans="1:56" ht="14.25" x14ac:dyDescent="0.2">
      <c r="A2343" s="103"/>
      <c r="B2343" s="61">
        <v>1</v>
      </c>
      <c r="C2343" s="55" t="s">
        <v>33</v>
      </c>
      <c r="D2343" s="54"/>
      <c r="E2343" s="53"/>
      <c r="F2343" s="53"/>
      <c r="G2343" s="53"/>
      <c r="H2343" s="51">
        <v>14586.3</v>
      </c>
      <c r="I2343" s="52"/>
      <c r="J2343" s="51">
        <v>145.86000000000001</v>
      </c>
      <c r="K2343" s="52"/>
      <c r="L2343" s="96"/>
    </row>
    <row r="2344" spans="1:56" ht="14.25" x14ac:dyDescent="0.2">
      <c r="A2344" s="103"/>
      <c r="B2344" s="61">
        <v>3</v>
      </c>
      <c r="C2344" s="55" t="s">
        <v>34</v>
      </c>
      <c r="D2344" s="54"/>
      <c r="E2344" s="53"/>
      <c r="F2344" s="53"/>
      <c r="G2344" s="53"/>
      <c r="H2344" s="51">
        <v>662.09</v>
      </c>
      <c r="I2344" s="52"/>
      <c r="J2344" s="51">
        <v>6.62</v>
      </c>
      <c r="K2344" s="52"/>
      <c r="L2344" s="96"/>
    </row>
    <row r="2345" spans="1:56" ht="14.25" x14ac:dyDescent="0.2">
      <c r="A2345" s="103"/>
      <c r="B2345" s="61">
        <v>2</v>
      </c>
      <c r="C2345" s="55" t="s">
        <v>67</v>
      </c>
      <c r="D2345" s="54"/>
      <c r="E2345" s="53"/>
      <c r="F2345" s="53"/>
      <c r="G2345" s="53"/>
      <c r="H2345" s="51">
        <v>285.93</v>
      </c>
      <c r="I2345" s="52"/>
      <c r="J2345" s="62">
        <v>2.86</v>
      </c>
      <c r="K2345" s="52"/>
      <c r="L2345" s="97"/>
    </row>
    <row r="2346" spans="1:56" ht="14.25" x14ac:dyDescent="0.2">
      <c r="A2346" s="103"/>
      <c r="B2346" s="55"/>
      <c r="C2346" s="55" t="s">
        <v>68</v>
      </c>
      <c r="D2346" s="54" t="s">
        <v>69</v>
      </c>
      <c r="E2346" s="53">
        <v>1710</v>
      </c>
      <c r="F2346" s="53"/>
      <c r="G2346" s="53">
        <v>17.100000000000001</v>
      </c>
      <c r="H2346" s="51"/>
      <c r="I2346" s="52"/>
      <c r="J2346" s="51"/>
      <c r="K2346" s="52"/>
      <c r="L2346" s="96"/>
    </row>
    <row r="2347" spans="1:56" ht="14.25" x14ac:dyDescent="0.2">
      <c r="A2347" s="103"/>
      <c r="B2347" s="55"/>
      <c r="C2347" s="60" t="s">
        <v>70</v>
      </c>
      <c r="D2347" s="59" t="s">
        <v>69</v>
      </c>
      <c r="E2347" s="58">
        <v>21.18</v>
      </c>
      <c r="F2347" s="58"/>
      <c r="G2347" s="58">
        <v>0.21179999999999999</v>
      </c>
      <c r="H2347" s="56"/>
      <c r="I2347" s="57"/>
      <c r="J2347" s="56"/>
      <c r="K2347" s="57"/>
      <c r="L2347" s="95"/>
    </row>
    <row r="2348" spans="1:56" ht="14.25" x14ac:dyDescent="0.2">
      <c r="A2348" s="103"/>
      <c r="B2348" s="55"/>
      <c r="C2348" s="55" t="s">
        <v>71</v>
      </c>
      <c r="D2348" s="54"/>
      <c r="E2348" s="53"/>
      <c r="F2348" s="53"/>
      <c r="G2348" s="53"/>
      <c r="H2348" s="51">
        <f>H2343+H2344</f>
        <v>15248.39</v>
      </c>
      <c r="I2348" s="52"/>
      <c r="J2348" s="51">
        <f>J2343+J2344</f>
        <v>152.48000000000002</v>
      </c>
      <c r="K2348" s="52"/>
      <c r="L2348" s="96"/>
    </row>
    <row r="2349" spans="1:56" ht="14.25" x14ac:dyDescent="0.2">
      <c r="A2349" s="103"/>
      <c r="B2349" s="55"/>
      <c r="C2349" s="55" t="s">
        <v>72</v>
      </c>
      <c r="D2349" s="54"/>
      <c r="E2349" s="53"/>
      <c r="F2349" s="53"/>
      <c r="G2349" s="53"/>
      <c r="H2349" s="51"/>
      <c r="I2349" s="52"/>
      <c r="J2349" s="51">
        <f>SUM(Q2341:Q2352)+SUM(V2341:V2352)</f>
        <v>148.72000000000003</v>
      </c>
      <c r="K2349" s="52"/>
      <c r="L2349" s="96"/>
    </row>
    <row r="2350" spans="1:56" ht="28.5" x14ac:dyDescent="0.2">
      <c r="A2350" s="103"/>
      <c r="B2350" s="55" t="s">
        <v>965</v>
      </c>
      <c r="C2350" s="55" t="s">
        <v>964</v>
      </c>
      <c r="D2350" s="54" t="s">
        <v>73</v>
      </c>
      <c r="E2350" s="53">
        <v>74</v>
      </c>
      <c r="F2350" s="53"/>
      <c r="G2350" s="53">
        <v>74</v>
      </c>
      <c r="H2350" s="51"/>
      <c r="I2350" s="52"/>
      <c r="J2350" s="51">
        <f>SUM(AC2341:AC2352)</f>
        <v>110.05</v>
      </c>
      <c r="K2350" s="52"/>
      <c r="L2350" s="96"/>
    </row>
    <row r="2351" spans="1:56" ht="57" x14ac:dyDescent="0.2">
      <c r="A2351" s="104"/>
      <c r="B2351" s="60" t="s">
        <v>963</v>
      </c>
      <c r="C2351" s="60" t="s">
        <v>962</v>
      </c>
      <c r="D2351" s="59" t="s">
        <v>73</v>
      </c>
      <c r="E2351" s="58">
        <v>50</v>
      </c>
      <c r="F2351" s="58"/>
      <c r="G2351" s="58">
        <v>50</v>
      </c>
      <c r="H2351" s="56"/>
      <c r="I2351" s="57"/>
      <c r="J2351" s="56">
        <f>SUM(AE2341:AE2352)</f>
        <v>74.36</v>
      </c>
      <c r="K2351" s="57"/>
      <c r="L2351" s="95"/>
    </row>
    <row r="2352" spans="1:56" ht="15" x14ac:dyDescent="0.25">
      <c r="C2352" s="198" t="s">
        <v>74</v>
      </c>
      <c r="D2352" s="198"/>
      <c r="E2352" s="198"/>
      <c r="F2352" s="198"/>
      <c r="G2352" s="198"/>
      <c r="H2352" s="198"/>
      <c r="I2352" s="198">
        <f>J2343+J2344+J2350+J2351</f>
        <v>336.89000000000004</v>
      </c>
      <c r="J2352" s="198"/>
      <c r="O2352" s="49">
        <f>I2352</f>
        <v>336.89000000000004</v>
      </c>
      <c r="P2352" s="39">
        <f>K2352</f>
        <v>0</v>
      </c>
      <c r="Q2352" s="49">
        <f>J2343</f>
        <v>145.86000000000001</v>
      </c>
      <c r="R2352" s="49">
        <f>J2343</f>
        <v>145.86000000000001</v>
      </c>
      <c r="U2352" s="94">
        <f>L2343</f>
        <v>0</v>
      </c>
      <c r="V2352" s="49">
        <f>J2345</f>
        <v>2.86</v>
      </c>
      <c r="W2352" s="94">
        <f>L2345</f>
        <v>0</v>
      </c>
      <c r="X2352" s="49">
        <f>J2344</f>
        <v>6.62</v>
      </c>
      <c r="Z2352" s="94">
        <f>L2344</f>
        <v>0</v>
      </c>
      <c r="AB2352" s="39">
        <f>0</f>
        <v>0</v>
      </c>
      <c r="AN2352" s="39">
        <v>336.89000000000004</v>
      </c>
      <c r="AO2352" s="39">
        <v>0</v>
      </c>
      <c r="AP2352" s="39">
        <v>6.62</v>
      </c>
      <c r="AQ2352" s="39">
        <v>145.86000000000001</v>
      </c>
      <c r="AX2352" s="39">
        <v>0</v>
      </c>
      <c r="AY2352" s="39">
        <v>0</v>
      </c>
      <c r="AZ2352" s="39">
        <v>0</v>
      </c>
      <c r="BA2352" s="39">
        <v>0</v>
      </c>
    </row>
    <row r="2353" spans="1:56" ht="28.5" x14ac:dyDescent="0.2">
      <c r="A2353" s="103" t="s">
        <v>1073</v>
      </c>
      <c r="B2353" s="55" t="s">
        <v>1074</v>
      </c>
      <c r="C2353" s="55" t="s">
        <v>1075</v>
      </c>
      <c r="D2353" s="54" t="s">
        <v>112</v>
      </c>
      <c r="E2353" s="53">
        <v>0.03</v>
      </c>
      <c r="F2353" s="53"/>
      <c r="G2353" s="53">
        <v>0.03</v>
      </c>
      <c r="H2353" s="51"/>
      <c r="I2353" s="52"/>
      <c r="J2353" s="51"/>
      <c r="K2353" s="52"/>
      <c r="L2353" s="96"/>
      <c r="AC2353" s="39">
        <v>54.19</v>
      </c>
      <c r="AD2353" s="39">
        <v>54.19</v>
      </c>
      <c r="AE2353" s="39">
        <v>36.619999999999997</v>
      </c>
      <c r="AF2353" s="39">
        <v>36.619999999999997</v>
      </c>
      <c r="AS2353" s="39">
        <v>54.19</v>
      </c>
      <c r="AT2353" s="39">
        <v>36.619999999999997</v>
      </c>
      <c r="BC2353" s="39">
        <v>0</v>
      </c>
      <c r="BD2353" s="39">
        <v>0</v>
      </c>
    </row>
    <row r="2355" spans="1:56" ht="14.25" x14ac:dyDescent="0.2">
      <c r="A2355" s="103"/>
      <c r="B2355" s="61">
        <v>1</v>
      </c>
      <c r="C2355" s="55" t="s">
        <v>33</v>
      </c>
      <c r="D2355" s="54"/>
      <c r="E2355" s="53"/>
      <c r="F2355" s="53"/>
      <c r="G2355" s="53"/>
      <c r="H2355" s="51">
        <v>2332.67</v>
      </c>
      <c r="I2355" s="52"/>
      <c r="J2355" s="51">
        <v>69.98</v>
      </c>
      <c r="K2355" s="52"/>
      <c r="L2355" s="96"/>
    </row>
    <row r="2356" spans="1:56" ht="14.25" x14ac:dyDescent="0.2">
      <c r="A2356" s="103"/>
      <c r="B2356" s="61">
        <v>3</v>
      </c>
      <c r="C2356" s="55" t="s">
        <v>34</v>
      </c>
      <c r="D2356" s="54"/>
      <c r="E2356" s="53"/>
      <c r="F2356" s="53"/>
      <c r="G2356" s="53"/>
      <c r="H2356" s="51">
        <v>250.71</v>
      </c>
      <c r="I2356" s="52"/>
      <c r="J2356" s="51">
        <v>7.52</v>
      </c>
      <c r="K2356" s="52"/>
      <c r="L2356" s="96"/>
    </row>
    <row r="2357" spans="1:56" ht="14.25" x14ac:dyDescent="0.2">
      <c r="A2357" s="103"/>
      <c r="B2357" s="61">
        <v>2</v>
      </c>
      <c r="C2357" s="55" t="s">
        <v>67</v>
      </c>
      <c r="D2357" s="54"/>
      <c r="E2357" s="53"/>
      <c r="F2357" s="53"/>
      <c r="G2357" s="53"/>
      <c r="H2357" s="51">
        <v>108.27</v>
      </c>
      <c r="I2357" s="52"/>
      <c r="J2357" s="62">
        <v>3.25</v>
      </c>
      <c r="K2357" s="52"/>
      <c r="L2357" s="97"/>
    </row>
    <row r="2358" spans="1:56" ht="14.25" x14ac:dyDescent="0.2">
      <c r="A2358" s="103"/>
      <c r="B2358" s="55"/>
      <c r="C2358" s="55" t="s">
        <v>68</v>
      </c>
      <c r="D2358" s="54" t="s">
        <v>69</v>
      </c>
      <c r="E2358" s="53">
        <v>296.39999999999998</v>
      </c>
      <c r="F2358" s="53"/>
      <c r="G2358" s="53">
        <v>8.8919999999999995</v>
      </c>
      <c r="H2358" s="51"/>
      <c r="I2358" s="52"/>
      <c r="J2358" s="51"/>
      <c r="K2358" s="52"/>
      <c r="L2358" s="96"/>
    </row>
    <row r="2359" spans="1:56" ht="14.25" x14ac:dyDescent="0.2">
      <c r="A2359" s="103"/>
      <c r="B2359" s="55"/>
      <c r="C2359" s="60" t="s">
        <v>70</v>
      </c>
      <c r="D2359" s="59" t="s">
        <v>69</v>
      </c>
      <c r="E2359" s="58">
        <v>8.02</v>
      </c>
      <c r="F2359" s="58"/>
      <c r="G2359" s="58">
        <v>0.24060000000000001</v>
      </c>
      <c r="H2359" s="56"/>
      <c r="I2359" s="57"/>
      <c r="J2359" s="56"/>
      <c r="K2359" s="57"/>
      <c r="L2359" s="95"/>
    </row>
    <row r="2360" spans="1:56" ht="14.25" x14ac:dyDescent="0.2">
      <c r="A2360" s="103"/>
      <c r="B2360" s="55"/>
      <c r="C2360" s="55" t="s">
        <v>71</v>
      </c>
      <c r="D2360" s="54"/>
      <c r="E2360" s="53"/>
      <c r="F2360" s="53"/>
      <c r="G2360" s="53"/>
      <c r="H2360" s="51">
        <f>H2355+H2356</f>
        <v>2583.38</v>
      </c>
      <c r="I2360" s="52"/>
      <c r="J2360" s="51">
        <f>J2355+J2356</f>
        <v>77.5</v>
      </c>
      <c r="K2360" s="52"/>
      <c r="L2360" s="96"/>
    </row>
    <row r="2361" spans="1:56" ht="14.25" x14ac:dyDescent="0.2">
      <c r="A2361" s="103"/>
      <c r="B2361" s="55"/>
      <c r="C2361" s="55" t="s">
        <v>72</v>
      </c>
      <c r="D2361" s="54"/>
      <c r="E2361" s="53"/>
      <c r="F2361" s="53"/>
      <c r="G2361" s="53"/>
      <c r="H2361" s="51"/>
      <c r="I2361" s="52"/>
      <c r="J2361" s="51">
        <f>SUM(Q2353:Q2364)+SUM(V2353:V2364)</f>
        <v>73.23</v>
      </c>
      <c r="K2361" s="52"/>
      <c r="L2361" s="96"/>
    </row>
    <row r="2362" spans="1:56" ht="28.5" x14ac:dyDescent="0.2">
      <c r="A2362" s="103"/>
      <c r="B2362" s="55" t="s">
        <v>965</v>
      </c>
      <c r="C2362" s="55" t="s">
        <v>964</v>
      </c>
      <c r="D2362" s="54" t="s">
        <v>73</v>
      </c>
      <c r="E2362" s="53">
        <v>74</v>
      </c>
      <c r="F2362" s="53"/>
      <c r="G2362" s="53">
        <v>74</v>
      </c>
      <c r="H2362" s="51"/>
      <c r="I2362" s="52"/>
      <c r="J2362" s="51">
        <f>SUM(AC2353:AC2364)</f>
        <v>54.19</v>
      </c>
      <c r="K2362" s="52"/>
      <c r="L2362" s="96"/>
    </row>
    <row r="2363" spans="1:56" ht="57" x14ac:dyDescent="0.2">
      <c r="A2363" s="104"/>
      <c r="B2363" s="60" t="s">
        <v>963</v>
      </c>
      <c r="C2363" s="60" t="s">
        <v>962</v>
      </c>
      <c r="D2363" s="59" t="s">
        <v>73</v>
      </c>
      <c r="E2363" s="58">
        <v>50</v>
      </c>
      <c r="F2363" s="58"/>
      <c r="G2363" s="58">
        <v>50</v>
      </c>
      <c r="H2363" s="56"/>
      <c r="I2363" s="57"/>
      <c r="J2363" s="56">
        <f>SUM(AE2353:AE2364)</f>
        <v>36.619999999999997</v>
      </c>
      <c r="K2363" s="57"/>
      <c r="L2363" s="95"/>
    </row>
    <row r="2364" spans="1:56" ht="15" x14ac:dyDescent="0.25">
      <c r="C2364" s="198" t="s">
        <v>74</v>
      </c>
      <c r="D2364" s="198"/>
      <c r="E2364" s="198"/>
      <c r="F2364" s="198"/>
      <c r="G2364" s="198"/>
      <c r="H2364" s="198"/>
      <c r="I2364" s="198">
        <f>J2355+J2356+J2362+J2363</f>
        <v>168.31</v>
      </c>
      <c r="J2364" s="198"/>
      <c r="O2364" s="49">
        <f>I2364</f>
        <v>168.31</v>
      </c>
      <c r="P2364" s="39">
        <f>K2364</f>
        <v>0</v>
      </c>
      <c r="Q2364" s="49">
        <f>J2355</f>
        <v>69.98</v>
      </c>
      <c r="R2364" s="49">
        <f>J2355</f>
        <v>69.98</v>
      </c>
      <c r="U2364" s="94">
        <f>L2355</f>
        <v>0</v>
      </c>
      <c r="V2364" s="49">
        <f>J2357</f>
        <v>3.25</v>
      </c>
      <c r="W2364" s="94">
        <f>L2357</f>
        <v>0</v>
      </c>
      <c r="X2364" s="49">
        <f>J2356</f>
        <v>7.52</v>
      </c>
      <c r="Z2364" s="94">
        <f>L2356</f>
        <v>0</v>
      </c>
      <c r="AB2364" s="39">
        <f>0</f>
        <v>0</v>
      </c>
      <c r="AN2364" s="39">
        <v>168.31</v>
      </c>
      <c r="AO2364" s="39">
        <v>0</v>
      </c>
      <c r="AP2364" s="39">
        <v>7.52</v>
      </c>
      <c r="AQ2364" s="39">
        <v>69.98</v>
      </c>
      <c r="AX2364" s="39">
        <v>0</v>
      </c>
      <c r="AY2364" s="39">
        <v>0</v>
      </c>
      <c r="AZ2364" s="39">
        <v>0</v>
      </c>
      <c r="BA2364" s="39">
        <v>0</v>
      </c>
    </row>
    <row r="2365" spans="1:56" ht="28.5" x14ac:dyDescent="0.2">
      <c r="A2365" s="103" t="s">
        <v>1076</v>
      </c>
      <c r="B2365" s="55" t="s">
        <v>1077</v>
      </c>
      <c r="C2365" s="55" t="s">
        <v>1078</v>
      </c>
      <c r="D2365" s="54" t="s">
        <v>112</v>
      </c>
      <c r="E2365" s="53">
        <v>0.08</v>
      </c>
      <c r="F2365" s="53"/>
      <c r="G2365" s="53">
        <v>0.08</v>
      </c>
      <c r="H2365" s="51"/>
      <c r="I2365" s="52"/>
      <c r="J2365" s="51"/>
      <c r="K2365" s="52"/>
      <c r="L2365" s="96"/>
      <c r="AC2365" s="39">
        <v>116.96</v>
      </c>
      <c r="AD2365" s="39">
        <v>116.96</v>
      </c>
      <c r="AE2365" s="39">
        <v>79.03</v>
      </c>
      <c r="AF2365" s="39">
        <v>79.03</v>
      </c>
      <c r="AS2365" s="39">
        <v>116.96</v>
      </c>
      <c r="AT2365" s="39">
        <v>79.03</v>
      </c>
      <c r="BC2365" s="39">
        <v>0</v>
      </c>
      <c r="BD2365" s="39">
        <v>0</v>
      </c>
    </row>
    <row r="2367" spans="1:56" ht="14.25" x14ac:dyDescent="0.2">
      <c r="A2367" s="103"/>
      <c r="B2367" s="61">
        <v>1</v>
      </c>
      <c r="C2367" s="55" t="s">
        <v>33</v>
      </c>
      <c r="D2367" s="54"/>
      <c r="E2367" s="53"/>
      <c r="F2367" s="53"/>
      <c r="G2367" s="53"/>
      <c r="H2367" s="51">
        <v>1926.58</v>
      </c>
      <c r="I2367" s="52"/>
      <c r="J2367" s="51">
        <v>154.13</v>
      </c>
      <c r="K2367" s="52"/>
      <c r="L2367" s="96"/>
    </row>
    <row r="2368" spans="1:56" ht="14.25" x14ac:dyDescent="0.2">
      <c r="A2368" s="103"/>
      <c r="B2368" s="61">
        <v>3</v>
      </c>
      <c r="C2368" s="55" t="s">
        <v>34</v>
      </c>
      <c r="D2368" s="54"/>
      <c r="E2368" s="53"/>
      <c r="F2368" s="53"/>
      <c r="G2368" s="53"/>
      <c r="H2368" s="51">
        <v>113.79</v>
      </c>
      <c r="I2368" s="52"/>
      <c r="J2368" s="51">
        <v>9.1</v>
      </c>
      <c r="K2368" s="52"/>
      <c r="L2368" s="96"/>
    </row>
    <row r="2369" spans="1:56" ht="14.25" x14ac:dyDescent="0.2">
      <c r="A2369" s="103"/>
      <c r="B2369" s="61">
        <v>2</v>
      </c>
      <c r="C2369" s="55" t="s">
        <v>67</v>
      </c>
      <c r="D2369" s="54"/>
      <c r="E2369" s="53"/>
      <c r="F2369" s="53"/>
      <c r="G2369" s="53"/>
      <c r="H2369" s="51">
        <v>49.14</v>
      </c>
      <c r="I2369" s="52"/>
      <c r="J2369" s="62">
        <v>3.93</v>
      </c>
      <c r="K2369" s="52"/>
      <c r="L2369" s="97"/>
    </row>
    <row r="2370" spans="1:56" ht="14.25" x14ac:dyDescent="0.2">
      <c r="A2370" s="103"/>
      <c r="B2370" s="55"/>
      <c r="C2370" s="55" t="s">
        <v>68</v>
      </c>
      <c r="D2370" s="54" t="s">
        <v>69</v>
      </c>
      <c r="E2370" s="53">
        <v>244.8</v>
      </c>
      <c r="F2370" s="53"/>
      <c r="G2370" s="53">
        <v>19.584</v>
      </c>
      <c r="H2370" s="51"/>
      <c r="I2370" s="52"/>
      <c r="J2370" s="51"/>
      <c r="K2370" s="52"/>
      <c r="L2370" s="96"/>
    </row>
    <row r="2371" spans="1:56" ht="14.25" x14ac:dyDescent="0.2">
      <c r="A2371" s="103"/>
      <c r="B2371" s="55"/>
      <c r="C2371" s="60" t="s">
        <v>70</v>
      </c>
      <c r="D2371" s="59" t="s">
        <v>69</v>
      </c>
      <c r="E2371" s="58">
        <v>3.64</v>
      </c>
      <c r="F2371" s="58"/>
      <c r="G2371" s="58">
        <v>0.29120000000000001</v>
      </c>
      <c r="H2371" s="56"/>
      <c r="I2371" s="57"/>
      <c r="J2371" s="56"/>
      <c r="K2371" s="57"/>
      <c r="L2371" s="95"/>
    </row>
    <row r="2372" spans="1:56" ht="14.25" x14ac:dyDescent="0.2">
      <c r="A2372" s="103"/>
      <c r="B2372" s="55"/>
      <c r="C2372" s="55" t="s">
        <v>71</v>
      </c>
      <c r="D2372" s="54"/>
      <c r="E2372" s="53"/>
      <c r="F2372" s="53"/>
      <c r="G2372" s="53"/>
      <c r="H2372" s="51">
        <f>H2367+H2368</f>
        <v>2040.37</v>
      </c>
      <c r="I2372" s="52"/>
      <c r="J2372" s="51">
        <f>J2367+J2368</f>
        <v>163.22999999999999</v>
      </c>
      <c r="K2372" s="52"/>
      <c r="L2372" s="96"/>
    </row>
    <row r="2373" spans="1:56" ht="14.25" x14ac:dyDescent="0.2">
      <c r="A2373" s="103"/>
      <c r="B2373" s="55"/>
      <c r="C2373" s="55" t="s">
        <v>72</v>
      </c>
      <c r="D2373" s="54"/>
      <c r="E2373" s="53"/>
      <c r="F2373" s="53"/>
      <c r="G2373" s="53"/>
      <c r="H2373" s="51"/>
      <c r="I2373" s="52"/>
      <c r="J2373" s="51">
        <f>SUM(Q2365:Q2376)+SUM(V2365:V2376)</f>
        <v>158.06</v>
      </c>
      <c r="K2373" s="52"/>
      <c r="L2373" s="96"/>
    </row>
    <row r="2374" spans="1:56" ht="28.5" x14ac:dyDescent="0.2">
      <c r="A2374" s="103"/>
      <c r="B2374" s="55" t="s">
        <v>965</v>
      </c>
      <c r="C2374" s="55" t="s">
        <v>964</v>
      </c>
      <c r="D2374" s="54" t="s">
        <v>73</v>
      </c>
      <c r="E2374" s="53">
        <v>74</v>
      </c>
      <c r="F2374" s="53"/>
      <c r="G2374" s="53">
        <v>74</v>
      </c>
      <c r="H2374" s="51"/>
      <c r="I2374" s="52"/>
      <c r="J2374" s="51">
        <f>SUM(AC2365:AC2376)</f>
        <v>116.96</v>
      </c>
      <c r="K2374" s="52"/>
      <c r="L2374" s="96"/>
    </row>
    <row r="2375" spans="1:56" ht="57" x14ac:dyDescent="0.2">
      <c r="A2375" s="104"/>
      <c r="B2375" s="60" t="s">
        <v>963</v>
      </c>
      <c r="C2375" s="60" t="s">
        <v>962</v>
      </c>
      <c r="D2375" s="59" t="s">
        <v>73</v>
      </c>
      <c r="E2375" s="58">
        <v>50</v>
      </c>
      <c r="F2375" s="58"/>
      <c r="G2375" s="58">
        <v>50</v>
      </c>
      <c r="H2375" s="56"/>
      <c r="I2375" s="57"/>
      <c r="J2375" s="56">
        <f>SUM(AE2365:AE2376)</f>
        <v>79.03</v>
      </c>
      <c r="K2375" s="57"/>
      <c r="L2375" s="95"/>
    </row>
    <row r="2376" spans="1:56" ht="15" x14ac:dyDescent="0.25">
      <c r="C2376" s="198" t="s">
        <v>74</v>
      </c>
      <c r="D2376" s="198"/>
      <c r="E2376" s="198"/>
      <c r="F2376" s="198"/>
      <c r="G2376" s="198"/>
      <c r="H2376" s="198"/>
      <c r="I2376" s="198">
        <f>J2367+J2368+J2374+J2375</f>
        <v>359.22</v>
      </c>
      <c r="J2376" s="198"/>
      <c r="O2376" s="49">
        <f>I2376</f>
        <v>359.22</v>
      </c>
      <c r="P2376" s="39">
        <f>K2376</f>
        <v>0</v>
      </c>
      <c r="Q2376" s="49">
        <f>J2367</f>
        <v>154.13</v>
      </c>
      <c r="R2376" s="49">
        <f>J2367</f>
        <v>154.13</v>
      </c>
      <c r="U2376" s="94">
        <f>L2367</f>
        <v>0</v>
      </c>
      <c r="V2376" s="49">
        <f>J2369</f>
        <v>3.93</v>
      </c>
      <c r="W2376" s="94">
        <f>L2369</f>
        <v>0</v>
      </c>
      <c r="X2376" s="49">
        <f>J2368</f>
        <v>9.1</v>
      </c>
      <c r="Z2376" s="94">
        <f>L2368</f>
        <v>0</v>
      </c>
      <c r="AB2376" s="39">
        <f>0</f>
        <v>0</v>
      </c>
      <c r="AN2376" s="39">
        <v>359.22</v>
      </c>
      <c r="AO2376" s="39">
        <v>0</v>
      </c>
      <c r="AP2376" s="39">
        <v>9.1</v>
      </c>
      <c r="AQ2376" s="39">
        <v>154.13</v>
      </c>
      <c r="AX2376" s="39">
        <v>0</v>
      </c>
      <c r="AY2376" s="39">
        <v>0</v>
      </c>
      <c r="AZ2376" s="39">
        <v>0</v>
      </c>
      <c r="BA2376" s="39">
        <v>0</v>
      </c>
    </row>
    <row r="2377" spans="1:56" ht="129" x14ac:dyDescent="0.2">
      <c r="A2377" s="103" t="s">
        <v>1079</v>
      </c>
      <c r="B2377" s="55" t="s">
        <v>1080</v>
      </c>
      <c r="C2377" s="55" t="s">
        <v>975</v>
      </c>
      <c r="D2377" s="54" t="s">
        <v>111</v>
      </c>
      <c r="E2377" s="53">
        <v>16.2</v>
      </c>
      <c r="F2377" s="53"/>
      <c r="G2377" s="53">
        <v>16.2</v>
      </c>
      <c r="H2377" s="51"/>
      <c r="I2377" s="52"/>
      <c r="J2377" s="51"/>
      <c r="K2377" s="52"/>
      <c r="L2377" s="96"/>
      <c r="AC2377" s="39">
        <v>270.05</v>
      </c>
      <c r="AD2377" s="39">
        <v>270.05</v>
      </c>
      <c r="AE2377" s="39">
        <v>165.38</v>
      </c>
      <c r="AF2377" s="39">
        <v>165.38</v>
      </c>
      <c r="AS2377" s="39">
        <v>270.05</v>
      </c>
      <c r="AT2377" s="39">
        <v>165.38</v>
      </c>
      <c r="BC2377" s="39">
        <v>0</v>
      </c>
      <c r="BD2377" s="39">
        <v>0</v>
      </c>
    </row>
    <row r="2378" spans="1:56" ht="25.5" x14ac:dyDescent="0.2">
      <c r="B2378" s="106" t="s">
        <v>1081</v>
      </c>
    </row>
    <row r="2379" spans="1:56" ht="14.25" x14ac:dyDescent="0.2">
      <c r="A2379" s="103"/>
      <c r="B2379" s="61">
        <v>1</v>
      </c>
      <c r="C2379" s="55" t="s">
        <v>33</v>
      </c>
      <c r="D2379" s="54"/>
      <c r="E2379" s="53"/>
      <c r="F2379" s="53"/>
      <c r="G2379" s="53"/>
      <c r="H2379" s="51">
        <v>35.72</v>
      </c>
      <c r="I2379" s="52">
        <f>ROUND(0.4,7)</f>
        <v>0.4</v>
      </c>
      <c r="J2379" s="51">
        <v>231.5</v>
      </c>
      <c r="K2379" s="52"/>
      <c r="L2379" s="96"/>
    </row>
    <row r="2380" spans="1:56" ht="14.25" x14ac:dyDescent="0.2">
      <c r="A2380" s="103"/>
      <c r="B2380" s="61">
        <v>3</v>
      </c>
      <c r="C2380" s="55" t="s">
        <v>34</v>
      </c>
      <c r="D2380" s="54"/>
      <c r="E2380" s="53"/>
      <c r="F2380" s="53"/>
      <c r="G2380" s="53"/>
      <c r="H2380" s="51">
        <v>5.84</v>
      </c>
      <c r="I2380" s="52">
        <f>ROUND(0.4,7)</f>
        <v>0.4</v>
      </c>
      <c r="J2380" s="51">
        <v>37.75</v>
      </c>
      <c r="K2380" s="52"/>
      <c r="L2380" s="96"/>
    </row>
    <row r="2381" spans="1:56" ht="14.25" x14ac:dyDescent="0.2">
      <c r="A2381" s="103"/>
      <c r="B2381" s="61">
        <v>2</v>
      </c>
      <c r="C2381" s="55" t="s">
        <v>67</v>
      </c>
      <c r="D2381" s="54"/>
      <c r="E2381" s="53"/>
      <c r="F2381" s="53"/>
      <c r="G2381" s="53"/>
      <c r="H2381" s="51">
        <v>0.46</v>
      </c>
      <c r="I2381" s="52">
        <f>ROUND(0.4,7)</f>
        <v>0.4</v>
      </c>
      <c r="J2381" s="62">
        <v>2.92</v>
      </c>
      <c r="K2381" s="52"/>
      <c r="L2381" s="97"/>
    </row>
    <row r="2382" spans="1:56" ht="14.25" x14ac:dyDescent="0.2">
      <c r="A2382" s="103"/>
      <c r="B2382" s="55" t="s">
        <v>1363</v>
      </c>
      <c r="C2382" s="55" t="s">
        <v>1364</v>
      </c>
      <c r="D2382" s="54" t="s">
        <v>110</v>
      </c>
      <c r="E2382" s="53">
        <v>0</v>
      </c>
      <c r="F2382" s="53">
        <f>ROUND(0,7)</f>
        <v>0</v>
      </c>
      <c r="G2382" s="53">
        <v>0</v>
      </c>
      <c r="H2382" s="51"/>
      <c r="I2382" s="52"/>
      <c r="J2382" s="51"/>
      <c r="K2382" s="52"/>
      <c r="L2382" s="96"/>
    </row>
    <row r="2383" spans="1:56" ht="14.25" x14ac:dyDescent="0.2">
      <c r="A2383" s="103"/>
      <c r="B2383" s="55"/>
      <c r="C2383" s="55" t="s">
        <v>68</v>
      </c>
      <c r="D2383" s="54" t="s">
        <v>69</v>
      </c>
      <c r="E2383" s="53">
        <v>3.8</v>
      </c>
      <c r="F2383" s="53">
        <f>ROUND(0.4,7)</f>
        <v>0.4</v>
      </c>
      <c r="G2383" s="53">
        <v>24.623999999999999</v>
      </c>
      <c r="H2383" s="51"/>
      <c r="I2383" s="52"/>
      <c r="J2383" s="51"/>
      <c r="K2383" s="52"/>
      <c r="L2383" s="96"/>
    </row>
    <row r="2384" spans="1:56" ht="14.25" x14ac:dyDescent="0.2">
      <c r="A2384" s="103"/>
      <c r="B2384" s="55"/>
      <c r="C2384" s="60" t="s">
        <v>70</v>
      </c>
      <c r="D2384" s="59" t="s">
        <v>69</v>
      </c>
      <c r="E2384" s="58">
        <v>0.04</v>
      </c>
      <c r="F2384" s="58">
        <f>ROUND(0.4,7)</f>
        <v>0.4</v>
      </c>
      <c r="G2384" s="58">
        <v>0.25919999999999999</v>
      </c>
      <c r="H2384" s="56"/>
      <c r="I2384" s="57"/>
      <c r="J2384" s="56"/>
      <c r="K2384" s="57"/>
      <c r="L2384" s="95"/>
    </row>
    <row r="2385" spans="1:56" ht="14.25" x14ac:dyDescent="0.2">
      <c r="A2385" s="103"/>
      <c r="B2385" s="55"/>
      <c r="C2385" s="55" t="s">
        <v>71</v>
      </c>
      <c r="D2385" s="54"/>
      <c r="E2385" s="53"/>
      <c r="F2385" s="53"/>
      <c r="G2385" s="53"/>
      <c r="H2385" s="51">
        <f>H2379+H2380</f>
        <v>41.56</v>
      </c>
      <c r="I2385" s="52"/>
      <c r="J2385" s="51">
        <f>J2379+J2380</f>
        <v>269.25</v>
      </c>
      <c r="K2385" s="52"/>
      <c r="L2385" s="96"/>
    </row>
    <row r="2386" spans="1:56" ht="14.25" x14ac:dyDescent="0.2">
      <c r="A2386" s="103"/>
      <c r="B2386" s="55"/>
      <c r="C2386" s="55" t="s">
        <v>72</v>
      </c>
      <c r="D2386" s="54"/>
      <c r="E2386" s="53"/>
      <c r="F2386" s="53"/>
      <c r="G2386" s="53"/>
      <c r="H2386" s="51"/>
      <c r="I2386" s="52"/>
      <c r="J2386" s="51">
        <f>SUM(Q2377:Q2389)+SUM(V2377:V2389)</f>
        <v>234.42</v>
      </c>
      <c r="K2386" s="52"/>
      <c r="L2386" s="96"/>
    </row>
    <row r="2387" spans="1:56" ht="71.25" x14ac:dyDescent="0.2">
      <c r="A2387" s="103"/>
      <c r="B2387" s="55" t="s">
        <v>969</v>
      </c>
      <c r="C2387" s="55" t="s">
        <v>968</v>
      </c>
      <c r="D2387" s="54" t="s">
        <v>73</v>
      </c>
      <c r="E2387" s="53">
        <v>128</v>
      </c>
      <c r="F2387" s="53">
        <f>ROUND(0.9,7)</f>
        <v>0.9</v>
      </c>
      <c r="G2387" s="53">
        <v>115.2</v>
      </c>
      <c r="H2387" s="51"/>
      <c r="I2387" s="52"/>
      <c r="J2387" s="51">
        <f>SUM(AC2377:AC2389)</f>
        <v>270.05</v>
      </c>
      <c r="K2387" s="52"/>
      <c r="L2387" s="96"/>
    </row>
    <row r="2388" spans="1:56" ht="71.25" x14ac:dyDescent="0.2">
      <c r="A2388" s="104"/>
      <c r="B2388" s="60" t="s">
        <v>967</v>
      </c>
      <c r="C2388" s="60" t="s">
        <v>966</v>
      </c>
      <c r="D2388" s="59" t="s">
        <v>73</v>
      </c>
      <c r="E2388" s="58">
        <v>83</v>
      </c>
      <c r="F2388" s="58">
        <f>ROUND(0.85,7)</f>
        <v>0.85</v>
      </c>
      <c r="G2388" s="58">
        <v>70.55</v>
      </c>
      <c r="H2388" s="56"/>
      <c r="I2388" s="57"/>
      <c r="J2388" s="56">
        <f>SUM(AE2377:AE2389)</f>
        <v>165.38</v>
      </c>
      <c r="K2388" s="57"/>
      <c r="L2388" s="95"/>
    </row>
    <row r="2389" spans="1:56" ht="15" x14ac:dyDescent="0.25">
      <c r="C2389" s="198" t="s">
        <v>74</v>
      </c>
      <c r="D2389" s="198"/>
      <c r="E2389" s="198"/>
      <c r="F2389" s="198"/>
      <c r="G2389" s="198"/>
      <c r="H2389" s="198"/>
      <c r="I2389" s="198">
        <f>J2379+J2380+J2387+J2388</f>
        <v>704.68</v>
      </c>
      <c r="J2389" s="198"/>
      <c r="O2389" s="49">
        <f>I2389</f>
        <v>704.68</v>
      </c>
      <c r="P2389" s="39">
        <f>K2389</f>
        <v>0</v>
      </c>
      <c r="Q2389" s="49">
        <f>J2379</f>
        <v>231.5</v>
      </c>
      <c r="R2389" s="49">
        <f>J2379</f>
        <v>231.5</v>
      </c>
      <c r="U2389" s="94">
        <f>L2379</f>
        <v>0</v>
      </c>
      <c r="V2389" s="49">
        <f>J2381</f>
        <v>2.92</v>
      </c>
      <c r="W2389" s="94">
        <f>L2381</f>
        <v>0</v>
      </c>
      <c r="X2389" s="49">
        <f>J2380</f>
        <v>37.75</v>
      </c>
      <c r="Z2389" s="94">
        <f>L2380</f>
        <v>0</v>
      </c>
      <c r="AB2389" s="39">
        <f>0</f>
        <v>0</v>
      </c>
      <c r="AN2389" s="39">
        <v>704.68</v>
      </c>
      <c r="AO2389" s="39">
        <v>0</v>
      </c>
      <c r="AP2389" s="39">
        <v>37.75</v>
      </c>
      <c r="AQ2389" s="39">
        <v>231.5</v>
      </c>
      <c r="AX2389" s="39">
        <v>0</v>
      </c>
      <c r="AY2389" s="39">
        <v>0</v>
      </c>
      <c r="AZ2389" s="39">
        <v>0</v>
      </c>
      <c r="BA2389" s="39">
        <v>0</v>
      </c>
    </row>
    <row r="2390" spans="1:56" ht="171.75" x14ac:dyDescent="0.2">
      <c r="A2390" s="103" t="s">
        <v>1082</v>
      </c>
      <c r="B2390" s="55" t="s">
        <v>1083</v>
      </c>
      <c r="C2390" s="55" t="s">
        <v>974</v>
      </c>
      <c r="D2390" s="54" t="s">
        <v>110</v>
      </c>
      <c r="E2390" s="53">
        <v>1</v>
      </c>
      <c r="F2390" s="53"/>
      <c r="G2390" s="53">
        <v>1</v>
      </c>
      <c r="H2390" s="51"/>
      <c r="I2390" s="52"/>
      <c r="J2390" s="51"/>
      <c r="K2390" s="52"/>
      <c r="L2390" s="96"/>
      <c r="AC2390" s="39">
        <v>17.350000000000001</v>
      </c>
      <c r="AD2390" s="39">
        <v>17.350000000000001</v>
      </c>
      <c r="AE2390" s="39">
        <v>10.62</v>
      </c>
      <c r="AF2390" s="39">
        <v>10.62</v>
      </c>
      <c r="AS2390" s="39">
        <v>17.350000000000001</v>
      </c>
      <c r="AT2390" s="39">
        <v>10.62</v>
      </c>
      <c r="BC2390" s="39">
        <v>0</v>
      </c>
      <c r="BD2390" s="39">
        <v>0</v>
      </c>
    </row>
    <row r="2391" spans="1:56" ht="25.5" x14ac:dyDescent="0.2">
      <c r="B2391" s="106" t="s">
        <v>1081</v>
      </c>
    </row>
    <row r="2392" spans="1:56" ht="14.25" x14ac:dyDescent="0.2">
      <c r="A2392" s="103"/>
      <c r="B2392" s="61">
        <v>1</v>
      </c>
      <c r="C2392" s="55" t="s">
        <v>33</v>
      </c>
      <c r="D2392" s="54"/>
      <c r="E2392" s="53"/>
      <c r="F2392" s="53"/>
      <c r="G2392" s="53"/>
      <c r="H2392" s="51">
        <v>37.020000000000003</v>
      </c>
      <c r="I2392" s="52">
        <f>ROUND(0.4,7)</f>
        <v>0.4</v>
      </c>
      <c r="J2392" s="51">
        <v>14.81</v>
      </c>
      <c r="K2392" s="52"/>
      <c r="L2392" s="96"/>
    </row>
    <row r="2393" spans="1:56" ht="14.25" x14ac:dyDescent="0.2">
      <c r="A2393" s="103"/>
      <c r="B2393" s="61">
        <v>3</v>
      </c>
      <c r="C2393" s="55" t="s">
        <v>34</v>
      </c>
      <c r="D2393" s="54"/>
      <c r="E2393" s="53"/>
      <c r="F2393" s="53"/>
      <c r="G2393" s="53"/>
      <c r="H2393" s="51">
        <v>7.65</v>
      </c>
      <c r="I2393" s="52">
        <f>ROUND(0.4,7)</f>
        <v>0.4</v>
      </c>
      <c r="J2393" s="51">
        <v>3.06</v>
      </c>
      <c r="K2393" s="52"/>
      <c r="L2393" s="96"/>
    </row>
    <row r="2394" spans="1:56" ht="14.25" x14ac:dyDescent="0.2">
      <c r="A2394" s="103"/>
      <c r="B2394" s="61">
        <v>2</v>
      </c>
      <c r="C2394" s="55" t="s">
        <v>67</v>
      </c>
      <c r="D2394" s="54"/>
      <c r="E2394" s="53"/>
      <c r="F2394" s="53"/>
      <c r="G2394" s="53"/>
      <c r="H2394" s="51">
        <v>0.62</v>
      </c>
      <c r="I2394" s="52">
        <f>ROUND(0.4,7)</f>
        <v>0.4</v>
      </c>
      <c r="J2394" s="62">
        <v>0.25</v>
      </c>
      <c r="K2394" s="52"/>
      <c r="L2394" s="97"/>
    </row>
    <row r="2395" spans="1:56" ht="14.25" x14ac:dyDescent="0.2">
      <c r="A2395" s="103"/>
      <c r="B2395" s="55" t="s">
        <v>1361</v>
      </c>
      <c r="C2395" s="55" t="s">
        <v>1362</v>
      </c>
      <c r="D2395" s="54" t="s">
        <v>110</v>
      </c>
      <c r="E2395" s="53">
        <v>1</v>
      </c>
      <c r="F2395" s="53">
        <f>ROUND(0,7)</f>
        <v>0</v>
      </c>
      <c r="G2395" s="53">
        <v>0</v>
      </c>
      <c r="H2395" s="51"/>
      <c r="I2395" s="52"/>
      <c r="J2395" s="51"/>
      <c r="K2395" s="52"/>
      <c r="L2395" s="96"/>
    </row>
    <row r="2396" spans="1:56" ht="14.25" x14ac:dyDescent="0.2">
      <c r="A2396" s="103"/>
      <c r="B2396" s="55"/>
      <c r="C2396" s="55" t="s">
        <v>68</v>
      </c>
      <c r="D2396" s="54" t="s">
        <v>69</v>
      </c>
      <c r="E2396" s="53">
        <v>4.34</v>
      </c>
      <c r="F2396" s="53">
        <f>ROUND(0.4,7)</f>
        <v>0.4</v>
      </c>
      <c r="G2396" s="53">
        <v>1.736</v>
      </c>
      <c r="H2396" s="51"/>
      <c r="I2396" s="52"/>
      <c r="J2396" s="51"/>
      <c r="K2396" s="52"/>
      <c r="L2396" s="96"/>
    </row>
    <row r="2397" spans="1:56" ht="14.25" x14ac:dyDescent="0.2">
      <c r="A2397" s="103"/>
      <c r="B2397" s="55"/>
      <c r="C2397" s="60" t="s">
        <v>70</v>
      </c>
      <c r="D2397" s="59" t="s">
        <v>69</v>
      </c>
      <c r="E2397" s="58">
        <v>0.05</v>
      </c>
      <c r="F2397" s="58">
        <f>ROUND(0.4,7)</f>
        <v>0.4</v>
      </c>
      <c r="G2397" s="58">
        <v>0.02</v>
      </c>
      <c r="H2397" s="56"/>
      <c r="I2397" s="57"/>
      <c r="J2397" s="56"/>
      <c r="K2397" s="57"/>
      <c r="L2397" s="95"/>
    </row>
    <row r="2398" spans="1:56" ht="14.25" x14ac:dyDescent="0.2">
      <c r="A2398" s="103"/>
      <c r="B2398" s="55"/>
      <c r="C2398" s="55" t="s">
        <v>71</v>
      </c>
      <c r="D2398" s="54"/>
      <c r="E2398" s="53"/>
      <c r="F2398" s="53"/>
      <c r="G2398" s="53"/>
      <c r="H2398" s="51">
        <f>H2392+H2393</f>
        <v>44.67</v>
      </c>
      <c r="I2398" s="52"/>
      <c r="J2398" s="51">
        <f>J2392+J2393</f>
        <v>17.87</v>
      </c>
      <c r="K2398" s="52"/>
      <c r="L2398" s="96"/>
    </row>
    <row r="2399" spans="1:56" ht="14.25" x14ac:dyDescent="0.2">
      <c r="A2399" s="103"/>
      <c r="B2399" s="55"/>
      <c r="C2399" s="55" t="s">
        <v>72</v>
      </c>
      <c r="D2399" s="54"/>
      <c r="E2399" s="53"/>
      <c r="F2399" s="53"/>
      <c r="G2399" s="53"/>
      <c r="H2399" s="51"/>
      <c r="I2399" s="52"/>
      <c r="J2399" s="51">
        <f>SUM(Q2390:Q2402)+SUM(V2390:V2402)</f>
        <v>15.06</v>
      </c>
      <c r="K2399" s="52"/>
      <c r="L2399" s="96"/>
    </row>
    <row r="2400" spans="1:56" ht="71.25" x14ac:dyDescent="0.2">
      <c r="A2400" s="103"/>
      <c r="B2400" s="55" t="s">
        <v>969</v>
      </c>
      <c r="C2400" s="55" t="s">
        <v>968</v>
      </c>
      <c r="D2400" s="54" t="s">
        <v>73</v>
      </c>
      <c r="E2400" s="53">
        <v>128</v>
      </c>
      <c r="F2400" s="53">
        <f>ROUND(0.9,7)</f>
        <v>0.9</v>
      </c>
      <c r="G2400" s="53">
        <v>115.2</v>
      </c>
      <c r="H2400" s="51"/>
      <c r="I2400" s="52"/>
      <c r="J2400" s="51">
        <f>SUM(AC2390:AC2402)</f>
        <v>17.350000000000001</v>
      </c>
      <c r="K2400" s="52"/>
      <c r="L2400" s="96"/>
    </row>
    <row r="2401" spans="1:56" ht="71.25" x14ac:dyDescent="0.2">
      <c r="A2401" s="104"/>
      <c r="B2401" s="60" t="s">
        <v>967</v>
      </c>
      <c r="C2401" s="60" t="s">
        <v>966</v>
      </c>
      <c r="D2401" s="59" t="s">
        <v>73</v>
      </c>
      <c r="E2401" s="58">
        <v>83</v>
      </c>
      <c r="F2401" s="58">
        <f>ROUND(0.85,7)</f>
        <v>0.85</v>
      </c>
      <c r="G2401" s="58">
        <v>70.55</v>
      </c>
      <c r="H2401" s="56"/>
      <c r="I2401" s="57"/>
      <c r="J2401" s="56">
        <f>SUM(AE2390:AE2402)</f>
        <v>10.62</v>
      </c>
      <c r="K2401" s="57"/>
      <c r="L2401" s="95"/>
    </row>
    <row r="2402" spans="1:56" ht="15" x14ac:dyDescent="0.25">
      <c r="C2402" s="198" t="s">
        <v>74</v>
      </c>
      <c r="D2402" s="198"/>
      <c r="E2402" s="198"/>
      <c r="F2402" s="198"/>
      <c r="G2402" s="198"/>
      <c r="H2402" s="198"/>
      <c r="I2402" s="198">
        <f>J2392+J2393+J2400+J2401</f>
        <v>45.839999999999996</v>
      </c>
      <c r="J2402" s="198"/>
      <c r="O2402" s="49">
        <f>I2402</f>
        <v>45.839999999999996</v>
      </c>
      <c r="P2402" s="39">
        <f>K2402</f>
        <v>0</v>
      </c>
      <c r="Q2402" s="49">
        <f>J2392</f>
        <v>14.81</v>
      </c>
      <c r="R2402" s="49">
        <f>J2392</f>
        <v>14.81</v>
      </c>
      <c r="U2402" s="94">
        <f>L2392</f>
        <v>0</v>
      </c>
      <c r="V2402" s="49">
        <f>J2394</f>
        <v>0.25</v>
      </c>
      <c r="W2402" s="94">
        <f>L2394</f>
        <v>0</v>
      </c>
      <c r="X2402" s="49">
        <f>J2393</f>
        <v>3.06</v>
      </c>
      <c r="Z2402" s="94">
        <f>L2393</f>
        <v>0</v>
      </c>
      <c r="AB2402" s="39">
        <f>0</f>
        <v>0</v>
      </c>
      <c r="AN2402" s="39">
        <v>45.839999999999996</v>
      </c>
      <c r="AO2402" s="39">
        <v>0</v>
      </c>
      <c r="AP2402" s="39">
        <v>3.06</v>
      </c>
      <c r="AQ2402" s="39">
        <v>14.81</v>
      </c>
      <c r="AX2402" s="39">
        <v>0</v>
      </c>
      <c r="AY2402" s="39">
        <v>0</v>
      </c>
      <c r="AZ2402" s="39">
        <v>0</v>
      </c>
      <c r="BA2402" s="39">
        <v>0</v>
      </c>
    </row>
    <row r="2403" spans="1:56" ht="171.75" x14ac:dyDescent="0.2">
      <c r="A2403" s="103" t="s">
        <v>1084</v>
      </c>
      <c r="B2403" s="55" t="s">
        <v>1085</v>
      </c>
      <c r="C2403" s="55" t="s">
        <v>973</v>
      </c>
      <c r="D2403" s="54" t="s">
        <v>110</v>
      </c>
      <c r="E2403" s="53">
        <v>1</v>
      </c>
      <c r="F2403" s="53"/>
      <c r="G2403" s="53">
        <v>1</v>
      </c>
      <c r="H2403" s="51"/>
      <c r="I2403" s="52"/>
      <c r="J2403" s="51"/>
      <c r="K2403" s="52"/>
      <c r="L2403" s="96"/>
      <c r="AC2403" s="39">
        <v>20.64</v>
      </c>
      <c r="AD2403" s="39">
        <v>20.64</v>
      </c>
      <c r="AE2403" s="39">
        <v>12.64</v>
      </c>
      <c r="AF2403" s="39">
        <v>12.64</v>
      </c>
      <c r="AS2403" s="39">
        <v>20.64</v>
      </c>
      <c r="AT2403" s="39">
        <v>12.64</v>
      </c>
      <c r="BC2403" s="39">
        <v>0</v>
      </c>
      <c r="BD2403" s="39">
        <v>0</v>
      </c>
    </row>
    <row r="2404" spans="1:56" ht="25.5" x14ac:dyDescent="0.2">
      <c r="B2404" s="106" t="s">
        <v>1081</v>
      </c>
    </row>
    <row r="2405" spans="1:56" ht="14.25" x14ac:dyDescent="0.2">
      <c r="A2405" s="103"/>
      <c r="B2405" s="61">
        <v>1</v>
      </c>
      <c r="C2405" s="55" t="s">
        <v>33</v>
      </c>
      <c r="D2405" s="54"/>
      <c r="E2405" s="53"/>
      <c r="F2405" s="53"/>
      <c r="G2405" s="53"/>
      <c r="H2405" s="51">
        <v>43.67</v>
      </c>
      <c r="I2405" s="52">
        <f>ROUND(0.4,7)</f>
        <v>0.4</v>
      </c>
      <c r="J2405" s="51">
        <v>17.47</v>
      </c>
      <c r="K2405" s="52"/>
      <c r="L2405" s="96"/>
    </row>
    <row r="2406" spans="1:56" ht="14.25" x14ac:dyDescent="0.2">
      <c r="A2406" s="103"/>
      <c r="B2406" s="61">
        <v>3</v>
      </c>
      <c r="C2406" s="55" t="s">
        <v>34</v>
      </c>
      <c r="D2406" s="54"/>
      <c r="E2406" s="53"/>
      <c r="F2406" s="53"/>
      <c r="G2406" s="53"/>
      <c r="H2406" s="51">
        <v>11.9</v>
      </c>
      <c r="I2406" s="52">
        <f>ROUND(0.4,7)</f>
        <v>0.4</v>
      </c>
      <c r="J2406" s="51">
        <v>4.76</v>
      </c>
      <c r="K2406" s="52"/>
      <c r="L2406" s="96"/>
    </row>
    <row r="2407" spans="1:56" ht="14.25" x14ac:dyDescent="0.2">
      <c r="A2407" s="103"/>
      <c r="B2407" s="61">
        <v>2</v>
      </c>
      <c r="C2407" s="55" t="s">
        <v>67</v>
      </c>
      <c r="D2407" s="54"/>
      <c r="E2407" s="53"/>
      <c r="F2407" s="53"/>
      <c r="G2407" s="53"/>
      <c r="H2407" s="51">
        <v>1.1200000000000001</v>
      </c>
      <c r="I2407" s="52">
        <f>ROUND(0.4,7)</f>
        <v>0.4</v>
      </c>
      <c r="J2407" s="62">
        <v>0.45</v>
      </c>
      <c r="K2407" s="52"/>
      <c r="L2407" s="97"/>
    </row>
    <row r="2408" spans="1:56" ht="14.25" x14ac:dyDescent="0.2">
      <c r="A2408" s="103"/>
      <c r="B2408" s="55" t="s">
        <v>1361</v>
      </c>
      <c r="C2408" s="55" t="s">
        <v>1362</v>
      </c>
      <c r="D2408" s="54" t="s">
        <v>110</v>
      </c>
      <c r="E2408" s="53">
        <v>1</v>
      </c>
      <c r="F2408" s="53">
        <f>ROUND(0,7)</f>
        <v>0</v>
      </c>
      <c r="G2408" s="53">
        <v>0</v>
      </c>
      <c r="H2408" s="51"/>
      <c r="I2408" s="52"/>
      <c r="J2408" s="51"/>
      <c r="K2408" s="52"/>
      <c r="L2408" s="96"/>
    </row>
    <row r="2409" spans="1:56" ht="14.25" x14ac:dyDescent="0.2">
      <c r="A2409" s="103"/>
      <c r="B2409" s="55"/>
      <c r="C2409" s="55" t="s">
        <v>68</v>
      </c>
      <c r="D2409" s="54" t="s">
        <v>69</v>
      </c>
      <c r="E2409" s="53">
        <v>5.12</v>
      </c>
      <c r="F2409" s="53">
        <f>ROUND(0.4,7)</f>
        <v>0.4</v>
      </c>
      <c r="G2409" s="53">
        <v>2.048</v>
      </c>
      <c r="H2409" s="51"/>
      <c r="I2409" s="52"/>
      <c r="J2409" s="51"/>
      <c r="K2409" s="52"/>
      <c r="L2409" s="96"/>
    </row>
    <row r="2410" spans="1:56" ht="14.25" x14ac:dyDescent="0.2">
      <c r="A2410" s="103"/>
      <c r="B2410" s="55"/>
      <c r="C2410" s="60" t="s">
        <v>70</v>
      </c>
      <c r="D2410" s="59" t="s">
        <v>69</v>
      </c>
      <c r="E2410" s="58">
        <v>0.09</v>
      </c>
      <c r="F2410" s="58">
        <f>ROUND(0.4,7)</f>
        <v>0.4</v>
      </c>
      <c r="G2410" s="58">
        <v>3.5999999999999997E-2</v>
      </c>
      <c r="H2410" s="56"/>
      <c r="I2410" s="57"/>
      <c r="J2410" s="56"/>
      <c r="K2410" s="57"/>
      <c r="L2410" s="95"/>
    </row>
    <row r="2411" spans="1:56" ht="14.25" x14ac:dyDescent="0.2">
      <c r="A2411" s="103"/>
      <c r="B2411" s="55"/>
      <c r="C2411" s="55" t="s">
        <v>71</v>
      </c>
      <c r="D2411" s="54"/>
      <c r="E2411" s="53"/>
      <c r="F2411" s="53"/>
      <c r="G2411" s="53"/>
      <c r="H2411" s="51">
        <f>H2405+H2406</f>
        <v>55.57</v>
      </c>
      <c r="I2411" s="52"/>
      <c r="J2411" s="51">
        <f>J2405+J2406</f>
        <v>22.229999999999997</v>
      </c>
      <c r="K2411" s="52"/>
      <c r="L2411" s="96"/>
    </row>
    <row r="2412" spans="1:56" ht="14.25" x14ac:dyDescent="0.2">
      <c r="A2412" s="103"/>
      <c r="B2412" s="55"/>
      <c r="C2412" s="55" t="s">
        <v>72</v>
      </c>
      <c r="D2412" s="54"/>
      <c r="E2412" s="53"/>
      <c r="F2412" s="53"/>
      <c r="G2412" s="53"/>
      <c r="H2412" s="51"/>
      <c r="I2412" s="52"/>
      <c r="J2412" s="51">
        <f>SUM(Q2403:Q2415)+SUM(V2403:V2415)</f>
        <v>17.919999999999998</v>
      </c>
      <c r="K2412" s="52"/>
      <c r="L2412" s="96"/>
    </row>
    <row r="2413" spans="1:56" ht="71.25" x14ac:dyDescent="0.2">
      <c r="A2413" s="103"/>
      <c r="B2413" s="55" t="s">
        <v>969</v>
      </c>
      <c r="C2413" s="55" t="s">
        <v>968</v>
      </c>
      <c r="D2413" s="54" t="s">
        <v>73</v>
      </c>
      <c r="E2413" s="53">
        <v>128</v>
      </c>
      <c r="F2413" s="53">
        <f>ROUND(0.9,7)</f>
        <v>0.9</v>
      </c>
      <c r="G2413" s="53">
        <v>115.2</v>
      </c>
      <c r="H2413" s="51"/>
      <c r="I2413" s="52"/>
      <c r="J2413" s="51">
        <f>SUM(AC2403:AC2415)</f>
        <v>20.64</v>
      </c>
      <c r="K2413" s="52"/>
      <c r="L2413" s="96"/>
    </row>
    <row r="2414" spans="1:56" ht="71.25" x14ac:dyDescent="0.2">
      <c r="A2414" s="104"/>
      <c r="B2414" s="60" t="s">
        <v>967</v>
      </c>
      <c r="C2414" s="60" t="s">
        <v>966</v>
      </c>
      <c r="D2414" s="59" t="s">
        <v>73</v>
      </c>
      <c r="E2414" s="58">
        <v>83</v>
      </c>
      <c r="F2414" s="58">
        <f>ROUND(0.85,7)</f>
        <v>0.85</v>
      </c>
      <c r="G2414" s="58">
        <v>70.55</v>
      </c>
      <c r="H2414" s="56"/>
      <c r="I2414" s="57"/>
      <c r="J2414" s="56">
        <f>SUM(AE2403:AE2415)</f>
        <v>12.64</v>
      </c>
      <c r="K2414" s="57"/>
      <c r="L2414" s="95"/>
    </row>
    <row r="2415" spans="1:56" ht="15" x14ac:dyDescent="0.25">
      <c r="C2415" s="198" t="s">
        <v>74</v>
      </c>
      <c r="D2415" s="198"/>
      <c r="E2415" s="198"/>
      <c r="F2415" s="198"/>
      <c r="G2415" s="198"/>
      <c r="H2415" s="198"/>
      <c r="I2415" s="198">
        <f>J2405+J2406+J2413+J2414</f>
        <v>55.51</v>
      </c>
      <c r="J2415" s="198"/>
      <c r="O2415" s="49">
        <f>I2415</f>
        <v>55.51</v>
      </c>
      <c r="P2415" s="39">
        <f>K2415</f>
        <v>0</v>
      </c>
      <c r="Q2415" s="49">
        <f>J2405</f>
        <v>17.47</v>
      </c>
      <c r="R2415" s="49">
        <f>J2405</f>
        <v>17.47</v>
      </c>
      <c r="U2415" s="94">
        <f>L2405</f>
        <v>0</v>
      </c>
      <c r="V2415" s="49">
        <f>J2407</f>
        <v>0.45</v>
      </c>
      <c r="W2415" s="94">
        <f>L2407</f>
        <v>0</v>
      </c>
      <c r="X2415" s="49">
        <f>J2406</f>
        <v>4.76</v>
      </c>
      <c r="Z2415" s="94">
        <f>L2406</f>
        <v>0</v>
      </c>
      <c r="AB2415" s="39">
        <f>0</f>
        <v>0</v>
      </c>
      <c r="AN2415" s="39">
        <v>55.51</v>
      </c>
      <c r="AO2415" s="39">
        <v>0</v>
      </c>
      <c r="AP2415" s="39">
        <v>4.76</v>
      </c>
      <c r="AQ2415" s="39">
        <v>17.47</v>
      </c>
      <c r="AX2415" s="39">
        <v>0</v>
      </c>
      <c r="AY2415" s="39">
        <v>0</v>
      </c>
      <c r="AZ2415" s="39">
        <v>0</v>
      </c>
      <c r="BA2415" s="39">
        <v>0</v>
      </c>
    </row>
    <row r="2416" spans="1:56" ht="171.75" x14ac:dyDescent="0.2">
      <c r="A2416" s="103" t="s">
        <v>1086</v>
      </c>
      <c r="B2416" s="55" t="s">
        <v>1087</v>
      </c>
      <c r="C2416" s="55" t="s">
        <v>972</v>
      </c>
      <c r="D2416" s="54" t="s">
        <v>110</v>
      </c>
      <c r="E2416" s="53">
        <v>1</v>
      </c>
      <c r="F2416" s="53"/>
      <c r="G2416" s="53">
        <v>1</v>
      </c>
      <c r="H2416" s="51"/>
      <c r="I2416" s="52"/>
      <c r="J2416" s="51"/>
      <c r="K2416" s="52"/>
      <c r="L2416" s="96"/>
      <c r="AC2416" s="39">
        <v>12.91</v>
      </c>
      <c r="AD2416" s="39">
        <v>12.91</v>
      </c>
      <c r="AE2416" s="39">
        <v>7.91</v>
      </c>
      <c r="AF2416" s="39">
        <v>7.91</v>
      </c>
      <c r="AS2416" s="39">
        <v>12.91</v>
      </c>
      <c r="AT2416" s="39">
        <v>7.91</v>
      </c>
      <c r="BC2416" s="39">
        <v>0</v>
      </c>
      <c r="BD2416" s="39">
        <v>0</v>
      </c>
    </row>
    <row r="2417" spans="1:56" ht="25.5" x14ac:dyDescent="0.2">
      <c r="B2417" s="106" t="s">
        <v>1081</v>
      </c>
    </row>
    <row r="2418" spans="1:56" ht="14.25" x14ac:dyDescent="0.2">
      <c r="A2418" s="103"/>
      <c r="B2418" s="61">
        <v>1</v>
      </c>
      <c r="C2418" s="55" t="s">
        <v>33</v>
      </c>
      <c r="D2418" s="54"/>
      <c r="E2418" s="53"/>
      <c r="F2418" s="53"/>
      <c r="G2418" s="53"/>
      <c r="H2418" s="51">
        <v>27.3</v>
      </c>
      <c r="I2418" s="52">
        <f>ROUND(0.4,7)</f>
        <v>0.4</v>
      </c>
      <c r="J2418" s="51">
        <v>10.92</v>
      </c>
      <c r="K2418" s="52"/>
      <c r="L2418" s="96"/>
    </row>
    <row r="2419" spans="1:56" ht="14.25" x14ac:dyDescent="0.2">
      <c r="A2419" s="103"/>
      <c r="B2419" s="61">
        <v>3</v>
      </c>
      <c r="C2419" s="55" t="s">
        <v>34</v>
      </c>
      <c r="D2419" s="54"/>
      <c r="E2419" s="53"/>
      <c r="F2419" s="53"/>
      <c r="G2419" s="53"/>
      <c r="H2419" s="51">
        <v>7.44</v>
      </c>
      <c r="I2419" s="52">
        <f>ROUND(0.4,7)</f>
        <v>0.4</v>
      </c>
      <c r="J2419" s="51">
        <v>2.97</v>
      </c>
      <c r="K2419" s="52"/>
      <c r="L2419" s="96"/>
    </row>
    <row r="2420" spans="1:56" ht="14.25" x14ac:dyDescent="0.2">
      <c r="A2420" s="103"/>
      <c r="B2420" s="61">
        <v>2</v>
      </c>
      <c r="C2420" s="55" t="s">
        <v>67</v>
      </c>
      <c r="D2420" s="54"/>
      <c r="E2420" s="53"/>
      <c r="F2420" s="53"/>
      <c r="G2420" s="53"/>
      <c r="H2420" s="51">
        <v>0.73</v>
      </c>
      <c r="I2420" s="52">
        <f>ROUND(0.4,7)</f>
        <v>0.4</v>
      </c>
      <c r="J2420" s="62">
        <v>0.28999999999999998</v>
      </c>
      <c r="K2420" s="52"/>
      <c r="L2420" s="97"/>
    </row>
    <row r="2421" spans="1:56" ht="14.25" x14ac:dyDescent="0.2">
      <c r="A2421" s="103"/>
      <c r="B2421" s="55" t="s">
        <v>1361</v>
      </c>
      <c r="C2421" s="55" t="s">
        <v>1362</v>
      </c>
      <c r="D2421" s="54" t="s">
        <v>110</v>
      </c>
      <c r="E2421" s="53">
        <v>1</v>
      </c>
      <c r="F2421" s="53">
        <f>ROUND(0,7)</f>
        <v>0</v>
      </c>
      <c r="G2421" s="53">
        <v>0</v>
      </c>
      <c r="H2421" s="51"/>
      <c r="I2421" s="52"/>
      <c r="J2421" s="51"/>
      <c r="K2421" s="52"/>
      <c r="L2421" s="96"/>
    </row>
    <row r="2422" spans="1:56" ht="14.25" x14ac:dyDescent="0.2">
      <c r="A2422" s="103"/>
      <c r="B2422" s="55"/>
      <c r="C2422" s="55" t="s">
        <v>68</v>
      </c>
      <c r="D2422" s="54" t="s">
        <v>69</v>
      </c>
      <c r="E2422" s="53">
        <v>3.2</v>
      </c>
      <c r="F2422" s="53">
        <f>ROUND(0.4,7)</f>
        <v>0.4</v>
      </c>
      <c r="G2422" s="53">
        <v>1.28</v>
      </c>
      <c r="H2422" s="51"/>
      <c r="I2422" s="52"/>
      <c r="J2422" s="51"/>
      <c r="K2422" s="52"/>
      <c r="L2422" s="96"/>
    </row>
    <row r="2423" spans="1:56" ht="14.25" x14ac:dyDescent="0.2">
      <c r="A2423" s="103"/>
      <c r="B2423" s="55"/>
      <c r="C2423" s="60" t="s">
        <v>70</v>
      </c>
      <c r="D2423" s="59" t="s">
        <v>69</v>
      </c>
      <c r="E2423" s="58">
        <v>0.06</v>
      </c>
      <c r="F2423" s="58">
        <f>ROUND(0.4,7)</f>
        <v>0.4</v>
      </c>
      <c r="G2423" s="58">
        <v>2.4E-2</v>
      </c>
      <c r="H2423" s="56"/>
      <c r="I2423" s="57"/>
      <c r="J2423" s="56"/>
      <c r="K2423" s="57"/>
      <c r="L2423" s="95"/>
    </row>
    <row r="2424" spans="1:56" ht="14.25" x14ac:dyDescent="0.2">
      <c r="A2424" s="103"/>
      <c r="B2424" s="55"/>
      <c r="C2424" s="55" t="s">
        <v>71</v>
      </c>
      <c r="D2424" s="54"/>
      <c r="E2424" s="53"/>
      <c r="F2424" s="53"/>
      <c r="G2424" s="53"/>
      <c r="H2424" s="51">
        <f>H2418+H2419</f>
        <v>34.74</v>
      </c>
      <c r="I2424" s="52"/>
      <c r="J2424" s="51">
        <f>J2418+J2419</f>
        <v>13.89</v>
      </c>
      <c r="K2424" s="52"/>
      <c r="L2424" s="96"/>
    </row>
    <row r="2425" spans="1:56" ht="14.25" x14ac:dyDescent="0.2">
      <c r="A2425" s="103"/>
      <c r="B2425" s="55"/>
      <c r="C2425" s="55" t="s">
        <v>72</v>
      </c>
      <c r="D2425" s="54"/>
      <c r="E2425" s="53"/>
      <c r="F2425" s="53"/>
      <c r="G2425" s="53"/>
      <c r="H2425" s="51"/>
      <c r="I2425" s="52"/>
      <c r="J2425" s="51">
        <f>SUM(Q2416:Q2428)+SUM(V2416:V2428)</f>
        <v>11.209999999999999</v>
      </c>
      <c r="K2425" s="52"/>
      <c r="L2425" s="96"/>
    </row>
    <row r="2426" spans="1:56" ht="71.25" x14ac:dyDescent="0.2">
      <c r="A2426" s="103"/>
      <c r="B2426" s="55" t="s">
        <v>969</v>
      </c>
      <c r="C2426" s="55" t="s">
        <v>968</v>
      </c>
      <c r="D2426" s="54" t="s">
        <v>73</v>
      </c>
      <c r="E2426" s="53">
        <v>128</v>
      </c>
      <c r="F2426" s="53">
        <f>ROUND(0.9,7)</f>
        <v>0.9</v>
      </c>
      <c r="G2426" s="53">
        <v>115.2</v>
      </c>
      <c r="H2426" s="51"/>
      <c r="I2426" s="52"/>
      <c r="J2426" s="51">
        <f>SUM(AC2416:AC2428)</f>
        <v>12.91</v>
      </c>
      <c r="K2426" s="52"/>
      <c r="L2426" s="96"/>
    </row>
    <row r="2427" spans="1:56" ht="71.25" x14ac:dyDescent="0.2">
      <c r="A2427" s="104"/>
      <c r="B2427" s="60" t="s">
        <v>967</v>
      </c>
      <c r="C2427" s="60" t="s">
        <v>966</v>
      </c>
      <c r="D2427" s="59" t="s">
        <v>73</v>
      </c>
      <c r="E2427" s="58">
        <v>83</v>
      </c>
      <c r="F2427" s="58">
        <f>ROUND(0.85,7)</f>
        <v>0.85</v>
      </c>
      <c r="G2427" s="58">
        <v>70.55</v>
      </c>
      <c r="H2427" s="56"/>
      <c r="I2427" s="57"/>
      <c r="J2427" s="56">
        <f>SUM(AE2416:AE2428)</f>
        <v>7.91</v>
      </c>
      <c r="K2427" s="57"/>
      <c r="L2427" s="95"/>
    </row>
    <row r="2428" spans="1:56" ht="15" x14ac:dyDescent="0.25">
      <c r="C2428" s="198" t="s">
        <v>74</v>
      </c>
      <c r="D2428" s="198"/>
      <c r="E2428" s="198"/>
      <c r="F2428" s="198"/>
      <c r="G2428" s="198"/>
      <c r="H2428" s="198"/>
      <c r="I2428" s="198">
        <f>J2418+J2419+J2426+J2427</f>
        <v>34.71</v>
      </c>
      <c r="J2428" s="198"/>
      <c r="O2428" s="49">
        <f>I2428</f>
        <v>34.71</v>
      </c>
      <c r="P2428" s="39">
        <f>K2428</f>
        <v>0</v>
      </c>
      <c r="Q2428" s="49">
        <f>J2418</f>
        <v>10.92</v>
      </c>
      <c r="R2428" s="49">
        <f>J2418</f>
        <v>10.92</v>
      </c>
      <c r="U2428" s="94">
        <f>L2418</f>
        <v>0</v>
      </c>
      <c r="V2428" s="49">
        <f>J2420</f>
        <v>0.28999999999999998</v>
      </c>
      <c r="W2428" s="94">
        <f>L2420</f>
        <v>0</v>
      </c>
      <c r="X2428" s="49">
        <f>J2419</f>
        <v>2.97</v>
      </c>
      <c r="Z2428" s="94">
        <f>L2419</f>
        <v>0</v>
      </c>
      <c r="AB2428" s="39">
        <f>0</f>
        <v>0</v>
      </c>
      <c r="AN2428" s="39">
        <v>34.71</v>
      </c>
      <c r="AO2428" s="39">
        <v>0</v>
      </c>
      <c r="AP2428" s="39">
        <v>2.97</v>
      </c>
      <c r="AQ2428" s="39">
        <v>10.92</v>
      </c>
      <c r="AX2428" s="39">
        <v>0</v>
      </c>
      <c r="AY2428" s="39">
        <v>0</v>
      </c>
      <c r="AZ2428" s="39">
        <v>0</v>
      </c>
      <c r="BA2428" s="39">
        <v>0</v>
      </c>
    </row>
    <row r="2429" spans="1:56" ht="171.75" x14ac:dyDescent="0.2">
      <c r="A2429" s="103" t="s">
        <v>1088</v>
      </c>
      <c r="B2429" s="55" t="s">
        <v>1089</v>
      </c>
      <c r="C2429" s="55" t="s">
        <v>971</v>
      </c>
      <c r="D2429" s="54" t="s">
        <v>110</v>
      </c>
      <c r="E2429" s="53">
        <v>2</v>
      </c>
      <c r="F2429" s="53"/>
      <c r="G2429" s="53">
        <v>2</v>
      </c>
      <c r="H2429" s="51"/>
      <c r="I2429" s="52"/>
      <c r="J2429" s="51"/>
      <c r="K2429" s="52"/>
      <c r="L2429" s="96"/>
      <c r="AC2429" s="39">
        <v>8.25</v>
      </c>
      <c r="AD2429" s="39">
        <v>8.25</v>
      </c>
      <c r="AE2429" s="39">
        <v>5.05</v>
      </c>
      <c r="AF2429" s="39">
        <v>5.05</v>
      </c>
      <c r="AS2429" s="39">
        <v>8.25</v>
      </c>
      <c r="AT2429" s="39">
        <v>5.05</v>
      </c>
      <c r="BC2429" s="39">
        <v>0</v>
      </c>
      <c r="BD2429" s="39">
        <v>0</v>
      </c>
    </row>
    <row r="2430" spans="1:56" ht="25.5" x14ac:dyDescent="0.2">
      <c r="B2430" s="106" t="s">
        <v>1081</v>
      </c>
    </row>
    <row r="2431" spans="1:56" ht="14.25" x14ac:dyDescent="0.2">
      <c r="A2431" s="103"/>
      <c r="B2431" s="61">
        <v>1</v>
      </c>
      <c r="C2431" s="55" t="s">
        <v>33</v>
      </c>
      <c r="D2431" s="54"/>
      <c r="E2431" s="53"/>
      <c r="F2431" s="53"/>
      <c r="G2431" s="53"/>
      <c r="H2431" s="51">
        <v>8.59</v>
      </c>
      <c r="I2431" s="52">
        <f>ROUND(0.4,7)</f>
        <v>0.4</v>
      </c>
      <c r="J2431" s="51">
        <v>6.88</v>
      </c>
      <c r="K2431" s="52"/>
      <c r="L2431" s="96"/>
    </row>
    <row r="2432" spans="1:56" ht="14.25" x14ac:dyDescent="0.2">
      <c r="A2432" s="103"/>
      <c r="B2432" s="61">
        <v>3</v>
      </c>
      <c r="C2432" s="55" t="s">
        <v>34</v>
      </c>
      <c r="D2432" s="54"/>
      <c r="E2432" s="53"/>
      <c r="F2432" s="53"/>
      <c r="G2432" s="53"/>
      <c r="H2432" s="51">
        <v>3.53</v>
      </c>
      <c r="I2432" s="52">
        <f>ROUND(0.4,7)</f>
        <v>0.4</v>
      </c>
      <c r="J2432" s="51">
        <v>2.82</v>
      </c>
      <c r="K2432" s="52"/>
      <c r="L2432" s="96"/>
    </row>
    <row r="2433" spans="1:56" ht="14.25" x14ac:dyDescent="0.2">
      <c r="A2433" s="103"/>
      <c r="B2433" s="61">
        <v>2</v>
      </c>
      <c r="C2433" s="55" t="s">
        <v>67</v>
      </c>
      <c r="D2433" s="54"/>
      <c r="E2433" s="53"/>
      <c r="F2433" s="53"/>
      <c r="G2433" s="53"/>
      <c r="H2433" s="51">
        <v>0.35</v>
      </c>
      <c r="I2433" s="52">
        <f>ROUND(0.4,7)</f>
        <v>0.4</v>
      </c>
      <c r="J2433" s="62">
        <v>0.28000000000000003</v>
      </c>
      <c r="K2433" s="52"/>
      <c r="L2433" s="97"/>
    </row>
    <row r="2434" spans="1:56" ht="14.25" x14ac:dyDescent="0.2">
      <c r="A2434" s="103"/>
      <c r="B2434" s="55" t="s">
        <v>1358</v>
      </c>
      <c r="C2434" s="55" t="s">
        <v>130</v>
      </c>
      <c r="D2434" s="54" t="s">
        <v>113</v>
      </c>
      <c r="E2434" s="53">
        <v>0</v>
      </c>
      <c r="F2434" s="53">
        <f>ROUND(0,7)</f>
        <v>0</v>
      </c>
      <c r="G2434" s="53">
        <v>0</v>
      </c>
      <c r="H2434" s="51"/>
      <c r="I2434" s="52"/>
      <c r="J2434" s="51"/>
      <c r="K2434" s="52"/>
      <c r="L2434" s="96"/>
    </row>
    <row r="2435" spans="1:56" ht="14.25" x14ac:dyDescent="0.2">
      <c r="A2435" s="103"/>
      <c r="B2435" s="55" t="s">
        <v>1359</v>
      </c>
      <c r="C2435" s="55" t="s">
        <v>1360</v>
      </c>
      <c r="D2435" s="54" t="s">
        <v>110</v>
      </c>
      <c r="E2435" s="53">
        <v>1</v>
      </c>
      <c r="F2435" s="53">
        <f>ROUND(0,7)</f>
        <v>0</v>
      </c>
      <c r="G2435" s="53">
        <v>0</v>
      </c>
      <c r="H2435" s="51"/>
      <c r="I2435" s="52"/>
      <c r="J2435" s="51"/>
      <c r="K2435" s="52"/>
      <c r="L2435" s="96"/>
    </row>
    <row r="2436" spans="1:56" ht="14.25" x14ac:dyDescent="0.2">
      <c r="A2436" s="103"/>
      <c r="B2436" s="55"/>
      <c r="C2436" s="55" t="s">
        <v>68</v>
      </c>
      <c r="D2436" s="54" t="s">
        <v>69</v>
      </c>
      <c r="E2436" s="53">
        <v>0.97</v>
      </c>
      <c r="F2436" s="53">
        <f>ROUND(0.4,7)</f>
        <v>0.4</v>
      </c>
      <c r="G2436" s="53">
        <v>0.77600000000000002</v>
      </c>
      <c r="H2436" s="51"/>
      <c r="I2436" s="52"/>
      <c r="J2436" s="51"/>
      <c r="K2436" s="52"/>
      <c r="L2436" s="96"/>
    </row>
    <row r="2437" spans="1:56" ht="14.25" x14ac:dyDescent="0.2">
      <c r="A2437" s="103"/>
      <c r="B2437" s="55"/>
      <c r="C2437" s="60" t="s">
        <v>70</v>
      </c>
      <c r="D2437" s="59" t="s">
        <v>69</v>
      </c>
      <c r="E2437" s="58">
        <v>0.03</v>
      </c>
      <c r="F2437" s="58">
        <f>ROUND(0.4,7)</f>
        <v>0.4</v>
      </c>
      <c r="G2437" s="58">
        <v>2.4E-2</v>
      </c>
      <c r="H2437" s="56"/>
      <c r="I2437" s="57"/>
      <c r="J2437" s="56"/>
      <c r="K2437" s="57"/>
      <c r="L2437" s="95"/>
    </row>
    <row r="2438" spans="1:56" ht="14.25" x14ac:dyDescent="0.2">
      <c r="A2438" s="103"/>
      <c r="B2438" s="55"/>
      <c r="C2438" s="55" t="s">
        <v>71</v>
      </c>
      <c r="D2438" s="54"/>
      <c r="E2438" s="53"/>
      <c r="F2438" s="53"/>
      <c r="G2438" s="53"/>
      <c r="H2438" s="51">
        <f>H2431+H2432</f>
        <v>12.12</v>
      </c>
      <c r="I2438" s="52"/>
      <c r="J2438" s="51">
        <f>J2431+J2432</f>
        <v>9.6999999999999993</v>
      </c>
      <c r="K2438" s="52"/>
      <c r="L2438" s="96"/>
    </row>
    <row r="2439" spans="1:56" ht="14.25" x14ac:dyDescent="0.2">
      <c r="A2439" s="103"/>
      <c r="B2439" s="55"/>
      <c r="C2439" s="55" t="s">
        <v>72</v>
      </c>
      <c r="D2439" s="54"/>
      <c r="E2439" s="53"/>
      <c r="F2439" s="53"/>
      <c r="G2439" s="53"/>
      <c r="H2439" s="51"/>
      <c r="I2439" s="52"/>
      <c r="J2439" s="51">
        <f>SUM(Q2429:Q2442)+SUM(V2429:V2442)</f>
        <v>7.16</v>
      </c>
      <c r="K2439" s="52"/>
      <c r="L2439" s="96"/>
    </row>
    <row r="2440" spans="1:56" ht="71.25" x14ac:dyDescent="0.2">
      <c r="A2440" s="103"/>
      <c r="B2440" s="55" t="s">
        <v>969</v>
      </c>
      <c r="C2440" s="55" t="s">
        <v>968</v>
      </c>
      <c r="D2440" s="54" t="s">
        <v>73</v>
      </c>
      <c r="E2440" s="53">
        <v>128</v>
      </c>
      <c r="F2440" s="53">
        <f>ROUND(0.9,7)</f>
        <v>0.9</v>
      </c>
      <c r="G2440" s="53">
        <v>115.2</v>
      </c>
      <c r="H2440" s="51"/>
      <c r="I2440" s="52"/>
      <c r="J2440" s="51">
        <f>SUM(AC2429:AC2442)</f>
        <v>8.25</v>
      </c>
      <c r="K2440" s="52"/>
      <c r="L2440" s="96"/>
    </row>
    <row r="2441" spans="1:56" ht="71.25" x14ac:dyDescent="0.2">
      <c r="A2441" s="104"/>
      <c r="B2441" s="60" t="s">
        <v>967</v>
      </c>
      <c r="C2441" s="60" t="s">
        <v>966</v>
      </c>
      <c r="D2441" s="59" t="s">
        <v>73</v>
      </c>
      <c r="E2441" s="58">
        <v>83</v>
      </c>
      <c r="F2441" s="58">
        <f>ROUND(0.85,7)</f>
        <v>0.85</v>
      </c>
      <c r="G2441" s="58">
        <v>70.55</v>
      </c>
      <c r="H2441" s="56"/>
      <c r="I2441" s="57"/>
      <c r="J2441" s="56">
        <f>SUM(AE2429:AE2442)</f>
        <v>5.05</v>
      </c>
      <c r="K2441" s="57"/>
      <c r="L2441" s="95"/>
    </row>
    <row r="2442" spans="1:56" ht="15" x14ac:dyDescent="0.25">
      <c r="C2442" s="198" t="s">
        <v>74</v>
      </c>
      <c r="D2442" s="198"/>
      <c r="E2442" s="198"/>
      <c r="F2442" s="198"/>
      <c r="G2442" s="198"/>
      <c r="H2442" s="198"/>
      <c r="I2442" s="198">
        <f>J2431+J2432+J2440+J2441</f>
        <v>23</v>
      </c>
      <c r="J2442" s="198"/>
      <c r="O2442" s="49">
        <f>I2442</f>
        <v>23</v>
      </c>
      <c r="P2442" s="39">
        <f>K2442</f>
        <v>0</v>
      </c>
      <c r="Q2442" s="49">
        <f>J2431</f>
        <v>6.88</v>
      </c>
      <c r="R2442" s="49">
        <f>J2431</f>
        <v>6.88</v>
      </c>
      <c r="U2442" s="94">
        <f>L2431</f>
        <v>0</v>
      </c>
      <c r="V2442" s="49">
        <f>J2433</f>
        <v>0.28000000000000003</v>
      </c>
      <c r="W2442" s="94">
        <f>L2433</f>
        <v>0</v>
      </c>
      <c r="X2442" s="49">
        <f>J2432</f>
        <v>2.82</v>
      </c>
      <c r="Z2442" s="94">
        <f>L2432</f>
        <v>0</v>
      </c>
      <c r="AB2442" s="39">
        <f>0</f>
        <v>0</v>
      </c>
      <c r="AN2442" s="39">
        <v>23</v>
      </c>
      <c r="AO2442" s="39">
        <v>0</v>
      </c>
      <c r="AP2442" s="39">
        <v>2.82</v>
      </c>
      <c r="AQ2442" s="39">
        <v>6.88</v>
      </c>
      <c r="AX2442" s="39">
        <v>0</v>
      </c>
      <c r="AY2442" s="39">
        <v>0</v>
      </c>
      <c r="AZ2442" s="39">
        <v>0</v>
      </c>
      <c r="BA2442" s="39">
        <v>0</v>
      </c>
    </row>
    <row r="2443" spans="1:56" ht="143.25" x14ac:dyDescent="0.2">
      <c r="A2443" s="103" t="s">
        <v>1090</v>
      </c>
      <c r="B2443" s="55" t="s">
        <v>1091</v>
      </c>
      <c r="C2443" s="55" t="s">
        <v>970</v>
      </c>
      <c r="D2443" s="54" t="s">
        <v>110</v>
      </c>
      <c r="E2443" s="53">
        <v>1</v>
      </c>
      <c r="F2443" s="53"/>
      <c r="G2443" s="53">
        <v>1</v>
      </c>
      <c r="H2443" s="51"/>
      <c r="I2443" s="52"/>
      <c r="J2443" s="51"/>
      <c r="K2443" s="52"/>
      <c r="L2443" s="96"/>
      <c r="AC2443" s="39">
        <v>7.04</v>
      </c>
      <c r="AD2443" s="39">
        <v>7.04</v>
      </c>
      <c r="AE2443" s="39">
        <v>4.3099999999999996</v>
      </c>
      <c r="AF2443" s="39">
        <v>4.3099999999999996</v>
      </c>
      <c r="AS2443" s="39">
        <v>7.04</v>
      </c>
      <c r="AT2443" s="39">
        <v>4.3099999999999996</v>
      </c>
      <c r="BC2443" s="39">
        <v>0</v>
      </c>
      <c r="BD2443" s="39">
        <v>0</v>
      </c>
    </row>
    <row r="2444" spans="1:56" ht="25.5" x14ac:dyDescent="0.2">
      <c r="B2444" s="106" t="s">
        <v>1081</v>
      </c>
    </row>
    <row r="2445" spans="1:56" ht="14.25" x14ac:dyDescent="0.2">
      <c r="A2445" s="103"/>
      <c r="B2445" s="61">
        <v>1</v>
      </c>
      <c r="C2445" s="55" t="s">
        <v>33</v>
      </c>
      <c r="D2445" s="54"/>
      <c r="E2445" s="53"/>
      <c r="F2445" s="53"/>
      <c r="G2445" s="53"/>
      <c r="H2445" s="51">
        <v>14.89</v>
      </c>
      <c r="I2445" s="52">
        <f>ROUND(0.4,7)</f>
        <v>0.4</v>
      </c>
      <c r="J2445" s="51">
        <v>5.96</v>
      </c>
      <c r="K2445" s="52"/>
      <c r="L2445" s="96"/>
    </row>
    <row r="2446" spans="1:56" ht="14.25" x14ac:dyDescent="0.2">
      <c r="A2446" s="103"/>
      <c r="B2446" s="61">
        <v>3</v>
      </c>
      <c r="C2446" s="55" t="s">
        <v>34</v>
      </c>
      <c r="D2446" s="54"/>
      <c r="E2446" s="53"/>
      <c r="F2446" s="53"/>
      <c r="G2446" s="53"/>
      <c r="H2446" s="51">
        <v>3.27</v>
      </c>
      <c r="I2446" s="52">
        <f>ROUND(0.4,7)</f>
        <v>0.4</v>
      </c>
      <c r="J2446" s="51">
        <v>1.31</v>
      </c>
      <c r="K2446" s="52"/>
      <c r="L2446" s="96"/>
    </row>
    <row r="2447" spans="1:56" ht="14.25" x14ac:dyDescent="0.2">
      <c r="A2447" s="103"/>
      <c r="B2447" s="61">
        <v>2</v>
      </c>
      <c r="C2447" s="55" t="s">
        <v>67</v>
      </c>
      <c r="D2447" s="54"/>
      <c r="E2447" s="53"/>
      <c r="F2447" s="53"/>
      <c r="G2447" s="53"/>
      <c r="H2447" s="51">
        <v>0.37</v>
      </c>
      <c r="I2447" s="52">
        <f>ROUND(0.4,7)</f>
        <v>0.4</v>
      </c>
      <c r="J2447" s="62">
        <v>0.15</v>
      </c>
      <c r="K2447" s="52"/>
      <c r="L2447" s="97"/>
    </row>
    <row r="2448" spans="1:56" ht="14.25" x14ac:dyDescent="0.2">
      <c r="A2448" s="103"/>
      <c r="B2448" s="55" t="s">
        <v>1356</v>
      </c>
      <c r="C2448" s="55" t="s">
        <v>1357</v>
      </c>
      <c r="D2448" s="54" t="s">
        <v>110</v>
      </c>
      <c r="E2448" s="53">
        <v>1</v>
      </c>
      <c r="F2448" s="53">
        <f>ROUND(0,7)</f>
        <v>0</v>
      </c>
      <c r="G2448" s="53">
        <v>0</v>
      </c>
      <c r="H2448" s="51"/>
      <c r="I2448" s="52"/>
      <c r="J2448" s="51"/>
      <c r="K2448" s="52"/>
      <c r="L2448" s="96"/>
    </row>
    <row r="2449" spans="1:56" ht="14.25" x14ac:dyDescent="0.2">
      <c r="A2449" s="103"/>
      <c r="B2449" s="55"/>
      <c r="C2449" s="55" t="s">
        <v>68</v>
      </c>
      <c r="D2449" s="54" t="s">
        <v>69</v>
      </c>
      <c r="E2449" s="53">
        <v>1.66</v>
      </c>
      <c r="F2449" s="53">
        <f>ROUND(0.4,7)</f>
        <v>0.4</v>
      </c>
      <c r="G2449" s="53">
        <v>0.66400000000000003</v>
      </c>
      <c r="H2449" s="51"/>
      <c r="I2449" s="52"/>
      <c r="J2449" s="51"/>
      <c r="K2449" s="52"/>
      <c r="L2449" s="96"/>
    </row>
    <row r="2450" spans="1:56" ht="14.25" x14ac:dyDescent="0.2">
      <c r="A2450" s="103"/>
      <c r="B2450" s="55"/>
      <c r="C2450" s="60" t="s">
        <v>70</v>
      </c>
      <c r="D2450" s="59" t="s">
        <v>69</v>
      </c>
      <c r="E2450" s="58">
        <v>0.03</v>
      </c>
      <c r="F2450" s="58">
        <f>ROUND(0.4,7)</f>
        <v>0.4</v>
      </c>
      <c r="G2450" s="58">
        <v>1.2E-2</v>
      </c>
      <c r="H2450" s="56"/>
      <c r="I2450" s="57"/>
      <c r="J2450" s="56"/>
      <c r="K2450" s="57"/>
      <c r="L2450" s="95"/>
    </row>
    <row r="2451" spans="1:56" ht="14.25" x14ac:dyDescent="0.2">
      <c r="A2451" s="103"/>
      <c r="B2451" s="55"/>
      <c r="C2451" s="55" t="s">
        <v>71</v>
      </c>
      <c r="D2451" s="54"/>
      <c r="E2451" s="53"/>
      <c r="F2451" s="53"/>
      <c r="G2451" s="53"/>
      <c r="H2451" s="51">
        <f>H2445+H2446</f>
        <v>18.16</v>
      </c>
      <c r="I2451" s="52"/>
      <c r="J2451" s="51">
        <f>J2445+J2446</f>
        <v>7.27</v>
      </c>
      <c r="K2451" s="52"/>
      <c r="L2451" s="96"/>
    </row>
    <row r="2452" spans="1:56" ht="14.25" x14ac:dyDescent="0.2">
      <c r="A2452" s="103"/>
      <c r="B2452" s="55"/>
      <c r="C2452" s="55" t="s">
        <v>72</v>
      </c>
      <c r="D2452" s="54"/>
      <c r="E2452" s="53"/>
      <c r="F2452" s="53"/>
      <c r="G2452" s="53"/>
      <c r="H2452" s="51"/>
      <c r="I2452" s="52"/>
      <c r="J2452" s="51">
        <f>SUM(Q2443:Q2455)+SUM(V2443:V2455)</f>
        <v>6.11</v>
      </c>
      <c r="K2452" s="52"/>
      <c r="L2452" s="96"/>
    </row>
    <row r="2453" spans="1:56" ht="71.25" x14ac:dyDescent="0.2">
      <c r="A2453" s="103"/>
      <c r="B2453" s="55" t="s">
        <v>969</v>
      </c>
      <c r="C2453" s="55" t="s">
        <v>968</v>
      </c>
      <c r="D2453" s="54" t="s">
        <v>73</v>
      </c>
      <c r="E2453" s="53">
        <v>128</v>
      </c>
      <c r="F2453" s="53">
        <f>ROUND(0.9,7)</f>
        <v>0.9</v>
      </c>
      <c r="G2453" s="53">
        <v>115.2</v>
      </c>
      <c r="H2453" s="51"/>
      <c r="I2453" s="52"/>
      <c r="J2453" s="51">
        <f>SUM(AC2443:AC2455)</f>
        <v>7.04</v>
      </c>
      <c r="K2453" s="52"/>
      <c r="L2453" s="96"/>
    </row>
    <row r="2454" spans="1:56" ht="71.25" x14ac:dyDescent="0.2">
      <c r="A2454" s="104"/>
      <c r="B2454" s="60" t="s">
        <v>967</v>
      </c>
      <c r="C2454" s="60" t="s">
        <v>966</v>
      </c>
      <c r="D2454" s="59" t="s">
        <v>73</v>
      </c>
      <c r="E2454" s="58">
        <v>83</v>
      </c>
      <c r="F2454" s="58">
        <f>ROUND(0.85,7)</f>
        <v>0.85</v>
      </c>
      <c r="G2454" s="58">
        <v>70.55</v>
      </c>
      <c r="H2454" s="56"/>
      <c r="I2454" s="57"/>
      <c r="J2454" s="56">
        <f>SUM(AE2443:AE2455)</f>
        <v>4.3099999999999996</v>
      </c>
      <c r="K2454" s="57"/>
      <c r="L2454" s="95"/>
    </row>
    <row r="2455" spans="1:56" ht="15" x14ac:dyDescent="0.25">
      <c r="C2455" s="198" t="s">
        <v>74</v>
      </c>
      <c r="D2455" s="198"/>
      <c r="E2455" s="198"/>
      <c r="F2455" s="198"/>
      <c r="G2455" s="198"/>
      <c r="H2455" s="198"/>
      <c r="I2455" s="198">
        <f>J2445+J2446+J2453+J2454</f>
        <v>18.619999999999997</v>
      </c>
      <c r="J2455" s="198"/>
      <c r="O2455" s="49">
        <f>I2455</f>
        <v>18.619999999999997</v>
      </c>
      <c r="P2455" s="39">
        <f>K2455</f>
        <v>0</v>
      </c>
      <c r="Q2455" s="49">
        <f>J2445</f>
        <v>5.96</v>
      </c>
      <c r="R2455" s="49">
        <f>J2445</f>
        <v>5.96</v>
      </c>
      <c r="U2455" s="94">
        <f>L2445</f>
        <v>0</v>
      </c>
      <c r="V2455" s="49">
        <f>J2447</f>
        <v>0.15</v>
      </c>
      <c r="W2455" s="94">
        <f>L2447</f>
        <v>0</v>
      </c>
      <c r="X2455" s="49">
        <f>J2446</f>
        <v>1.31</v>
      </c>
      <c r="Z2455" s="94">
        <f>L2446</f>
        <v>0</v>
      </c>
      <c r="AB2455" s="39">
        <f>0</f>
        <v>0</v>
      </c>
      <c r="AN2455" s="39">
        <v>18.619999999999997</v>
      </c>
      <c r="AO2455" s="39">
        <v>0</v>
      </c>
      <c r="AP2455" s="39">
        <v>1.31</v>
      </c>
      <c r="AQ2455" s="39">
        <v>5.96</v>
      </c>
      <c r="AX2455" s="39">
        <v>0</v>
      </c>
      <c r="AY2455" s="39">
        <v>0</v>
      </c>
      <c r="AZ2455" s="39">
        <v>0</v>
      </c>
      <c r="BA2455" s="39">
        <v>0</v>
      </c>
    </row>
    <row r="2456" spans="1:56" ht="57" x14ac:dyDescent="0.2">
      <c r="A2456" s="103" t="s">
        <v>1092</v>
      </c>
      <c r="B2456" s="55" t="s">
        <v>1093</v>
      </c>
      <c r="C2456" s="55" t="s">
        <v>1094</v>
      </c>
      <c r="D2456" s="54" t="s">
        <v>104</v>
      </c>
      <c r="E2456" s="53">
        <v>2.0499999999999998</v>
      </c>
      <c r="F2456" s="53"/>
      <c r="G2456" s="53">
        <v>2.0499999999999998</v>
      </c>
      <c r="H2456" s="51"/>
      <c r="I2456" s="52"/>
      <c r="J2456" s="51"/>
      <c r="K2456" s="52"/>
      <c r="L2456" s="96"/>
      <c r="AC2456" s="39">
        <v>481.21</v>
      </c>
      <c r="AD2456" s="39">
        <v>481.21</v>
      </c>
      <c r="AE2456" s="39">
        <v>325.14</v>
      </c>
      <c r="AF2456" s="39">
        <v>325.14</v>
      </c>
      <c r="AS2456" s="39">
        <v>481.21</v>
      </c>
      <c r="AT2456" s="39">
        <v>325.14</v>
      </c>
      <c r="BC2456" s="39">
        <v>0</v>
      </c>
      <c r="BD2456" s="39">
        <v>0</v>
      </c>
    </row>
    <row r="2458" spans="1:56" ht="14.25" x14ac:dyDescent="0.2">
      <c r="A2458" s="103"/>
      <c r="B2458" s="61">
        <v>1</v>
      </c>
      <c r="C2458" s="55" t="s">
        <v>33</v>
      </c>
      <c r="D2458" s="54"/>
      <c r="E2458" s="53"/>
      <c r="F2458" s="53"/>
      <c r="G2458" s="53"/>
      <c r="H2458" s="51">
        <v>307.08</v>
      </c>
      <c r="I2458" s="52"/>
      <c r="J2458" s="51">
        <v>629.51</v>
      </c>
      <c r="K2458" s="52"/>
      <c r="L2458" s="96"/>
    </row>
    <row r="2459" spans="1:56" ht="14.25" x14ac:dyDescent="0.2">
      <c r="A2459" s="103"/>
      <c r="B2459" s="61">
        <v>3</v>
      </c>
      <c r="C2459" s="55" t="s">
        <v>34</v>
      </c>
      <c r="D2459" s="54"/>
      <c r="E2459" s="53"/>
      <c r="F2459" s="53"/>
      <c r="G2459" s="53"/>
      <c r="H2459" s="51">
        <v>23.45</v>
      </c>
      <c r="I2459" s="52"/>
      <c r="J2459" s="51">
        <v>48.07</v>
      </c>
      <c r="K2459" s="52"/>
      <c r="L2459" s="96"/>
    </row>
    <row r="2460" spans="1:56" ht="14.25" x14ac:dyDescent="0.2">
      <c r="A2460" s="103"/>
      <c r="B2460" s="61">
        <v>2</v>
      </c>
      <c r="C2460" s="55" t="s">
        <v>67</v>
      </c>
      <c r="D2460" s="54"/>
      <c r="E2460" s="53"/>
      <c r="F2460" s="53"/>
      <c r="G2460" s="53"/>
      <c r="H2460" s="51">
        <v>10.130000000000001</v>
      </c>
      <c r="I2460" s="52"/>
      <c r="J2460" s="62">
        <v>20.77</v>
      </c>
      <c r="K2460" s="52"/>
      <c r="L2460" s="97"/>
    </row>
    <row r="2461" spans="1:56" ht="14.25" x14ac:dyDescent="0.2">
      <c r="A2461" s="103"/>
      <c r="B2461" s="55"/>
      <c r="C2461" s="55" t="s">
        <v>68</v>
      </c>
      <c r="D2461" s="54" t="s">
        <v>69</v>
      </c>
      <c r="E2461" s="53">
        <v>36</v>
      </c>
      <c r="F2461" s="53"/>
      <c r="G2461" s="53">
        <v>73.8</v>
      </c>
      <c r="H2461" s="51"/>
      <c r="I2461" s="52"/>
      <c r="J2461" s="51"/>
      <c r="K2461" s="52"/>
      <c r="L2461" s="96"/>
    </row>
    <row r="2462" spans="1:56" ht="14.25" x14ac:dyDescent="0.2">
      <c r="A2462" s="103"/>
      <c r="B2462" s="55"/>
      <c r="C2462" s="60" t="s">
        <v>70</v>
      </c>
      <c r="D2462" s="59" t="s">
        <v>69</v>
      </c>
      <c r="E2462" s="58">
        <v>0.75</v>
      </c>
      <c r="F2462" s="58"/>
      <c r="G2462" s="58">
        <v>1.5375000000000001</v>
      </c>
      <c r="H2462" s="56"/>
      <c r="I2462" s="57"/>
      <c r="J2462" s="56"/>
      <c r="K2462" s="57"/>
      <c r="L2462" s="95"/>
    </row>
    <row r="2463" spans="1:56" ht="14.25" x14ac:dyDescent="0.2">
      <c r="A2463" s="103"/>
      <c r="B2463" s="55"/>
      <c r="C2463" s="55" t="s">
        <v>71</v>
      </c>
      <c r="D2463" s="54"/>
      <c r="E2463" s="53"/>
      <c r="F2463" s="53"/>
      <c r="G2463" s="53"/>
      <c r="H2463" s="51">
        <f>H2458+H2459</f>
        <v>330.53</v>
      </c>
      <c r="I2463" s="52"/>
      <c r="J2463" s="51">
        <f>J2458+J2459</f>
        <v>677.58</v>
      </c>
      <c r="K2463" s="52"/>
      <c r="L2463" s="96"/>
    </row>
    <row r="2464" spans="1:56" ht="14.25" x14ac:dyDescent="0.2">
      <c r="A2464" s="103"/>
      <c r="B2464" s="55"/>
      <c r="C2464" s="55" t="s">
        <v>72</v>
      </c>
      <c r="D2464" s="54"/>
      <c r="E2464" s="53"/>
      <c r="F2464" s="53"/>
      <c r="G2464" s="53"/>
      <c r="H2464" s="51"/>
      <c r="I2464" s="52"/>
      <c r="J2464" s="51">
        <f>SUM(Q2456:Q2467)+SUM(V2456:V2467)</f>
        <v>650.28</v>
      </c>
      <c r="K2464" s="52"/>
      <c r="L2464" s="96"/>
    </row>
    <row r="2465" spans="1:56" ht="28.5" x14ac:dyDescent="0.2">
      <c r="A2465" s="103"/>
      <c r="B2465" s="55" t="s">
        <v>965</v>
      </c>
      <c r="C2465" s="55" t="s">
        <v>964</v>
      </c>
      <c r="D2465" s="54" t="s">
        <v>73</v>
      </c>
      <c r="E2465" s="53">
        <v>74</v>
      </c>
      <c r="F2465" s="53"/>
      <c r="G2465" s="53">
        <v>74</v>
      </c>
      <c r="H2465" s="51"/>
      <c r="I2465" s="52"/>
      <c r="J2465" s="51">
        <f>SUM(AC2456:AC2467)</f>
        <v>481.21</v>
      </c>
      <c r="K2465" s="52"/>
      <c r="L2465" s="96"/>
    </row>
    <row r="2466" spans="1:56" ht="57" x14ac:dyDescent="0.2">
      <c r="A2466" s="104"/>
      <c r="B2466" s="60" t="s">
        <v>963</v>
      </c>
      <c r="C2466" s="60" t="s">
        <v>962</v>
      </c>
      <c r="D2466" s="59" t="s">
        <v>73</v>
      </c>
      <c r="E2466" s="58">
        <v>50</v>
      </c>
      <c r="F2466" s="58"/>
      <c r="G2466" s="58">
        <v>50</v>
      </c>
      <c r="H2466" s="56"/>
      <c r="I2466" s="57"/>
      <c r="J2466" s="56">
        <f>SUM(AE2456:AE2467)</f>
        <v>325.14</v>
      </c>
      <c r="K2466" s="57"/>
      <c r="L2466" s="95"/>
    </row>
    <row r="2467" spans="1:56" ht="15" x14ac:dyDescent="0.25">
      <c r="C2467" s="198" t="s">
        <v>74</v>
      </c>
      <c r="D2467" s="198"/>
      <c r="E2467" s="198"/>
      <c r="F2467" s="198"/>
      <c r="G2467" s="198"/>
      <c r="H2467" s="198"/>
      <c r="I2467" s="198">
        <f>J2458+J2459+J2465+J2466</f>
        <v>1483.9299999999998</v>
      </c>
      <c r="J2467" s="198"/>
      <c r="O2467" s="49">
        <f>I2467</f>
        <v>1483.9299999999998</v>
      </c>
      <c r="P2467" s="39">
        <f>K2467</f>
        <v>0</v>
      </c>
      <c r="Q2467" s="49">
        <f>J2458</f>
        <v>629.51</v>
      </c>
      <c r="R2467" s="49">
        <f>J2458</f>
        <v>629.51</v>
      </c>
      <c r="U2467" s="94">
        <f>L2458</f>
        <v>0</v>
      </c>
      <c r="V2467" s="49">
        <f>J2460</f>
        <v>20.77</v>
      </c>
      <c r="W2467" s="94">
        <f>L2460</f>
        <v>0</v>
      </c>
      <c r="X2467" s="49">
        <f>J2459</f>
        <v>48.07</v>
      </c>
      <c r="Z2467" s="94">
        <f>L2459</f>
        <v>0</v>
      </c>
      <c r="AB2467" s="39">
        <f>0</f>
        <v>0</v>
      </c>
      <c r="AN2467" s="39">
        <v>1483.9299999999998</v>
      </c>
      <c r="AO2467" s="39">
        <v>0</v>
      </c>
      <c r="AP2467" s="39">
        <v>48.07</v>
      </c>
      <c r="AQ2467" s="39">
        <v>629.51</v>
      </c>
      <c r="AX2467" s="39">
        <v>0</v>
      </c>
      <c r="AY2467" s="39">
        <v>0</v>
      </c>
      <c r="AZ2467" s="39">
        <v>0</v>
      </c>
      <c r="BA2467" s="39">
        <v>0</v>
      </c>
    </row>
    <row r="2468" spans="1:56" ht="57" x14ac:dyDescent="0.2">
      <c r="A2468" s="103" t="s">
        <v>1095</v>
      </c>
      <c r="B2468" s="55" t="s">
        <v>1096</v>
      </c>
      <c r="C2468" s="55" t="s">
        <v>1097</v>
      </c>
      <c r="D2468" s="54" t="s">
        <v>104</v>
      </c>
      <c r="E2468" s="53">
        <v>0.7</v>
      </c>
      <c r="F2468" s="53"/>
      <c r="G2468" s="53">
        <v>0.7</v>
      </c>
      <c r="H2468" s="51"/>
      <c r="I2468" s="52"/>
      <c r="J2468" s="51"/>
      <c r="K2468" s="52"/>
      <c r="L2468" s="96"/>
      <c r="AC2468" s="39">
        <v>137.80000000000001</v>
      </c>
      <c r="AD2468" s="39">
        <v>137.80000000000001</v>
      </c>
      <c r="AE2468" s="39">
        <v>93.11</v>
      </c>
      <c r="AF2468" s="39">
        <v>93.11</v>
      </c>
      <c r="AS2468" s="39">
        <v>137.80000000000001</v>
      </c>
      <c r="AT2468" s="39">
        <v>93.11</v>
      </c>
      <c r="BC2468" s="39">
        <v>0</v>
      </c>
      <c r="BD2468" s="39">
        <v>0</v>
      </c>
    </row>
    <row r="2470" spans="1:56" ht="14.25" x14ac:dyDescent="0.2">
      <c r="A2470" s="103"/>
      <c r="B2470" s="61">
        <v>1</v>
      </c>
      <c r="C2470" s="55" t="s">
        <v>33</v>
      </c>
      <c r="D2470" s="54"/>
      <c r="E2470" s="53"/>
      <c r="F2470" s="53"/>
      <c r="G2470" s="53"/>
      <c r="H2470" s="51">
        <v>255.9</v>
      </c>
      <c r="I2470" s="52"/>
      <c r="J2470" s="51">
        <v>179.13</v>
      </c>
      <c r="K2470" s="52"/>
      <c r="L2470" s="96"/>
    </row>
    <row r="2471" spans="1:56" ht="14.25" x14ac:dyDescent="0.2">
      <c r="A2471" s="103"/>
      <c r="B2471" s="61">
        <v>3</v>
      </c>
      <c r="C2471" s="55" t="s">
        <v>34</v>
      </c>
      <c r="D2471" s="54"/>
      <c r="E2471" s="53"/>
      <c r="F2471" s="53"/>
      <c r="G2471" s="53"/>
      <c r="H2471" s="51">
        <v>23.45</v>
      </c>
      <c r="I2471" s="52"/>
      <c r="J2471" s="51">
        <v>16.420000000000002</v>
      </c>
      <c r="K2471" s="52"/>
      <c r="L2471" s="96"/>
    </row>
    <row r="2472" spans="1:56" ht="14.25" x14ac:dyDescent="0.2">
      <c r="A2472" s="103"/>
      <c r="B2472" s="61">
        <v>2</v>
      </c>
      <c r="C2472" s="55" t="s">
        <v>67</v>
      </c>
      <c r="D2472" s="54"/>
      <c r="E2472" s="53"/>
      <c r="F2472" s="53"/>
      <c r="G2472" s="53"/>
      <c r="H2472" s="51">
        <v>10.130000000000001</v>
      </c>
      <c r="I2472" s="52"/>
      <c r="J2472" s="62">
        <v>7.09</v>
      </c>
      <c r="K2472" s="52"/>
      <c r="L2472" s="97"/>
    </row>
    <row r="2473" spans="1:56" ht="14.25" x14ac:dyDescent="0.2">
      <c r="A2473" s="103"/>
      <c r="B2473" s="55"/>
      <c r="C2473" s="55" t="s">
        <v>68</v>
      </c>
      <c r="D2473" s="54" t="s">
        <v>69</v>
      </c>
      <c r="E2473" s="53">
        <v>30</v>
      </c>
      <c r="F2473" s="53"/>
      <c r="G2473" s="53">
        <v>21</v>
      </c>
      <c r="H2473" s="51"/>
      <c r="I2473" s="52"/>
      <c r="J2473" s="51"/>
      <c r="K2473" s="52"/>
      <c r="L2473" s="96"/>
    </row>
    <row r="2474" spans="1:56" ht="14.25" x14ac:dyDescent="0.2">
      <c r="A2474" s="103"/>
      <c r="B2474" s="55"/>
      <c r="C2474" s="60" t="s">
        <v>70</v>
      </c>
      <c r="D2474" s="59" t="s">
        <v>69</v>
      </c>
      <c r="E2474" s="58">
        <v>0.75</v>
      </c>
      <c r="F2474" s="58"/>
      <c r="G2474" s="58">
        <v>0.52500000000000002</v>
      </c>
      <c r="H2474" s="56"/>
      <c r="I2474" s="57"/>
      <c r="J2474" s="56"/>
      <c r="K2474" s="57"/>
      <c r="L2474" s="95"/>
    </row>
    <row r="2475" spans="1:56" ht="14.25" x14ac:dyDescent="0.2">
      <c r="A2475" s="103"/>
      <c r="B2475" s="55"/>
      <c r="C2475" s="55" t="s">
        <v>71</v>
      </c>
      <c r="D2475" s="54"/>
      <c r="E2475" s="53"/>
      <c r="F2475" s="53"/>
      <c r="G2475" s="53"/>
      <c r="H2475" s="51">
        <f>H2470+H2471</f>
        <v>279.35000000000002</v>
      </c>
      <c r="I2475" s="52"/>
      <c r="J2475" s="51">
        <f>J2470+J2471</f>
        <v>195.55</v>
      </c>
      <c r="K2475" s="52"/>
      <c r="L2475" s="96"/>
    </row>
    <row r="2476" spans="1:56" ht="14.25" x14ac:dyDescent="0.2">
      <c r="A2476" s="103"/>
      <c r="B2476" s="55"/>
      <c r="C2476" s="55" t="s">
        <v>72</v>
      </c>
      <c r="D2476" s="54"/>
      <c r="E2476" s="53"/>
      <c r="F2476" s="53"/>
      <c r="G2476" s="53"/>
      <c r="H2476" s="51"/>
      <c r="I2476" s="52"/>
      <c r="J2476" s="51">
        <f>SUM(Q2468:Q2479)+SUM(V2468:V2479)</f>
        <v>186.22</v>
      </c>
      <c r="K2476" s="52"/>
      <c r="L2476" s="96"/>
    </row>
    <row r="2477" spans="1:56" ht="28.5" x14ac:dyDescent="0.2">
      <c r="A2477" s="103"/>
      <c r="B2477" s="55" t="s">
        <v>965</v>
      </c>
      <c r="C2477" s="55" t="s">
        <v>964</v>
      </c>
      <c r="D2477" s="54" t="s">
        <v>73</v>
      </c>
      <c r="E2477" s="53">
        <v>74</v>
      </c>
      <c r="F2477" s="53"/>
      <c r="G2477" s="53">
        <v>74</v>
      </c>
      <c r="H2477" s="51"/>
      <c r="I2477" s="52"/>
      <c r="J2477" s="51">
        <f>SUM(AC2468:AC2479)</f>
        <v>137.80000000000001</v>
      </c>
      <c r="K2477" s="52"/>
      <c r="L2477" s="96"/>
    </row>
    <row r="2478" spans="1:56" ht="57" x14ac:dyDescent="0.2">
      <c r="A2478" s="104"/>
      <c r="B2478" s="60" t="s">
        <v>963</v>
      </c>
      <c r="C2478" s="60" t="s">
        <v>962</v>
      </c>
      <c r="D2478" s="59" t="s">
        <v>73</v>
      </c>
      <c r="E2478" s="58">
        <v>50</v>
      </c>
      <c r="F2478" s="58"/>
      <c r="G2478" s="58">
        <v>50</v>
      </c>
      <c r="H2478" s="56"/>
      <c r="I2478" s="57"/>
      <c r="J2478" s="56">
        <f>SUM(AE2468:AE2479)</f>
        <v>93.11</v>
      </c>
      <c r="K2478" s="57"/>
      <c r="L2478" s="95"/>
    </row>
    <row r="2479" spans="1:56" ht="15" x14ac:dyDescent="0.25">
      <c r="C2479" s="198" t="s">
        <v>74</v>
      </c>
      <c r="D2479" s="198"/>
      <c r="E2479" s="198"/>
      <c r="F2479" s="198"/>
      <c r="G2479" s="198"/>
      <c r="H2479" s="198"/>
      <c r="I2479" s="198">
        <f>J2470+J2471+J2477+J2478</f>
        <v>426.46000000000004</v>
      </c>
      <c r="J2479" s="198"/>
      <c r="O2479" s="49">
        <f>I2479</f>
        <v>426.46000000000004</v>
      </c>
      <c r="P2479" s="39">
        <f>K2479</f>
        <v>0</v>
      </c>
      <c r="Q2479" s="49">
        <f>J2470</f>
        <v>179.13</v>
      </c>
      <c r="R2479" s="49">
        <f>J2470</f>
        <v>179.13</v>
      </c>
      <c r="U2479" s="94">
        <f>L2470</f>
        <v>0</v>
      </c>
      <c r="V2479" s="49">
        <f>J2472</f>
        <v>7.09</v>
      </c>
      <c r="W2479" s="94">
        <f>L2472</f>
        <v>0</v>
      </c>
      <c r="X2479" s="49">
        <f>J2471</f>
        <v>16.420000000000002</v>
      </c>
      <c r="Z2479" s="94">
        <f>L2471</f>
        <v>0</v>
      </c>
      <c r="AB2479" s="39">
        <f>0</f>
        <v>0</v>
      </c>
      <c r="AN2479" s="39">
        <v>426.46000000000004</v>
      </c>
      <c r="AO2479" s="39">
        <v>0</v>
      </c>
      <c r="AP2479" s="39">
        <v>16.420000000000002</v>
      </c>
      <c r="AQ2479" s="39">
        <v>179.13</v>
      </c>
      <c r="AX2479" s="39">
        <v>0</v>
      </c>
      <c r="AY2479" s="39">
        <v>0</v>
      </c>
      <c r="AZ2479" s="39">
        <v>0</v>
      </c>
      <c r="BA2479" s="39">
        <v>0</v>
      </c>
    </row>
    <row r="2480" spans="1:56" ht="57" x14ac:dyDescent="0.2">
      <c r="A2480" s="103" t="s">
        <v>1098</v>
      </c>
      <c r="B2480" s="55" t="s">
        <v>1099</v>
      </c>
      <c r="C2480" s="55" t="s">
        <v>1100</v>
      </c>
      <c r="D2480" s="54" t="s">
        <v>104</v>
      </c>
      <c r="E2480" s="53">
        <v>4.3</v>
      </c>
      <c r="F2480" s="53"/>
      <c r="G2480" s="53">
        <v>4.3</v>
      </c>
      <c r="H2480" s="51"/>
      <c r="I2480" s="52"/>
      <c r="J2480" s="51"/>
      <c r="K2480" s="52"/>
      <c r="L2480" s="96"/>
      <c r="AC2480" s="39">
        <v>656.51</v>
      </c>
      <c r="AD2480" s="39">
        <v>656.51</v>
      </c>
      <c r="AE2480" s="39">
        <v>443.59</v>
      </c>
      <c r="AF2480" s="39">
        <v>443.59</v>
      </c>
      <c r="AS2480" s="39">
        <v>656.51</v>
      </c>
      <c r="AT2480" s="39">
        <v>443.59</v>
      </c>
      <c r="BC2480" s="39">
        <v>0</v>
      </c>
      <c r="BD2480" s="39">
        <v>0</v>
      </c>
    </row>
    <row r="2482" spans="1:84" ht="14.25" x14ac:dyDescent="0.2">
      <c r="A2482" s="103"/>
      <c r="B2482" s="61">
        <v>1</v>
      </c>
      <c r="C2482" s="55" t="s">
        <v>33</v>
      </c>
      <c r="D2482" s="54"/>
      <c r="E2482" s="53"/>
      <c r="F2482" s="53"/>
      <c r="G2482" s="53"/>
      <c r="H2482" s="51">
        <v>196.19</v>
      </c>
      <c r="I2482" s="52"/>
      <c r="J2482" s="51">
        <v>843.62</v>
      </c>
      <c r="K2482" s="52"/>
      <c r="L2482" s="96"/>
    </row>
    <row r="2483" spans="1:84" ht="14.25" x14ac:dyDescent="0.2">
      <c r="A2483" s="103"/>
      <c r="B2483" s="61">
        <v>3</v>
      </c>
      <c r="C2483" s="55" t="s">
        <v>34</v>
      </c>
      <c r="D2483" s="54"/>
      <c r="E2483" s="53"/>
      <c r="F2483" s="53"/>
      <c r="G2483" s="53"/>
      <c r="H2483" s="51">
        <v>23.45</v>
      </c>
      <c r="I2483" s="52"/>
      <c r="J2483" s="51">
        <v>100.84</v>
      </c>
      <c r="K2483" s="52"/>
      <c r="L2483" s="96"/>
    </row>
    <row r="2484" spans="1:84" ht="14.25" x14ac:dyDescent="0.2">
      <c r="A2484" s="103"/>
      <c r="B2484" s="61">
        <v>2</v>
      </c>
      <c r="C2484" s="55" t="s">
        <v>67</v>
      </c>
      <c r="D2484" s="54"/>
      <c r="E2484" s="53"/>
      <c r="F2484" s="53"/>
      <c r="G2484" s="53"/>
      <c r="H2484" s="51">
        <v>10.130000000000001</v>
      </c>
      <c r="I2484" s="52"/>
      <c r="J2484" s="62">
        <v>43.56</v>
      </c>
      <c r="K2484" s="52"/>
      <c r="L2484" s="97"/>
    </row>
    <row r="2485" spans="1:84" ht="14.25" x14ac:dyDescent="0.2">
      <c r="A2485" s="103"/>
      <c r="B2485" s="55"/>
      <c r="C2485" s="55" t="s">
        <v>68</v>
      </c>
      <c r="D2485" s="54" t="s">
        <v>69</v>
      </c>
      <c r="E2485" s="53">
        <v>23</v>
      </c>
      <c r="F2485" s="53"/>
      <c r="G2485" s="53">
        <v>98.9</v>
      </c>
      <c r="H2485" s="51"/>
      <c r="I2485" s="52"/>
      <c r="J2485" s="51"/>
      <c r="K2485" s="52"/>
      <c r="L2485" s="96"/>
    </row>
    <row r="2486" spans="1:84" ht="14.25" x14ac:dyDescent="0.2">
      <c r="A2486" s="103"/>
      <c r="B2486" s="55"/>
      <c r="C2486" s="60" t="s">
        <v>70</v>
      </c>
      <c r="D2486" s="59" t="s">
        <v>69</v>
      </c>
      <c r="E2486" s="58">
        <v>0.75</v>
      </c>
      <c r="F2486" s="58"/>
      <c r="G2486" s="58">
        <v>3.2250000000000001</v>
      </c>
      <c r="H2486" s="56"/>
      <c r="I2486" s="57"/>
      <c r="J2486" s="56"/>
      <c r="K2486" s="57"/>
      <c r="L2486" s="95"/>
    </row>
    <row r="2487" spans="1:84" ht="14.25" x14ac:dyDescent="0.2">
      <c r="A2487" s="103"/>
      <c r="B2487" s="55"/>
      <c r="C2487" s="55" t="s">
        <v>71</v>
      </c>
      <c r="D2487" s="54"/>
      <c r="E2487" s="53"/>
      <c r="F2487" s="53"/>
      <c r="G2487" s="53"/>
      <c r="H2487" s="51">
        <f>H2482+H2483</f>
        <v>219.64</v>
      </c>
      <c r="I2487" s="52"/>
      <c r="J2487" s="51">
        <f>J2482+J2483</f>
        <v>944.46</v>
      </c>
      <c r="K2487" s="52"/>
      <c r="L2487" s="96"/>
    </row>
    <row r="2488" spans="1:84" ht="14.25" x14ac:dyDescent="0.2">
      <c r="A2488" s="103"/>
      <c r="B2488" s="55"/>
      <c r="C2488" s="55" t="s">
        <v>72</v>
      </c>
      <c r="D2488" s="54"/>
      <c r="E2488" s="53"/>
      <c r="F2488" s="53"/>
      <c r="G2488" s="53"/>
      <c r="H2488" s="51"/>
      <c r="I2488" s="52"/>
      <c r="J2488" s="51">
        <f>SUM(Q2480:Q2491)+SUM(V2480:V2491)</f>
        <v>887.18000000000006</v>
      </c>
      <c r="K2488" s="52"/>
      <c r="L2488" s="96"/>
    </row>
    <row r="2489" spans="1:84" ht="28.5" x14ac:dyDescent="0.2">
      <c r="A2489" s="103"/>
      <c r="B2489" s="55" t="s">
        <v>965</v>
      </c>
      <c r="C2489" s="55" t="s">
        <v>964</v>
      </c>
      <c r="D2489" s="54" t="s">
        <v>73</v>
      </c>
      <c r="E2489" s="53">
        <v>74</v>
      </c>
      <c r="F2489" s="53"/>
      <c r="G2489" s="53">
        <v>74</v>
      </c>
      <c r="H2489" s="51"/>
      <c r="I2489" s="52"/>
      <c r="J2489" s="51">
        <f>SUM(AC2480:AC2491)</f>
        <v>656.51</v>
      </c>
      <c r="K2489" s="52"/>
      <c r="L2489" s="96"/>
    </row>
    <row r="2490" spans="1:84" ht="57" x14ac:dyDescent="0.2">
      <c r="A2490" s="104"/>
      <c r="B2490" s="60" t="s">
        <v>963</v>
      </c>
      <c r="C2490" s="60" t="s">
        <v>962</v>
      </c>
      <c r="D2490" s="59" t="s">
        <v>73</v>
      </c>
      <c r="E2490" s="58">
        <v>50</v>
      </c>
      <c r="F2490" s="58"/>
      <c r="G2490" s="58">
        <v>50</v>
      </c>
      <c r="H2490" s="56"/>
      <c r="I2490" s="57"/>
      <c r="J2490" s="56">
        <f>SUM(AE2480:AE2491)</f>
        <v>443.59</v>
      </c>
      <c r="K2490" s="57"/>
      <c r="L2490" s="95"/>
    </row>
    <row r="2491" spans="1:84" ht="15" x14ac:dyDescent="0.25">
      <c r="C2491" s="198" t="s">
        <v>74</v>
      </c>
      <c r="D2491" s="198"/>
      <c r="E2491" s="198"/>
      <c r="F2491" s="198"/>
      <c r="G2491" s="198"/>
      <c r="H2491" s="198"/>
      <c r="I2491" s="198">
        <f>J2482+J2483+J2489+J2490</f>
        <v>2044.56</v>
      </c>
      <c r="J2491" s="198"/>
      <c r="O2491" s="49">
        <f>I2491</f>
        <v>2044.56</v>
      </c>
      <c r="P2491" s="39">
        <f>K2491</f>
        <v>0</v>
      </c>
      <c r="Q2491" s="49">
        <f>J2482</f>
        <v>843.62</v>
      </c>
      <c r="R2491" s="49">
        <f>J2482</f>
        <v>843.62</v>
      </c>
      <c r="U2491" s="94">
        <f>L2482</f>
        <v>0</v>
      </c>
      <c r="V2491" s="49">
        <f>J2484</f>
        <v>43.56</v>
      </c>
      <c r="W2491" s="94">
        <f>L2484</f>
        <v>0</v>
      </c>
      <c r="X2491" s="49">
        <f>J2483</f>
        <v>100.84</v>
      </c>
      <c r="Z2491" s="94">
        <f>L2483</f>
        <v>0</v>
      </c>
      <c r="AB2491" s="39">
        <f>0</f>
        <v>0</v>
      </c>
      <c r="AN2491" s="39">
        <v>2044.56</v>
      </c>
      <c r="AO2491" s="39">
        <v>0</v>
      </c>
      <c r="AP2491" s="39">
        <v>100.84</v>
      </c>
      <c r="AQ2491" s="39">
        <v>843.62</v>
      </c>
      <c r="AX2491" s="39">
        <v>0</v>
      </c>
      <c r="AY2491" s="39">
        <v>0</v>
      </c>
      <c r="AZ2491" s="39">
        <v>0</v>
      </c>
      <c r="BA2491" s="39">
        <v>0</v>
      </c>
    </row>
    <row r="2493" spans="1:84" ht="15" x14ac:dyDescent="0.2">
      <c r="A2493" s="48"/>
      <c r="B2493" s="47"/>
      <c r="C2493" s="197" t="s">
        <v>961</v>
      </c>
      <c r="D2493" s="197"/>
      <c r="E2493" s="197"/>
      <c r="F2493" s="197"/>
      <c r="G2493" s="197"/>
      <c r="H2493" s="197"/>
      <c r="I2493" s="46"/>
      <c r="J2493" s="45">
        <f>J2495+J2496+J2497+J2498</f>
        <v>3027.6800000000003</v>
      </c>
      <c r="K2493" s="45"/>
      <c r="L2493" s="93"/>
      <c r="CF2493" s="99" t="s">
        <v>961</v>
      </c>
    </row>
    <row r="2494" spans="1:84" ht="14.25" x14ac:dyDescent="0.2">
      <c r="A2494" s="44"/>
      <c r="B2494" s="43"/>
      <c r="C2494" s="196" t="s">
        <v>75</v>
      </c>
      <c r="D2494" s="195"/>
      <c r="E2494" s="195"/>
      <c r="F2494" s="195"/>
      <c r="G2494" s="195"/>
      <c r="H2494" s="195"/>
      <c r="I2494" s="100"/>
      <c r="J2494" s="42"/>
      <c r="K2494" s="42"/>
      <c r="L2494" s="92"/>
    </row>
    <row r="2495" spans="1:84" ht="14.25" x14ac:dyDescent="0.2">
      <c r="A2495" s="44"/>
      <c r="B2495" s="43"/>
      <c r="C2495" s="195" t="s">
        <v>76</v>
      </c>
      <c r="D2495" s="195"/>
      <c r="E2495" s="195"/>
      <c r="F2495" s="195"/>
      <c r="G2495" s="195"/>
      <c r="H2495" s="195"/>
      <c r="I2495" s="100"/>
      <c r="J2495" s="42">
        <f>SUM(Q2292:Q2491)</f>
        <v>2777.2200000000003</v>
      </c>
      <c r="K2495" s="42"/>
      <c r="L2495" s="92"/>
    </row>
    <row r="2496" spans="1:84" ht="14.25" x14ac:dyDescent="0.2">
      <c r="A2496" s="44"/>
      <c r="B2496" s="43"/>
      <c r="C2496" s="195" t="s">
        <v>77</v>
      </c>
      <c r="D2496" s="195"/>
      <c r="E2496" s="195"/>
      <c r="F2496" s="195"/>
      <c r="G2496" s="195"/>
      <c r="H2496" s="195"/>
      <c r="I2496" s="100"/>
      <c r="J2496" s="42">
        <v>250.46</v>
      </c>
      <c r="K2496" s="42"/>
      <c r="L2496" s="92"/>
    </row>
    <row r="2497" spans="1:12" ht="14.25" hidden="1" customHeight="1" x14ac:dyDescent="0.2">
      <c r="A2497" s="44"/>
      <c r="B2497" s="43"/>
      <c r="C2497" s="195" t="s">
        <v>78</v>
      </c>
      <c r="D2497" s="195"/>
      <c r="E2497" s="195"/>
      <c r="F2497" s="195"/>
      <c r="G2497" s="195"/>
      <c r="H2497" s="195"/>
      <c r="I2497" s="100"/>
      <c r="J2497" s="42">
        <v>0</v>
      </c>
      <c r="K2497" s="42"/>
      <c r="L2497" s="92"/>
    </row>
    <row r="2498" spans="1:12" ht="14.25" hidden="1" customHeight="1" x14ac:dyDescent="0.2">
      <c r="A2498" s="44"/>
      <c r="B2498" s="43"/>
      <c r="C2498" s="195" t="s">
        <v>79</v>
      </c>
      <c r="D2498" s="195"/>
      <c r="E2498" s="195"/>
      <c r="F2498" s="195"/>
      <c r="G2498" s="195"/>
      <c r="H2498" s="195"/>
      <c r="I2498" s="100"/>
      <c r="J2498" s="42">
        <v>0</v>
      </c>
      <c r="K2498" s="42"/>
      <c r="L2498" s="92"/>
    </row>
    <row r="2499" spans="1:12" ht="14.25" x14ac:dyDescent="0.2">
      <c r="A2499" s="44"/>
      <c r="B2499" s="43"/>
      <c r="C2499" s="195" t="s">
        <v>87</v>
      </c>
      <c r="D2499" s="195"/>
      <c r="E2499" s="195"/>
      <c r="F2499" s="195"/>
      <c r="G2499" s="195"/>
      <c r="H2499" s="195"/>
      <c r="I2499" s="100"/>
      <c r="J2499" s="42">
        <f>SUM(Q2292:Q2491)+SUM(V2292:V2491)</f>
        <v>2867.01</v>
      </c>
      <c r="K2499" s="42"/>
      <c r="L2499" s="92"/>
    </row>
    <row r="2500" spans="1:12" ht="14.25" x14ac:dyDescent="0.2">
      <c r="A2500" s="44"/>
      <c r="B2500" s="43"/>
      <c r="C2500" s="195" t="s">
        <v>88</v>
      </c>
      <c r="D2500" s="195"/>
      <c r="E2500" s="195"/>
      <c r="F2500" s="195"/>
      <c r="G2500" s="195"/>
      <c r="H2500" s="195"/>
      <c r="I2500" s="100"/>
      <c r="J2500" s="42">
        <v>2241.83</v>
      </c>
      <c r="K2500" s="42"/>
      <c r="L2500" s="92"/>
    </row>
    <row r="2501" spans="1:12" ht="14.25" x14ac:dyDescent="0.2">
      <c r="A2501" s="44"/>
      <c r="B2501" s="43"/>
      <c r="C2501" s="195" t="s">
        <v>89</v>
      </c>
      <c r="D2501" s="195"/>
      <c r="E2501" s="195"/>
      <c r="F2501" s="195"/>
      <c r="G2501" s="195"/>
      <c r="H2501" s="195"/>
      <c r="I2501" s="100"/>
      <c r="J2501" s="42">
        <v>1493.49</v>
      </c>
      <c r="K2501" s="42"/>
      <c r="L2501" s="92"/>
    </row>
    <row r="2502" spans="1:12" ht="14.25" hidden="1" customHeight="1" x14ac:dyDescent="0.2">
      <c r="A2502" s="44"/>
      <c r="B2502" s="43"/>
      <c r="C2502" s="195" t="s">
        <v>90</v>
      </c>
      <c r="D2502" s="195"/>
      <c r="E2502" s="195"/>
      <c r="F2502" s="195"/>
      <c r="G2502" s="195"/>
      <c r="H2502" s="195"/>
      <c r="I2502" s="100"/>
      <c r="J2502" s="42">
        <v>0</v>
      </c>
      <c r="K2502" s="42"/>
      <c r="L2502" s="92"/>
    </row>
    <row r="2503" spans="1:12" ht="14.25" hidden="1" customHeight="1" x14ac:dyDescent="0.2">
      <c r="A2503" s="44"/>
      <c r="B2503" s="43"/>
      <c r="C2503" s="195" t="s">
        <v>91</v>
      </c>
      <c r="D2503" s="195"/>
      <c r="E2503" s="195"/>
      <c r="F2503" s="195"/>
      <c r="G2503" s="195"/>
      <c r="H2503" s="195"/>
      <c r="I2503" s="100"/>
      <c r="J2503" s="42">
        <v>0</v>
      </c>
      <c r="K2503" s="42"/>
      <c r="L2503" s="92"/>
    </row>
    <row r="2504" spans="1:12" ht="15" x14ac:dyDescent="0.2">
      <c r="A2504" s="48"/>
      <c r="B2504" s="47"/>
      <c r="C2504" s="197" t="s">
        <v>960</v>
      </c>
      <c r="D2504" s="197"/>
      <c r="E2504" s="197"/>
      <c r="F2504" s="197"/>
      <c r="G2504" s="197"/>
      <c r="H2504" s="197"/>
      <c r="I2504" s="46"/>
      <c r="J2504" s="45">
        <v>6763</v>
      </c>
      <c r="K2504" s="45"/>
      <c r="L2504" s="93"/>
    </row>
    <row r="2505" spans="1:12" ht="14.25" hidden="1" customHeight="1" x14ac:dyDescent="0.2">
      <c r="A2505" s="44"/>
      <c r="B2505" s="43"/>
      <c r="C2505" s="196" t="s">
        <v>75</v>
      </c>
      <c r="D2505" s="195"/>
      <c r="E2505" s="195"/>
      <c r="F2505" s="195"/>
      <c r="G2505" s="195"/>
      <c r="H2505" s="195"/>
      <c r="I2505" s="100"/>
      <c r="J2505" s="42"/>
      <c r="K2505" s="42"/>
      <c r="L2505" s="92"/>
    </row>
    <row r="2506" spans="1:12" ht="14.25" hidden="1" customHeight="1" x14ac:dyDescent="0.2">
      <c r="A2506" s="44"/>
      <c r="B2506" s="43"/>
      <c r="C2506" s="195" t="s">
        <v>163</v>
      </c>
      <c r="D2506" s="195"/>
      <c r="E2506" s="195"/>
      <c r="F2506" s="195"/>
      <c r="G2506" s="195"/>
      <c r="H2506" s="195"/>
      <c r="I2506" s="100"/>
      <c r="J2506" s="42">
        <f>SUM(BQ2292:BQ2491)</f>
        <v>0</v>
      </c>
      <c r="K2506" s="42"/>
      <c r="L2506" s="92"/>
    </row>
    <row r="2507" spans="1:12" ht="14.25" hidden="1" customHeight="1" x14ac:dyDescent="0.2">
      <c r="A2507" s="44"/>
      <c r="B2507" s="43"/>
      <c r="C2507" s="195" t="s">
        <v>162</v>
      </c>
      <c r="D2507" s="195"/>
      <c r="E2507" s="195"/>
      <c r="F2507" s="195"/>
      <c r="G2507" s="195"/>
      <c r="H2507" s="195"/>
      <c r="I2507" s="100"/>
      <c r="J2507" s="42">
        <f>SUM(BR2292:BR2491)</f>
        <v>0</v>
      </c>
      <c r="K2507" s="42"/>
      <c r="L2507" s="92"/>
    </row>
    <row r="2509" spans="1:12" ht="15" x14ac:dyDescent="0.2">
      <c r="A2509" s="48"/>
      <c r="B2509" s="47"/>
      <c r="C2509" s="197" t="s">
        <v>161</v>
      </c>
      <c r="D2509" s="197"/>
      <c r="E2509" s="197"/>
      <c r="F2509" s="197"/>
      <c r="G2509" s="197"/>
      <c r="H2509" s="197"/>
      <c r="I2509" s="46"/>
      <c r="J2509" s="45"/>
      <c r="K2509" s="45"/>
      <c r="L2509" s="93"/>
    </row>
    <row r="2510" spans="1:12" ht="14.25" x14ac:dyDescent="0.2">
      <c r="A2510" s="44"/>
      <c r="B2510" s="43" t="s">
        <v>40</v>
      </c>
      <c r="C2510" s="195" t="s">
        <v>160</v>
      </c>
      <c r="D2510" s="195"/>
      <c r="E2510" s="195"/>
      <c r="F2510" s="195"/>
      <c r="G2510" s="195"/>
      <c r="H2510" s="195"/>
      <c r="I2510" s="100"/>
      <c r="J2510" s="42">
        <f>SUM(AN36:AN2507)+SUM(AX36:AX2507)</f>
        <v>447264.06999999983</v>
      </c>
      <c r="K2510" s="42">
        <v>8.08</v>
      </c>
      <c r="L2510" s="92">
        <f>ROUND(J2510*K2510, 0)</f>
        <v>3613894</v>
      </c>
    </row>
    <row r="2511" spans="1:12" ht="14.25" hidden="1" customHeight="1" x14ac:dyDescent="0.2">
      <c r="A2511" s="44"/>
      <c r="B2511" s="43" t="s">
        <v>40</v>
      </c>
      <c r="C2511" s="195" t="s">
        <v>159</v>
      </c>
      <c r="D2511" s="195"/>
      <c r="E2511" s="195"/>
      <c r="F2511" s="195"/>
      <c r="G2511" s="195"/>
      <c r="H2511" s="195"/>
      <c r="I2511" s="100"/>
      <c r="J2511" s="42">
        <f>SUM(AR36:AR2507)+SUM(BB36:BB2507)+SUM(BI36:BI2507)+SUM(BP36:BP2507)</f>
        <v>0</v>
      </c>
      <c r="K2511" s="42">
        <v>8.08</v>
      </c>
      <c r="L2511" s="92">
        <f>ROUND(J2511*K2511, 0)</f>
        <v>0</v>
      </c>
    </row>
    <row r="2512" spans="1:12" ht="14.25" x14ac:dyDescent="0.2">
      <c r="A2512" s="44"/>
      <c r="B2512" s="43" t="s">
        <v>40</v>
      </c>
      <c r="C2512" s="195" t="s">
        <v>158</v>
      </c>
      <c r="D2512" s="195"/>
      <c r="E2512" s="195"/>
      <c r="F2512" s="195"/>
      <c r="G2512" s="195"/>
      <c r="H2512" s="195"/>
      <c r="I2512" s="100"/>
      <c r="J2512" s="42">
        <f>SUM(BH36:BH2507)</f>
        <v>282116.58</v>
      </c>
      <c r="K2512" s="42">
        <v>4.5199999999999996</v>
      </c>
      <c r="L2512" s="92">
        <f>ROUND(J2512*K2512, 0)</f>
        <v>1275167</v>
      </c>
    </row>
    <row r="2513" spans="1:12" ht="14.25" hidden="1" customHeight="1" x14ac:dyDescent="0.2">
      <c r="A2513" s="44"/>
      <c r="B2513" s="43"/>
      <c r="C2513" s="195" t="s">
        <v>157</v>
      </c>
      <c r="D2513" s="195"/>
      <c r="E2513" s="195"/>
      <c r="F2513" s="195"/>
      <c r="G2513" s="195"/>
      <c r="H2513" s="195"/>
      <c r="I2513" s="100"/>
      <c r="J2513" s="42">
        <f>J2516+J2515</f>
        <v>0</v>
      </c>
      <c r="K2513" s="42"/>
      <c r="L2513" s="92">
        <f>ROUND(L2516+L2515, 0)</f>
        <v>0</v>
      </c>
    </row>
    <row r="2514" spans="1:12" ht="14.25" hidden="1" customHeight="1" x14ac:dyDescent="0.2">
      <c r="A2514" s="44"/>
      <c r="B2514" s="43"/>
      <c r="C2514" s="196" t="s">
        <v>75</v>
      </c>
      <c r="D2514" s="195"/>
      <c r="E2514" s="195"/>
      <c r="F2514" s="195"/>
      <c r="G2514" s="195"/>
      <c r="H2514" s="195"/>
      <c r="I2514" s="100"/>
      <c r="J2514" s="42"/>
      <c r="K2514" s="42"/>
      <c r="L2514" s="92"/>
    </row>
    <row r="2515" spans="1:12" ht="14.25" hidden="1" customHeight="1" x14ac:dyDescent="0.2">
      <c r="A2515" s="44"/>
      <c r="B2515" s="43" t="s">
        <v>40</v>
      </c>
      <c r="C2515" s="195" t="s">
        <v>80</v>
      </c>
      <c r="D2515" s="195"/>
      <c r="E2515" s="195"/>
      <c r="F2515" s="195"/>
      <c r="G2515" s="195"/>
      <c r="H2515" s="195"/>
      <c r="I2515" s="100"/>
      <c r="J2515" s="42">
        <f>SUM(BN36:BN2507)</f>
        <v>0</v>
      </c>
      <c r="K2515" s="42">
        <v>17.43</v>
      </c>
      <c r="L2515" s="92">
        <f>ROUND(J2515*K2515, 0)</f>
        <v>0</v>
      </c>
    </row>
    <row r="2516" spans="1:12" ht="14.25" hidden="1" customHeight="1" x14ac:dyDescent="0.2">
      <c r="A2516" s="44"/>
      <c r="B2516" s="43" t="s">
        <v>40</v>
      </c>
      <c r="C2516" s="195" t="s">
        <v>81</v>
      </c>
      <c r="D2516" s="195"/>
      <c r="E2516" s="195"/>
      <c r="F2516" s="195"/>
      <c r="G2516" s="195"/>
      <c r="H2516" s="195"/>
      <c r="I2516" s="100"/>
      <c r="J2516" s="42">
        <f>SUM(BM36:BM2507)</f>
        <v>0</v>
      </c>
      <c r="K2516" s="42">
        <v>11.95</v>
      </c>
      <c r="L2516" s="92">
        <f>ROUND(J2516*K2516, 0)</f>
        <v>0</v>
      </c>
    </row>
    <row r="2517" spans="1:12" ht="15" x14ac:dyDescent="0.2">
      <c r="A2517" s="48"/>
      <c r="B2517" s="47"/>
      <c r="C2517" s="197" t="s">
        <v>102</v>
      </c>
      <c r="D2517" s="197"/>
      <c r="E2517" s="197"/>
      <c r="F2517" s="197"/>
      <c r="G2517" s="197"/>
      <c r="H2517" s="197"/>
      <c r="I2517" s="46"/>
      <c r="J2517" s="45">
        <f>J2510+J2511+J2512+J2513</f>
        <v>729380.64999999991</v>
      </c>
      <c r="K2517" s="45"/>
      <c r="L2517" s="93">
        <f>L2510+L2511+L2512+L2513</f>
        <v>4889061</v>
      </c>
    </row>
    <row r="2518" spans="1:12" ht="14.25" hidden="1" customHeight="1" x14ac:dyDescent="0.2">
      <c r="A2518" s="44"/>
      <c r="B2518" s="43"/>
      <c r="C2518" s="196" t="s">
        <v>75</v>
      </c>
      <c r="D2518" s="195"/>
      <c r="E2518" s="195"/>
      <c r="F2518" s="195"/>
      <c r="G2518" s="195"/>
      <c r="H2518" s="195"/>
      <c r="I2518" s="100"/>
      <c r="J2518" s="42"/>
      <c r="K2518" s="42"/>
      <c r="L2518" s="92"/>
    </row>
    <row r="2519" spans="1:12" ht="14.25" hidden="1" customHeight="1" x14ac:dyDescent="0.2">
      <c r="A2519" s="44"/>
      <c r="B2519" s="43"/>
      <c r="C2519" s="195" t="s">
        <v>82</v>
      </c>
      <c r="D2519" s="195"/>
      <c r="E2519" s="195"/>
      <c r="F2519" s="195"/>
      <c r="G2519" s="195"/>
      <c r="H2519" s="195"/>
      <c r="I2519" s="100"/>
      <c r="J2519" s="42"/>
      <c r="K2519" s="42"/>
      <c r="L2519" s="92">
        <f>SUM(BS36:BS2507)</f>
        <v>0</v>
      </c>
    </row>
    <row r="2520" spans="1:12" ht="14.25" hidden="1" customHeight="1" x14ac:dyDescent="0.2">
      <c r="A2520" s="44"/>
      <c r="B2520" s="43"/>
      <c r="C2520" s="195" t="s">
        <v>83</v>
      </c>
      <c r="D2520" s="195"/>
      <c r="E2520" s="195"/>
      <c r="F2520" s="195"/>
      <c r="G2520" s="195"/>
      <c r="H2520" s="195"/>
      <c r="I2520" s="100"/>
      <c r="J2520" s="42"/>
      <c r="K2520" s="42"/>
      <c r="L2520" s="92">
        <f>SUM(BT36:BT2507)</f>
        <v>0</v>
      </c>
    </row>
    <row r="2521" spans="1:12" ht="14.25" x14ac:dyDescent="0.2">
      <c r="C2521" s="202" t="s">
        <v>331</v>
      </c>
      <c r="D2521" s="202"/>
      <c r="E2521" s="202"/>
      <c r="F2521" s="202"/>
      <c r="G2521" s="202"/>
      <c r="H2521" s="202"/>
      <c r="I2521" s="203">
        <v>28653.759999999998</v>
      </c>
      <c r="J2521" s="203"/>
    </row>
    <row r="2522" spans="1:12" ht="14.25" x14ac:dyDescent="0.2">
      <c r="C2522" s="202" t="s">
        <v>332</v>
      </c>
      <c r="D2522" s="202"/>
      <c r="E2522" s="202"/>
      <c r="F2522" s="202"/>
      <c r="G2522" s="202"/>
      <c r="H2522" s="202"/>
      <c r="I2522" s="203">
        <v>4680.47</v>
      </c>
      <c r="J2522" s="203"/>
    </row>
    <row r="2523" spans="1:12" ht="14.25" x14ac:dyDescent="0.2">
      <c r="C2523" s="202" t="s">
        <v>333</v>
      </c>
      <c r="D2523" s="202"/>
      <c r="E2523" s="202"/>
      <c r="F2523" s="202"/>
      <c r="G2523" s="202"/>
      <c r="H2523" s="202"/>
      <c r="I2523" s="203">
        <v>646877.48</v>
      </c>
      <c r="J2523" s="203"/>
    </row>
    <row r="2524" spans="1:12" ht="14.25" x14ac:dyDescent="0.2">
      <c r="C2524" s="202" t="s">
        <v>334</v>
      </c>
      <c r="D2524" s="202"/>
      <c r="E2524" s="202"/>
      <c r="F2524" s="202"/>
      <c r="G2524" s="202"/>
      <c r="H2524" s="202"/>
      <c r="I2524" s="203">
        <v>30177.5</v>
      </c>
      <c r="J2524" s="203"/>
    </row>
    <row r="2525" spans="1:12" ht="14.25" x14ac:dyDescent="0.2">
      <c r="C2525" s="202" t="s">
        <v>335</v>
      </c>
      <c r="D2525" s="202"/>
      <c r="E2525" s="202"/>
      <c r="F2525" s="202"/>
      <c r="G2525" s="202"/>
      <c r="H2525" s="202"/>
      <c r="I2525" s="203">
        <v>18991.439999999999</v>
      </c>
      <c r="J2525" s="203"/>
    </row>
    <row r="2526" spans="1:12" ht="14.25" x14ac:dyDescent="0.2">
      <c r="C2526" s="202" t="s">
        <v>338</v>
      </c>
      <c r="D2526" s="202"/>
      <c r="E2526" s="202"/>
      <c r="F2526" s="202"/>
      <c r="G2526" s="202"/>
      <c r="H2526" s="202"/>
      <c r="I2526" s="203">
        <v>729380.65</v>
      </c>
      <c r="J2526" s="203"/>
    </row>
    <row r="2529" spans="1:11" ht="14.25" x14ac:dyDescent="0.2">
      <c r="A2529" s="200" t="s">
        <v>84</v>
      </c>
      <c r="B2529" s="200"/>
      <c r="C2529" s="41" t="s">
        <v>49</v>
      </c>
      <c r="D2529" s="41"/>
      <c r="E2529" s="41"/>
      <c r="F2529" s="41"/>
      <c r="G2529" s="41"/>
      <c r="H2529" s="201" t="s">
        <v>49</v>
      </c>
      <c r="I2529" s="201"/>
      <c r="J2529" s="201"/>
      <c r="K2529" s="201"/>
    </row>
    <row r="2530" spans="1:11" ht="14.25" x14ac:dyDescent="0.2">
      <c r="A2530" s="40"/>
      <c r="B2530" s="40"/>
      <c r="C2530" s="204" t="s">
        <v>85</v>
      </c>
      <c r="D2530" s="204"/>
      <c r="E2530" s="204"/>
      <c r="F2530" s="204"/>
      <c r="G2530" s="204"/>
      <c r="H2530" s="40"/>
      <c r="I2530" s="40"/>
      <c r="J2530" s="40"/>
      <c r="K2530" s="40"/>
    </row>
    <row r="2531" spans="1:11" ht="14.25" x14ac:dyDescent="0.2">
      <c r="A2531" s="40"/>
      <c r="B2531" s="40"/>
      <c r="C2531" s="40"/>
      <c r="D2531" s="40"/>
      <c r="E2531" s="40"/>
      <c r="F2531" s="40"/>
      <c r="G2531" s="40"/>
      <c r="H2531" s="40"/>
      <c r="I2531" s="40"/>
      <c r="J2531" s="40"/>
      <c r="K2531" s="40"/>
    </row>
    <row r="2532" spans="1:11" ht="14.25" x14ac:dyDescent="0.2">
      <c r="A2532" s="200" t="s">
        <v>86</v>
      </c>
      <c r="B2532" s="200"/>
      <c r="C2532" s="41" t="s">
        <v>49</v>
      </c>
      <c r="D2532" s="41"/>
      <c r="E2532" s="41"/>
      <c r="F2532" s="41"/>
      <c r="G2532" s="41"/>
      <c r="H2532" s="201" t="s">
        <v>49</v>
      </c>
      <c r="I2532" s="201"/>
      <c r="J2532" s="201"/>
      <c r="K2532" s="201"/>
    </row>
    <row r="2533" spans="1:11" ht="14.25" x14ac:dyDescent="0.2">
      <c r="A2533" s="40"/>
      <c r="B2533" s="40"/>
      <c r="C2533" s="204" t="s">
        <v>85</v>
      </c>
      <c r="D2533" s="204"/>
      <c r="E2533" s="204"/>
      <c r="F2533" s="204"/>
      <c r="G2533" s="204"/>
      <c r="H2533" s="40"/>
      <c r="I2533" s="40"/>
      <c r="J2533" s="40"/>
      <c r="K2533" s="40"/>
    </row>
  </sheetData>
  <mergeCells count="690">
    <mergeCell ref="C18:G18"/>
    <mergeCell ref="C19:G19"/>
    <mergeCell ref="D23:E23"/>
    <mergeCell ref="A2:L2"/>
    <mergeCell ref="A4:K4"/>
    <mergeCell ref="B7:K7"/>
    <mergeCell ref="B8:K8"/>
    <mergeCell ref="B10:K10"/>
    <mergeCell ref="B12:K12"/>
    <mergeCell ref="B13:K13"/>
    <mergeCell ref="D26:E26"/>
    <mergeCell ref="D27:E27"/>
    <mergeCell ref="D28:E28"/>
    <mergeCell ref="D29:E29"/>
    <mergeCell ref="A31:A34"/>
    <mergeCell ref="B31:B34"/>
    <mergeCell ref="C31:C34"/>
    <mergeCell ref="D31:D34"/>
    <mergeCell ref="E31:G33"/>
    <mergeCell ref="H31:J33"/>
    <mergeCell ref="K31:K34"/>
    <mergeCell ref="L31:L34"/>
    <mergeCell ref="C2521:H2521"/>
    <mergeCell ref="I2521:J2521"/>
    <mergeCell ref="C2522:H2522"/>
    <mergeCell ref="I2522:J2522"/>
    <mergeCell ref="I126:J126"/>
    <mergeCell ref="C126:H126"/>
    <mergeCell ref="I116:J116"/>
    <mergeCell ref="I58:J58"/>
    <mergeCell ref="C58:H58"/>
    <mergeCell ref="I48:J48"/>
    <mergeCell ref="C48:H48"/>
    <mergeCell ref="I61:J61"/>
    <mergeCell ref="C61:H61"/>
    <mergeCell ref="C116:H116"/>
    <mergeCell ref="I113:J113"/>
    <mergeCell ref="C113:H113"/>
    <mergeCell ref="I98:J98"/>
    <mergeCell ref="C98:H98"/>
    <mergeCell ref="I95:J95"/>
    <mergeCell ref="C95:H95"/>
    <mergeCell ref="A37:L37"/>
    <mergeCell ref="A2529:B2529"/>
    <mergeCell ref="H2529:K2529"/>
    <mergeCell ref="C2530:G2530"/>
    <mergeCell ref="A2532:B2532"/>
    <mergeCell ref="H2532:K2532"/>
    <mergeCell ref="C2523:H2523"/>
    <mergeCell ref="I2523:J2523"/>
    <mergeCell ref="C2524:H2524"/>
    <mergeCell ref="I2524:J2524"/>
    <mergeCell ref="C2525:H2525"/>
    <mergeCell ref="C2533:G2533"/>
    <mergeCell ref="C142:H142"/>
    <mergeCell ref="I139:J139"/>
    <mergeCell ref="C139:H139"/>
    <mergeCell ref="I136:J136"/>
    <mergeCell ref="C136:H136"/>
    <mergeCell ref="I233:J233"/>
    <mergeCell ref="C233:H233"/>
    <mergeCell ref="I217:J217"/>
    <mergeCell ref="C2526:H2526"/>
    <mergeCell ref="I2526:J2526"/>
    <mergeCell ref="I2525:J2525"/>
    <mergeCell ref="C255:H255"/>
    <mergeCell ref="I252:J252"/>
    <mergeCell ref="C252:H252"/>
    <mergeCell ref="I236:J236"/>
    <mergeCell ref="C236:H236"/>
    <mergeCell ref="I351:J351"/>
    <mergeCell ref="C351:H351"/>
    <mergeCell ref="I348:J348"/>
    <mergeCell ref="C348:H348"/>
    <mergeCell ref="I333:J333"/>
    <mergeCell ref="C333:H333"/>
    <mergeCell ref="I330:J330"/>
    <mergeCell ref="I273:J273"/>
    <mergeCell ref="C273:H273"/>
    <mergeCell ref="C353:H353"/>
    <mergeCell ref="I78:J78"/>
    <mergeCell ref="C78:H78"/>
    <mergeCell ref="I75:J75"/>
    <mergeCell ref="C75:H75"/>
    <mergeCell ref="C217:H217"/>
    <mergeCell ref="I160:J160"/>
    <mergeCell ref="C160:H160"/>
    <mergeCell ref="I157:J157"/>
    <mergeCell ref="C157:H157"/>
    <mergeCell ref="I142:J142"/>
    <mergeCell ref="I214:J214"/>
    <mergeCell ref="C214:H214"/>
    <mergeCell ref="I198:J198"/>
    <mergeCell ref="C198:H198"/>
    <mergeCell ref="I195:J195"/>
    <mergeCell ref="C195:H195"/>
    <mergeCell ref="I179:J179"/>
    <mergeCell ref="C179:H179"/>
    <mergeCell ref="I176:J176"/>
    <mergeCell ref="C176:H176"/>
    <mergeCell ref="I387:J387"/>
    <mergeCell ref="C387:H387"/>
    <mergeCell ref="I378:J378"/>
    <mergeCell ref="C426:H426"/>
    <mergeCell ref="C425:H425"/>
    <mergeCell ref="C424:H424"/>
    <mergeCell ref="I270:J270"/>
    <mergeCell ref="C270:H270"/>
    <mergeCell ref="I255:J255"/>
    <mergeCell ref="C378:H378"/>
    <mergeCell ref="A369:L369"/>
    <mergeCell ref="C367:H367"/>
    <mergeCell ref="C366:H366"/>
    <mergeCell ref="C365:H365"/>
    <mergeCell ref="C364:H364"/>
    <mergeCell ref="C363:H363"/>
    <mergeCell ref="I313:J313"/>
    <mergeCell ref="C313:H313"/>
    <mergeCell ref="I300:J300"/>
    <mergeCell ref="C300:H300"/>
    <mergeCell ref="I287:J287"/>
    <mergeCell ref="C287:H287"/>
    <mergeCell ref="I276:J276"/>
    <mergeCell ref="C276:H276"/>
    <mergeCell ref="C330:H330"/>
    <mergeCell ref="I327:J327"/>
    <mergeCell ref="C327:H327"/>
    <mergeCell ref="C362:H362"/>
    <mergeCell ref="C361:H361"/>
    <mergeCell ref="C360:H360"/>
    <mergeCell ref="C359:H359"/>
    <mergeCell ref="C358:H358"/>
    <mergeCell ref="C357:H357"/>
    <mergeCell ref="C356:H356"/>
    <mergeCell ref="C355:H355"/>
    <mergeCell ref="C354:H354"/>
    <mergeCell ref="C483:H483"/>
    <mergeCell ref="I480:J480"/>
    <mergeCell ref="C480:H480"/>
    <mergeCell ref="I465:J465"/>
    <mergeCell ref="C465:H465"/>
    <mergeCell ref="I462:J462"/>
    <mergeCell ref="C462:H462"/>
    <mergeCell ref="C432:H432"/>
    <mergeCell ref="C431:H431"/>
    <mergeCell ref="C423:H423"/>
    <mergeCell ref="I421:J421"/>
    <mergeCell ref="C421:H421"/>
    <mergeCell ref="I410:J410"/>
    <mergeCell ref="C410:H410"/>
    <mergeCell ref="I398:J398"/>
    <mergeCell ref="C398:H398"/>
    <mergeCell ref="C435:H435"/>
    <mergeCell ref="C434:H434"/>
    <mergeCell ref="C433:H433"/>
    <mergeCell ref="C430:H430"/>
    <mergeCell ref="C429:H429"/>
    <mergeCell ref="C428:H428"/>
    <mergeCell ref="C427:H427"/>
    <mergeCell ref="I456:J456"/>
    <mergeCell ref="C456:H456"/>
    <mergeCell ref="I453:J453"/>
    <mergeCell ref="C453:H453"/>
    <mergeCell ref="A439:L439"/>
    <mergeCell ref="I666:J666"/>
    <mergeCell ref="C666:H666"/>
    <mergeCell ref="I535:J535"/>
    <mergeCell ref="C535:H535"/>
    <mergeCell ref="C598:H598"/>
    <mergeCell ref="I580:J580"/>
    <mergeCell ref="I601:J601"/>
    <mergeCell ref="I598:J598"/>
    <mergeCell ref="C601:H601"/>
    <mergeCell ref="I643:J643"/>
    <mergeCell ref="C643:H643"/>
    <mergeCell ref="I629:J629"/>
    <mergeCell ref="C629:H629"/>
    <mergeCell ref="I626:J626"/>
    <mergeCell ref="C626:H626"/>
    <mergeCell ref="I623:J623"/>
    <mergeCell ref="C623:H623"/>
    <mergeCell ref="C497:H497"/>
    <mergeCell ref="I483:J483"/>
    <mergeCell ref="C437:H437"/>
    <mergeCell ref="C436:H436"/>
    <mergeCell ref="I514:J514"/>
    <mergeCell ref="C514:H514"/>
    <mergeCell ref="I500:J500"/>
    <mergeCell ref="C500:H500"/>
    <mergeCell ref="I497:J497"/>
    <mergeCell ref="C580:H580"/>
    <mergeCell ref="I577:J577"/>
    <mergeCell ref="C577:H577"/>
    <mergeCell ref="I574:J574"/>
    <mergeCell ref="C574:H574"/>
    <mergeCell ref="I532:J532"/>
    <mergeCell ref="C532:H532"/>
    <mergeCell ref="I517:J517"/>
    <mergeCell ref="C517:H517"/>
    <mergeCell ref="I571:J571"/>
    <mergeCell ref="C571:H571"/>
    <mergeCell ref="I553:J553"/>
    <mergeCell ref="C553:H553"/>
    <mergeCell ref="I550:J550"/>
    <mergeCell ref="C550:H550"/>
    <mergeCell ref="I459:J459"/>
    <mergeCell ref="C459:H459"/>
    <mergeCell ref="I620:J620"/>
    <mergeCell ref="C781:H781"/>
    <mergeCell ref="I763:J763"/>
    <mergeCell ref="I784:J784"/>
    <mergeCell ref="C620:H620"/>
    <mergeCell ref="I701:J701"/>
    <mergeCell ref="C701:H701"/>
    <mergeCell ref="I698:J698"/>
    <mergeCell ref="C698:H698"/>
    <mergeCell ref="I684:J684"/>
    <mergeCell ref="C763:H763"/>
    <mergeCell ref="I760:J760"/>
    <mergeCell ref="C760:H760"/>
    <mergeCell ref="I745:J745"/>
    <mergeCell ref="C745:H745"/>
    <mergeCell ref="I781:J781"/>
    <mergeCell ref="I663:J663"/>
    <mergeCell ref="C663:H663"/>
    <mergeCell ref="I660:J660"/>
    <mergeCell ref="C660:H660"/>
    <mergeCell ref="I646:J646"/>
    <mergeCell ref="C646:H646"/>
    <mergeCell ref="C684:H684"/>
    <mergeCell ref="I681:J681"/>
    <mergeCell ref="C681:H681"/>
    <mergeCell ref="I718:J718"/>
    <mergeCell ref="C718:H718"/>
    <mergeCell ref="I704:J704"/>
    <mergeCell ref="C704:H704"/>
    <mergeCell ref="I742:J742"/>
    <mergeCell ref="C742:H742"/>
    <mergeCell ref="I739:J739"/>
    <mergeCell ref="C739:H739"/>
    <mergeCell ref="I736:J736"/>
    <mergeCell ref="C736:H736"/>
    <mergeCell ref="I721:J721"/>
    <mergeCell ref="C721:H721"/>
    <mergeCell ref="C784:H784"/>
    <mergeCell ref="I830:J830"/>
    <mergeCell ref="C830:H830"/>
    <mergeCell ref="I811:J811"/>
    <mergeCell ref="C811:H811"/>
    <mergeCell ref="I808:J808"/>
    <mergeCell ref="C808:H808"/>
    <mergeCell ref="I787:J787"/>
    <mergeCell ref="C787:H787"/>
    <mergeCell ref="I805:J805"/>
    <mergeCell ref="C805:H805"/>
    <mergeCell ref="I886:J886"/>
    <mergeCell ref="C886:H886"/>
    <mergeCell ref="I883:J883"/>
    <mergeCell ref="I855:J855"/>
    <mergeCell ref="C855:H855"/>
    <mergeCell ref="I836:J836"/>
    <mergeCell ref="C836:H836"/>
    <mergeCell ref="I833:J833"/>
    <mergeCell ref="C833:H833"/>
    <mergeCell ref="C880:H880"/>
    <mergeCell ref="I861:J861"/>
    <mergeCell ref="C861:H861"/>
    <mergeCell ref="I858:J858"/>
    <mergeCell ref="C858:H858"/>
    <mergeCell ref="C883:H883"/>
    <mergeCell ref="I880:J880"/>
    <mergeCell ref="I964:J964"/>
    <mergeCell ref="C964:H964"/>
    <mergeCell ref="I979:J979"/>
    <mergeCell ref="C979:H979"/>
    <mergeCell ref="C1045:H1045"/>
    <mergeCell ref="I1027:J1027"/>
    <mergeCell ref="C1027:H1027"/>
    <mergeCell ref="I1013:J1013"/>
    <mergeCell ref="C1013:H1013"/>
    <mergeCell ref="I999:J999"/>
    <mergeCell ref="I889:J889"/>
    <mergeCell ref="C889:H889"/>
    <mergeCell ref="I926:J926"/>
    <mergeCell ref="C926:H926"/>
    <mergeCell ref="I923:J923"/>
    <mergeCell ref="C923:H923"/>
    <mergeCell ref="I920:J920"/>
    <mergeCell ref="C920:H920"/>
    <mergeCell ref="C961:H961"/>
    <mergeCell ref="I958:J958"/>
    <mergeCell ref="I961:J961"/>
    <mergeCell ref="I906:J906"/>
    <mergeCell ref="C906:H906"/>
    <mergeCell ref="I903:J903"/>
    <mergeCell ref="C958:H958"/>
    <mergeCell ref="I944:J944"/>
    <mergeCell ref="C944:H944"/>
    <mergeCell ref="I941:J941"/>
    <mergeCell ref="C941:H941"/>
    <mergeCell ref="C903:H903"/>
    <mergeCell ref="I1129:J1129"/>
    <mergeCell ref="C1129:H1129"/>
    <mergeCell ref="I1126:J1126"/>
    <mergeCell ref="C1126:H1126"/>
    <mergeCell ref="I1107:J1107"/>
    <mergeCell ref="I1060:J1060"/>
    <mergeCell ref="C1060:H1060"/>
    <mergeCell ref="C1104:H1104"/>
    <mergeCell ref="I1085:J1085"/>
    <mergeCell ref="C1085:H1085"/>
    <mergeCell ref="I1082:J1082"/>
    <mergeCell ref="C1107:H1107"/>
    <mergeCell ref="C999:H999"/>
    <mergeCell ref="I1104:J1104"/>
    <mergeCell ref="I985:J985"/>
    <mergeCell ref="C985:H985"/>
    <mergeCell ref="I982:J982"/>
    <mergeCell ref="C982:H982"/>
    <mergeCell ref="I1057:J1057"/>
    <mergeCell ref="C1057:H1057"/>
    <mergeCell ref="I1054:J1054"/>
    <mergeCell ref="C1054:H1054"/>
    <mergeCell ref="C1082:H1082"/>
    <mergeCell ref="I1079:J1079"/>
    <mergeCell ref="C1079:H1079"/>
    <mergeCell ref="I1051:J1051"/>
    <mergeCell ref="C1051:H1051"/>
    <mergeCell ref="I1048:J1048"/>
    <mergeCell ref="C1048:H1048"/>
    <mergeCell ref="I1045:J1045"/>
    <mergeCell ref="I1132:J1132"/>
    <mergeCell ref="C1132:H1132"/>
    <mergeCell ref="I1291:J1291"/>
    <mergeCell ref="C1291:H1291"/>
    <mergeCell ref="I1277:J1277"/>
    <mergeCell ref="C1277:H1277"/>
    <mergeCell ref="I1263:J1263"/>
    <mergeCell ref="I1201:J1201"/>
    <mergeCell ref="C1201:H1201"/>
    <mergeCell ref="I1186:J1186"/>
    <mergeCell ref="C1186:H1186"/>
    <mergeCell ref="C1219:H1219"/>
    <mergeCell ref="I1257:J1257"/>
    <mergeCell ref="C1257:H1257"/>
    <mergeCell ref="I1242:J1242"/>
    <mergeCell ref="C1242:H1242"/>
    <mergeCell ref="I1239:J1239"/>
    <mergeCell ref="C1239:H1239"/>
    <mergeCell ref="I1236:J1236"/>
    <mergeCell ref="C1236:H1236"/>
    <mergeCell ref="I1310:J1310"/>
    <mergeCell ref="C1310:H1310"/>
    <mergeCell ref="I1313:J1313"/>
    <mergeCell ref="C1313:H1313"/>
    <mergeCell ref="I1135:J1135"/>
    <mergeCell ref="C1135:H1135"/>
    <mergeCell ref="I1183:J1183"/>
    <mergeCell ref="C1183:H1183"/>
    <mergeCell ref="I1169:J1169"/>
    <mergeCell ref="C1169:H1169"/>
    <mergeCell ref="I1166:J1166"/>
    <mergeCell ref="C1166:H1166"/>
    <mergeCell ref="C1263:H1263"/>
    <mergeCell ref="I1260:J1260"/>
    <mergeCell ref="C1260:H1260"/>
    <mergeCell ref="I1152:J1152"/>
    <mergeCell ref="C1152:H1152"/>
    <mergeCell ref="I1149:J1149"/>
    <mergeCell ref="C1149:H1149"/>
    <mergeCell ref="I1204:J1204"/>
    <mergeCell ref="C1204:H1204"/>
    <mergeCell ref="I1222:J1222"/>
    <mergeCell ref="C1222:H1222"/>
    <mergeCell ref="I1219:J1219"/>
    <mergeCell ref="I1316:J1316"/>
    <mergeCell ref="C1316:H1316"/>
    <mergeCell ref="I1344:J1344"/>
    <mergeCell ref="C1344:H1344"/>
    <mergeCell ref="I1341:J1341"/>
    <mergeCell ref="C1341:H1341"/>
    <mergeCell ref="I1444:J1444"/>
    <mergeCell ref="C1444:H1444"/>
    <mergeCell ref="I1441:J1441"/>
    <mergeCell ref="C1441:H1441"/>
    <mergeCell ref="I1438:J1438"/>
    <mergeCell ref="C1438:H1438"/>
    <mergeCell ref="I1366:J1366"/>
    <mergeCell ref="C1366:H1366"/>
    <mergeCell ref="I1363:J1363"/>
    <mergeCell ref="C1363:H1363"/>
    <mergeCell ref="I1338:J1338"/>
    <mergeCell ref="C1338:H1338"/>
    <mergeCell ref="I1369:J1369"/>
    <mergeCell ref="C1369:H1369"/>
    <mergeCell ref="I1372:J1372"/>
    <mergeCell ref="C1372:H1372"/>
    <mergeCell ref="I1462:J1462"/>
    <mergeCell ref="C1462:H1462"/>
    <mergeCell ref="I1459:J1459"/>
    <mergeCell ref="C1459:H1459"/>
    <mergeCell ref="I1501:J1501"/>
    <mergeCell ref="C1501:H1501"/>
    <mergeCell ref="I1498:J1498"/>
    <mergeCell ref="C1498:H1498"/>
    <mergeCell ref="I1335:J1335"/>
    <mergeCell ref="C1335:H1335"/>
    <mergeCell ref="I1389:J1389"/>
    <mergeCell ref="C1389:H1389"/>
    <mergeCell ref="I1424:J1424"/>
    <mergeCell ref="C1424:H1424"/>
    <mergeCell ref="I1386:J1386"/>
    <mergeCell ref="C1386:H1386"/>
    <mergeCell ref="I1421:J1421"/>
    <mergeCell ref="C1421:H1421"/>
    <mergeCell ref="I1406:J1406"/>
    <mergeCell ref="C1406:H1406"/>
    <mergeCell ref="I1403:J1403"/>
    <mergeCell ref="C1403:H1403"/>
    <mergeCell ref="I1609:J1609"/>
    <mergeCell ref="C1609:H1609"/>
    <mergeCell ref="I1594:J1594"/>
    <mergeCell ref="C1594:H1594"/>
    <mergeCell ref="I1591:J1591"/>
    <mergeCell ref="C1591:H1591"/>
    <mergeCell ref="I1577:J1577"/>
    <mergeCell ref="C1577:H1577"/>
    <mergeCell ref="I1504:J1504"/>
    <mergeCell ref="C1504:H1504"/>
    <mergeCell ref="I1526:J1526"/>
    <mergeCell ref="C1526:H1526"/>
    <mergeCell ref="I1523:J1523"/>
    <mergeCell ref="C1523:H1523"/>
    <mergeCell ref="I1479:J1479"/>
    <mergeCell ref="C1479:H1479"/>
    <mergeCell ref="I1465:J1465"/>
    <mergeCell ref="C1465:H1465"/>
    <mergeCell ref="I1532:J1532"/>
    <mergeCell ref="C1532:H1532"/>
    <mergeCell ref="I1574:J1574"/>
    <mergeCell ref="C1574:H1574"/>
    <mergeCell ref="I1560:J1560"/>
    <mergeCell ref="C1560:H1560"/>
    <mergeCell ref="I1557:J1557"/>
    <mergeCell ref="C1557:H1557"/>
    <mergeCell ref="I1529:J1529"/>
    <mergeCell ref="C1529:H1529"/>
    <mergeCell ref="I1554:J1554"/>
    <mergeCell ref="C1554:H1554"/>
    <mergeCell ref="I1551:J1551"/>
    <mergeCell ref="C1551:H1551"/>
    <mergeCell ref="I1627:J1627"/>
    <mergeCell ref="C1627:H1627"/>
    <mergeCell ref="I1612:J1612"/>
    <mergeCell ref="C1612:H1612"/>
    <mergeCell ref="I1780:J1780"/>
    <mergeCell ref="C1780:H1780"/>
    <mergeCell ref="I1777:J1777"/>
    <mergeCell ref="C1777:H1777"/>
    <mergeCell ref="I1774:J1774"/>
    <mergeCell ref="C1774:H1774"/>
    <mergeCell ref="I1755:J1755"/>
    <mergeCell ref="C1755:H1755"/>
    <mergeCell ref="I1696:J1696"/>
    <mergeCell ref="C1696:H1696"/>
    <mergeCell ref="I1677:J1677"/>
    <mergeCell ref="C1677:H1677"/>
    <mergeCell ref="I1674:J1674"/>
    <mergeCell ref="C1674:H1674"/>
    <mergeCell ref="I1655:J1655"/>
    <mergeCell ref="C1655:H1655"/>
    <mergeCell ref="I1652:J1652"/>
    <mergeCell ref="C1652:H1652"/>
    <mergeCell ref="I1649:J1649"/>
    <mergeCell ref="C1649:H1649"/>
    <mergeCell ref="I1630:J1630"/>
    <mergeCell ref="C1630:H1630"/>
    <mergeCell ref="I1702:J1702"/>
    <mergeCell ref="C1702:H1702"/>
    <mergeCell ref="I1752:J1752"/>
    <mergeCell ref="C1752:H1752"/>
    <mergeCell ref="I1737:J1737"/>
    <mergeCell ref="C1737:H1737"/>
    <mergeCell ref="I1734:J1734"/>
    <mergeCell ref="C1734:H1734"/>
    <mergeCell ref="I1699:J1699"/>
    <mergeCell ref="C1699:H1699"/>
    <mergeCell ref="I1719:J1719"/>
    <mergeCell ref="C1719:H1719"/>
    <mergeCell ref="I1716:J1716"/>
    <mergeCell ref="C1716:H1716"/>
    <mergeCell ref="I1801:J1801"/>
    <mergeCell ref="C1801:H1801"/>
    <mergeCell ref="I1798:J1798"/>
    <mergeCell ref="C1798:H1798"/>
    <mergeCell ref="I1933:J1933"/>
    <mergeCell ref="C1933:H1933"/>
    <mergeCell ref="I1930:J1930"/>
    <mergeCell ref="C1930:H1930"/>
    <mergeCell ref="I1927:J1927"/>
    <mergeCell ref="C1927:H1927"/>
    <mergeCell ref="I1924:J1924"/>
    <mergeCell ref="C1924:H1924"/>
    <mergeCell ref="I1849:J1849"/>
    <mergeCell ref="C1849:H1849"/>
    <mergeCell ref="I1835:J1835"/>
    <mergeCell ref="C1835:H1835"/>
    <mergeCell ref="I1832:J1832"/>
    <mergeCell ref="C1832:H1832"/>
    <mergeCell ref="I1829:J1829"/>
    <mergeCell ref="C1829:H1829"/>
    <mergeCell ref="I1826:J1826"/>
    <mergeCell ref="C1826:H1826"/>
    <mergeCell ref="I1823:J1823"/>
    <mergeCell ref="C1823:H1823"/>
    <mergeCell ref="I1804:J1804"/>
    <mergeCell ref="C1804:H1804"/>
    <mergeCell ref="I1867:J1867"/>
    <mergeCell ref="C1867:H1867"/>
    <mergeCell ref="I1921:J1921"/>
    <mergeCell ref="C1921:H1921"/>
    <mergeCell ref="I1902:J1902"/>
    <mergeCell ref="C1902:H1902"/>
    <mergeCell ref="I1888:J1888"/>
    <mergeCell ref="C1888:H1888"/>
    <mergeCell ref="I1852:J1852"/>
    <mergeCell ref="C1852:H1852"/>
    <mergeCell ref="I1885:J1885"/>
    <mergeCell ref="C1885:H1885"/>
    <mergeCell ref="I1870:J1870"/>
    <mergeCell ref="C1870:H1870"/>
    <mergeCell ref="I1950:J1950"/>
    <mergeCell ref="C1950:H1950"/>
    <mergeCell ref="I1947:J1947"/>
    <mergeCell ref="C1947:H1947"/>
    <mergeCell ref="I2121:J2121"/>
    <mergeCell ref="C2121:H2121"/>
    <mergeCell ref="I2118:J2118"/>
    <mergeCell ref="C2118:H2118"/>
    <mergeCell ref="I2102:J2102"/>
    <mergeCell ref="C2102:H2102"/>
    <mergeCell ref="I2099:J2099"/>
    <mergeCell ref="C2099:H2099"/>
    <mergeCell ref="I2010:J2010"/>
    <mergeCell ref="C2010:H2010"/>
    <mergeCell ref="I2007:J2007"/>
    <mergeCell ref="C2007:H2007"/>
    <mergeCell ref="I1991:J1991"/>
    <mergeCell ref="C1991:H1991"/>
    <mergeCell ref="I1988:J1988"/>
    <mergeCell ref="C1988:H1988"/>
    <mergeCell ref="I1972:J1972"/>
    <mergeCell ref="C1972:H1972"/>
    <mergeCell ref="I1969:J1969"/>
    <mergeCell ref="C1969:H1969"/>
    <mergeCell ref="I1953:J1953"/>
    <mergeCell ref="C1953:H1953"/>
    <mergeCell ref="I2038:J2038"/>
    <mergeCell ref="C2038:H2038"/>
    <mergeCell ref="I2083:J2083"/>
    <mergeCell ref="C2083:H2083"/>
    <mergeCell ref="I2080:J2080"/>
    <mergeCell ref="C2080:H2080"/>
    <mergeCell ref="I2063:J2063"/>
    <mergeCell ref="C2063:H2063"/>
    <mergeCell ref="I2024:J2024"/>
    <mergeCell ref="C2024:H2024"/>
    <mergeCell ref="I2060:J2060"/>
    <mergeCell ref="C2060:H2060"/>
    <mergeCell ref="I2057:J2057"/>
    <mergeCell ref="C2057:H2057"/>
    <mergeCell ref="I2140:J2140"/>
    <mergeCell ref="C2140:H2140"/>
    <mergeCell ref="I2137:J2137"/>
    <mergeCell ref="C2137:H2137"/>
    <mergeCell ref="I2268:J2268"/>
    <mergeCell ref="C2268:H2268"/>
    <mergeCell ref="I2254:J2254"/>
    <mergeCell ref="C2254:H2254"/>
    <mergeCell ref="I2251:J2251"/>
    <mergeCell ref="C2251:H2251"/>
    <mergeCell ref="I2248:J2248"/>
    <mergeCell ref="C2248:H2248"/>
    <mergeCell ref="I2201:J2201"/>
    <mergeCell ref="C2201:H2201"/>
    <mergeCell ref="I2198:J2198"/>
    <mergeCell ref="C2198:H2198"/>
    <mergeCell ref="I2195:J2195"/>
    <mergeCell ref="C2195:H2195"/>
    <mergeCell ref="I2192:J2192"/>
    <mergeCell ref="C2192:H2192"/>
    <mergeCell ref="I2177:J2177"/>
    <mergeCell ref="C2177:H2177"/>
    <mergeCell ref="I2164:J2164"/>
    <mergeCell ref="C2164:H2164"/>
    <mergeCell ref="C2276:H2276"/>
    <mergeCell ref="I2274:J2274"/>
    <mergeCell ref="C2274:H2274"/>
    <mergeCell ref="C2286:H2286"/>
    <mergeCell ref="I2151:J2151"/>
    <mergeCell ref="C2151:H2151"/>
    <mergeCell ref="I2245:J2245"/>
    <mergeCell ref="C2245:H2245"/>
    <mergeCell ref="I2242:J2242"/>
    <mergeCell ref="C2242:H2242"/>
    <mergeCell ref="I2228:J2228"/>
    <mergeCell ref="C2228:H2228"/>
    <mergeCell ref="I2216:J2216"/>
    <mergeCell ref="C2216:H2216"/>
    <mergeCell ref="I2225:J2225"/>
    <mergeCell ref="C2225:H2225"/>
    <mergeCell ref="I2222:J2222"/>
    <mergeCell ref="C2222:H2222"/>
    <mergeCell ref="I2219:J2219"/>
    <mergeCell ref="C2219:H2219"/>
    <mergeCell ref="I2389:J2389"/>
    <mergeCell ref="C2389:H2389"/>
    <mergeCell ref="I2376:J2376"/>
    <mergeCell ref="C2376:H2376"/>
    <mergeCell ref="I2442:J2442"/>
    <mergeCell ref="C2442:H2442"/>
    <mergeCell ref="I2428:J2428"/>
    <mergeCell ref="I2271:J2271"/>
    <mergeCell ref="C2271:H2271"/>
    <mergeCell ref="I2364:J2364"/>
    <mergeCell ref="C2364:H2364"/>
    <mergeCell ref="I2352:J2352"/>
    <mergeCell ref="C2352:H2352"/>
    <mergeCell ref="I2340:J2340"/>
    <mergeCell ref="C2340:H2340"/>
    <mergeCell ref="I2328:J2328"/>
    <mergeCell ref="C2328:H2328"/>
    <mergeCell ref="C2283:H2283"/>
    <mergeCell ref="C2282:H2282"/>
    <mergeCell ref="C2281:H2281"/>
    <mergeCell ref="C2280:H2280"/>
    <mergeCell ref="C2279:H2279"/>
    <mergeCell ref="C2278:H2278"/>
    <mergeCell ref="C2277:H2277"/>
    <mergeCell ref="C2285:H2285"/>
    <mergeCell ref="C2284:H2284"/>
    <mergeCell ref="I2316:J2316"/>
    <mergeCell ref="C2316:H2316"/>
    <mergeCell ref="I2304:J2304"/>
    <mergeCell ref="C2304:H2304"/>
    <mergeCell ref="A2292:L2292"/>
    <mergeCell ref="C2290:H2290"/>
    <mergeCell ref="C2289:H2289"/>
    <mergeCell ref="C2288:H2288"/>
    <mergeCell ref="C2287:H2287"/>
    <mergeCell ref="C2505:H2505"/>
    <mergeCell ref="C2504:H2504"/>
    <mergeCell ref="C2503:H2503"/>
    <mergeCell ref="C2502:H2502"/>
    <mergeCell ref="C2501:H2501"/>
    <mergeCell ref="C2500:H2500"/>
    <mergeCell ref="C2499:H2499"/>
    <mergeCell ref="C2498:H2498"/>
    <mergeCell ref="I2455:J2455"/>
    <mergeCell ref="C2455:H2455"/>
    <mergeCell ref="I2491:J2491"/>
    <mergeCell ref="C2491:H2491"/>
    <mergeCell ref="I2479:J2479"/>
    <mergeCell ref="C2479:H2479"/>
    <mergeCell ref="I2467:J2467"/>
    <mergeCell ref="C2467:H2467"/>
    <mergeCell ref="C2428:H2428"/>
    <mergeCell ref="I2415:J2415"/>
    <mergeCell ref="C2415:H2415"/>
    <mergeCell ref="I2402:J2402"/>
    <mergeCell ref="C2402:H2402"/>
    <mergeCell ref="C2497:H2497"/>
    <mergeCell ref="C2496:H2496"/>
    <mergeCell ref="C2495:H2495"/>
    <mergeCell ref="C2494:H2494"/>
    <mergeCell ref="C2493:H2493"/>
    <mergeCell ref="C2519:H2519"/>
    <mergeCell ref="C2518:H2518"/>
    <mergeCell ref="C2517:H2517"/>
    <mergeCell ref="C2516:H2516"/>
    <mergeCell ref="C2515:H2515"/>
    <mergeCell ref="C2507:H2507"/>
    <mergeCell ref="C2506:H2506"/>
    <mergeCell ref="C2520:H2520"/>
    <mergeCell ref="C2514:H2514"/>
    <mergeCell ref="C2513:H2513"/>
    <mergeCell ref="C2512:H2512"/>
    <mergeCell ref="C2511:H2511"/>
    <mergeCell ref="C2510:H2510"/>
    <mergeCell ref="C2509:H2509"/>
  </mergeCells>
  <pageMargins left="0.4" right="0.2" top="0.2" bottom="0.4" header="0.2" footer="0.2"/>
  <pageSetup paperSize="9" scale="51" fitToHeight="0" orientation="portrait" r:id="rId1"/>
  <headerFooter>
    <oddHeader>&amp;L&amp;8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FE4D-3B28-4CD4-BCD3-5AA1BC186B5D}">
  <sheetPr>
    <pageSetUpPr fitToPage="1"/>
  </sheetPr>
  <dimension ref="A1:CE437"/>
  <sheetViews>
    <sheetView zoomScaleNormal="100" workbookViewId="0">
      <selection activeCell="F20" sqref="F20"/>
    </sheetView>
  </sheetViews>
  <sheetFormatPr defaultRowHeight="12.75" x14ac:dyDescent="0.2"/>
  <cols>
    <col min="1" max="1" width="5.7109375" style="39" customWidth="1"/>
    <col min="2" max="2" width="20.7109375" style="39" customWidth="1"/>
    <col min="3" max="3" width="40.7109375" style="39" customWidth="1"/>
    <col min="4" max="4" width="10.7109375" style="39" customWidth="1"/>
    <col min="5" max="12" width="14.7109375" style="39" customWidth="1"/>
    <col min="13" max="14" width="9.140625" style="39"/>
    <col min="15" max="82" width="0" style="39" hidden="1" customWidth="1"/>
    <col min="83" max="83" width="190.7109375" style="39" hidden="1" customWidth="1"/>
    <col min="84" max="88" width="0" style="39" hidden="1" customWidth="1"/>
    <col min="89" max="16384" width="9.140625" style="39"/>
  </cols>
  <sheetData>
    <row r="1" spans="1:83" x14ac:dyDescent="0.2">
      <c r="A1" s="85" t="s">
        <v>115</v>
      </c>
    </row>
    <row r="2" spans="1:83" ht="38.25" x14ac:dyDescent="0.2">
      <c r="A2" s="222" t="s">
        <v>330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CE2" s="102" t="s">
        <v>330</v>
      </c>
    </row>
    <row r="3" spans="1:83" x14ac:dyDescent="0.2">
      <c r="A3" s="70"/>
      <c r="B3" s="70"/>
    </row>
    <row r="4" spans="1:83" x14ac:dyDescent="0.2">
      <c r="A4" s="222" t="s">
        <v>38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7" spans="1:83" ht="15.75" x14ac:dyDescent="0.25">
      <c r="A7" s="40"/>
      <c r="B7" s="223" t="s">
        <v>863</v>
      </c>
      <c r="C7" s="223"/>
      <c r="D7" s="223"/>
      <c r="E7" s="223"/>
      <c r="F7" s="223"/>
      <c r="G7" s="223"/>
      <c r="H7" s="223"/>
      <c r="I7" s="223"/>
      <c r="J7" s="223"/>
      <c r="K7" s="223"/>
      <c r="L7" s="40"/>
    </row>
    <row r="8" spans="1:83" ht="14.25" x14ac:dyDescent="0.2">
      <c r="A8" s="40"/>
      <c r="B8" s="224" t="s">
        <v>39</v>
      </c>
      <c r="C8" s="224"/>
      <c r="D8" s="224"/>
      <c r="E8" s="224"/>
      <c r="F8" s="224"/>
      <c r="G8" s="224"/>
      <c r="H8" s="224"/>
      <c r="I8" s="224"/>
      <c r="J8" s="224"/>
      <c r="K8" s="224"/>
      <c r="L8" s="40"/>
    </row>
    <row r="9" spans="1:83" ht="14.25" x14ac:dyDescent="0.2">
      <c r="A9" s="40"/>
      <c r="B9" s="40"/>
      <c r="C9" s="40"/>
      <c r="D9" s="40"/>
      <c r="E9" s="40"/>
      <c r="F9" s="81"/>
      <c r="G9" s="81"/>
      <c r="H9" s="81" t="s">
        <v>40</v>
      </c>
      <c r="I9" s="81"/>
      <c r="J9" s="81"/>
      <c r="K9" s="81"/>
      <c r="L9" s="81"/>
    </row>
    <row r="10" spans="1:83" ht="15.75" x14ac:dyDescent="0.25">
      <c r="A10" s="83"/>
      <c r="B10" s="225" t="s">
        <v>1505</v>
      </c>
      <c r="C10" s="225"/>
      <c r="D10" s="225"/>
      <c r="E10" s="225"/>
      <c r="F10" s="225"/>
      <c r="G10" s="225"/>
      <c r="H10" s="225"/>
      <c r="I10" s="225"/>
      <c r="J10" s="225"/>
      <c r="K10" s="225"/>
      <c r="L10" s="83"/>
    </row>
    <row r="11" spans="1:83" ht="15" x14ac:dyDescent="0.25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3"/>
    </row>
    <row r="12" spans="1:83" ht="18" x14ac:dyDescent="0.25">
      <c r="A12" s="40"/>
      <c r="B12" s="226" t="s">
        <v>1506</v>
      </c>
      <c r="C12" s="226"/>
      <c r="D12" s="226"/>
      <c r="E12" s="226"/>
      <c r="F12" s="226"/>
      <c r="G12" s="226"/>
      <c r="H12" s="226"/>
      <c r="I12" s="226"/>
      <c r="J12" s="226"/>
      <c r="K12" s="226"/>
      <c r="L12" s="82"/>
    </row>
    <row r="13" spans="1:83" ht="14.25" x14ac:dyDescent="0.2">
      <c r="A13" s="40"/>
      <c r="B13" s="224" t="s">
        <v>41</v>
      </c>
      <c r="C13" s="224"/>
      <c r="D13" s="224"/>
      <c r="E13" s="224"/>
      <c r="F13" s="224"/>
      <c r="G13" s="224"/>
      <c r="H13" s="224"/>
      <c r="I13" s="224"/>
      <c r="J13" s="224"/>
      <c r="K13" s="224"/>
      <c r="L13" s="81"/>
    </row>
    <row r="14" spans="1:83" ht="14.2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83" ht="14.2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83" x14ac:dyDescent="0.2">
      <c r="A16" s="70" t="s">
        <v>42</v>
      </c>
      <c r="B16" s="70"/>
      <c r="C16" s="80" t="s">
        <v>43</v>
      </c>
      <c r="D16" s="70" t="s">
        <v>44</v>
      </c>
      <c r="E16" s="70"/>
      <c r="F16" s="70"/>
      <c r="G16" s="70"/>
      <c r="H16" s="70"/>
      <c r="I16" s="70"/>
      <c r="J16" s="70"/>
      <c r="K16" s="70"/>
      <c r="L16" s="70"/>
    </row>
    <row r="17" spans="1:12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x14ac:dyDescent="0.2">
      <c r="A18" s="70" t="s">
        <v>45</v>
      </c>
      <c r="B18" s="70"/>
      <c r="C18" s="220"/>
      <c r="D18" s="220"/>
      <c r="E18" s="220"/>
      <c r="F18" s="220"/>
      <c r="G18" s="220"/>
      <c r="H18" s="70"/>
      <c r="I18" s="70"/>
      <c r="J18" s="70"/>
      <c r="K18" s="70"/>
      <c r="L18" s="70"/>
    </row>
    <row r="19" spans="1:12" x14ac:dyDescent="0.2">
      <c r="A19" s="79"/>
      <c r="B19" s="78"/>
      <c r="C19" s="221" t="s">
        <v>46</v>
      </c>
      <c r="D19" s="221"/>
      <c r="E19" s="221"/>
      <c r="F19" s="221"/>
      <c r="G19" s="221"/>
      <c r="H19" s="77"/>
      <c r="I19" s="77"/>
      <c r="J19" s="77"/>
      <c r="K19" s="77"/>
      <c r="L19" s="77"/>
    </row>
    <row r="20" spans="1:12" ht="14.25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14.25" x14ac:dyDescent="0.2">
      <c r="A21" s="71" t="s">
        <v>329</v>
      </c>
      <c r="B21" s="40"/>
      <c r="C21" s="40"/>
      <c r="D21" s="76"/>
      <c r="E21" s="40"/>
      <c r="F21" s="40"/>
      <c r="G21" s="40"/>
      <c r="H21" s="40"/>
      <c r="I21" s="40"/>
      <c r="J21" s="40"/>
      <c r="K21" s="40"/>
      <c r="L21" s="40"/>
    </row>
    <row r="22" spans="1:12" ht="14.2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14.25" x14ac:dyDescent="0.2">
      <c r="A23" s="71" t="s">
        <v>11</v>
      </c>
      <c r="B23" s="40"/>
      <c r="C23" s="101">
        <f>C26+C27+C28+C29</f>
        <v>1019.4358407999999</v>
      </c>
      <c r="D23" s="217">
        <f>ROUND((SUM(O36:O430))/1000, 2)</f>
        <v>126.34</v>
      </c>
      <c r="E23" s="218"/>
      <c r="F23" s="70" t="s">
        <v>7</v>
      </c>
      <c r="G23" s="40"/>
      <c r="H23" s="40"/>
      <c r="I23" s="40"/>
      <c r="J23" s="40"/>
      <c r="K23" s="40"/>
      <c r="L23" s="40"/>
    </row>
    <row r="24" spans="1:12" ht="14.25" x14ac:dyDescent="0.2">
      <c r="A24" s="40"/>
      <c r="B24" s="40"/>
      <c r="C24" s="74"/>
      <c r="D24" s="74"/>
      <c r="E24" s="40"/>
      <c r="F24" s="70"/>
      <c r="G24" s="70" t="s">
        <v>47</v>
      </c>
      <c r="H24" s="40"/>
      <c r="I24" s="40"/>
      <c r="J24" s="40"/>
      <c r="K24" s="40"/>
      <c r="L24" s="40"/>
    </row>
    <row r="25" spans="1:12" ht="14.25" x14ac:dyDescent="0.2">
      <c r="A25" s="40"/>
      <c r="B25" s="75" t="s">
        <v>32</v>
      </c>
      <c r="C25" s="74"/>
      <c r="D25" s="74"/>
      <c r="E25" s="73"/>
      <c r="F25" s="70"/>
      <c r="G25" s="70" t="s">
        <v>48</v>
      </c>
      <c r="H25" s="40" t="s">
        <v>49</v>
      </c>
      <c r="I25" s="101">
        <v>27.157930400000005</v>
      </c>
      <c r="J25" s="101">
        <f>ROUND((SUM(Q36:Q430))/1000, 2)</f>
        <v>3.36</v>
      </c>
      <c r="K25" s="70" t="s">
        <v>7</v>
      </c>
      <c r="L25" s="40"/>
    </row>
    <row r="26" spans="1:12" ht="14.25" x14ac:dyDescent="0.2">
      <c r="A26" s="40"/>
      <c r="B26" s="71" t="s">
        <v>2</v>
      </c>
      <c r="C26" s="101">
        <v>79.541539999999998</v>
      </c>
      <c r="D26" s="217">
        <f>ROUND((SUM(AN36:AN430)+SUM(AR36:AR430))/1000, 2)</f>
        <v>9.84</v>
      </c>
      <c r="E26" s="218"/>
      <c r="F26" s="70" t="s">
        <v>7</v>
      </c>
      <c r="G26" s="70" t="s">
        <v>50</v>
      </c>
      <c r="H26" s="40"/>
      <c r="I26" s="70"/>
      <c r="J26" s="72">
        <v>357.31850000000009</v>
      </c>
      <c r="K26" s="70" t="s">
        <v>51</v>
      </c>
      <c r="L26" s="40"/>
    </row>
    <row r="27" spans="1:12" ht="14.25" x14ac:dyDescent="0.2">
      <c r="A27" s="40"/>
      <c r="B27" s="71" t="s">
        <v>52</v>
      </c>
      <c r="C27" s="101">
        <v>938.16621439999994</v>
      </c>
      <c r="D27" s="217">
        <f>ROUND((SUM(AX36:AX430)+SUM(BB36:BB430))/1000, 2)</f>
        <v>116.11</v>
      </c>
      <c r="E27" s="218"/>
      <c r="F27" s="70" t="s">
        <v>7</v>
      </c>
      <c r="G27" s="70" t="s">
        <v>53</v>
      </c>
      <c r="H27" s="40"/>
      <c r="I27" s="70"/>
      <c r="J27" s="72">
        <v>5.8730000000000002</v>
      </c>
      <c r="K27" s="70" t="s">
        <v>51</v>
      </c>
      <c r="L27" s="40"/>
    </row>
    <row r="28" spans="1:12" ht="14.25" x14ac:dyDescent="0.2">
      <c r="A28" s="40"/>
      <c r="B28" s="71" t="s">
        <v>54</v>
      </c>
      <c r="C28" s="101">
        <v>1.7280864</v>
      </c>
      <c r="D28" s="217">
        <f>ROUND((SUM(BH36:BH430)+SUM(BI36:BI430))/1000, 2)</f>
        <v>0.38</v>
      </c>
      <c r="E28" s="218"/>
      <c r="F28" s="70" t="s">
        <v>7</v>
      </c>
      <c r="G28" s="70" t="s">
        <v>55</v>
      </c>
      <c r="H28" s="40"/>
      <c r="I28" s="70"/>
      <c r="J28" s="70"/>
      <c r="K28" s="40"/>
      <c r="L28" s="40"/>
    </row>
    <row r="29" spans="1:12" ht="14.25" x14ac:dyDescent="0.2">
      <c r="A29" s="40"/>
      <c r="B29" s="71" t="s">
        <v>56</v>
      </c>
      <c r="C29" s="101">
        <v>0</v>
      </c>
      <c r="D29" s="217">
        <f>ROUND((SUM(BM36:BM430)+SUM(BN36:BN430)+SUM(BO36:BO430)+SUM(BP36:BP430))/1000, 2)</f>
        <v>0</v>
      </c>
      <c r="E29" s="219"/>
      <c r="F29" s="70" t="s">
        <v>7</v>
      </c>
      <c r="G29" s="70" t="s">
        <v>57</v>
      </c>
      <c r="H29" s="40"/>
      <c r="I29" s="70">
        <v>0</v>
      </c>
      <c r="J29" s="69" t="s">
        <v>40</v>
      </c>
      <c r="K29" s="40"/>
      <c r="L29" s="40"/>
    </row>
    <row r="30" spans="1:12" ht="14.25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2" x14ac:dyDescent="0.2">
      <c r="A31" s="214" t="s">
        <v>12</v>
      </c>
      <c r="B31" s="214" t="s">
        <v>15</v>
      </c>
      <c r="C31" s="214" t="s">
        <v>58</v>
      </c>
      <c r="D31" s="214" t="s">
        <v>59</v>
      </c>
      <c r="E31" s="205" t="s">
        <v>60</v>
      </c>
      <c r="F31" s="206"/>
      <c r="G31" s="207"/>
      <c r="H31" s="205" t="s">
        <v>61</v>
      </c>
      <c r="I31" s="206"/>
      <c r="J31" s="207"/>
      <c r="K31" s="214" t="s">
        <v>62</v>
      </c>
      <c r="L31" s="214" t="s">
        <v>63</v>
      </c>
    </row>
    <row r="32" spans="1:12" x14ac:dyDescent="0.2">
      <c r="A32" s="215"/>
      <c r="B32" s="215"/>
      <c r="C32" s="215"/>
      <c r="D32" s="215"/>
      <c r="E32" s="208"/>
      <c r="F32" s="209"/>
      <c r="G32" s="210"/>
      <c r="H32" s="208"/>
      <c r="I32" s="209"/>
      <c r="J32" s="210"/>
      <c r="K32" s="215"/>
      <c r="L32" s="215"/>
    </row>
    <row r="33" spans="1:56" x14ac:dyDescent="0.2">
      <c r="A33" s="215"/>
      <c r="B33" s="215"/>
      <c r="C33" s="215"/>
      <c r="D33" s="215"/>
      <c r="E33" s="211"/>
      <c r="F33" s="212"/>
      <c r="G33" s="213"/>
      <c r="H33" s="211"/>
      <c r="I33" s="212"/>
      <c r="J33" s="213"/>
      <c r="K33" s="215"/>
      <c r="L33" s="215"/>
    </row>
    <row r="34" spans="1:56" ht="25.5" x14ac:dyDescent="0.2">
      <c r="A34" s="216"/>
      <c r="B34" s="216"/>
      <c r="C34" s="216"/>
      <c r="D34" s="216"/>
      <c r="E34" s="68" t="s">
        <v>64</v>
      </c>
      <c r="F34" s="68" t="s">
        <v>65</v>
      </c>
      <c r="G34" s="68" t="s">
        <v>66</v>
      </c>
      <c r="H34" s="68" t="s">
        <v>64</v>
      </c>
      <c r="I34" s="68" t="s">
        <v>65</v>
      </c>
      <c r="J34" s="68" t="s">
        <v>14</v>
      </c>
      <c r="K34" s="216"/>
      <c r="L34" s="216"/>
    </row>
    <row r="35" spans="1:56" ht="14.25" x14ac:dyDescent="0.2">
      <c r="A35" s="67">
        <v>1</v>
      </c>
      <c r="B35" s="67">
        <v>2</v>
      </c>
      <c r="C35" s="67">
        <v>3</v>
      </c>
      <c r="D35" s="67">
        <v>4</v>
      </c>
      <c r="E35" s="67">
        <v>5</v>
      </c>
      <c r="F35" s="67">
        <v>6</v>
      </c>
      <c r="G35" s="67">
        <v>7</v>
      </c>
      <c r="H35" s="67">
        <v>8</v>
      </c>
      <c r="I35" s="67">
        <v>9</v>
      </c>
      <c r="J35" s="67">
        <v>10</v>
      </c>
      <c r="K35" s="66">
        <v>11</v>
      </c>
      <c r="L35" s="65">
        <v>12</v>
      </c>
    </row>
    <row r="36" spans="1:56" ht="57" x14ac:dyDescent="0.2">
      <c r="A36" s="103" t="s">
        <v>816</v>
      </c>
      <c r="B36" s="55" t="s">
        <v>1401</v>
      </c>
      <c r="C36" s="55" t="s">
        <v>1402</v>
      </c>
      <c r="D36" s="54" t="s">
        <v>110</v>
      </c>
      <c r="E36" s="53">
        <v>1</v>
      </c>
      <c r="F36" s="53"/>
      <c r="G36" s="53">
        <v>1</v>
      </c>
      <c r="H36" s="51"/>
      <c r="I36" s="52"/>
      <c r="J36" s="51"/>
      <c r="K36" s="52"/>
      <c r="L36" s="96"/>
      <c r="AC36" s="39">
        <v>35.32</v>
      </c>
      <c r="AD36" s="39">
        <v>35.32</v>
      </c>
      <c r="AE36" s="39">
        <v>24.17</v>
      </c>
      <c r="AF36" s="39">
        <v>24.17</v>
      </c>
      <c r="AS36" s="39">
        <v>0</v>
      </c>
      <c r="AT36" s="39">
        <v>0</v>
      </c>
      <c r="BC36" s="39">
        <v>35.32</v>
      </c>
      <c r="BD36" s="39">
        <v>24.17</v>
      </c>
    </row>
    <row r="38" spans="1:56" ht="14.25" x14ac:dyDescent="0.2">
      <c r="A38" s="103"/>
      <c r="B38" s="61">
        <v>1</v>
      </c>
      <c r="C38" s="55" t="s">
        <v>33</v>
      </c>
      <c r="D38" s="54"/>
      <c r="E38" s="53"/>
      <c r="F38" s="53"/>
      <c r="G38" s="53"/>
      <c r="H38" s="51">
        <v>30.65</v>
      </c>
      <c r="I38" s="52"/>
      <c r="J38" s="51">
        <v>30.65</v>
      </c>
      <c r="K38" s="52"/>
      <c r="L38" s="96"/>
    </row>
    <row r="39" spans="1:56" ht="14.25" x14ac:dyDescent="0.2">
      <c r="A39" s="103"/>
      <c r="B39" s="61">
        <v>3</v>
      </c>
      <c r="C39" s="55" t="s">
        <v>34</v>
      </c>
      <c r="D39" s="54"/>
      <c r="E39" s="53"/>
      <c r="F39" s="53"/>
      <c r="G39" s="53"/>
      <c r="H39" s="51">
        <v>55.1</v>
      </c>
      <c r="I39" s="52"/>
      <c r="J39" s="51">
        <v>55.1</v>
      </c>
      <c r="K39" s="52"/>
      <c r="L39" s="96"/>
    </row>
    <row r="40" spans="1:56" ht="14.25" x14ac:dyDescent="0.2">
      <c r="A40" s="103"/>
      <c r="B40" s="61">
        <v>2</v>
      </c>
      <c r="C40" s="55" t="s">
        <v>67</v>
      </c>
      <c r="D40" s="54"/>
      <c r="E40" s="53"/>
      <c r="F40" s="53"/>
      <c r="G40" s="53"/>
      <c r="H40" s="51">
        <v>6.53</v>
      </c>
      <c r="I40" s="52"/>
      <c r="J40" s="62">
        <v>6.53</v>
      </c>
      <c r="K40" s="52"/>
      <c r="L40" s="97"/>
    </row>
    <row r="41" spans="1:56" ht="14.25" x14ac:dyDescent="0.2">
      <c r="A41" s="103"/>
      <c r="B41" s="61">
        <v>4</v>
      </c>
      <c r="C41" s="55" t="s">
        <v>35</v>
      </c>
      <c r="D41" s="54"/>
      <c r="E41" s="53"/>
      <c r="F41" s="53"/>
      <c r="G41" s="53"/>
      <c r="H41" s="51">
        <v>293.14999999999998</v>
      </c>
      <c r="I41" s="52"/>
      <c r="J41" s="51">
        <v>293.14999999999998</v>
      </c>
      <c r="K41" s="52"/>
      <c r="L41" s="96"/>
    </row>
    <row r="42" spans="1:56" ht="14.25" x14ac:dyDescent="0.2">
      <c r="A42" s="103"/>
      <c r="B42" s="55"/>
      <c r="C42" s="55" t="s">
        <v>68</v>
      </c>
      <c r="D42" s="54" t="s">
        <v>69</v>
      </c>
      <c r="E42" s="53">
        <v>3.09</v>
      </c>
      <c r="F42" s="53"/>
      <c r="G42" s="53">
        <v>3.09</v>
      </c>
      <c r="H42" s="51"/>
      <c r="I42" s="52"/>
      <c r="J42" s="51"/>
      <c r="K42" s="52"/>
      <c r="L42" s="96"/>
    </row>
    <row r="43" spans="1:56" ht="14.25" x14ac:dyDescent="0.2">
      <c r="A43" s="103"/>
      <c r="B43" s="55"/>
      <c r="C43" s="60" t="s">
        <v>70</v>
      </c>
      <c r="D43" s="59" t="s">
        <v>69</v>
      </c>
      <c r="E43" s="58">
        <v>0.52</v>
      </c>
      <c r="F43" s="58"/>
      <c r="G43" s="58">
        <v>0.52</v>
      </c>
      <c r="H43" s="56"/>
      <c r="I43" s="57"/>
      <c r="J43" s="56"/>
      <c r="K43" s="57"/>
      <c r="L43" s="95"/>
    </row>
    <row r="44" spans="1:56" ht="14.25" x14ac:dyDescent="0.2">
      <c r="A44" s="103"/>
      <c r="B44" s="55"/>
      <c r="C44" s="55" t="s">
        <v>71</v>
      </c>
      <c r="D44" s="54"/>
      <c r="E44" s="53"/>
      <c r="F44" s="53"/>
      <c r="G44" s="53"/>
      <c r="H44" s="51">
        <f>H38+H39+H41</f>
        <v>378.9</v>
      </c>
      <c r="I44" s="52"/>
      <c r="J44" s="51">
        <f>J38+J39+J41</f>
        <v>378.9</v>
      </c>
      <c r="K44" s="52"/>
      <c r="L44" s="96"/>
    </row>
    <row r="45" spans="1:56" ht="14.25" x14ac:dyDescent="0.2">
      <c r="A45" s="103"/>
      <c r="B45" s="55"/>
      <c r="C45" s="55" t="s">
        <v>72</v>
      </c>
      <c r="D45" s="54"/>
      <c r="E45" s="53"/>
      <c r="F45" s="53"/>
      <c r="G45" s="53"/>
      <c r="H45" s="51"/>
      <c r="I45" s="52"/>
      <c r="J45" s="51">
        <f>SUM(Q36:Q48)+SUM(V36:V48)</f>
        <v>37.18</v>
      </c>
      <c r="K45" s="52"/>
      <c r="L45" s="96"/>
    </row>
    <row r="46" spans="1:56" ht="28.5" x14ac:dyDescent="0.2">
      <c r="A46" s="103"/>
      <c r="B46" s="55" t="s">
        <v>1399</v>
      </c>
      <c r="C46" s="55" t="s">
        <v>1398</v>
      </c>
      <c r="D46" s="54" t="s">
        <v>73</v>
      </c>
      <c r="E46" s="53">
        <v>95</v>
      </c>
      <c r="F46" s="53"/>
      <c r="G46" s="53">
        <v>95</v>
      </c>
      <c r="H46" s="51"/>
      <c r="I46" s="52"/>
      <c r="J46" s="51">
        <f>SUM(AC36:AC48)</f>
        <v>35.32</v>
      </c>
      <c r="K46" s="52"/>
      <c r="L46" s="96"/>
    </row>
    <row r="47" spans="1:56" ht="57" x14ac:dyDescent="0.2">
      <c r="A47" s="104"/>
      <c r="B47" s="60" t="s">
        <v>1397</v>
      </c>
      <c r="C47" s="60" t="s">
        <v>1396</v>
      </c>
      <c r="D47" s="59" t="s">
        <v>73</v>
      </c>
      <c r="E47" s="58">
        <v>65</v>
      </c>
      <c r="F47" s="58"/>
      <c r="G47" s="58">
        <v>65</v>
      </c>
      <c r="H47" s="56"/>
      <c r="I47" s="57"/>
      <c r="J47" s="56">
        <f>SUM(AE36:AE48)</f>
        <v>24.17</v>
      </c>
      <c r="K47" s="57"/>
      <c r="L47" s="95"/>
    </row>
    <row r="48" spans="1:56" ht="15" x14ac:dyDescent="0.25">
      <c r="C48" s="198" t="s">
        <v>74</v>
      </c>
      <c r="D48" s="198"/>
      <c r="E48" s="198"/>
      <c r="F48" s="198"/>
      <c r="G48" s="198"/>
      <c r="H48" s="198"/>
      <c r="I48" s="198">
        <f>J38+J39+J41+J46+J47</f>
        <v>438.39</v>
      </c>
      <c r="J48" s="198"/>
      <c r="O48" s="49">
        <f>I48</f>
        <v>438.39</v>
      </c>
      <c r="P48" s="39">
        <f>K48</f>
        <v>0</v>
      </c>
      <c r="Q48" s="49">
        <f>J38</f>
        <v>30.65</v>
      </c>
      <c r="R48" s="49">
        <f>J38</f>
        <v>30.65</v>
      </c>
      <c r="U48" s="94">
        <f>L38</f>
        <v>0</v>
      </c>
      <c r="V48" s="49">
        <f>J40</f>
        <v>6.53</v>
      </c>
      <c r="W48" s="94">
        <f>L40</f>
        <v>0</v>
      </c>
      <c r="X48" s="49">
        <f>J39</f>
        <v>55.1</v>
      </c>
      <c r="Z48" s="94">
        <f>L39</f>
        <v>0</v>
      </c>
      <c r="AB48" s="49">
        <f>J41</f>
        <v>293.14999999999998</v>
      </c>
      <c r="AN48" s="39">
        <v>0</v>
      </c>
      <c r="AO48" s="39">
        <v>0</v>
      </c>
      <c r="AP48" s="39">
        <v>0</v>
      </c>
      <c r="AQ48" s="39">
        <v>0</v>
      </c>
      <c r="AX48" s="39">
        <v>438.39</v>
      </c>
      <c r="AY48" s="39">
        <v>293.14999999999998</v>
      </c>
      <c r="AZ48" s="39">
        <v>55.1</v>
      </c>
      <c r="BA48" s="39">
        <v>30.65</v>
      </c>
    </row>
    <row r="49" spans="1:56" ht="42.75" x14ac:dyDescent="0.2">
      <c r="A49" s="103" t="s">
        <v>818</v>
      </c>
      <c r="B49" s="55" t="s">
        <v>1403</v>
      </c>
      <c r="C49" s="55" t="s">
        <v>1404</v>
      </c>
      <c r="D49" s="54" t="s">
        <v>1405</v>
      </c>
      <c r="E49" s="53">
        <v>1</v>
      </c>
      <c r="F49" s="53"/>
      <c r="G49" s="53">
        <v>1</v>
      </c>
      <c r="H49" s="51">
        <v>11757.42</v>
      </c>
      <c r="I49" s="52"/>
      <c r="J49" s="51">
        <v>11757.42</v>
      </c>
      <c r="K49" s="52"/>
      <c r="L49" s="96"/>
      <c r="AC49" s="39">
        <v>0</v>
      </c>
      <c r="AD49" s="39">
        <v>0</v>
      </c>
      <c r="AE49" s="39">
        <v>0</v>
      </c>
      <c r="AF49" s="39">
        <v>0</v>
      </c>
      <c r="AS49" s="39">
        <v>0</v>
      </c>
      <c r="AT49" s="39">
        <v>0</v>
      </c>
      <c r="BC49" s="39">
        <v>0</v>
      </c>
      <c r="BD49" s="39">
        <v>0</v>
      </c>
    </row>
    <row r="50" spans="1:56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  <row r="51" spans="1:56" ht="15" x14ac:dyDescent="0.25">
      <c r="C51" s="198" t="s">
        <v>74</v>
      </c>
      <c r="D51" s="198"/>
      <c r="E51" s="198"/>
      <c r="F51" s="198"/>
      <c r="G51" s="198"/>
      <c r="H51" s="198"/>
      <c r="I51" s="198">
        <f>J49</f>
        <v>11757.42</v>
      </c>
      <c r="J51" s="198"/>
      <c r="O51" s="49">
        <f>I51</f>
        <v>11757.42</v>
      </c>
      <c r="P51" s="39">
        <f>K51</f>
        <v>0</v>
      </c>
      <c r="Q51" s="39">
        <f>0</f>
        <v>0</v>
      </c>
      <c r="R51" s="39">
        <f>0</f>
        <v>0</v>
      </c>
      <c r="U51" s="39">
        <f>0</f>
        <v>0</v>
      </c>
      <c r="V51" s="39">
        <f>0</f>
        <v>0</v>
      </c>
      <c r="W51" s="39">
        <f>0</f>
        <v>0</v>
      </c>
      <c r="X51" s="39">
        <f>0</f>
        <v>0</v>
      </c>
      <c r="Z51" s="39">
        <f>0</f>
        <v>0</v>
      </c>
      <c r="AB51" s="49">
        <f>I51</f>
        <v>11757.42</v>
      </c>
      <c r="AN51" s="39">
        <v>0</v>
      </c>
      <c r="AO51" s="39">
        <v>0</v>
      </c>
      <c r="AP51" s="39">
        <v>0</v>
      </c>
      <c r="AQ51" s="39">
        <v>0</v>
      </c>
      <c r="AX51" s="39">
        <v>11757.42</v>
      </c>
      <c r="AY51" s="39">
        <v>11757.42</v>
      </c>
      <c r="AZ51" s="39">
        <v>0</v>
      </c>
      <c r="BA51" s="39">
        <v>0</v>
      </c>
    </row>
    <row r="52" spans="1:56" ht="42.75" x14ac:dyDescent="0.2">
      <c r="A52" s="103" t="s">
        <v>821</v>
      </c>
      <c r="B52" s="55" t="s">
        <v>1406</v>
      </c>
      <c r="C52" s="55" t="s">
        <v>1407</v>
      </c>
      <c r="D52" s="54" t="s">
        <v>110</v>
      </c>
      <c r="E52" s="53">
        <v>1</v>
      </c>
      <c r="F52" s="53"/>
      <c r="G52" s="53">
        <v>1</v>
      </c>
      <c r="H52" s="51"/>
      <c r="I52" s="52"/>
      <c r="J52" s="51"/>
      <c r="K52" s="52"/>
      <c r="L52" s="96"/>
      <c r="AC52" s="39">
        <v>22.67</v>
      </c>
      <c r="AD52" s="39">
        <v>22.67</v>
      </c>
      <c r="AE52" s="39">
        <v>15.51</v>
      </c>
      <c r="AF52" s="39">
        <v>15.51</v>
      </c>
      <c r="AS52" s="39">
        <v>0</v>
      </c>
      <c r="AT52" s="39">
        <v>0</v>
      </c>
      <c r="BC52" s="39">
        <v>22.67</v>
      </c>
      <c r="BD52" s="39">
        <v>15.51</v>
      </c>
    </row>
    <row r="54" spans="1:56" ht="14.25" x14ac:dyDescent="0.2">
      <c r="A54" s="103"/>
      <c r="B54" s="61">
        <v>1</v>
      </c>
      <c r="C54" s="55" t="s">
        <v>33</v>
      </c>
      <c r="D54" s="54"/>
      <c r="E54" s="53"/>
      <c r="F54" s="53"/>
      <c r="G54" s="53"/>
      <c r="H54" s="51">
        <v>20.440000000000001</v>
      </c>
      <c r="I54" s="52"/>
      <c r="J54" s="51">
        <v>20.440000000000001</v>
      </c>
      <c r="K54" s="52"/>
      <c r="L54" s="96"/>
    </row>
    <row r="55" spans="1:56" ht="14.25" x14ac:dyDescent="0.2">
      <c r="A55" s="103"/>
      <c r="B55" s="61">
        <v>3</v>
      </c>
      <c r="C55" s="55" t="s">
        <v>34</v>
      </c>
      <c r="D55" s="54"/>
      <c r="E55" s="53"/>
      <c r="F55" s="53"/>
      <c r="G55" s="53"/>
      <c r="H55" s="51">
        <v>33.47</v>
      </c>
      <c r="I55" s="52"/>
      <c r="J55" s="51">
        <v>33.47</v>
      </c>
      <c r="K55" s="52"/>
      <c r="L55" s="96"/>
    </row>
    <row r="56" spans="1:56" ht="14.25" x14ac:dyDescent="0.2">
      <c r="A56" s="103"/>
      <c r="B56" s="61">
        <v>2</v>
      </c>
      <c r="C56" s="55" t="s">
        <v>67</v>
      </c>
      <c r="D56" s="54"/>
      <c r="E56" s="53"/>
      <c r="F56" s="53"/>
      <c r="G56" s="53"/>
      <c r="H56" s="51">
        <v>3.42</v>
      </c>
      <c r="I56" s="52"/>
      <c r="J56" s="62">
        <v>3.42</v>
      </c>
      <c r="K56" s="52"/>
      <c r="L56" s="97"/>
    </row>
    <row r="57" spans="1:56" ht="14.25" x14ac:dyDescent="0.2">
      <c r="A57" s="103"/>
      <c r="B57" s="61">
        <v>4</v>
      </c>
      <c r="C57" s="55" t="s">
        <v>35</v>
      </c>
      <c r="D57" s="54"/>
      <c r="E57" s="53"/>
      <c r="F57" s="53"/>
      <c r="G57" s="53"/>
      <c r="H57" s="51">
        <v>2.94</v>
      </c>
      <c r="I57" s="52"/>
      <c r="J57" s="51">
        <v>2.94</v>
      </c>
      <c r="K57" s="52"/>
      <c r="L57" s="96"/>
    </row>
    <row r="58" spans="1:56" ht="14.25" x14ac:dyDescent="0.2">
      <c r="A58" s="103"/>
      <c r="B58" s="55"/>
      <c r="C58" s="55" t="s">
        <v>68</v>
      </c>
      <c r="D58" s="54" t="s">
        <v>69</v>
      </c>
      <c r="E58" s="53">
        <v>2.06</v>
      </c>
      <c r="F58" s="53"/>
      <c r="G58" s="53">
        <v>2.06</v>
      </c>
      <c r="H58" s="51"/>
      <c r="I58" s="52"/>
      <c r="J58" s="51"/>
      <c r="K58" s="52"/>
      <c r="L58" s="96"/>
    </row>
    <row r="59" spans="1:56" ht="14.25" x14ac:dyDescent="0.2">
      <c r="A59" s="103"/>
      <c r="B59" s="55"/>
      <c r="C59" s="60" t="s">
        <v>70</v>
      </c>
      <c r="D59" s="59" t="s">
        <v>69</v>
      </c>
      <c r="E59" s="58">
        <v>0.31</v>
      </c>
      <c r="F59" s="58"/>
      <c r="G59" s="58">
        <v>0.31</v>
      </c>
      <c r="H59" s="56"/>
      <c r="I59" s="57"/>
      <c r="J59" s="56"/>
      <c r="K59" s="57"/>
      <c r="L59" s="95"/>
    </row>
    <row r="60" spans="1:56" ht="14.25" x14ac:dyDescent="0.2">
      <c r="A60" s="103"/>
      <c r="B60" s="55"/>
      <c r="C60" s="55" t="s">
        <v>71</v>
      </c>
      <c r="D60" s="54"/>
      <c r="E60" s="53"/>
      <c r="F60" s="53"/>
      <c r="G60" s="53"/>
      <c r="H60" s="51">
        <f>H54+H55+H57</f>
        <v>56.849999999999994</v>
      </c>
      <c r="I60" s="52"/>
      <c r="J60" s="51">
        <f>J54+J55+J57</f>
        <v>56.849999999999994</v>
      </c>
      <c r="K60" s="52"/>
      <c r="L60" s="96"/>
    </row>
    <row r="61" spans="1:56" ht="14.25" x14ac:dyDescent="0.2">
      <c r="A61" s="103"/>
      <c r="B61" s="55"/>
      <c r="C61" s="55" t="s">
        <v>72</v>
      </c>
      <c r="D61" s="54"/>
      <c r="E61" s="53"/>
      <c r="F61" s="53"/>
      <c r="G61" s="53"/>
      <c r="H61" s="51"/>
      <c r="I61" s="52"/>
      <c r="J61" s="51">
        <f>SUM(Q52:Q64)+SUM(V52:V64)</f>
        <v>23.86</v>
      </c>
      <c r="K61" s="52"/>
      <c r="L61" s="96"/>
    </row>
    <row r="62" spans="1:56" ht="28.5" x14ac:dyDescent="0.2">
      <c r="A62" s="103"/>
      <c r="B62" s="55" t="s">
        <v>1399</v>
      </c>
      <c r="C62" s="55" t="s">
        <v>1398</v>
      </c>
      <c r="D62" s="54" t="s">
        <v>73</v>
      </c>
      <c r="E62" s="53">
        <v>95</v>
      </c>
      <c r="F62" s="53"/>
      <c r="G62" s="53">
        <v>95</v>
      </c>
      <c r="H62" s="51"/>
      <c r="I62" s="52"/>
      <c r="J62" s="51">
        <f>SUM(AC52:AC64)</f>
        <v>22.67</v>
      </c>
      <c r="K62" s="52"/>
      <c r="L62" s="96"/>
    </row>
    <row r="63" spans="1:56" ht="57" x14ac:dyDescent="0.2">
      <c r="A63" s="104"/>
      <c r="B63" s="60" t="s">
        <v>1397</v>
      </c>
      <c r="C63" s="60" t="s">
        <v>1396</v>
      </c>
      <c r="D63" s="59" t="s">
        <v>73</v>
      </c>
      <c r="E63" s="58">
        <v>65</v>
      </c>
      <c r="F63" s="58"/>
      <c r="G63" s="58">
        <v>65</v>
      </c>
      <c r="H63" s="56"/>
      <c r="I63" s="57"/>
      <c r="J63" s="56">
        <f>SUM(AE52:AE64)</f>
        <v>15.51</v>
      </c>
      <c r="K63" s="57"/>
      <c r="L63" s="95"/>
    </row>
    <row r="64" spans="1:56" ht="15" x14ac:dyDescent="0.25">
      <c r="C64" s="198" t="s">
        <v>74</v>
      </c>
      <c r="D64" s="198"/>
      <c r="E64" s="198"/>
      <c r="F64" s="198"/>
      <c r="G64" s="198"/>
      <c r="H64" s="198"/>
      <c r="I64" s="198">
        <f>J54+J55+J57+J62+J63</f>
        <v>95.03</v>
      </c>
      <c r="J64" s="198"/>
      <c r="O64" s="49">
        <f>I64</f>
        <v>95.03</v>
      </c>
      <c r="P64" s="39">
        <f>K64</f>
        <v>0</v>
      </c>
      <c r="Q64" s="49">
        <f>J54</f>
        <v>20.440000000000001</v>
      </c>
      <c r="R64" s="49">
        <f>J54</f>
        <v>20.440000000000001</v>
      </c>
      <c r="U64" s="94">
        <f>L54</f>
        <v>0</v>
      </c>
      <c r="V64" s="49">
        <f>J56</f>
        <v>3.42</v>
      </c>
      <c r="W64" s="94">
        <f>L56</f>
        <v>0</v>
      </c>
      <c r="X64" s="49">
        <f>J55</f>
        <v>33.47</v>
      </c>
      <c r="Z64" s="94">
        <f>L55</f>
        <v>0</v>
      </c>
      <c r="AB64" s="49">
        <f>J57</f>
        <v>2.94</v>
      </c>
      <c r="AN64" s="39">
        <v>0</v>
      </c>
      <c r="AO64" s="39">
        <v>0</v>
      </c>
      <c r="AP64" s="39">
        <v>0</v>
      </c>
      <c r="AQ64" s="39">
        <v>0</v>
      </c>
      <c r="AX64" s="39">
        <v>95.03</v>
      </c>
      <c r="AY64" s="39">
        <v>2.94</v>
      </c>
      <c r="AZ64" s="39">
        <v>33.47</v>
      </c>
      <c r="BA64" s="39">
        <v>20.440000000000001</v>
      </c>
    </row>
    <row r="65" spans="1:56" ht="42.75" x14ac:dyDescent="0.2">
      <c r="A65" s="103" t="s">
        <v>822</v>
      </c>
      <c r="B65" s="55" t="s">
        <v>1408</v>
      </c>
      <c r="C65" s="55" t="s">
        <v>1409</v>
      </c>
      <c r="D65" s="54" t="s">
        <v>1405</v>
      </c>
      <c r="E65" s="53">
        <v>1</v>
      </c>
      <c r="F65" s="53"/>
      <c r="G65" s="53">
        <v>1</v>
      </c>
      <c r="H65" s="51">
        <v>3744.36</v>
      </c>
      <c r="I65" s="52"/>
      <c r="J65" s="51">
        <v>3744.36</v>
      </c>
      <c r="K65" s="52"/>
      <c r="L65" s="96"/>
      <c r="AC65" s="39">
        <v>0</v>
      </c>
      <c r="AD65" s="39">
        <v>0</v>
      </c>
      <c r="AE65" s="39">
        <v>0</v>
      </c>
      <c r="AF65" s="39">
        <v>0</v>
      </c>
      <c r="AS65" s="39">
        <v>0</v>
      </c>
      <c r="AT65" s="39">
        <v>0</v>
      </c>
      <c r="BC65" s="39">
        <v>0</v>
      </c>
      <c r="BD65" s="39">
        <v>0</v>
      </c>
    </row>
    <row r="66" spans="1:56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56" ht="15" x14ac:dyDescent="0.25">
      <c r="C67" s="198" t="s">
        <v>74</v>
      </c>
      <c r="D67" s="198"/>
      <c r="E67" s="198"/>
      <c r="F67" s="198"/>
      <c r="G67" s="198"/>
      <c r="H67" s="198"/>
      <c r="I67" s="198">
        <f>J65</f>
        <v>3744.36</v>
      </c>
      <c r="J67" s="198"/>
      <c r="O67" s="49">
        <f>I67</f>
        <v>3744.36</v>
      </c>
      <c r="P67" s="39">
        <f>K67</f>
        <v>0</v>
      </c>
      <c r="Q67" s="39">
        <f>0</f>
        <v>0</v>
      </c>
      <c r="R67" s="39">
        <f>0</f>
        <v>0</v>
      </c>
      <c r="U67" s="39">
        <f>0</f>
        <v>0</v>
      </c>
      <c r="V67" s="39">
        <f>0</f>
        <v>0</v>
      </c>
      <c r="W67" s="39">
        <f>0</f>
        <v>0</v>
      </c>
      <c r="X67" s="39">
        <f>0</f>
        <v>0</v>
      </c>
      <c r="Z67" s="39">
        <f>0</f>
        <v>0</v>
      </c>
      <c r="AB67" s="49">
        <f>I67</f>
        <v>3744.36</v>
      </c>
      <c r="AN67" s="39">
        <v>0</v>
      </c>
      <c r="AO67" s="39">
        <v>0</v>
      </c>
      <c r="AP67" s="39">
        <v>0</v>
      </c>
      <c r="AQ67" s="39">
        <v>0</v>
      </c>
      <c r="AX67" s="39">
        <v>3744.36</v>
      </c>
      <c r="AY67" s="39">
        <v>3744.36</v>
      </c>
      <c r="AZ67" s="39">
        <v>0</v>
      </c>
      <c r="BA67" s="39">
        <v>0</v>
      </c>
    </row>
    <row r="68" spans="1:56" ht="42.75" x14ac:dyDescent="0.2">
      <c r="A68" s="103" t="s">
        <v>825</v>
      </c>
      <c r="B68" s="55" t="s">
        <v>1406</v>
      </c>
      <c r="C68" s="55" t="s">
        <v>1407</v>
      </c>
      <c r="D68" s="54" t="s">
        <v>110</v>
      </c>
      <c r="E68" s="53">
        <v>8</v>
      </c>
      <c r="F68" s="53"/>
      <c r="G68" s="53">
        <v>8</v>
      </c>
      <c r="H68" s="51"/>
      <c r="I68" s="52"/>
      <c r="J68" s="51"/>
      <c r="K68" s="52"/>
      <c r="L68" s="96"/>
      <c r="AC68" s="39">
        <v>181.34</v>
      </c>
      <c r="AD68" s="39">
        <v>181.34</v>
      </c>
      <c r="AE68" s="39">
        <v>124.07</v>
      </c>
      <c r="AF68" s="39">
        <v>124.07</v>
      </c>
      <c r="AS68" s="39">
        <v>0</v>
      </c>
      <c r="AT68" s="39">
        <v>0</v>
      </c>
      <c r="BC68" s="39">
        <v>181.34</v>
      </c>
      <c r="BD68" s="39">
        <v>124.07</v>
      </c>
    </row>
    <row r="70" spans="1:56" ht="14.25" x14ac:dyDescent="0.2">
      <c r="A70" s="103"/>
      <c r="B70" s="61">
        <v>1</v>
      </c>
      <c r="C70" s="55" t="s">
        <v>33</v>
      </c>
      <c r="D70" s="54"/>
      <c r="E70" s="53"/>
      <c r="F70" s="53"/>
      <c r="G70" s="53"/>
      <c r="H70" s="51">
        <v>20.440000000000001</v>
      </c>
      <c r="I70" s="52"/>
      <c r="J70" s="51">
        <v>163.52000000000001</v>
      </c>
      <c r="K70" s="52"/>
      <c r="L70" s="96"/>
    </row>
    <row r="71" spans="1:56" ht="14.25" x14ac:dyDescent="0.2">
      <c r="A71" s="103"/>
      <c r="B71" s="61">
        <v>3</v>
      </c>
      <c r="C71" s="55" t="s">
        <v>34</v>
      </c>
      <c r="D71" s="54"/>
      <c r="E71" s="53"/>
      <c r="F71" s="53"/>
      <c r="G71" s="53"/>
      <c r="H71" s="51">
        <v>33.47</v>
      </c>
      <c r="I71" s="52"/>
      <c r="J71" s="51">
        <v>267.76</v>
      </c>
      <c r="K71" s="52"/>
      <c r="L71" s="96"/>
    </row>
    <row r="72" spans="1:56" ht="14.25" x14ac:dyDescent="0.2">
      <c r="A72" s="103"/>
      <c r="B72" s="61">
        <v>2</v>
      </c>
      <c r="C72" s="55" t="s">
        <v>67</v>
      </c>
      <c r="D72" s="54"/>
      <c r="E72" s="53"/>
      <c r="F72" s="53"/>
      <c r="G72" s="53"/>
      <c r="H72" s="51">
        <v>3.42</v>
      </c>
      <c r="I72" s="52"/>
      <c r="J72" s="62">
        <v>27.36</v>
      </c>
      <c r="K72" s="52"/>
      <c r="L72" s="97"/>
    </row>
    <row r="73" spans="1:56" ht="14.25" x14ac:dyDescent="0.2">
      <c r="A73" s="103"/>
      <c r="B73" s="61">
        <v>4</v>
      </c>
      <c r="C73" s="55" t="s">
        <v>35</v>
      </c>
      <c r="D73" s="54"/>
      <c r="E73" s="53"/>
      <c r="F73" s="53"/>
      <c r="G73" s="53"/>
      <c r="H73" s="51">
        <v>2.94</v>
      </c>
      <c r="I73" s="52"/>
      <c r="J73" s="51">
        <v>23.52</v>
      </c>
      <c r="K73" s="52"/>
      <c r="L73" s="96"/>
    </row>
    <row r="74" spans="1:56" ht="14.25" x14ac:dyDescent="0.2">
      <c r="A74" s="103"/>
      <c r="B74" s="55"/>
      <c r="C74" s="55" t="s">
        <v>68</v>
      </c>
      <c r="D74" s="54" t="s">
        <v>69</v>
      </c>
      <c r="E74" s="53">
        <v>2.06</v>
      </c>
      <c r="F74" s="53"/>
      <c r="G74" s="53">
        <v>16.48</v>
      </c>
      <c r="H74" s="51"/>
      <c r="I74" s="52"/>
      <c r="J74" s="51"/>
      <c r="K74" s="52"/>
      <c r="L74" s="96"/>
    </row>
    <row r="75" spans="1:56" ht="14.25" x14ac:dyDescent="0.2">
      <c r="A75" s="103"/>
      <c r="B75" s="55"/>
      <c r="C75" s="60" t="s">
        <v>70</v>
      </c>
      <c r="D75" s="59" t="s">
        <v>69</v>
      </c>
      <c r="E75" s="58">
        <v>0.31</v>
      </c>
      <c r="F75" s="58"/>
      <c r="G75" s="58">
        <v>2.48</v>
      </c>
      <c r="H75" s="56"/>
      <c r="I75" s="57"/>
      <c r="J75" s="56"/>
      <c r="K75" s="57"/>
      <c r="L75" s="95"/>
    </row>
    <row r="76" spans="1:56" ht="14.25" x14ac:dyDescent="0.2">
      <c r="A76" s="103"/>
      <c r="B76" s="55"/>
      <c r="C76" s="55" t="s">
        <v>71</v>
      </c>
      <c r="D76" s="54"/>
      <c r="E76" s="53"/>
      <c r="F76" s="53"/>
      <c r="G76" s="53"/>
      <c r="H76" s="51">
        <f>H70+H71+H73</f>
        <v>56.849999999999994</v>
      </c>
      <c r="I76" s="52"/>
      <c r="J76" s="51">
        <f>J70+J71+J73</f>
        <v>454.79999999999995</v>
      </c>
      <c r="K76" s="52"/>
      <c r="L76" s="96"/>
    </row>
    <row r="77" spans="1:56" ht="14.25" x14ac:dyDescent="0.2">
      <c r="A77" s="103"/>
      <c r="B77" s="55"/>
      <c r="C77" s="55" t="s">
        <v>72</v>
      </c>
      <c r="D77" s="54"/>
      <c r="E77" s="53"/>
      <c r="F77" s="53"/>
      <c r="G77" s="53"/>
      <c r="H77" s="51"/>
      <c r="I77" s="52"/>
      <c r="J77" s="51">
        <f>SUM(Q68:Q80)+SUM(V68:V80)</f>
        <v>190.88</v>
      </c>
      <c r="K77" s="52"/>
      <c r="L77" s="96"/>
    </row>
    <row r="78" spans="1:56" ht="28.5" x14ac:dyDescent="0.2">
      <c r="A78" s="103"/>
      <c r="B78" s="55" t="s">
        <v>1399</v>
      </c>
      <c r="C78" s="55" t="s">
        <v>1398</v>
      </c>
      <c r="D78" s="54" t="s">
        <v>73</v>
      </c>
      <c r="E78" s="53">
        <v>95</v>
      </c>
      <c r="F78" s="53"/>
      <c r="G78" s="53">
        <v>95</v>
      </c>
      <c r="H78" s="51"/>
      <c r="I78" s="52"/>
      <c r="J78" s="51">
        <f>SUM(AC68:AC80)</f>
        <v>181.34</v>
      </c>
      <c r="K78" s="52"/>
      <c r="L78" s="96"/>
    </row>
    <row r="79" spans="1:56" ht="57" x14ac:dyDescent="0.2">
      <c r="A79" s="104"/>
      <c r="B79" s="60" t="s">
        <v>1397</v>
      </c>
      <c r="C79" s="60" t="s">
        <v>1396</v>
      </c>
      <c r="D79" s="59" t="s">
        <v>73</v>
      </c>
      <c r="E79" s="58">
        <v>65</v>
      </c>
      <c r="F79" s="58"/>
      <c r="G79" s="58">
        <v>65</v>
      </c>
      <c r="H79" s="56"/>
      <c r="I79" s="57"/>
      <c r="J79" s="56">
        <f>SUM(AE68:AE80)</f>
        <v>124.07</v>
      </c>
      <c r="K79" s="57"/>
      <c r="L79" s="95"/>
    </row>
    <row r="80" spans="1:56" ht="15" x14ac:dyDescent="0.25">
      <c r="C80" s="198" t="s">
        <v>74</v>
      </c>
      <c r="D80" s="198"/>
      <c r="E80" s="198"/>
      <c r="F80" s="198"/>
      <c r="G80" s="198"/>
      <c r="H80" s="198"/>
      <c r="I80" s="198">
        <f>J70+J71+J73+J78+J79</f>
        <v>760.21</v>
      </c>
      <c r="J80" s="198"/>
      <c r="O80" s="49">
        <f>I80</f>
        <v>760.21</v>
      </c>
      <c r="P80" s="39">
        <f>K80</f>
        <v>0</v>
      </c>
      <c r="Q80" s="49">
        <f>J70</f>
        <v>163.52000000000001</v>
      </c>
      <c r="R80" s="49">
        <f>J70</f>
        <v>163.52000000000001</v>
      </c>
      <c r="U80" s="94">
        <f>L70</f>
        <v>0</v>
      </c>
      <c r="V80" s="49">
        <f>J72</f>
        <v>27.36</v>
      </c>
      <c r="W80" s="94">
        <f>L72</f>
        <v>0</v>
      </c>
      <c r="X80" s="49">
        <f>J71</f>
        <v>267.76</v>
      </c>
      <c r="Z80" s="94">
        <f>L71</f>
        <v>0</v>
      </c>
      <c r="AB80" s="49">
        <f>J73</f>
        <v>23.52</v>
      </c>
      <c r="AN80" s="39">
        <v>0</v>
      </c>
      <c r="AO80" s="39">
        <v>0</v>
      </c>
      <c r="AP80" s="39">
        <v>0</v>
      </c>
      <c r="AQ80" s="39">
        <v>0</v>
      </c>
      <c r="AX80" s="39">
        <v>760.21</v>
      </c>
      <c r="AY80" s="39">
        <v>23.52</v>
      </c>
      <c r="AZ80" s="39">
        <v>267.76</v>
      </c>
      <c r="BA80" s="39">
        <v>163.52000000000001</v>
      </c>
    </row>
    <row r="81" spans="1:56" ht="57" x14ac:dyDescent="0.2">
      <c r="A81" s="103" t="s">
        <v>826</v>
      </c>
      <c r="B81" s="55" t="s">
        <v>1410</v>
      </c>
      <c r="C81" s="55" t="s">
        <v>1411</v>
      </c>
      <c r="D81" s="54" t="s">
        <v>1104</v>
      </c>
      <c r="E81" s="53">
        <v>1</v>
      </c>
      <c r="F81" s="53"/>
      <c r="G81" s="53">
        <v>1</v>
      </c>
      <c r="H81" s="51">
        <v>715.5</v>
      </c>
      <c r="I81" s="52"/>
      <c r="J81" s="51">
        <v>715.5</v>
      </c>
      <c r="K81" s="52"/>
      <c r="L81" s="96"/>
      <c r="AC81" s="39">
        <v>0</v>
      </c>
      <c r="AD81" s="39">
        <v>0</v>
      </c>
      <c r="AE81" s="39">
        <v>0</v>
      </c>
      <c r="AF81" s="39">
        <v>0</v>
      </c>
      <c r="AS81" s="39">
        <v>0</v>
      </c>
      <c r="AT81" s="39">
        <v>0</v>
      </c>
      <c r="BC81" s="39">
        <v>0</v>
      </c>
      <c r="BD81" s="39">
        <v>0</v>
      </c>
    </row>
    <row r="82" spans="1:56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56" ht="15" x14ac:dyDescent="0.25">
      <c r="C83" s="198" t="s">
        <v>74</v>
      </c>
      <c r="D83" s="198"/>
      <c r="E83" s="198"/>
      <c r="F83" s="198"/>
      <c r="G83" s="198"/>
      <c r="H83" s="198"/>
      <c r="I83" s="198">
        <f>J81</f>
        <v>715.5</v>
      </c>
      <c r="J83" s="198"/>
      <c r="O83" s="49">
        <f>I83</f>
        <v>715.5</v>
      </c>
      <c r="P83" s="39">
        <f>K83</f>
        <v>0</v>
      </c>
      <c r="Q83" s="39">
        <f>0</f>
        <v>0</v>
      </c>
      <c r="R83" s="39">
        <f>0</f>
        <v>0</v>
      </c>
      <c r="U83" s="39">
        <f>0</f>
        <v>0</v>
      </c>
      <c r="V83" s="39">
        <f>0</f>
        <v>0</v>
      </c>
      <c r="W83" s="39">
        <f>0</f>
        <v>0</v>
      </c>
      <c r="X83" s="39">
        <f>0</f>
        <v>0</v>
      </c>
      <c r="Z83" s="39">
        <f>0</f>
        <v>0</v>
      </c>
      <c r="AB83" s="49">
        <f>I83</f>
        <v>715.5</v>
      </c>
      <c r="AN83" s="39">
        <v>0</v>
      </c>
      <c r="AO83" s="39">
        <v>0</v>
      </c>
      <c r="AP83" s="39">
        <v>0</v>
      </c>
      <c r="AQ83" s="39">
        <v>0</v>
      </c>
      <c r="AX83" s="39">
        <v>715.5</v>
      </c>
      <c r="AY83" s="39">
        <v>715.5</v>
      </c>
      <c r="AZ83" s="39">
        <v>0</v>
      </c>
      <c r="BA83" s="39">
        <v>0</v>
      </c>
    </row>
    <row r="84" spans="1:56" ht="57" x14ac:dyDescent="0.2">
      <c r="A84" s="103" t="s">
        <v>829</v>
      </c>
      <c r="B84" s="55" t="s">
        <v>1410</v>
      </c>
      <c r="C84" s="55" t="s">
        <v>1412</v>
      </c>
      <c r="D84" s="54" t="s">
        <v>1104</v>
      </c>
      <c r="E84" s="53">
        <v>1</v>
      </c>
      <c r="F84" s="53"/>
      <c r="G84" s="53">
        <v>1</v>
      </c>
      <c r="H84" s="51">
        <v>369.45</v>
      </c>
      <c r="I84" s="52"/>
      <c r="J84" s="51">
        <v>369.45</v>
      </c>
      <c r="K84" s="52"/>
      <c r="L84" s="96"/>
      <c r="AC84" s="39">
        <v>0</v>
      </c>
      <c r="AD84" s="39">
        <v>0</v>
      </c>
      <c r="AE84" s="39">
        <v>0</v>
      </c>
      <c r="AF84" s="39">
        <v>0</v>
      </c>
      <c r="AS84" s="39">
        <v>0</v>
      </c>
      <c r="AT84" s="39">
        <v>0</v>
      </c>
      <c r="BC84" s="39">
        <v>0</v>
      </c>
      <c r="BD84" s="39">
        <v>0</v>
      </c>
    </row>
    <row r="85" spans="1:56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56" ht="15" x14ac:dyDescent="0.25">
      <c r="C86" s="198" t="s">
        <v>74</v>
      </c>
      <c r="D86" s="198"/>
      <c r="E86" s="198"/>
      <c r="F86" s="198"/>
      <c r="G86" s="198"/>
      <c r="H86" s="198"/>
      <c r="I86" s="198">
        <f>J84</f>
        <v>369.45</v>
      </c>
      <c r="J86" s="198"/>
      <c r="O86" s="49">
        <f>I86</f>
        <v>369.45</v>
      </c>
      <c r="P86" s="39">
        <f>K86</f>
        <v>0</v>
      </c>
      <c r="Q86" s="39">
        <f>0</f>
        <v>0</v>
      </c>
      <c r="R86" s="39">
        <f>0</f>
        <v>0</v>
      </c>
      <c r="U86" s="39">
        <f>0</f>
        <v>0</v>
      </c>
      <c r="V86" s="39">
        <f>0</f>
        <v>0</v>
      </c>
      <c r="W86" s="39">
        <f>0</f>
        <v>0</v>
      </c>
      <c r="X86" s="39">
        <f>0</f>
        <v>0</v>
      </c>
      <c r="Z86" s="39">
        <f>0</f>
        <v>0</v>
      </c>
      <c r="AB86" s="49">
        <f>I86</f>
        <v>369.45</v>
      </c>
      <c r="AN86" s="39">
        <v>0</v>
      </c>
      <c r="AO86" s="39">
        <v>0</v>
      </c>
      <c r="AP86" s="39">
        <v>0</v>
      </c>
      <c r="AQ86" s="39">
        <v>0</v>
      </c>
      <c r="AX86" s="39">
        <v>369.45</v>
      </c>
      <c r="AY86" s="39">
        <v>369.45</v>
      </c>
      <c r="AZ86" s="39">
        <v>0</v>
      </c>
      <c r="BA86" s="39">
        <v>0</v>
      </c>
    </row>
    <row r="87" spans="1:56" ht="57" x14ac:dyDescent="0.2">
      <c r="A87" s="103" t="s">
        <v>831</v>
      </c>
      <c r="B87" s="55" t="s">
        <v>1410</v>
      </c>
      <c r="C87" s="55" t="s">
        <v>1413</v>
      </c>
      <c r="D87" s="54" t="s">
        <v>1104</v>
      </c>
      <c r="E87" s="53">
        <v>1</v>
      </c>
      <c r="F87" s="53"/>
      <c r="G87" s="53">
        <v>1</v>
      </c>
      <c r="H87" s="51">
        <v>285.2</v>
      </c>
      <c r="I87" s="52"/>
      <c r="J87" s="51">
        <v>285.2</v>
      </c>
      <c r="K87" s="52"/>
      <c r="L87" s="96"/>
      <c r="AC87" s="39">
        <v>0</v>
      </c>
      <c r="AD87" s="39">
        <v>0</v>
      </c>
      <c r="AE87" s="39">
        <v>0</v>
      </c>
      <c r="AF87" s="39">
        <v>0</v>
      </c>
      <c r="AS87" s="39">
        <v>0</v>
      </c>
      <c r="AT87" s="39">
        <v>0</v>
      </c>
      <c r="BC87" s="39">
        <v>0</v>
      </c>
      <c r="BD87" s="39">
        <v>0</v>
      </c>
    </row>
    <row r="88" spans="1:56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56" ht="15" x14ac:dyDescent="0.25">
      <c r="C89" s="198" t="s">
        <v>74</v>
      </c>
      <c r="D89" s="198"/>
      <c r="E89" s="198"/>
      <c r="F89" s="198"/>
      <c r="G89" s="198"/>
      <c r="H89" s="198"/>
      <c r="I89" s="198">
        <f>J87</f>
        <v>285.2</v>
      </c>
      <c r="J89" s="198"/>
      <c r="O89" s="49">
        <f>I89</f>
        <v>285.2</v>
      </c>
      <c r="P89" s="39">
        <f>K89</f>
        <v>0</v>
      </c>
      <c r="Q89" s="39">
        <f>0</f>
        <v>0</v>
      </c>
      <c r="R89" s="39">
        <f>0</f>
        <v>0</v>
      </c>
      <c r="U89" s="39">
        <f>0</f>
        <v>0</v>
      </c>
      <c r="V89" s="39">
        <f>0</f>
        <v>0</v>
      </c>
      <c r="W89" s="39">
        <f>0</f>
        <v>0</v>
      </c>
      <c r="X89" s="39">
        <f>0</f>
        <v>0</v>
      </c>
      <c r="Z89" s="39">
        <f>0</f>
        <v>0</v>
      </c>
      <c r="AB89" s="49">
        <f>I89</f>
        <v>285.2</v>
      </c>
      <c r="AN89" s="39">
        <v>0</v>
      </c>
      <c r="AO89" s="39">
        <v>0</v>
      </c>
      <c r="AP89" s="39">
        <v>0</v>
      </c>
      <c r="AQ89" s="39">
        <v>0</v>
      </c>
      <c r="AX89" s="39">
        <v>285.2</v>
      </c>
      <c r="AY89" s="39">
        <v>285.2</v>
      </c>
      <c r="AZ89" s="39">
        <v>0</v>
      </c>
      <c r="BA89" s="39">
        <v>0</v>
      </c>
    </row>
    <row r="90" spans="1:56" ht="57" x14ac:dyDescent="0.2">
      <c r="A90" s="103" t="s">
        <v>834</v>
      </c>
      <c r="B90" s="55" t="s">
        <v>1410</v>
      </c>
      <c r="C90" s="55" t="s">
        <v>1414</v>
      </c>
      <c r="D90" s="54" t="s">
        <v>1104</v>
      </c>
      <c r="E90" s="53">
        <v>1</v>
      </c>
      <c r="F90" s="53"/>
      <c r="G90" s="53">
        <v>1</v>
      </c>
      <c r="H90" s="51">
        <v>386.71</v>
      </c>
      <c r="I90" s="52"/>
      <c r="J90" s="51">
        <v>386.71</v>
      </c>
      <c r="K90" s="52"/>
      <c r="L90" s="96"/>
      <c r="AC90" s="39">
        <v>0</v>
      </c>
      <c r="AD90" s="39">
        <v>0</v>
      </c>
      <c r="AE90" s="39">
        <v>0</v>
      </c>
      <c r="AF90" s="39">
        <v>0</v>
      </c>
      <c r="AS90" s="39">
        <v>0</v>
      </c>
      <c r="AT90" s="39">
        <v>0</v>
      </c>
      <c r="BC90" s="39">
        <v>0</v>
      </c>
      <c r="BD90" s="39">
        <v>0</v>
      </c>
    </row>
    <row r="91" spans="1:56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</row>
    <row r="92" spans="1:56" ht="15" x14ac:dyDescent="0.25">
      <c r="C92" s="198" t="s">
        <v>74</v>
      </c>
      <c r="D92" s="198"/>
      <c r="E92" s="198"/>
      <c r="F92" s="198"/>
      <c r="G92" s="198"/>
      <c r="H92" s="198"/>
      <c r="I92" s="198">
        <f>J90</f>
        <v>386.71</v>
      </c>
      <c r="J92" s="198"/>
      <c r="O92" s="49">
        <f>I92</f>
        <v>386.71</v>
      </c>
      <c r="P92" s="39">
        <f>K92</f>
        <v>0</v>
      </c>
      <c r="Q92" s="39">
        <f>0</f>
        <v>0</v>
      </c>
      <c r="R92" s="39">
        <f>0</f>
        <v>0</v>
      </c>
      <c r="U92" s="39">
        <f>0</f>
        <v>0</v>
      </c>
      <c r="V92" s="39">
        <f>0</f>
        <v>0</v>
      </c>
      <c r="W92" s="39">
        <f>0</f>
        <v>0</v>
      </c>
      <c r="X92" s="39">
        <f>0</f>
        <v>0</v>
      </c>
      <c r="Z92" s="39">
        <f>0</f>
        <v>0</v>
      </c>
      <c r="AB92" s="49">
        <f>I92</f>
        <v>386.71</v>
      </c>
      <c r="AN92" s="39">
        <v>0</v>
      </c>
      <c r="AO92" s="39">
        <v>0</v>
      </c>
      <c r="AP92" s="39">
        <v>0</v>
      </c>
      <c r="AQ92" s="39">
        <v>0</v>
      </c>
      <c r="AX92" s="39">
        <v>386.71</v>
      </c>
      <c r="AY92" s="39">
        <v>386.71</v>
      </c>
      <c r="AZ92" s="39">
        <v>0</v>
      </c>
      <c r="BA92" s="39">
        <v>0</v>
      </c>
    </row>
    <row r="93" spans="1:56" ht="57" x14ac:dyDescent="0.2">
      <c r="A93" s="103" t="s">
        <v>837</v>
      </c>
      <c r="B93" s="55" t="s">
        <v>1410</v>
      </c>
      <c r="C93" s="55" t="s">
        <v>1415</v>
      </c>
      <c r="D93" s="54" t="s">
        <v>1104</v>
      </c>
      <c r="E93" s="53">
        <v>1</v>
      </c>
      <c r="F93" s="53"/>
      <c r="G93" s="53">
        <v>1</v>
      </c>
      <c r="H93" s="51">
        <v>422.34</v>
      </c>
      <c r="I93" s="52"/>
      <c r="J93" s="51">
        <v>422.34</v>
      </c>
      <c r="K93" s="52"/>
      <c r="L93" s="96"/>
      <c r="AC93" s="39">
        <v>0</v>
      </c>
      <c r="AD93" s="39">
        <v>0</v>
      </c>
      <c r="AE93" s="39">
        <v>0</v>
      </c>
      <c r="AF93" s="39">
        <v>0</v>
      </c>
      <c r="AS93" s="39">
        <v>0</v>
      </c>
      <c r="AT93" s="39">
        <v>0</v>
      </c>
      <c r="BC93" s="39">
        <v>0</v>
      </c>
      <c r="BD93" s="39">
        <v>0</v>
      </c>
    </row>
    <row r="94" spans="1:56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</row>
    <row r="95" spans="1:56" ht="15" x14ac:dyDescent="0.25">
      <c r="C95" s="198" t="s">
        <v>74</v>
      </c>
      <c r="D95" s="198"/>
      <c r="E95" s="198"/>
      <c r="F95" s="198"/>
      <c r="G95" s="198"/>
      <c r="H95" s="198"/>
      <c r="I95" s="198">
        <f>J93</f>
        <v>422.34</v>
      </c>
      <c r="J95" s="198"/>
      <c r="O95" s="49">
        <f>I95</f>
        <v>422.34</v>
      </c>
      <c r="P95" s="39">
        <f>K95</f>
        <v>0</v>
      </c>
      <c r="Q95" s="39">
        <f>0</f>
        <v>0</v>
      </c>
      <c r="R95" s="39">
        <f>0</f>
        <v>0</v>
      </c>
      <c r="U95" s="39">
        <f>0</f>
        <v>0</v>
      </c>
      <c r="V95" s="39">
        <f>0</f>
        <v>0</v>
      </c>
      <c r="W95" s="39">
        <f>0</f>
        <v>0</v>
      </c>
      <c r="X95" s="39">
        <f>0</f>
        <v>0</v>
      </c>
      <c r="Z95" s="39">
        <f>0</f>
        <v>0</v>
      </c>
      <c r="AB95" s="49">
        <f>I95</f>
        <v>422.34</v>
      </c>
      <c r="AN95" s="39">
        <v>0</v>
      </c>
      <c r="AO95" s="39">
        <v>0</v>
      </c>
      <c r="AP95" s="39">
        <v>0</v>
      </c>
      <c r="AQ95" s="39">
        <v>0</v>
      </c>
      <c r="AX95" s="39">
        <v>422.34</v>
      </c>
      <c r="AY95" s="39">
        <v>422.34</v>
      </c>
      <c r="AZ95" s="39">
        <v>0</v>
      </c>
      <c r="BA95" s="39">
        <v>0</v>
      </c>
    </row>
    <row r="96" spans="1:56" ht="42.75" x14ac:dyDescent="0.2">
      <c r="A96" s="103" t="s">
        <v>840</v>
      </c>
      <c r="B96" s="55" t="s">
        <v>1416</v>
      </c>
      <c r="C96" s="55" t="s">
        <v>1417</v>
      </c>
      <c r="D96" s="54" t="s">
        <v>1104</v>
      </c>
      <c r="E96" s="53">
        <v>1</v>
      </c>
      <c r="F96" s="53"/>
      <c r="G96" s="53">
        <v>1</v>
      </c>
      <c r="H96" s="51">
        <v>9756.6</v>
      </c>
      <c r="I96" s="52"/>
      <c r="J96" s="51">
        <v>9756.6</v>
      </c>
      <c r="K96" s="52"/>
      <c r="L96" s="96"/>
      <c r="AC96" s="39">
        <v>0</v>
      </c>
      <c r="AD96" s="39">
        <v>0</v>
      </c>
      <c r="AE96" s="39">
        <v>0</v>
      </c>
      <c r="AF96" s="39">
        <v>0</v>
      </c>
      <c r="AS96" s="39">
        <v>0</v>
      </c>
      <c r="AT96" s="39">
        <v>0</v>
      </c>
      <c r="BC96" s="39">
        <v>0</v>
      </c>
      <c r="BD96" s="39">
        <v>0</v>
      </c>
    </row>
    <row r="97" spans="1:56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</row>
    <row r="98" spans="1:56" ht="15" x14ac:dyDescent="0.25">
      <c r="C98" s="198" t="s">
        <v>74</v>
      </c>
      <c r="D98" s="198"/>
      <c r="E98" s="198"/>
      <c r="F98" s="198"/>
      <c r="G98" s="198"/>
      <c r="H98" s="198"/>
      <c r="I98" s="198">
        <f>J96</f>
        <v>9756.6</v>
      </c>
      <c r="J98" s="198"/>
      <c r="O98" s="49">
        <f>I98</f>
        <v>9756.6</v>
      </c>
      <c r="P98" s="39">
        <f>K98</f>
        <v>0</v>
      </c>
      <c r="Q98" s="39">
        <f>0</f>
        <v>0</v>
      </c>
      <c r="R98" s="39">
        <f>0</f>
        <v>0</v>
      </c>
      <c r="U98" s="39">
        <f>0</f>
        <v>0</v>
      </c>
      <c r="V98" s="39">
        <f>0</f>
        <v>0</v>
      </c>
      <c r="W98" s="39">
        <f>0</f>
        <v>0</v>
      </c>
      <c r="X98" s="39">
        <f>0</f>
        <v>0</v>
      </c>
      <c r="Z98" s="39">
        <f>0</f>
        <v>0</v>
      </c>
      <c r="AB98" s="49">
        <f>I98</f>
        <v>9756.6</v>
      </c>
      <c r="AN98" s="39">
        <v>0</v>
      </c>
      <c r="AO98" s="39">
        <v>0</v>
      </c>
      <c r="AP98" s="39">
        <v>0</v>
      </c>
      <c r="AQ98" s="39">
        <v>0</v>
      </c>
      <c r="AX98" s="39">
        <v>9756.6</v>
      </c>
      <c r="AY98" s="39">
        <v>9756.6</v>
      </c>
      <c r="AZ98" s="39">
        <v>0</v>
      </c>
      <c r="BA98" s="39">
        <v>0</v>
      </c>
    </row>
    <row r="99" spans="1:56" ht="42.75" x14ac:dyDescent="0.2">
      <c r="A99" s="103" t="s">
        <v>843</v>
      </c>
      <c r="B99" s="55" t="s">
        <v>1418</v>
      </c>
      <c r="C99" s="55" t="s">
        <v>1419</v>
      </c>
      <c r="D99" s="54" t="s">
        <v>1104</v>
      </c>
      <c r="E99" s="53">
        <v>2</v>
      </c>
      <c r="F99" s="53"/>
      <c r="G99" s="53">
        <v>2</v>
      </c>
      <c r="H99" s="51">
        <v>1124.5899999999999</v>
      </c>
      <c r="I99" s="52"/>
      <c r="J99" s="51">
        <v>2249.1799999999998</v>
      </c>
      <c r="K99" s="52"/>
      <c r="L99" s="96"/>
      <c r="AC99" s="39">
        <v>0</v>
      </c>
      <c r="AD99" s="39">
        <v>0</v>
      </c>
      <c r="AE99" s="39">
        <v>0</v>
      </c>
      <c r="AF99" s="39">
        <v>0</v>
      </c>
      <c r="AS99" s="39">
        <v>0</v>
      </c>
      <c r="AT99" s="39">
        <v>0</v>
      </c>
      <c r="BC99" s="39">
        <v>0</v>
      </c>
      <c r="BD99" s="39">
        <v>0</v>
      </c>
    </row>
    <row r="100" spans="1:56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</row>
    <row r="101" spans="1:56" ht="15" x14ac:dyDescent="0.25">
      <c r="C101" s="198" t="s">
        <v>74</v>
      </c>
      <c r="D101" s="198"/>
      <c r="E101" s="198"/>
      <c r="F101" s="198"/>
      <c r="G101" s="198"/>
      <c r="H101" s="198"/>
      <c r="I101" s="198">
        <f>J99</f>
        <v>2249.1799999999998</v>
      </c>
      <c r="J101" s="198"/>
      <c r="O101" s="49">
        <f>I101</f>
        <v>2249.1799999999998</v>
      </c>
      <c r="P101" s="39">
        <f>K101</f>
        <v>0</v>
      </c>
      <c r="Q101" s="39">
        <f>0</f>
        <v>0</v>
      </c>
      <c r="R101" s="39">
        <f>0</f>
        <v>0</v>
      </c>
      <c r="U101" s="39">
        <f>0</f>
        <v>0</v>
      </c>
      <c r="V101" s="39">
        <f>0</f>
        <v>0</v>
      </c>
      <c r="W101" s="39">
        <f>0</f>
        <v>0</v>
      </c>
      <c r="X101" s="39">
        <f>0</f>
        <v>0</v>
      </c>
      <c r="Z101" s="39">
        <f>0</f>
        <v>0</v>
      </c>
      <c r="AB101" s="49">
        <f>I101</f>
        <v>2249.1799999999998</v>
      </c>
      <c r="AN101" s="39">
        <v>0</v>
      </c>
      <c r="AO101" s="39">
        <v>0</v>
      </c>
      <c r="AP101" s="39">
        <v>0</v>
      </c>
      <c r="AQ101" s="39">
        <v>0</v>
      </c>
      <c r="AX101" s="39">
        <v>2249.1799999999998</v>
      </c>
      <c r="AY101" s="39">
        <v>2249.1799999999998</v>
      </c>
      <c r="AZ101" s="39">
        <v>0</v>
      </c>
      <c r="BA101" s="39">
        <v>0</v>
      </c>
    </row>
    <row r="102" spans="1:56" ht="57" x14ac:dyDescent="0.2">
      <c r="A102" s="103" t="s">
        <v>846</v>
      </c>
      <c r="B102" s="55" t="s">
        <v>1420</v>
      </c>
      <c r="C102" s="55" t="s">
        <v>1421</v>
      </c>
      <c r="D102" s="54" t="s">
        <v>110</v>
      </c>
      <c r="E102" s="53">
        <v>24</v>
      </c>
      <c r="F102" s="53"/>
      <c r="G102" s="53">
        <v>24</v>
      </c>
      <c r="H102" s="51"/>
      <c r="I102" s="52"/>
      <c r="J102" s="51"/>
      <c r="K102" s="52"/>
      <c r="L102" s="96"/>
      <c r="AC102" s="39">
        <v>390.34</v>
      </c>
      <c r="AD102" s="39">
        <v>390.34</v>
      </c>
      <c r="AE102" s="39">
        <v>267.07</v>
      </c>
      <c r="AF102" s="39">
        <v>267.07</v>
      </c>
      <c r="AS102" s="39">
        <v>0</v>
      </c>
      <c r="AT102" s="39">
        <v>0</v>
      </c>
      <c r="BC102" s="39">
        <v>390.34</v>
      </c>
      <c r="BD102" s="39">
        <v>267.07</v>
      </c>
    </row>
    <row r="104" spans="1:56" ht="14.25" x14ac:dyDescent="0.2">
      <c r="A104" s="103"/>
      <c r="B104" s="61">
        <v>1</v>
      </c>
      <c r="C104" s="55" t="s">
        <v>33</v>
      </c>
      <c r="D104" s="54"/>
      <c r="E104" s="53"/>
      <c r="F104" s="53"/>
      <c r="G104" s="53"/>
      <c r="H104" s="51">
        <v>17.12</v>
      </c>
      <c r="I104" s="52"/>
      <c r="J104" s="51">
        <v>410.88</v>
      </c>
      <c r="K104" s="52"/>
      <c r="L104" s="96"/>
    </row>
    <row r="105" spans="1:56" ht="14.25" x14ac:dyDescent="0.2">
      <c r="A105" s="103"/>
      <c r="B105" s="61">
        <v>3</v>
      </c>
      <c r="C105" s="55" t="s">
        <v>34</v>
      </c>
      <c r="D105" s="54"/>
      <c r="E105" s="53"/>
      <c r="F105" s="53"/>
      <c r="G105" s="53"/>
      <c r="H105" s="51">
        <v>1.05</v>
      </c>
      <c r="I105" s="52"/>
      <c r="J105" s="51">
        <v>25.2</v>
      </c>
      <c r="K105" s="52"/>
      <c r="L105" s="96"/>
    </row>
    <row r="106" spans="1:56" ht="14.25" x14ac:dyDescent="0.2">
      <c r="A106" s="103"/>
      <c r="B106" s="61">
        <v>4</v>
      </c>
      <c r="C106" s="55" t="s">
        <v>35</v>
      </c>
      <c r="D106" s="54"/>
      <c r="E106" s="53"/>
      <c r="F106" s="53"/>
      <c r="G106" s="53"/>
      <c r="H106" s="51">
        <v>35.340000000000003</v>
      </c>
      <c r="I106" s="52"/>
      <c r="J106" s="51">
        <v>848.16</v>
      </c>
      <c r="K106" s="52"/>
      <c r="L106" s="96"/>
    </row>
    <row r="107" spans="1:56" ht="14.25" x14ac:dyDescent="0.2">
      <c r="A107" s="103"/>
      <c r="B107" s="55"/>
      <c r="C107" s="60" t="s">
        <v>68</v>
      </c>
      <c r="D107" s="59" t="s">
        <v>69</v>
      </c>
      <c r="E107" s="58">
        <v>1.8</v>
      </c>
      <c r="F107" s="58"/>
      <c r="G107" s="58">
        <v>43.2</v>
      </c>
      <c r="H107" s="56"/>
      <c r="I107" s="57"/>
      <c r="J107" s="56"/>
      <c r="K107" s="57"/>
      <c r="L107" s="95"/>
    </row>
    <row r="108" spans="1:56" ht="14.25" x14ac:dyDescent="0.2">
      <c r="A108" s="103"/>
      <c r="B108" s="55"/>
      <c r="C108" s="55" t="s">
        <v>71</v>
      </c>
      <c r="D108" s="54"/>
      <c r="E108" s="53"/>
      <c r="F108" s="53"/>
      <c r="G108" s="53"/>
      <c r="H108" s="51">
        <f>H104+H105+H106</f>
        <v>53.510000000000005</v>
      </c>
      <c r="I108" s="52"/>
      <c r="J108" s="51">
        <f>J104+J105+J106</f>
        <v>1284.24</v>
      </c>
      <c r="K108" s="52"/>
      <c r="L108" s="96"/>
    </row>
    <row r="109" spans="1:56" ht="14.25" x14ac:dyDescent="0.2">
      <c r="A109" s="103"/>
      <c r="B109" s="55"/>
      <c r="C109" s="55" t="s">
        <v>72</v>
      </c>
      <c r="D109" s="54"/>
      <c r="E109" s="53"/>
      <c r="F109" s="53"/>
      <c r="G109" s="53"/>
      <c r="H109" s="51"/>
      <c r="I109" s="52"/>
      <c r="J109" s="51">
        <f>SUM(Q102:Q112)+SUM(V102:V112)</f>
        <v>410.88</v>
      </c>
      <c r="K109" s="52"/>
      <c r="L109" s="96"/>
    </row>
    <row r="110" spans="1:56" ht="28.5" x14ac:dyDescent="0.2">
      <c r="A110" s="103"/>
      <c r="B110" s="55" t="s">
        <v>1399</v>
      </c>
      <c r="C110" s="55" t="s">
        <v>1398</v>
      </c>
      <c r="D110" s="54" t="s">
        <v>73</v>
      </c>
      <c r="E110" s="53">
        <v>95</v>
      </c>
      <c r="F110" s="53"/>
      <c r="G110" s="53">
        <v>95</v>
      </c>
      <c r="H110" s="51"/>
      <c r="I110" s="52"/>
      <c r="J110" s="51">
        <f>SUM(AC102:AC112)</f>
        <v>390.34</v>
      </c>
      <c r="K110" s="52"/>
      <c r="L110" s="96"/>
    </row>
    <row r="111" spans="1:56" ht="57" x14ac:dyDescent="0.2">
      <c r="A111" s="104"/>
      <c r="B111" s="60" t="s">
        <v>1397</v>
      </c>
      <c r="C111" s="60" t="s">
        <v>1396</v>
      </c>
      <c r="D111" s="59" t="s">
        <v>73</v>
      </c>
      <c r="E111" s="58">
        <v>65</v>
      </c>
      <c r="F111" s="58"/>
      <c r="G111" s="58">
        <v>65</v>
      </c>
      <c r="H111" s="56"/>
      <c r="I111" s="57"/>
      <c r="J111" s="56">
        <f>SUM(AE102:AE112)</f>
        <v>267.07</v>
      </c>
      <c r="K111" s="57"/>
      <c r="L111" s="95"/>
    </row>
    <row r="112" spans="1:56" ht="15" x14ac:dyDescent="0.25">
      <c r="C112" s="198" t="s">
        <v>74</v>
      </c>
      <c r="D112" s="198"/>
      <c r="E112" s="198"/>
      <c r="F112" s="198"/>
      <c r="G112" s="198"/>
      <c r="H112" s="198"/>
      <c r="I112" s="198">
        <f>J104+J105+J106+J110+J111</f>
        <v>1941.6499999999999</v>
      </c>
      <c r="J112" s="198"/>
      <c r="O112" s="49">
        <f>I112</f>
        <v>1941.6499999999999</v>
      </c>
      <c r="P112" s="39">
        <f>K112</f>
        <v>0</v>
      </c>
      <c r="Q112" s="49">
        <f>J104</f>
        <v>410.88</v>
      </c>
      <c r="R112" s="49">
        <f>J104</f>
        <v>410.88</v>
      </c>
      <c r="U112" s="94">
        <f>L104</f>
        <v>0</v>
      </c>
      <c r="V112" s="39">
        <f>0</f>
        <v>0</v>
      </c>
      <c r="W112" s="39">
        <f>0</f>
        <v>0</v>
      </c>
      <c r="X112" s="49">
        <f>J105</f>
        <v>25.2</v>
      </c>
      <c r="Z112" s="94">
        <f>L105</f>
        <v>0</v>
      </c>
      <c r="AB112" s="49">
        <f>J106</f>
        <v>848.16</v>
      </c>
      <c r="AN112" s="39">
        <v>0</v>
      </c>
      <c r="AO112" s="39">
        <v>0</v>
      </c>
      <c r="AP112" s="39">
        <v>0</v>
      </c>
      <c r="AQ112" s="39">
        <v>0</v>
      </c>
      <c r="AX112" s="39">
        <v>1941.6499999999999</v>
      </c>
      <c r="AY112" s="39">
        <v>848.16</v>
      </c>
      <c r="AZ112" s="39">
        <v>25.2</v>
      </c>
      <c r="BA112" s="39">
        <v>410.88</v>
      </c>
    </row>
    <row r="113" spans="1:60" ht="42.75" x14ac:dyDescent="0.2">
      <c r="A113" s="109" t="s">
        <v>850</v>
      </c>
      <c r="B113" s="91" t="s">
        <v>1422</v>
      </c>
      <c r="C113" s="91" t="s">
        <v>1400</v>
      </c>
      <c r="D113" s="90" t="s">
        <v>110</v>
      </c>
      <c r="E113" s="89">
        <v>24</v>
      </c>
      <c r="F113" s="89"/>
      <c r="G113" s="89">
        <v>24</v>
      </c>
      <c r="H113" s="87">
        <v>15.93</v>
      </c>
      <c r="I113" s="88"/>
      <c r="J113" s="87">
        <v>382.32</v>
      </c>
      <c r="K113" s="88"/>
      <c r="L113" s="108"/>
      <c r="AC113" s="39">
        <v>0</v>
      </c>
      <c r="AD113" s="39">
        <v>0</v>
      </c>
      <c r="AE113" s="39">
        <v>0</v>
      </c>
      <c r="AF113" s="39">
        <v>0</v>
      </c>
      <c r="AS113" s="39">
        <v>0</v>
      </c>
      <c r="AT113" s="39">
        <v>0</v>
      </c>
      <c r="BC113" s="39">
        <v>0</v>
      </c>
      <c r="BD113" s="39">
        <v>0</v>
      </c>
    </row>
    <row r="114" spans="1:60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</row>
    <row r="115" spans="1:60" ht="15" x14ac:dyDescent="0.25">
      <c r="A115" s="86"/>
      <c r="B115" s="86"/>
      <c r="C115" s="227" t="s">
        <v>74</v>
      </c>
      <c r="D115" s="227"/>
      <c r="E115" s="227"/>
      <c r="F115" s="227"/>
      <c r="G115" s="227"/>
      <c r="H115" s="227"/>
      <c r="I115" s="227">
        <f>J113</f>
        <v>382.32</v>
      </c>
      <c r="J115" s="227"/>
      <c r="K115" s="86"/>
      <c r="L115" s="86"/>
      <c r="O115" s="49">
        <f>I115</f>
        <v>382.32</v>
      </c>
      <c r="P115" s="39">
        <f>K115</f>
        <v>0</v>
      </c>
      <c r="Q115" s="39">
        <f>0</f>
        <v>0</v>
      </c>
      <c r="U115" s="39">
        <f>0</f>
        <v>0</v>
      </c>
      <c r="V115" s="39">
        <f>0</f>
        <v>0</v>
      </c>
      <c r="W115" s="39">
        <f>0</f>
        <v>0</v>
      </c>
      <c r="X115" s="39">
        <f>0</f>
        <v>0</v>
      </c>
      <c r="Z115" s="39">
        <f>0</f>
        <v>0</v>
      </c>
      <c r="AB115" s="49">
        <f>I115</f>
        <v>382.32</v>
      </c>
      <c r="AN115" s="39">
        <v>0</v>
      </c>
      <c r="AO115" s="39">
        <v>0</v>
      </c>
      <c r="AP115" s="39">
        <v>0</v>
      </c>
      <c r="AQ115" s="39">
        <v>0</v>
      </c>
      <c r="AX115" s="39">
        <v>0</v>
      </c>
      <c r="AY115" s="39">
        <v>0</v>
      </c>
      <c r="AZ115" s="39">
        <v>0</v>
      </c>
      <c r="BA115" s="39">
        <v>0</v>
      </c>
      <c r="BH115" s="39">
        <v>382.32</v>
      </c>
    </row>
    <row r="116" spans="1:60" ht="14.25" x14ac:dyDescent="0.2">
      <c r="A116" s="103" t="s">
        <v>853</v>
      </c>
      <c r="B116" s="55" t="s">
        <v>1423</v>
      </c>
      <c r="C116" s="55" t="s">
        <v>153</v>
      </c>
      <c r="D116" s="54" t="s">
        <v>110</v>
      </c>
      <c r="E116" s="53">
        <v>23</v>
      </c>
      <c r="F116" s="53"/>
      <c r="G116" s="53">
        <v>23</v>
      </c>
      <c r="H116" s="51"/>
      <c r="I116" s="52"/>
      <c r="J116" s="51"/>
      <c r="K116" s="52"/>
      <c r="L116" s="96"/>
      <c r="AC116" s="39">
        <v>89.79</v>
      </c>
      <c r="AD116" s="39">
        <v>89.79</v>
      </c>
      <c r="AE116" s="39">
        <v>67.34</v>
      </c>
      <c r="AF116" s="39">
        <v>67.34</v>
      </c>
      <c r="AS116" s="39">
        <v>0</v>
      </c>
      <c r="AT116" s="39">
        <v>0</v>
      </c>
      <c r="BC116" s="39">
        <v>89.79</v>
      </c>
      <c r="BD116" s="39">
        <v>67.34</v>
      </c>
    </row>
    <row r="118" spans="1:60" ht="14.25" x14ac:dyDescent="0.2">
      <c r="A118" s="103"/>
      <c r="B118" s="61">
        <v>1</v>
      </c>
      <c r="C118" s="55" t="s">
        <v>33</v>
      </c>
      <c r="D118" s="54"/>
      <c r="E118" s="53"/>
      <c r="F118" s="53"/>
      <c r="G118" s="53"/>
      <c r="H118" s="51">
        <v>4.88</v>
      </c>
      <c r="I118" s="52"/>
      <c r="J118" s="51">
        <v>112.24</v>
      </c>
      <c r="K118" s="52"/>
      <c r="L118" s="96"/>
    </row>
    <row r="119" spans="1:60" ht="14.25" x14ac:dyDescent="0.2">
      <c r="A119" s="103"/>
      <c r="B119" s="61">
        <v>4</v>
      </c>
      <c r="C119" s="55" t="s">
        <v>35</v>
      </c>
      <c r="D119" s="54"/>
      <c r="E119" s="53"/>
      <c r="F119" s="53"/>
      <c r="G119" s="53"/>
      <c r="H119" s="51">
        <v>0.41</v>
      </c>
      <c r="I119" s="52"/>
      <c r="J119" s="51">
        <v>9.43</v>
      </c>
      <c r="K119" s="52"/>
      <c r="L119" s="96"/>
    </row>
    <row r="120" spans="1:60" ht="14.25" x14ac:dyDescent="0.2">
      <c r="A120" s="103"/>
      <c r="B120" s="55"/>
      <c r="C120" s="60" t="s">
        <v>68</v>
      </c>
      <c r="D120" s="59" t="s">
        <v>69</v>
      </c>
      <c r="E120" s="58">
        <v>0.5</v>
      </c>
      <c r="F120" s="58"/>
      <c r="G120" s="58">
        <v>11.5</v>
      </c>
      <c r="H120" s="56"/>
      <c r="I120" s="57"/>
      <c r="J120" s="56"/>
      <c r="K120" s="57"/>
      <c r="L120" s="95"/>
    </row>
    <row r="121" spans="1:60" ht="14.25" x14ac:dyDescent="0.2">
      <c r="A121" s="103"/>
      <c r="B121" s="55"/>
      <c r="C121" s="55" t="s">
        <v>71</v>
      </c>
      <c r="D121" s="54"/>
      <c r="E121" s="53"/>
      <c r="F121" s="53"/>
      <c r="G121" s="53"/>
      <c r="H121" s="51">
        <f>H118+H119</f>
        <v>5.29</v>
      </c>
      <c r="I121" s="52"/>
      <c r="J121" s="51">
        <f>J118+J119</f>
        <v>121.66999999999999</v>
      </c>
      <c r="K121" s="52"/>
      <c r="L121" s="96"/>
    </row>
    <row r="122" spans="1:60" ht="14.25" x14ac:dyDescent="0.2">
      <c r="A122" s="103"/>
      <c r="B122" s="55"/>
      <c r="C122" s="55" t="s">
        <v>72</v>
      </c>
      <c r="D122" s="54"/>
      <c r="E122" s="53"/>
      <c r="F122" s="53"/>
      <c r="G122" s="53"/>
      <c r="H122" s="51"/>
      <c r="I122" s="52"/>
      <c r="J122" s="51">
        <f>SUM(Q116:Q125)+SUM(V116:V125)</f>
        <v>112.24</v>
      </c>
      <c r="K122" s="52"/>
      <c r="L122" s="96"/>
    </row>
    <row r="123" spans="1:60" ht="28.5" x14ac:dyDescent="0.2">
      <c r="A123" s="103"/>
      <c r="B123" s="55" t="s">
        <v>1043</v>
      </c>
      <c r="C123" s="55" t="s">
        <v>1042</v>
      </c>
      <c r="D123" s="54" t="s">
        <v>73</v>
      </c>
      <c r="E123" s="53">
        <v>80</v>
      </c>
      <c r="F123" s="53"/>
      <c r="G123" s="53">
        <v>80</v>
      </c>
      <c r="H123" s="51"/>
      <c r="I123" s="52"/>
      <c r="J123" s="51">
        <f>SUM(AC116:AC125)</f>
        <v>89.79</v>
      </c>
      <c r="K123" s="52"/>
      <c r="L123" s="96"/>
    </row>
    <row r="124" spans="1:60" ht="42.75" x14ac:dyDescent="0.2">
      <c r="A124" s="104"/>
      <c r="B124" s="60" t="s">
        <v>1041</v>
      </c>
      <c r="C124" s="60" t="s">
        <v>1040</v>
      </c>
      <c r="D124" s="59" t="s">
        <v>73</v>
      </c>
      <c r="E124" s="58">
        <v>60</v>
      </c>
      <c r="F124" s="58"/>
      <c r="G124" s="58">
        <v>60</v>
      </c>
      <c r="H124" s="56"/>
      <c r="I124" s="57"/>
      <c r="J124" s="56">
        <f>SUM(AE116:AE125)</f>
        <v>67.34</v>
      </c>
      <c r="K124" s="57"/>
      <c r="L124" s="95"/>
    </row>
    <row r="125" spans="1:60" ht="15" x14ac:dyDescent="0.25">
      <c r="C125" s="198" t="s">
        <v>74</v>
      </c>
      <c r="D125" s="198"/>
      <c r="E125" s="198"/>
      <c r="F125" s="198"/>
      <c r="G125" s="198"/>
      <c r="H125" s="198"/>
      <c r="I125" s="198">
        <f>J118+J119+J123+J124</f>
        <v>278.79999999999995</v>
      </c>
      <c r="J125" s="198"/>
      <c r="O125" s="49">
        <f>I125</f>
        <v>278.79999999999995</v>
      </c>
      <c r="P125" s="39">
        <f>K125</f>
        <v>0</v>
      </c>
      <c r="Q125" s="49">
        <f>J118</f>
        <v>112.24</v>
      </c>
      <c r="R125" s="49">
        <f>J118</f>
        <v>112.24</v>
      </c>
      <c r="U125" s="94">
        <f>L118</f>
        <v>0</v>
      </c>
      <c r="V125" s="39">
        <f>0</f>
        <v>0</v>
      </c>
      <c r="W125" s="39">
        <f>0</f>
        <v>0</v>
      </c>
      <c r="X125" s="39">
        <f>0</f>
        <v>0</v>
      </c>
      <c r="Z125" s="39">
        <f>0</f>
        <v>0</v>
      </c>
      <c r="AB125" s="49">
        <f>J119</f>
        <v>9.43</v>
      </c>
      <c r="AN125" s="39">
        <v>0</v>
      </c>
      <c r="AO125" s="39">
        <v>0</v>
      </c>
      <c r="AP125" s="39">
        <v>0</v>
      </c>
      <c r="AQ125" s="39">
        <v>0</v>
      </c>
      <c r="AX125" s="39">
        <v>278.79999999999995</v>
      </c>
      <c r="AY125" s="39">
        <v>9.43</v>
      </c>
      <c r="AZ125" s="39">
        <v>0</v>
      </c>
      <c r="BA125" s="39">
        <v>112.24</v>
      </c>
    </row>
    <row r="126" spans="1:60" ht="42.75" x14ac:dyDescent="0.2">
      <c r="A126" s="103" t="s">
        <v>856</v>
      </c>
      <c r="B126" s="55" t="s">
        <v>1424</v>
      </c>
      <c r="C126" s="55" t="s">
        <v>1425</v>
      </c>
      <c r="D126" s="54" t="s">
        <v>139</v>
      </c>
      <c r="E126" s="53">
        <v>2.2999999999999998</v>
      </c>
      <c r="F126" s="53"/>
      <c r="G126" s="53">
        <v>2.2999999999999998</v>
      </c>
      <c r="H126" s="51">
        <v>88</v>
      </c>
      <c r="I126" s="52"/>
      <c r="J126" s="51">
        <v>202.4</v>
      </c>
      <c r="K126" s="52"/>
      <c r="L126" s="96"/>
      <c r="AC126" s="39">
        <v>0</v>
      </c>
      <c r="AD126" s="39">
        <v>0</v>
      </c>
      <c r="AE126" s="39">
        <v>0</v>
      </c>
      <c r="AF126" s="39">
        <v>0</v>
      </c>
      <c r="AS126" s="39">
        <v>0</v>
      </c>
      <c r="AT126" s="39">
        <v>0</v>
      </c>
      <c r="BC126" s="39">
        <v>0</v>
      </c>
      <c r="BD126" s="39">
        <v>0</v>
      </c>
    </row>
    <row r="127" spans="1:60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</row>
    <row r="128" spans="1:60" ht="15" x14ac:dyDescent="0.25">
      <c r="C128" s="198" t="s">
        <v>74</v>
      </c>
      <c r="D128" s="198"/>
      <c r="E128" s="198"/>
      <c r="F128" s="198"/>
      <c r="G128" s="198"/>
      <c r="H128" s="198"/>
      <c r="I128" s="198">
        <f>J126</f>
        <v>202.4</v>
      </c>
      <c r="J128" s="198"/>
      <c r="O128" s="49">
        <f>I128</f>
        <v>202.4</v>
      </c>
      <c r="P128" s="39">
        <f>K128</f>
        <v>0</v>
      </c>
      <c r="Q128" s="39">
        <f>0</f>
        <v>0</v>
      </c>
      <c r="R128" s="39">
        <f>0</f>
        <v>0</v>
      </c>
      <c r="U128" s="39">
        <f>0</f>
        <v>0</v>
      </c>
      <c r="V128" s="39">
        <f>0</f>
        <v>0</v>
      </c>
      <c r="W128" s="39">
        <f>0</f>
        <v>0</v>
      </c>
      <c r="X128" s="39">
        <f>0</f>
        <v>0</v>
      </c>
      <c r="Z128" s="39">
        <f>0</f>
        <v>0</v>
      </c>
      <c r="AB128" s="49">
        <f>I128</f>
        <v>202.4</v>
      </c>
      <c r="AN128" s="39">
        <v>0</v>
      </c>
      <c r="AO128" s="39">
        <v>0</v>
      </c>
      <c r="AP128" s="39">
        <v>0</v>
      </c>
      <c r="AQ128" s="39">
        <v>0</v>
      </c>
      <c r="AX128" s="39">
        <v>202.4</v>
      </c>
      <c r="AY128" s="39">
        <v>202.4</v>
      </c>
      <c r="AZ128" s="39">
        <v>0</v>
      </c>
      <c r="BA128" s="39">
        <v>0</v>
      </c>
    </row>
    <row r="129" spans="1:56" ht="28.5" x14ac:dyDescent="0.2">
      <c r="C129" s="107" t="s">
        <v>1426</v>
      </c>
    </row>
    <row r="130" spans="1:56" ht="57" x14ac:dyDescent="0.2">
      <c r="A130" s="103" t="s">
        <v>860</v>
      </c>
      <c r="B130" s="55" t="s">
        <v>1427</v>
      </c>
      <c r="C130" s="55" t="s">
        <v>154</v>
      </c>
      <c r="D130" s="54" t="s">
        <v>126</v>
      </c>
      <c r="E130" s="53">
        <v>5.35</v>
      </c>
      <c r="F130" s="53"/>
      <c r="G130" s="53">
        <v>5.35</v>
      </c>
      <c r="H130" s="51"/>
      <c r="I130" s="52"/>
      <c r="J130" s="51"/>
      <c r="K130" s="52"/>
      <c r="L130" s="96"/>
      <c r="AC130" s="39">
        <v>709.21</v>
      </c>
      <c r="AD130" s="39">
        <v>709.21</v>
      </c>
      <c r="AE130" s="39">
        <v>485.25</v>
      </c>
      <c r="AF130" s="39">
        <v>485.25</v>
      </c>
      <c r="AS130" s="39">
        <v>0</v>
      </c>
      <c r="AT130" s="39">
        <v>0</v>
      </c>
      <c r="BC130" s="39">
        <v>709.21</v>
      </c>
      <c r="BD130" s="39">
        <v>485.25</v>
      </c>
    </row>
    <row r="132" spans="1:56" ht="14.25" x14ac:dyDescent="0.2">
      <c r="A132" s="103"/>
      <c r="B132" s="61">
        <v>1</v>
      </c>
      <c r="C132" s="55" t="s">
        <v>33</v>
      </c>
      <c r="D132" s="54"/>
      <c r="E132" s="53"/>
      <c r="F132" s="53"/>
      <c r="G132" s="53"/>
      <c r="H132" s="51">
        <v>139.54</v>
      </c>
      <c r="I132" s="52"/>
      <c r="J132" s="51">
        <v>746.54</v>
      </c>
      <c r="K132" s="52"/>
      <c r="L132" s="96"/>
    </row>
    <row r="133" spans="1:56" ht="14.25" x14ac:dyDescent="0.2">
      <c r="A133" s="103"/>
      <c r="B133" s="61">
        <v>4</v>
      </c>
      <c r="C133" s="55" t="s">
        <v>35</v>
      </c>
      <c r="D133" s="54"/>
      <c r="E133" s="53"/>
      <c r="F133" s="53"/>
      <c r="G133" s="53"/>
      <c r="H133" s="51">
        <v>16.79</v>
      </c>
      <c r="I133" s="52"/>
      <c r="J133" s="51">
        <v>89.83</v>
      </c>
      <c r="K133" s="52"/>
      <c r="L133" s="96"/>
    </row>
    <row r="134" spans="1:56" ht="14.25" x14ac:dyDescent="0.2">
      <c r="A134" s="103"/>
      <c r="B134" s="55"/>
      <c r="C134" s="60" t="s">
        <v>68</v>
      </c>
      <c r="D134" s="59" t="s">
        <v>69</v>
      </c>
      <c r="E134" s="58">
        <v>15.2</v>
      </c>
      <c r="F134" s="58"/>
      <c r="G134" s="58">
        <v>81.319999999999993</v>
      </c>
      <c r="H134" s="56"/>
      <c r="I134" s="57"/>
      <c r="J134" s="56"/>
      <c r="K134" s="57"/>
      <c r="L134" s="95"/>
    </row>
    <row r="135" spans="1:56" ht="14.25" x14ac:dyDescent="0.2">
      <c r="A135" s="103"/>
      <c r="B135" s="55"/>
      <c r="C135" s="55" t="s">
        <v>71</v>
      </c>
      <c r="D135" s="54"/>
      <c r="E135" s="53"/>
      <c r="F135" s="53"/>
      <c r="G135" s="53"/>
      <c r="H135" s="51">
        <f>H132+H133</f>
        <v>156.32999999999998</v>
      </c>
      <c r="I135" s="52"/>
      <c r="J135" s="51">
        <f>J132+J133</f>
        <v>836.37</v>
      </c>
      <c r="K135" s="52"/>
      <c r="L135" s="96"/>
    </row>
    <row r="136" spans="1:56" ht="14.25" x14ac:dyDescent="0.2">
      <c r="A136" s="103"/>
      <c r="B136" s="55"/>
      <c r="C136" s="55" t="s">
        <v>72</v>
      </c>
      <c r="D136" s="54"/>
      <c r="E136" s="53"/>
      <c r="F136" s="53"/>
      <c r="G136" s="53"/>
      <c r="H136" s="51"/>
      <c r="I136" s="52"/>
      <c r="J136" s="51">
        <f>SUM(Q130:Q139)+SUM(V130:V139)</f>
        <v>746.54</v>
      </c>
      <c r="K136" s="52"/>
      <c r="L136" s="96"/>
    </row>
    <row r="137" spans="1:56" ht="28.5" x14ac:dyDescent="0.2">
      <c r="A137" s="103"/>
      <c r="B137" s="55" t="s">
        <v>1399</v>
      </c>
      <c r="C137" s="55" t="s">
        <v>1398</v>
      </c>
      <c r="D137" s="54" t="s">
        <v>73</v>
      </c>
      <c r="E137" s="53">
        <v>95</v>
      </c>
      <c r="F137" s="53"/>
      <c r="G137" s="53">
        <v>95</v>
      </c>
      <c r="H137" s="51"/>
      <c r="I137" s="52"/>
      <c r="J137" s="51">
        <f>SUM(AC130:AC139)</f>
        <v>709.21</v>
      </c>
      <c r="K137" s="52"/>
      <c r="L137" s="96"/>
    </row>
    <row r="138" spans="1:56" ht="57" x14ac:dyDescent="0.2">
      <c r="A138" s="104"/>
      <c r="B138" s="60" t="s">
        <v>1397</v>
      </c>
      <c r="C138" s="60" t="s">
        <v>1396</v>
      </c>
      <c r="D138" s="59" t="s">
        <v>73</v>
      </c>
      <c r="E138" s="58">
        <v>65</v>
      </c>
      <c r="F138" s="58"/>
      <c r="G138" s="58">
        <v>65</v>
      </c>
      <c r="H138" s="56"/>
      <c r="I138" s="57"/>
      <c r="J138" s="56">
        <f>SUM(AE130:AE139)</f>
        <v>485.25</v>
      </c>
      <c r="K138" s="57"/>
      <c r="L138" s="95"/>
    </row>
    <row r="139" spans="1:56" ht="15" x14ac:dyDescent="0.25">
      <c r="C139" s="198" t="s">
        <v>74</v>
      </c>
      <c r="D139" s="198"/>
      <c r="E139" s="198"/>
      <c r="F139" s="198"/>
      <c r="G139" s="198"/>
      <c r="H139" s="198"/>
      <c r="I139" s="198">
        <f>J132+J133+J137+J138</f>
        <v>2030.83</v>
      </c>
      <c r="J139" s="198"/>
      <c r="O139" s="49">
        <f>I139</f>
        <v>2030.83</v>
      </c>
      <c r="P139" s="39">
        <f>K139</f>
        <v>0</v>
      </c>
      <c r="Q139" s="49">
        <f>J132</f>
        <v>746.54</v>
      </c>
      <c r="R139" s="49">
        <f>J132</f>
        <v>746.54</v>
      </c>
      <c r="U139" s="94">
        <f>L132</f>
        <v>0</v>
      </c>
      <c r="V139" s="39">
        <f>0</f>
        <v>0</v>
      </c>
      <c r="W139" s="39">
        <f>0</f>
        <v>0</v>
      </c>
      <c r="X139" s="39">
        <f>0</f>
        <v>0</v>
      </c>
      <c r="Z139" s="39">
        <f>0</f>
        <v>0</v>
      </c>
      <c r="AB139" s="49">
        <f>J133</f>
        <v>89.83</v>
      </c>
      <c r="AN139" s="39">
        <v>0</v>
      </c>
      <c r="AO139" s="39">
        <v>0</v>
      </c>
      <c r="AP139" s="39">
        <v>0</v>
      </c>
      <c r="AQ139" s="39">
        <v>0</v>
      </c>
      <c r="AX139" s="39">
        <v>2030.83</v>
      </c>
      <c r="AY139" s="39">
        <v>89.83</v>
      </c>
      <c r="AZ139" s="39">
        <v>0</v>
      </c>
      <c r="BA139" s="39">
        <v>746.54</v>
      </c>
    </row>
    <row r="140" spans="1:56" ht="57" x14ac:dyDescent="0.2">
      <c r="A140" s="103" t="s">
        <v>762</v>
      </c>
      <c r="B140" s="55" t="s">
        <v>1428</v>
      </c>
      <c r="C140" s="55" t="s">
        <v>1429</v>
      </c>
      <c r="D140" s="54" t="s">
        <v>125</v>
      </c>
      <c r="E140" s="53">
        <v>545.70000000000005</v>
      </c>
      <c r="F140" s="53"/>
      <c r="G140" s="53">
        <v>545.70000000000005</v>
      </c>
      <c r="H140" s="51">
        <v>1.61</v>
      </c>
      <c r="I140" s="52"/>
      <c r="J140" s="51">
        <v>878.58</v>
      </c>
      <c r="K140" s="52"/>
      <c r="L140" s="96"/>
      <c r="AC140" s="39">
        <v>0</v>
      </c>
      <c r="AD140" s="39">
        <v>0</v>
      </c>
      <c r="AE140" s="39">
        <v>0</v>
      </c>
      <c r="AF140" s="39">
        <v>0</v>
      </c>
      <c r="AS140" s="39">
        <v>0</v>
      </c>
      <c r="AT140" s="39">
        <v>0</v>
      </c>
      <c r="BC140" s="39">
        <v>0</v>
      </c>
      <c r="BD140" s="39">
        <v>0</v>
      </c>
    </row>
    <row r="141" spans="1:56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</row>
    <row r="142" spans="1:56" ht="15" x14ac:dyDescent="0.25">
      <c r="C142" s="198" t="s">
        <v>74</v>
      </c>
      <c r="D142" s="198"/>
      <c r="E142" s="198"/>
      <c r="F142" s="198"/>
      <c r="G142" s="198"/>
      <c r="H142" s="198"/>
      <c r="I142" s="198">
        <f>J140</f>
        <v>878.58</v>
      </c>
      <c r="J142" s="198"/>
      <c r="O142" s="49">
        <f>I142</f>
        <v>878.58</v>
      </c>
      <c r="P142" s="39">
        <f>K142</f>
        <v>0</v>
      </c>
      <c r="Q142" s="39">
        <f>0</f>
        <v>0</v>
      </c>
      <c r="R142" s="39">
        <f>0</f>
        <v>0</v>
      </c>
      <c r="U142" s="39">
        <f>0</f>
        <v>0</v>
      </c>
      <c r="V142" s="39">
        <f>0</f>
        <v>0</v>
      </c>
      <c r="W142" s="39">
        <f>0</f>
        <v>0</v>
      </c>
      <c r="X142" s="39">
        <f>0</f>
        <v>0</v>
      </c>
      <c r="Z142" s="39">
        <f>0</f>
        <v>0</v>
      </c>
      <c r="AB142" s="49">
        <f>I142</f>
        <v>878.58</v>
      </c>
      <c r="AN142" s="39">
        <v>878.58</v>
      </c>
      <c r="AO142" s="39">
        <v>878.58</v>
      </c>
      <c r="AP142" s="39">
        <v>0</v>
      </c>
      <c r="AQ142" s="39">
        <v>0</v>
      </c>
      <c r="AX142" s="39">
        <v>0</v>
      </c>
      <c r="AY142" s="39">
        <v>0</v>
      </c>
      <c r="AZ142" s="39">
        <v>0</v>
      </c>
      <c r="BA142" s="39">
        <v>0</v>
      </c>
    </row>
    <row r="143" spans="1:56" ht="28.5" x14ac:dyDescent="0.2">
      <c r="A143" s="103" t="s">
        <v>763</v>
      </c>
      <c r="B143" s="55" t="s">
        <v>1430</v>
      </c>
      <c r="C143" s="55" t="s">
        <v>1431</v>
      </c>
      <c r="D143" s="54" t="s">
        <v>139</v>
      </c>
      <c r="E143" s="53">
        <v>60</v>
      </c>
      <c r="F143" s="53"/>
      <c r="G143" s="53">
        <v>60</v>
      </c>
      <c r="H143" s="51">
        <v>1.8</v>
      </c>
      <c r="I143" s="52"/>
      <c r="J143" s="51">
        <v>108</v>
      </c>
      <c r="K143" s="52"/>
      <c r="L143" s="96"/>
      <c r="AC143" s="39">
        <v>0</v>
      </c>
      <c r="AD143" s="39">
        <v>0</v>
      </c>
      <c r="AE143" s="39">
        <v>0</v>
      </c>
      <c r="AF143" s="39">
        <v>0</v>
      </c>
      <c r="AS143" s="39">
        <v>0</v>
      </c>
      <c r="AT143" s="39">
        <v>0</v>
      </c>
      <c r="BC143" s="39">
        <v>0</v>
      </c>
      <c r="BD143" s="39">
        <v>0</v>
      </c>
    </row>
    <row r="144" spans="1:56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</row>
    <row r="145" spans="1:56" ht="15" x14ac:dyDescent="0.25">
      <c r="C145" s="198" t="s">
        <v>74</v>
      </c>
      <c r="D145" s="198"/>
      <c r="E145" s="198"/>
      <c r="F145" s="198"/>
      <c r="G145" s="198"/>
      <c r="H145" s="198"/>
      <c r="I145" s="198">
        <f>J143</f>
        <v>108</v>
      </c>
      <c r="J145" s="198"/>
      <c r="O145" s="49">
        <f>I145</f>
        <v>108</v>
      </c>
      <c r="P145" s="39">
        <f>K145</f>
        <v>0</v>
      </c>
      <c r="Q145" s="39">
        <f>0</f>
        <v>0</v>
      </c>
      <c r="R145" s="39">
        <f>0</f>
        <v>0</v>
      </c>
      <c r="U145" s="39">
        <f>0</f>
        <v>0</v>
      </c>
      <c r="V145" s="39">
        <f>0</f>
        <v>0</v>
      </c>
      <c r="W145" s="39">
        <f>0</f>
        <v>0</v>
      </c>
      <c r="X145" s="39">
        <f>0</f>
        <v>0</v>
      </c>
      <c r="Z145" s="39">
        <f>0</f>
        <v>0</v>
      </c>
      <c r="AB145" s="49">
        <f>I145</f>
        <v>108</v>
      </c>
      <c r="AN145" s="39">
        <v>108</v>
      </c>
      <c r="AO145" s="39">
        <v>108</v>
      </c>
      <c r="AP145" s="39">
        <v>0</v>
      </c>
      <c r="AQ145" s="39">
        <v>0</v>
      </c>
      <c r="AX145" s="39">
        <v>0</v>
      </c>
      <c r="AY145" s="39">
        <v>0</v>
      </c>
      <c r="AZ145" s="39">
        <v>0</v>
      </c>
      <c r="BA145" s="39">
        <v>0</v>
      </c>
    </row>
    <row r="146" spans="1:56" ht="71.25" x14ac:dyDescent="0.2">
      <c r="A146" s="103" t="s">
        <v>766</v>
      </c>
      <c r="B146" s="55" t="s">
        <v>1432</v>
      </c>
      <c r="C146" s="55" t="s">
        <v>1433</v>
      </c>
      <c r="D146" s="54" t="s">
        <v>126</v>
      </c>
      <c r="E146" s="53">
        <v>5.35</v>
      </c>
      <c r="F146" s="53"/>
      <c r="G146" s="53">
        <v>5.35</v>
      </c>
      <c r="H146" s="51"/>
      <c r="I146" s="52"/>
      <c r="J146" s="51"/>
      <c r="K146" s="52"/>
      <c r="L146" s="96"/>
      <c r="AC146" s="39">
        <v>260.07</v>
      </c>
      <c r="AD146" s="39">
        <v>260.07</v>
      </c>
      <c r="AE146" s="39">
        <v>177.94</v>
      </c>
      <c r="AF146" s="39">
        <v>177.94</v>
      </c>
      <c r="AS146" s="39">
        <v>0</v>
      </c>
      <c r="AT146" s="39">
        <v>0</v>
      </c>
      <c r="BC146" s="39">
        <v>260.07</v>
      </c>
      <c r="BD146" s="39">
        <v>177.94</v>
      </c>
    </row>
    <row r="148" spans="1:56" ht="14.25" x14ac:dyDescent="0.2">
      <c r="A148" s="103"/>
      <c r="B148" s="61">
        <v>1</v>
      </c>
      <c r="C148" s="55" t="s">
        <v>33</v>
      </c>
      <c r="D148" s="54"/>
      <c r="E148" s="53"/>
      <c r="F148" s="53"/>
      <c r="G148" s="53"/>
      <c r="H148" s="51">
        <v>50.67</v>
      </c>
      <c r="I148" s="52"/>
      <c r="J148" s="51">
        <v>271.08</v>
      </c>
      <c r="K148" s="52"/>
      <c r="L148" s="96"/>
    </row>
    <row r="149" spans="1:56" ht="14.25" x14ac:dyDescent="0.2">
      <c r="A149" s="103"/>
      <c r="B149" s="61">
        <v>3</v>
      </c>
      <c r="C149" s="55" t="s">
        <v>34</v>
      </c>
      <c r="D149" s="54"/>
      <c r="E149" s="53"/>
      <c r="F149" s="53"/>
      <c r="G149" s="53"/>
      <c r="H149" s="51">
        <v>3.62</v>
      </c>
      <c r="I149" s="52"/>
      <c r="J149" s="51">
        <v>19.37</v>
      </c>
      <c r="K149" s="52"/>
      <c r="L149" s="96"/>
    </row>
    <row r="150" spans="1:56" ht="14.25" x14ac:dyDescent="0.2">
      <c r="A150" s="103"/>
      <c r="B150" s="61">
        <v>2</v>
      </c>
      <c r="C150" s="55" t="s">
        <v>67</v>
      </c>
      <c r="D150" s="54"/>
      <c r="E150" s="53"/>
      <c r="F150" s="53"/>
      <c r="G150" s="53"/>
      <c r="H150" s="51">
        <v>0.5</v>
      </c>
      <c r="I150" s="52"/>
      <c r="J150" s="62">
        <v>2.68</v>
      </c>
      <c r="K150" s="52"/>
      <c r="L150" s="97"/>
    </row>
    <row r="151" spans="1:56" ht="14.25" x14ac:dyDescent="0.2">
      <c r="A151" s="103"/>
      <c r="B151" s="61">
        <v>4</v>
      </c>
      <c r="C151" s="55" t="s">
        <v>35</v>
      </c>
      <c r="D151" s="54"/>
      <c r="E151" s="53"/>
      <c r="F151" s="53"/>
      <c r="G151" s="53"/>
      <c r="H151" s="51">
        <v>14.48</v>
      </c>
      <c r="I151" s="52"/>
      <c r="J151" s="51">
        <v>77.47</v>
      </c>
      <c r="K151" s="52"/>
      <c r="L151" s="96"/>
    </row>
    <row r="152" spans="1:56" ht="14.25" x14ac:dyDescent="0.2">
      <c r="A152" s="103"/>
      <c r="B152" s="55"/>
      <c r="C152" s="55" t="s">
        <v>68</v>
      </c>
      <c r="D152" s="54" t="s">
        <v>69</v>
      </c>
      <c r="E152" s="53">
        <v>5.39</v>
      </c>
      <c r="F152" s="53"/>
      <c r="G152" s="53">
        <v>28.836500000000001</v>
      </c>
      <c r="H152" s="51"/>
      <c r="I152" s="52"/>
      <c r="J152" s="51"/>
      <c r="K152" s="52"/>
      <c r="L152" s="96"/>
    </row>
    <row r="153" spans="1:56" ht="14.25" x14ac:dyDescent="0.2">
      <c r="A153" s="103"/>
      <c r="B153" s="55"/>
      <c r="C153" s="60" t="s">
        <v>70</v>
      </c>
      <c r="D153" s="59" t="s">
        <v>69</v>
      </c>
      <c r="E153" s="58">
        <v>0.04</v>
      </c>
      <c r="F153" s="58"/>
      <c r="G153" s="58">
        <v>0.214</v>
      </c>
      <c r="H153" s="56"/>
      <c r="I153" s="57"/>
      <c r="J153" s="56"/>
      <c r="K153" s="57"/>
      <c r="L153" s="95"/>
    </row>
    <row r="154" spans="1:56" ht="14.25" x14ac:dyDescent="0.2">
      <c r="A154" s="103"/>
      <c r="B154" s="55"/>
      <c r="C154" s="55" t="s">
        <v>71</v>
      </c>
      <c r="D154" s="54"/>
      <c r="E154" s="53"/>
      <c r="F154" s="53"/>
      <c r="G154" s="53"/>
      <c r="H154" s="51">
        <f>H148+H149+H151</f>
        <v>68.77</v>
      </c>
      <c r="I154" s="52"/>
      <c r="J154" s="51">
        <f>J148+J149+J151</f>
        <v>367.91999999999996</v>
      </c>
      <c r="K154" s="52"/>
      <c r="L154" s="96"/>
    </row>
    <row r="155" spans="1:56" ht="14.25" x14ac:dyDescent="0.2">
      <c r="A155" s="103"/>
      <c r="B155" s="55"/>
      <c r="C155" s="55" t="s">
        <v>72</v>
      </c>
      <c r="D155" s="54"/>
      <c r="E155" s="53"/>
      <c r="F155" s="53"/>
      <c r="G155" s="53"/>
      <c r="H155" s="51"/>
      <c r="I155" s="52"/>
      <c r="J155" s="51">
        <f>SUM(Q146:Q158)+SUM(V146:V158)</f>
        <v>273.76</v>
      </c>
      <c r="K155" s="52"/>
      <c r="L155" s="96"/>
    </row>
    <row r="156" spans="1:56" ht="28.5" x14ac:dyDescent="0.2">
      <c r="A156" s="103"/>
      <c r="B156" s="55" t="s">
        <v>1399</v>
      </c>
      <c r="C156" s="55" t="s">
        <v>1398</v>
      </c>
      <c r="D156" s="54" t="s">
        <v>73</v>
      </c>
      <c r="E156" s="53">
        <v>95</v>
      </c>
      <c r="F156" s="53"/>
      <c r="G156" s="53">
        <v>95</v>
      </c>
      <c r="H156" s="51"/>
      <c r="I156" s="52"/>
      <c r="J156" s="51">
        <f>SUM(AC146:AC158)</f>
        <v>260.07</v>
      </c>
      <c r="K156" s="52"/>
      <c r="L156" s="96"/>
    </row>
    <row r="157" spans="1:56" ht="57" x14ac:dyDescent="0.2">
      <c r="A157" s="104"/>
      <c r="B157" s="60" t="s">
        <v>1397</v>
      </c>
      <c r="C157" s="60" t="s">
        <v>1396</v>
      </c>
      <c r="D157" s="59" t="s">
        <v>73</v>
      </c>
      <c r="E157" s="58">
        <v>65</v>
      </c>
      <c r="F157" s="58"/>
      <c r="G157" s="58">
        <v>65</v>
      </c>
      <c r="H157" s="56"/>
      <c r="I157" s="57"/>
      <c r="J157" s="56">
        <f>SUM(AE146:AE158)</f>
        <v>177.94</v>
      </c>
      <c r="K157" s="57"/>
      <c r="L157" s="95"/>
    </row>
    <row r="158" spans="1:56" ht="15" x14ac:dyDescent="0.25">
      <c r="C158" s="198" t="s">
        <v>74</v>
      </c>
      <c r="D158" s="198"/>
      <c r="E158" s="198"/>
      <c r="F158" s="198"/>
      <c r="G158" s="198"/>
      <c r="H158" s="198"/>
      <c r="I158" s="198">
        <f>J148+J149+J151+J156+J157</f>
        <v>805.93000000000006</v>
      </c>
      <c r="J158" s="198"/>
      <c r="O158" s="49">
        <f>I158</f>
        <v>805.93000000000006</v>
      </c>
      <c r="P158" s="39">
        <f>K158</f>
        <v>0</v>
      </c>
      <c r="Q158" s="49">
        <f>J148</f>
        <v>271.08</v>
      </c>
      <c r="R158" s="49">
        <f>J148</f>
        <v>271.08</v>
      </c>
      <c r="U158" s="94">
        <f>L148</f>
        <v>0</v>
      </c>
      <c r="V158" s="49">
        <f>J150</f>
        <v>2.68</v>
      </c>
      <c r="W158" s="94">
        <f>L150</f>
        <v>0</v>
      </c>
      <c r="X158" s="49">
        <f>J149</f>
        <v>19.37</v>
      </c>
      <c r="Z158" s="94">
        <f>L149</f>
        <v>0</v>
      </c>
      <c r="AB158" s="49">
        <f>J151</f>
        <v>77.47</v>
      </c>
      <c r="AN158" s="39">
        <v>0</v>
      </c>
      <c r="AO158" s="39">
        <v>0</v>
      </c>
      <c r="AP158" s="39">
        <v>0</v>
      </c>
      <c r="AQ158" s="39">
        <v>0</v>
      </c>
      <c r="AX158" s="39">
        <v>805.93000000000006</v>
      </c>
      <c r="AY158" s="39">
        <v>77.47</v>
      </c>
      <c r="AZ158" s="39">
        <v>19.37</v>
      </c>
      <c r="BA158" s="39">
        <v>271.08</v>
      </c>
    </row>
    <row r="159" spans="1:56" ht="28.5" x14ac:dyDescent="0.2">
      <c r="A159" s="103" t="s">
        <v>769</v>
      </c>
      <c r="B159" s="55" t="s">
        <v>1434</v>
      </c>
      <c r="C159" s="55" t="s">
        <v>1435</v>
      </c>
      <c r="D159" s="54" t="s">
        <v>140</v>
      </c>
      <c r="E159" s="53">
        <v>0.20399999999999999</v>
      </c>
      <c r="F159" s="53"/>
      <c r="G159" s="53">
        <v>0.20399999999999999</v>
      </c>
      <c r="H159" s="51">
        <v>21894.6</v>
      </c>
      <c r="I159" s="52"/>
      <c r="J159" s="51">
        <v>4466.5</v>
      </c>
      <c r="K159" s="52"/>
      <c r="L159" s="96"/>
      <c r="AC159" s="39">
        <v>0</v>
      </c>
      <c r="AD159" s="39">
        <v>0</v>
      </c>
      <c r="AE159" s="39">
        <v>0</v>
      </c>
      <c r="AF159" s="39">
        <v>0</v>
      </c>
      <c r="AS159" s="39">
        <v>0</v>
      </c>
      <c r="AT159" s="39">
        <v>0</v>
      </c>
      <c r="BC159" s="39">
        <v>0</v>
      </c>
      <c r="BD159" s="39">
        <v>0</v>
      </c>
    </row>
    <row r="160" spans="1:56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</row>
    <row r="161" spans="1:56" ht="15" x14ac:dyDescent="0.25">
      <c r="C161" s="198" t="s">
        <v>74</v>
      </c>
      <c r="D161" s="198"/>
      <c r="E161" s="198"/>
      <c r="F161" s="198"/>
      <c r="G161" s="198"/>
      <c r="H161" s="198"/>
      <c r="I161" s="198">
        <f>J159</f>
        <v>4466.5</v>
      </c>
      <c r="J161" s="198"/>
      <c r="O161" s="49">
        <f>I161</f>
        <v>4466.5</v>
      </c>
      <c r="P161" s="39">
        <f>K161</f>
        <v>0</v>
      </c>
      <c r="Q161" s="39">
        <f>0</f>
        <v>0</v>
      </c>
      <c r="R161" s="39">
        <f>0</f>
        <v>0</v>
      </c>
      <c r="U161" s="39">
        <f>0</f>
        <v>0</v>
      </c>
      <c r="V161" s="39">
        <f>0</f>
        <v>0</v>
      </c>
      <c r="W161" s="39">
        <f>0</f>
        <v>0</v>
      </c>
      <c r="X161" s="39">
        <f>0</f>
        <v>0</v>
      </c>
      <c r="Z161" s="39">
        <f>0</f>
        <v>0</v>
      </c>
      <c r="AB161" s="49">
        <f>I161</f>
        <v>4466.5</v>
      </c>
      <c r="AN161" s="39">
        <v>0</v>
      </c>
      <c r="AO161" s="39">
        <v>0</v>
      </c>
      <c r="AP161" s="39">
        <v>0</v>
      </c>
      <c r="AQ161" s="39">
        <v>0</v>
      </c>
      <c r="AX161" s="39">
        <v>4466.5</v>
      </c>
      <c r="AY161" s="39">
        <v>4466.5</v>
      </c>
      <c r="AZ161" s="39">
        <v>0</v>
      </c>
      <c r="BA161" s="39">
        <v>0</v>
      </c>
    </row>
    <row r="162" spans="1:56" ht="28.5" x14ac:dyDescent="0.2">
      <c r="A162" s="103" t="s">
        <v>772</v>
      </c>
      <c r="B162" s="55" t="s">
        <v>1436</v>
      </c>
      <c r="C162" s="55" t="s">
        <v>1437</v>
      </c>
      <c r="D162" s="54" t="s">
        <v>140</v>
      </c>
      <c r="E162" s="53">
        <v>0.3417</v>
      </c>
      <c r="F162" s="53"/>
      <c r="G162" s="53">
        <v>0.3417</v>
      </c>
      <c r="H162" s="51">
        <v>17794.05</v>
      </c>
      <c r="I162" s="52"/>
      <c r="J162" s="51">
        <v>6080.23</v>
      </c>
      <c r="K162" s="52"/>
      <c r="L162" s="96"/>
      <c r="AC162" s="39">
        <v>0</v>
      </c>
      <c r="AD162" s="39">
        <v>0</v>
      </c>
      <c r="AE162" s="39">
        <v>0</v>
      </c>
      <c r="AF162" s="39">
        <v>0</v>
      </c>
      <c r="AS162" s="39">
        <v>0</v>
      </c>
      <c r="AT162" s="39">
        <v>0</v>
      </c>
      <c r="BC162" s="39">
        <v>0</v>
      </c>
      <c r="BD162" s="39">
        <v>0</v>
      </c>
    </row>
    <row r="163" spans="1:56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</row>
    <row r="164" spans="1:56" ht="15" x14ac:dyDescent="0.25">
      <c r="C164" s="198" t="s">
        <v>74</v>
      </c>
      <c r="D164" s="198"/>
      <c r="E164" s="198"/>
      <c r="F164" s="198"/>
      <c r="G164" s="198"/>
      <c r="H164" s="198"/>
      <c r="I164" s="198">
        <f>J162</f>
        <v>6080.23</v>
      </c>
      <c r="J164" s="198"/>
      <c r="O164" s="49">
        <f>I164</f>
        <v>6080.23</v>
      </c>
      <c r="P164" s="39">
        <f>K164</f>
        <v>0</v>
      </c>
      <c r="Q164" s="39">
        <f>0</f>
        <v>0</v>
      </c>
      <c r="R164" s="39">
        <f>0</f>
        <v>0</v>
      </c>
      <c r="U164" s="39">
        <f>0</f>
        <v>0</v>
      </c>
      <c r="V164" s="39">
        <f>0</f>
        <v>0</v>
      </c>
      <c r="W164" s="39">
        <f>0</f>
        <v>0</v>
      </c>
      <c r="X164" s="39">
        <f>0</f>
        <v>0</v>
      </c>
      <c r="Z164" s="39">
        <f>0</f>
        <v>0</v>
      </c>
      <c r="AB164" s="49">
        <f>I164</f>
        <v>6080.23</v>
      </c>
      <c r="AN164" s="39">
        <v>0</v>
      </c>
      <c r="AO164" s="39">
        <v>0</v>
      </c>
      <c r="AP164" s="39">
        <v>0</v>
      </c>
      <c r="AQ164" s="39">
        <v>0</v>
      </c>
      <c r="AX164" s="39">
        <v>6080.23</v>
      </c>
      <c r="AY164" s="39">
        <v>6080.23</v>
      </c>
      <c r="AZ164" s="39">
        <v>0</v>
      </c>
      <c r="BA164" s="39">
        <v>0</v>
      </c>
    </row>
    <row r="165" spans="1:56" ht="57" x14ac:dyDescent="0.2">
      <c r="A165" s="103" t="s">
        <v>773</v>
      </c>
      <c r="B165" s="55" t="s">
        <v>1438</v>
      </c>
      <c r="C165" s="55" t="s">
        <v>1439</v>
      </c>
      <c r="D165" s="54" t="s">
        <v>126</v>
      </c>
      <c r="E165" s="53">
        <v>0.1</v>
      </c>
      <c r="F165" s="53"/>
      <c r="G165" s="53">
        <v>0.1</v>
      </c>
      <c r="H165" s="51"/>
      <c r="I165" s="52"/>
      <c r="J165" s="51"/>
      <c r="K165" s="52"/>
      <c r="L165" s="96"/>
      <c r="AC165" s="39">
        <v>37.340000000000003</v>
      </c>
      <c r="AD165" s="39">
        <v>37.340000000000003</v>
      </c>
      <c r="AE165" s="39">
        <v>25.55</v>
      </c>
      <c r="AF165" s="39">
        <v>25.55</v>
      </c>
      <c r="AS165" s="39">
        <v>0</v>
      </c>
      <c r="AT165" s="39">
        <v>0</v>
      </c>
      <c r="BC165" s="39">
        <v>37.340000000000003</v>
      </c>
      <c r="BD165" s="39">
        <v>25.55</v>
      </c>
    </row>
    <row r="167" spans="1:56" ht="14.25" x14ac:dyDescent="0.2">
      <c r="A167" s="103"/>
      <c r="B167" s="61">
        <v>1</v>
      </c>
      <c r="C167" s="55" t="s">
        <v>33</v>
      </c>
      <c r="D167" s="54"/>
      <c r="E167" s="53"/>
      <c r="F167" s="53"/>
      <c r="G167" s="53"/>
      <c r="H167" s="51">
        <v>388.03</v>
      </c>
      <c r="I167" s="52"/>
      <c r="J167" s="51">
        <v>38.799999999999997</v>
      </c>
      <c r="K167" s="52"/>
      <c r="L167" s="96"/>
    </row>
    <row r="168" spans="1:56" ht="14.25" x14ac:dyDescent="0.2">
      <c r="A168" s="103"/>
      <c r="B168" s="61">
        <v>3</v>
      </c>
      <c r="C168" s="55" t="s">
        <v>34</v>
      </c>
      <c r="D168" s="54"/>
      <c r="E168" s="53"/>
      <c r="F168" s="53"/>
      <c r="G168" s="53"/>
      <c r="H168" s="51">
        <v>52.26</v>
      </c>
      <c r="I168" s="52"/>
      <c r="J168" s="51">
        <v>5.23</v>
      </c>
      <c r="K168" s="52"/>
      <c r="L168" s="96"/>
    </row>
    <row r="169" spans="1:56" ht="14.25" x14ac:dyDescent="0.2">
      <c r="A169" s="103"/>
      <c r="B169" s="61">
        <v>2</v>
      </c>
      <c r="C169" s="55" t="s">
        <v>67</v>
      </c>
      <c r="D169" s="54"/>
      <c r="E169" s="53"/>
      <c r="F169" s="53"/>
      <c r="G169" s="53"/>
      <c r="H169" s="51">
        <v>5.0199999999999996</v>
      </c>
      <c r="I169" s="52"/>
      <c r="J169" s="62">
        <v>0.5</v>
      </c>
      <c r="K169" s="52"/>
      <c r="L169" s="97"/>
    </row>
    <row r="170" spans="1:56" ht="14.25" x14ac:dyDescent="0.2">
      <c r="A170" s="103"/>
      <c r="B170" s="61">
        <v>4</v>
      </c>
      <c r="C170" s="55" t="s">
        <v>35</v>
      </c>
      <c r="D170" s="54"/>
      <c r="E170" s="53"/>
      <c r="F170" s="53"/>
      <c r="G170" s="53"/>
      <c r="H170" s="51">
        <v>189.82</v>
      </c>
      <c r="I170" s="52"/>
      <c r="J170" s="51">
        <v>18.98</v>
      </c>
      <c r="K170" s="52"/>
      <c r="L170" s="96"/>
    </row>
    <row r="171" spans="1:56" ht="14.25" x14ac:dyDescent="0.2">
      <c r="A171" s="103"/>
      <c r="B171" s="55"/>
      <c r="C171" s="55" t="s">
        <v>68</v>
      </c>
      <c r="D171" s="54" t="s">
        <v>69</v>
      </c>
      <c r="E171" s="53">
        <v>41.28</v>
      </c>
      <c r="F171" s="53"/>
      <c r="G171" s="53">
        <v>4.1280000000000001</v>
      </c>
      <c r="H171" s="51"/>
      <c r="I171" s="52"/>
      <c r="J171" s="51"/>
      <c r="K171" s="52"/>
      <c r="L171" s="96"/>
    </row>
    <row r="172" spans="1:56" ht="14.25" x14ac:dyDescent="0.2">
      <c r="A172" s="103"/>
      <c r="B172" s="55"/>
      <c r="C172" s="60" t="s">
        <v>70</v>
      </c>
      <c r="D172" s="59" t="s">
        <v>69</v>
      </c>
      <c r="E172" s="58">
        <v>0.4</v>
      </c>
      <c r="F172" s="58"/>
      <c r="G172" s="58">
        <v>0.04</v>
      </c>
      <c r="H172" s="56"/>
      <c r="I172" s="57"/>
      <c r="J172" s="56"/>
      <c r="K172" s="57"/>
      <c r="L172" s="95"/>
    </row>
    <row r="173" spans="1:56" ht="14.25" x14ac:dyDescent="0.2">
      <c r="A173" s="103"/>
      <c r="B173" s="55"/>
      <c r="C173" s="55" t="s">
        <v>71</v>
      </c>
      <c r="D173" s="54"/>
      <c r="E173" s="53"/>
      <c r="F173" s="53"/>
      <c r="G173" s="53"/>
      <c r="H173" s="51">
        <f>H167+H168+H170</f>
        <v>630.1099999999999</v>
      </c>
      <c r="I173" s="52"/>
      <c r="J173" s="51">
        <f>J167+J168+J170</f>
        <v>63.010000000000005</v>
      </c>
      <c r="K173" s="52"/>
      <c r="L173" s="96"/>
    </row>
    <row r="174" spans="1:56" ht="14.25" x14ac:dyDescent="0.2">
      <c r="A174" s="103"/>
      <c r="B174" s="55"/>
      <c r="C174" s="55" t="s">
        <v>72</v>
      </c>
      <c r="D174" s="54"/>
      <c r="E174" s="53"/>
      <c r="F174" s="53"/>
      <c r="G174" s="53"/>
      <c r="H174" s="51"/>
      <c r="I174" s="52"/>
      <c r="J174" s="51">
        <f>SUM(Q165:Q177)+SUM(V165:V177)</f>
        <v>39.299999999999997</v>
      </c>
      <c r="K174" s="52"/>
      <c r="L174" s="96"/>
    </row>
    <row r="175" spans="1:56" ht="28.5" x14ac:dyDescent="0.2">
      <c r="A175" s="103"/>
      <c r="B175" s="55" t="s">
        <v>1399</v>
      </c>
      <c r="C175" s="55" t="s">
        <v>1398</v>
      </c>
      <c r="D175" s="54" t="s">
        <v>73</v>
      </c>
      <c r="E175" s="53">
        <v>95</v>
      </c>
      <c r="F175" s="53"/>
      <c r="G175" s="53">
        <v>95</v>
      </c>
      <c r="H175" s="51"/>
      <c r="I175" s="52"/>
      <c r="J175" s="51">
        <f>SUM(AC165:AC177)</f>
        <v>37.340000000000003</v>
      </c>
      <c r="K175" s="52"/>
      <c r="L175" s="96"/>
    </row>
    <row r="176" spans="1:56" ht="57" x14ac:dyDescent="0.2">
      <c r="A176" s="104"/>
      <c r="B176" s="60" t="s">
        <v>1397</v>
      </c>
      <c r="C176" s="60" t="s">
        <v>1396</v>
      </c>
      <c r="D176" s="59" t="s">
        <v>73</v>
      </c>
      <c r="E176" s="58">
        <v>65</v>
      </c>
      <c r="F176" s="58"/>
      <c r="G176" s="58">
        <v>65</v>
      </c>
      <c r="H176" s="56"/>
      <c r="I176" s="57"/>
      <c r="J176" s="56">
        <f>SUM(AE165:AE177)</f>
        <v>25.55</v>
      </c>
      <c r="K176" s="57"/>
      <c r="L176" s="95"/>
    </row>
    <row r="177" spans="1:56" ht="15" x14ac:dyDescent="0.25">
      <c r="C177" s="198" t="s">
        <v>74</v>
      </c>
      <c r="D177" s="198"/>
      <c r="E177" s="198"/>
      <c r="F177" s="198"/>
      <c r="G177" s="198"/>
      <c r="H177" s="198"/>
      <c r="I177" s="198">
        <f>J167+J168+J170+J175+J176</f>
        <v>125.9</v>
      </c>
      <c r="J177" s="198"/>
      <c r="O177" s="49">
        <f>I177</f>
        <v>125.9</v>
      </c>
      <c r="P177" s="39">
        <f>K177</f>
        <v>0</v>
      </c>
      <c r="Q177" s="49">
        <f>J167</f>
        <v>38.799999999999997</v>
      </c>
      <c r="R177" s="49">
        <f>J167</f>
        <v>38.799999999999997</v>
      </c>
      <c r="U177" s="94">
        <f>L167</f>
        <v>0</v>
      </c>
      <c r="V177" s="49">
        <f>J169</f>
        <v>0.5</v>
      </c>
      <c r="W177" s="94">
        <f>L169</f>
        <v>0</v>
      </c>
      <c r="X177" s="49">
        <f>J168</f>
        <v>5.23</v>
      </c>
      <c r="Z177" s="94">
        <f>L168</f>
        <v>0</v>
      </c>
      <c r="AB177" s="49">
        <f>J170</f>
        <v>18.98</v>
      </c>
      <c r="AN177" s="39">
        <v>0</v>
      </c>
      <c r="AO177" s="39">
        <v>0</v>
      </c>
      <c r="AP177" s="39">
        <v>0</v>
      </c>
      <c r="AQ177" s="39">
        <v>0</v>
      </c>
      <c r="AX177" s="39">
        <v>125.9</v>
      </c>
      <c r="AY177" s="39">
        <v>18.98</v>
      </c>
      <c r="AZ177" s="39">
        <v>5.23</v>
      </c>
      <c r="BA177" s="39">
        <v>38.799999999999997</v>
      </c>
    </row>
    <row r="178" spans="1:56" ht="28.5" x14ac:dyDescent="0.2">
      <c r="A178" s="103" t="s">
        <v>776</v>
      </c>
      <c r="B178" s="55" t="s">
        <v>1440</v>
      </c>
      <c r="C178" s="55" t="s">
        <v>1441</v>
      </c>
      <c r="D178" s="54" t="s">
        <v>140</v>
      </c>
      <c r="E178" s="53">
        <v>1.0200000000000001E-2</v>
      </c>
      <c r="F178" s="53"/>
      <c r="G178" s="53">
        <v>1.0200000000000001E-2</v>
      </c>
      <c r="H178" s="51">
        <v>688014.87</v>
      </c>
      <c r="I178" s="52"/>
      <c r="J178" s="51">
        <v>7017.75</v>
      </c>
      <c r="K178" s="52"/>
      <c r="L178" s="96"/>
      <c r="AC178" s="39">
        <v>0</v>
      </c>
      <c r="AD178" s="39">
        <v>0</v>
      </c>
      <c r="AE178" s="39">
        <v>0</v>
      </c>
      <c r="AF178" s="39">
        <v>0</v>
      </c>
      <c r="AS178" s="39">
        <v>0</v>
      </c>
      <c r="AT178" s="39">
        <v>0</v>
      </c>
      <c r="BC178" s="39">
        <v>0</v>
      </c>
      <c r="BD178" s="39">
        <v>0</v>
      </c>
    </row>
    <row r="179" spans="1:56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</row>
    <row r="180" spans="1:56" ht="15" x14ac:dyDescent="0.25">
      <c r="C180" s="198" t="s">
        <v>74</v>
      </c>
      <c r="D180" s="198"/>
      <c r="E180" s="198"/>
      <c r="F180" s="198"/>
      <c r="G180" s="198"/>
      <c r="H180" s="198"/>
      <c r="I180" s="198">
        <f>J178</f>
        <v>7017.75</v>
      </c>
      <c r="J180" s="198"/>
      <c r="O180" s="49">
        <f>I180</f>
        <v>7017.75</v>
      </c>
      <c r="P180" s="39">
        <f>K180</f>
        <v>0</v>
      </c>
      <c r="Q180" s="39">
        <f>0</f>
        <v>0</v>
      </c>
      <c r="R180" s="39">
        <f>0</f>
        <v>0</v>
      </c>
      <c r="U180" s="39">
        <f>0</f>
        <v>0</v>
      </c>
      <c r="V180" s="39">
        <f>0</f>
        <v>0</v>
      </c>
      <c r="W180" s="39">
        <f>0</f>
        <v>0</v>
      </c>
      <c r="X180" s="39">
        <f>0</f>
        <v>0</v>
      </c>
      <c r="Z180" s="39">
        <f>0</f>
        <v>0</v>
      </c>
      <c r="AB180" s="49">
        <f>I180</f>
        <v>7017.75</v>
      </c>
      <c r="AN180" s="39">
        <v>0</v>
      </c>
      <c r="AO180" s="39">
        <v>0</v>
      </c>
      <c r="AP180" s="39">
        <v>0</v>
      </c>
      <c r="AQ180" s="39">
        <v>0</v>
      </c>
      <c r="AX180" s="39">
        <v>7017.75</v>
      </c>
      <c r="AY180" s="39">
        <v>7017.75</v>
      </c>
      <c r="AZ180" s="39">
        <v>0</v>
      </c>
      <c r="BA180" s="39">
        <v>0</v>
      </c>
    </row>
    <row r="181" spans="1:56" ht="57" x14ac:dyDescent="0.2">
      <c r="A181" s="103" t="s">
        <v>779</v>
      </c>
      <c r="B181" s="55" t="s">
        <v>1438</v>
      </c>
      <c r="C181" s="55" t="s">
        <v>1439</v>
      </c>
      <c r="D181" s="54" t="s">
        <v>126</v>
      </c>
      <c r="E181" s="53">
        <v>3.26</v>
      </c>
      <c r="F181" s="53"/>
      <c r="G181" s="53">
        <v>3.26</v>
      </c>
      <c r="H181" s="51"/>
      <c r="I181" s="52"/>
      <c r="J181" s="51"/>
      <c r="K181" s="52"/>
      <c r="L181" s="96"/>
      <c r="AC181" s="39">
        <v>1217.28</v>
      </c>
      <c r="AD181" s="39">
        <v>1217.28</v>
      </c>
      <c r="AE181" s="39">
        <v>832.88</v>
      </c>
      <c r="AF181" s="39">
        <v>832.88</v>
      </c>
      <c r="AS181" s="39">
        <v>0</v>
      </c>
      <c r="AT181" s="39">
        <v>0</v>
      </c>
      <c r="BC181" s="39">
        <v>1217.28</v>
      </c>
      <c r="BD181" s="39">
        <v>832.88</v>
      </c>
    </row>
    <row r="183" spans="1:56" ht="14.25" x14ac:dyDescent="0.2">
      <c r="A183" s="103"/>
      <c r="B183" s="61">
        <v>1</v>
      </c>
      <c r="C183" s="55" t="s">
        <v>33</v>
      </c>
      <c r="D183" s="54"/>
      <c r="E183" s="53"/>
      <c r="F183" s="53"/>
      <c r="G183" s="53"/>
      <c r="H183" s="51">
        <v>388.03</v>
      </c>
      <c r="I183" s="52"/>
      <c r="J183" s="51">
        <v>1264.98</v>
      </c>
      <c r="K183" s="52"/>
      <c r="L183" s="96"/>
    </row>
    <row r="184" spans="1:56" ht="14.25" x14ac:dyDescent="0.2">
      <c r="A184" s="103"/>
      <c r="B184" s="61">
        <v>3</v>
      </c>
      <c r="C184" s="55" t="s">
        <v>34</v>
      </c>
      <c r="D184" s="54"/>
      <c r="E184" s="53"/>
      <c r="F184" s="53"/>
      <c r="G184" s="53"/>
      <c r="H184" s="51">
        <v>52.26</v>
      </c>
      <c r="I184" s="52"/>
      <c r="J184" s="51">
        <v>170.37</v>
      </c>
      <c r="K184" s="52"/>
      <c r="L184" s="96"/>
    </row>
    <row r="185" spans="1:56" ht="14.25" x14ac:dyDescent="0.2">
      <c r="A185" s="103"/>
      <c r="B185" s="61">
        <v>2</v>
      </c>
      <c r="C185" s="55" t="s">
        <v>67</v>
      </c>
      <c r="D185" s="54"/>
      <c r="E185" s="53"/>
      <c r="F185" s="53"/>
      <c r="G185" s="53"/>
      <c r="H185" s="51">
        <v>5.0199999999999996</v>
      </c>
      <c r="I185" s="52"/>
      <c r="J185" s="62">
        <v>16.37</v>
      </c>
      <c r="K185" s="52"/>
      <c r="L185" s="97"/>
    </row>
    <row r="186" spans="1:56" ht="14.25" x14ac:dyDescent="0.2">
      <c r="A186" s="103"/>
      <c r="B186" s="61">
        <v>4</v>
      </c>
      <c r="C186" s="55" t="s">
        <v>35</v>
      </c>
      <c r="D186" s="54"/>
      <c r="E186" s="53"/>
      <c r="F186" s="53"/>
      <c r="G186" s="53"/>
      <c r="H186" s="51">
        <v>189.82</v>
      </c>
      <c r="I186" s="52"/>
      <c r="J186" s="51">
        <v>618.80999999999995</v>
      </c>
      <c r="K186" s="52"/>
      <c r="L186" s="96"/>
    </row>
    <row r="187" spans="1:56" ht="14.25" x14ac:dyDescent="0.2">
      <c r="A187" s="103"/>
      <c r="B187" s="55"/>
      <c r="C187" s="55" t="s">
        <v>68</v>
      </c>
      <c r="D187" s="54" t="s">
        <v>69</v>
      </c>
      <c r="E187" s="53">
        <v>41.28</v>
      </c>
      <c r="F187" s="53"/>
      <c r="G187" s="53">
        <v>134.5728</v>
      </c>
      <c r="H187" s="51"/>
      <c r="I187" s="52"/>
      <c r="J187" s="51"/>
      <c r="K187" s="52"/>
      <c r="L187" s="96"/>
    </row>
    <row r="188" spans="1:56" ht="14.25" x14ac:dyDescent="0.2">
      <c r="A188" s="103"/>
      <c r="B188" s="55"/>
      <c r="C188" s="60" t="s">
        <v>70</v>
      </c>
      <c r="D188" s="59" t="s">
        <v>69</v>
      </c>
      <c r="E188" s="58">
        <v>0.4</v>
      </c>
      <c r="F188" s="58"/>
      <c r="G188" s="58">
        <v>1.304</v>
      </c>
      <c r="H188" s="56"/>
      <c r="I188" s="57"/>
      <c r="J188" s="56"/>
      <c r="K188" s="57"/>
      <c r="L188" s="95"/>
    </row>
    <row r="189" spans="1:56" ht="14.25" x14ac:dyDescent="0.2">
      <c r="A189" s="103"/>
      <c r="B189" s="55"/>
      <c r="C189" s="55" t="s">
        <v>71</v>
      </c>
      <c r="D189" s="54"/>
      <c r="E189" s="53"/>
      <c r="F189" s="53"/>
      <c r="G189" s="53"/>
      <c r="H189" s="51">
        <f>H183+H184+H186</f>
        <v>630.1099999999999</v>
      </c>
      <c r="I189" s="52"/>
      <c r="J189" s="51">
        <f>J183+J184+J186</f>
        <v>2054.16</v>
      </c>
      <c r="K189" s="52"/>
      <c r="L189" s="96"/>
    </row>
    <row r="190" spans="1:56" ht="14.25" x14ac:dyDescent="0.2">
      <c r="A190" s="103"/>
      <c r="B190" s="55"/>
      <c r="C190" s="55" t="s">
        <v>72</v>
      </c>
      <c r="D190" s="54"/>
      <c r="E190" s="53"/>
      <c r="F190" s="53"/>
      <c r="G190" s="53"/>
      <c r="H190" s="51"/>
      <c r="I190" s="52"/>
      <c r="J190" s="51">
        <f>SUM(Q181:Q193)+SUM(V181:V193)</f>
        <v>1281.3499999999999</v>
      </c>
      <c r="K190" s="52"/>
      <c r="L190" s="96"/>
    </row>
    <row r="191" spans="1:56" ht="28.5" x14ac:dyDescent="0.2">
      <c r="A191" s="103"/>
      <c r="B191" s="55" t="s">
        <v>1399</v>
      </c>
      <c r="C191" s="55" t="s">
        <v>1398</v>
      </c>
      <c r="D191" s="54" t="s">
        <v>73</v>
      </c>
      <c r="E191" s="53">
        <v>95</v>
      </c>
      <c r="F191" s="53"/>
      <c r="G191" s="53">
        <v>95</v>
      </c>
      <c r="H191" s="51"/>
      <c r="I191" s="52"/>
      <c r="J191" s="51">
        <f>SUM(AC181:AC193)</f>
        <v>1217.28</v>
      </c>
      <c r="K191" s="52"/>
      <c r="L191" s="96"/>
    </row>
    <row r="192" spans="1:56" ht="57" x14ac:dyDescent="0.2">
      <c r="A192" s="104"/>
      <c r="B192" s="60" t="s">
        <v>1397</v>
      </c>
      <c r="C192" s="60" t="s">
        <v>1396</v>
      </c>
      <c r="D192" s="59" t="s">
        <v>73</v>
      </c>
      <c r="E192" s="58">
        <v>65</v>
      </c>
      <c r="F192" s="58"/>
      <c r="G192" s="58">
        <v>65</v>
      </c>
      <c r="H192" s="56"/>
      <c r="I192" s="57"/>
      <c r="J192" s="56">
        <f>SUM(AE181:AE193)</f>
        <v>832.88</v>
      </c>
      <c r="K192" s="57"/>
      <c r="L192" s="95"/>
    </row>
    <row r="193" spans="1:56" ht="15" x14ac:dyDescent="0.25">
      <c r="C193" s="198" t="s">
        <v>74</v>
      </c>
      <c r="D193" s="198"/>
      <c r="E193" s="198"/>
      <c r="F193" s="198"/>
      <c r="G193" s="198"/>
      <c r="H193" s="198"/>
      <c r="I193" s="198">
        <f>J183+J184+J186+J191+J192</f>
        <v>4104.32</v>
      </c>
      <c r="J193" s="198"/>
      <c r="O193" s="49">
        <f>I193</f>
        <v>4104.32</v>
      </c>
      <c r="P193" s="39">
        <f>K193</f>
        <v>0</v>
      </c>
      <c r="Q193" s="49">
        <f>J183</f>
        <v>1264.98</v>
      </c>
      <c r="R193" s="49">
        <f>J183</f>
        <v>1264.98</v>
      </c>
      <c r="U193" s="94">
        <f>L183</f>
        <v>0</v>
      </c>
      <c r="V193" s="49">
        <f>J185</f>
        <v>16.37</v>
      </c>
      <c r="W193" s="94">
        <f>L185</f>
        <v>0</v>
      </c>
      <c r="X193" s="49">
        <f>J184</f>
        <v>170.37</v>
      </c>
      <c r="Z193" s="94">
        <f>L184</f>
        <v>0</v>
      </c>
      <c r="AB193" s="49">
        <f>J186</f>
        <v>618.80999999999995</v>
      </c>
      <c r="AN193" s="39">
        <v>0</v>
      </c>
      <c r="AO193" s="39">
        <v>0</v>
      </c>
      <c r="AP193" s="39">
        <v>0</v>
      </c>
      <c r="AQ193" s="39">
        <v>0</v>
      </c>
      <c r="AX193" s="39">
        <v>4104.32</v>
      </c>
      <c r="AY193" s="39">
        <v>618.80999999999995</v>
      </c>
      <c r="AZ193" s="39">
        <v>170.37</v>
      </c>
      <c r="BA193" s="39">
        <v>1264.98</v>
      </c>
    </row>
    <row r="194" spans="1:56" ht="28.5" x14ac:dyDescent="0.2">
      <c r="A194" s="103" t="s">
        <v>781</v>
      </c>
      <c r="B194" s="55" t="s">
        <v>1442</v>
      </c>
      <c r="C194" s="55" t="s">
        <v>1443</v>
      </c>
      <c r="D194" s="54" t="s">
        <v>140</v>
      </c>
      <c r="E194" s="53">
        <v>2.0400000000000001E-2</v>
      </c>
      <c r="F194" s="53"/>
      <c r="G194" s="53">
        <v>2.0400000000000001E-2</v>
      </c>
      <c r="H194" s="51">
        <v>101875.34</v>
      </c>
      <c r="I194" s="52"/>
      <c r="J194" s="51">
        <v>2078.2600000000002</v>
      </c>
      <c r="K194" s="52"/>
      <c r="L194" s="96"/>
      <c r="AC194" s="39">
        <v>0</v>
      </c>
      <c r="AD194" s="39">
        <v>0</v>
      </c>
      <c r="AE194" s="39">
        <v>0</v>
      </c>
      <c r="AF194" s="39">
        <v>0</v>
      </c>
      <c r="AS194" s="39">
        <v>0</v>
      </c>
      <c r="AT194" s="39">
        <v>0</v>
      </c>
      <c r="BC194" s="39">
        <v>0</v>
      </c>
      <c r="BD194" s="39">
        <v>0</v>
      </c>
    </row>
    <row r="195" spans="1:56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</row>
    <row r="196" spans="1:56" ht="15" x14ac:dyDescent="0.25">
      <c r="C196" s="198" t="s">
        <v>74</v>
      </c>
      <c r="D196" s="198"/>
      <c r="E196" s="198"/>
      <c r="F196" s="198"/>
      <c r="G196" s="198"/>
      <c r="H196" s="198"/>
      <c r="I196" s="198">
        <f>J194</f>
        <v>2078.2600000000002</v>
      </c>
      <c r="J196" s="198"/>
      <c r="O196" s="49">
        <f>I196</f>
        <v>2078.2600000000002</v>
      </c>
      <c r="P196" s="39">
        <f>K196</f>
        <v>0</v>
      </c>
      <c r="Q196" s="39">
        <f>0</f>
        <v>0</v>
      </c>
      <c r="R196" s="39">
        <f>0</f>
        <v>0</v>
      </c>
      <c r="U196" s="39">
        <f>0</f>
        <v>0</v>
      </c>
      <c r="V196" s="39">
        <f>0</f>
        <v>0</v>
      </c>
      <c r="W196" s="39">
        <f>0</f>
        <v>0</v>
      </c>
      <c r="X196" s="39">
        <f>0</f>
        <v>0</v>
      </c>
      <c r="Z196" s="39">
        <f>0</f>
        <v>0</v>
      </c>
      <c r="AB196" s="49">
        <f>I196</f>
        <v>2078.2600000000002</v>
      </c>
      <c r="AN196" s="39">
        <v>0</v>
      </c>
      <c r="AO196" s="39">
        <v>0</v>
      </c>
      <c r="AP196" s="39">
        <v>0</v>
      </c>
      <c r="AQ196" s="39">
        <v>0</v>
      </c>
      <c r="AX196" s="39">
        <v>2078.2600000000002</v>
      </c>
      <c r="AY196" s="39">
        <v>2078.2600000000002</v>
      </c>
      <c r="AZ196" s="39">
        <v>0</v>
      </c>
      <c r="BA196" s="39">
        <v>0</v>
      </c>
    </row>
    <row r="197" spans="1:56" ht="28.5" x14ac:dyDescent="0.2">
      <c r="A197" s="103" t="s">
        <v>784</v>
      </c>
      <c r="B197" s="55" t="s">
        <v>1444</v>
      </c>
      <c r="C197" s="55" t="s">
        <v>1445</v>
      </c>
      <c r="D197" s="54" t="s">
        <v>140</v>
      </c>
      <c r="E197" s="53">
        <v>5.0999999999999997E-2</v>
      </c>
      <c r="F197" s="53"/>
      <c r="G197" s="53">
        <v>5.0999999999999997E-2</v>
      </c>
      <c r="H197" s="51">
        <v>24712.04</v>
      </c>
      <c r="I197" s="52"/>
      <c r="J197" s="51">
        <v>1260.31</v>
      </c>
      <c r="K197" s="52"/>
      <c r="L197" s="96"/>
      <c r="AC197" s="39">
        <v>0</v>
      </c>
      <c r="AD197" s="39">
        <v>0</v>
      </c>
      <c r="AE197" s="39">
        <v>0</v>
      </c>
      <c r="AF197" s="39">
        <v>0</v>
      </c>
      <c r="AS197" s="39">
        <v>0</v>
      </c>
      <c r="AT197" s="39">
        <v>0</v>
      </c>
      <c r="BC197" s="39">
        <v>0</v>
      </c>
      <c r="BD197" s="39">
        <v>0</v>
      </c>
    </row>
    <row r="198" spans="1:56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56" ht="15" x14ac:dyDescent="0.25">
      <c r="C199" s="198" t="s">
        <v>74</v>
      </c>
      <c r="D199" s="198"/>
      <c r="E199" s="198"/>
      <c r="F199" s="198"/>
      <c r="G199" s="198"/>
      <c r="H199" s="198"/>
      <c r="I199" s="198">
        <f>J197</f>
        <v>1260.31</v>
      </c>
      <c r="J199" s="198"/>
      <c r="O199" s="49">
        <f>I199</f>
        <v>1260.31</v>
      </c>
      <c r="P199" s="39">
        <f>K199</f>
        <v>0</v>
      </c>
      <c r="Q199" s="39">
        <f>0</f>
        <v>0</v>
      </c>
      <c r="R199" s="39">
        <f>0</f>
        <v>0</v>
      </c>
      <c r="U199" s="39">
        <f>0</f>
        <v>0</v>
      </c>
      <c r="V199" s="39">
        <f>0</f>
        <v>0</v>
      </c>
      <c r="W199" s="39">
        <f>0</f>
        <v>0</v>
      </c>
      <c r="X199" s="39">
        <f>0</f>
        <v>0</v>
      </c>
      <c r="Z199" s="39">
        <f>0</f>
        <v>0</v>
      </c>
      <c r="AB199" s="49">
        <f>I199</f>
        <v>1260.31</v>
      </c>
      <c r="AN199" s="39">
        <v>0</v>
      </c>
      <c r="AO199" s="39">
        <v>0</v>
      </c>
      <c r="AP199" s="39">
        <v>0</v>
      </c>
      <c r="AQ199" s="39">
        <v>0</v>
      </c>
      <c r="AX199" s="39">
        <v>1260.31</v>
      </c>
      <c r="AY199" s="39">
        <v>1260.31</v>
      </c>
      <c r="AZ199" s="39">
        <v>0</v>
      </c>
      <c r="BA199" s="39">
        <v>0</v>
      </c>
    </row>
    <row r="200" spans="1:56" ht="28.5" x14ac:dyDescent="0.2">
      <c r="A200" s="103" t="s">
        <v>787</v>
      </c>
      <c r="B200" s="55" t="s">
        <v>1446</v>
      </c>
      <c r="C200" s="55" t="s">
        <v>1447</v>
      </c>
      <c r="D200" s="54" t="s">
        <v>140</v>
      </c>
      <c r="E200" s="53">
        <v>5.2999999999999999E-2</v>
      </c>
      <c r="F200" s="53"/>
      <c r="G200" s="53">
        <v>5.2999999999999999E-2</v>
      </c>
      <c r="H200" s="51">
        <v>36911.370000000003</v>
      </c>
      <c r="I200" s="52"/>
      <c r="J200" s="51">
        <v>1956.3</v>
      </c>
      <c r="K200" s="52"/>
      <c r="L200" s="96"/>
      <c r="AC200" s="39">
        <v>0</v>
      </c>
      <c r="AD200" s="39">
        <v>0</v>
      </c>
      <c r="AE200" s="39">
        <v>0</v>
      </c>
      <c r="AF200" s="39">
        <v>0</v>
      </c>
      <c r="AS200" s="39">
        <v>0</v>
      </c>
      <c r="AT200" s="39">
        <v>0</v>
      </c>
      <c r="BC200" s="39">
        <v>0</v>
      </c>
      <c r="BD200" s="39">
        <v>0</v>
      </c>
    </row>
    <row r="201" spans="1:56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</row>
    <row r="202" spans="1:56" ht="15" x14ac:dyDescent="0.25">
      <c r="C202" s="198" t="s">
        <v>74</v>
      </c>
      <c r="D202" s="198"/>
      <c r="E202" s="198"/>
      <c r="F202" s="198"/>
      <c r="G202" s="198"/>
      <c r="H202" s="198"/>
      <c r="I202" s="198">
        <f>J200</f>
        <v>1956.3</v>
      </c>
      <c r="J202" s="198"/>
      <c r="O202" s="49">
        <f>I202</f>
        <v>1956.3</v>
      </c>
      <c r="P202" s="39">
        <f>K202</f>
        <v>0</v>
      </c>
      <c r="Q202" s="39">
        <f>0</f>
        <v>0</v>
      </c>
      <c r="R202" s="39">
        <f>0</f>
        <v>0</v>
      </c>
      <c r="U202" s="39">
        <f>0</f>
        <v>0</v>
      </c>
      <c r="V202" s="39">
        <f>0</f>
        <v>0</v>
      </c>
      <c r="W202" s="39">
        <f>0</f>
        <v>0</v>
      </c>
      <c r="X202" s="39">
        <f>0</f>
        <v>0</v>
      </c>
      <c r="Z202" s="39">
        <f>0</f>
        <v>0</v>
      </c>
      <c r="AB202" s="49">
        <f>I202</f>
        <v>1956.3</v>
      </c>
      <c r="AN202" s="39">
        <v>0</v>
      </c>
      <c r="AO202" s="39">
        <v>0</v>
      </c>
      <c r="AP202" s="39">
        <v>0</v>
      </c>
      <c r="AQ202" s="39">
        <v>0</v>
      </c>
      <c r="AX202" s="39">
        <v>1956.3</v>
      </c>
      <c r="AY202" s="39">
        <v>1956.3</v>
      </c>
      <c r="AZ202" s="39">
        <v>0</v>
      </c>
      <c r="BA202" s="39">
        <v>0</v>
      </c>
    </row>
    <row r="203" spans="1:56" ht="28.5" x14ac:dyDescent="0.2">
      <c r="A203" s="103" t="s">
        <v>790</v>
      </c>
      <c r="B203" s="55" t="s">
        <v>1448</v>
      </c>
      <c r="C203" s="55" t="s">
        <v>1449</v>
      </c>
      <c r="D203" s="54" t="s">
        <v>140</v>
      </c>
      <c r="E203" s="53">
        <v>4.0800000000000003E-3</v>
      </c>
      <c r="F203" s="53"/>
      <c r="G203" s="53">
        <v>4.0800000000000003E-3</v>
      </c>
      <c r="H203" s="51">
        <v>34729.300000000003</v>
      </c>
      <c r="I203" s="52"/>
      <c r="J203" s="51">
        <v>141.69999999999999</v>
      </c>
      <c r="K203" s="52"/>
      <c r="L203" s="96"/>
      <c r="AC203" s="39">
        <v>0</v>
      </c>
      <c r="AD203" s="39">
        <v>0</v>
      </c>
      <c r="AE203" s="39">
        <v>0</v>
      </c>
      <c r="AF203" s="39">
        <v>0</v>
      </c>
      <c r="AS203" s="39">
        <v>0</v>
      </c>
      <c r="AT203" s="39">
        <v>0</v>
      </c>
      <c r="BC203" s="39">
        <v>0</v>
      </c>
      <c r="BD203" s="39">
        <v>0</v>
      </c>
    </row>
    <row r="204" spans="1:56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</row>
    <row r="205" spans="1:56" ht="15" x14ac:dyDescent="0.25">
      <c r="C205" s="198" t="s">
        <v>74</v>
      </c>
      <c r="D205" s="198"/>
      <c r="E205" s="198"/>
      <c r="F205" s="198"/>
      <c r="G205" s="198"/>
      <c r="H205" s="198"/>
      <c r="I205" s="198">
        <f>J203</f>
        <v>141.69999999999999</v>
      </c>
      <c r="J205" s="198"/>
      <c r="O205" s="49">
        <f>I205</f>
        <v>141.69999999999999</v>
      </c>
      <c r="P205" s="39">
        <f>K205</f>
        <v>0</v>
      </c>
      <c r="Q205" s="39">
        <f>0</f>
        <v>0</v>
      </c>
      <c r="R205" s="39">
        <f>0</f>
        <v>0</v>
      </c>
      <c r="U205" s="39">
        <f>0</f>
        <v>0</v>
      </c>
      <c r="V205" s="39">
        <f>0</f>
        <v>0</v>
      </c>
      <c r="W205" s="39">
        <f>0</f>
        <v>0</v>
      </c>
      <c r="X205" s="39">
        <f>0</f>
        <v>0</v>
      </c>
      <c r="Z205" s="39">
        <f>0</f>
        <v>0</v>
      </c>
      <c r="AB205" s="49">
        <f>I205</f>
        <v>141.69999999999999</v>
      </c>
      <c r="AN205" s="39">
        <v>0</v>
      </c>
      <c r="AO205" s="39">
        <v>0</v>
      </c>
      <c r="AP205" s="39">
        <v>0</v>
      </c>
      <c r="AQ205" s="39">
        <v>0</v>
      </c>
      <c r="AX205" s="39">
        <v>141.69999999999999</v>
      </c>
      <c r="AY205" s="39">
        <v>141.69999999999999</v>
      </c>
      <c r="AZ205" s="39">
        <v>0</v>
      </c>
      <c r="BA205" s="39">
        <v>0</v>
      </c>
    </row>
    <row r="206" spans="1:56" ht="28.5" x14ac:dyDescent="0.2">
      <c r="A206" s="103" t="s">
        <v>793</v>
      </c>
      <c r="B206" s="55" t="s">
        <v>1444</v>
      </c>
      <c r="C206" s="55" t="s">
        <v>1445</v>
      </c>
      <c r="D206" s="54" t="s">
        <v>140</v>
      </c>
      <c r="E206" s="53">
        <v>5.0999999999999997E-2</v>
      </c>
      <c r="F206" s="53"/>
      <c r="G206" s="53">
        <v>5.0999999999999997E-2</v>
      </c>
      <c r="H206" s="51">
        <v>24712.04</v>
      </c>
      <c r="I206" s="52"/>
      <c r="J206" s="51">
        <v>1260.31</v>
      </c>
      <c r="K206" s="52"/>
      <c r="L206" s="96"/>
      <c r="AC206" s="39">
        <v>0</v>
      </c>
      <c r="AD206" s="39">
        <v>0</v>
      </c>
      <c r="AE206" s="39">
        <v>0</v>
      </c>
      <c r="AF206" s="39">
        <v>0</v>
      </c>
      <c r="AS206" s="39">
        <v>0</v>
      </c>
      <c r="AT206" s="39">
        <v>0</v>
      </c>
      <c r="BC206" s="39">
        <v>0</v>
      </c>
      <c r="BD206" s="39">
        <v>0</v>
      </c>
    </row>
    <row r="207" spans="1:56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</row>
    <row r="208" spans="1:56" ht="15" x14ac:dyDescent="0.25">
      <c r="C208" s="198" t="s">
        <v>74</v>
      </c>
      <c r="D208" s="198"/>
      <c r="E208" s="198"/>
      <c r="F208" s="198"/>
      <c r="G208" s="198"/>
      <c r="H208" s="198"/>
      <c r="I208" s="198">
        <f>J206</f>
        <v>1260.31</v>
      </c>
      <c r="J208" s="198"/>
      <c r="O208" s="49">
        <f>I208</f>
        <v>1260.31</v>
      </c>
      <c r="P208" s="39">
        <f>K208</f>
        <v>0</v>
      </c>
      <c r="Q208" s="39">
        <f>0</f>
        <v>0</v>
      </c>
      <c r="R208" s="39">
        <f>0</f>
        <v>0</v>
      </c>
      <c r="U208" s="39">
        <f>0</f>
        <v>0</v>
      </c>
      <c r="V208" s="39">
        <f>0</f>
        <v>0</v>
      </c>
      <c r="W208" s="39">
        <f>0</f>
        <v>0</v>
      </c>
      <c r="X208" s="39">
        <f>0</f>
        <v>0</v>
      </c>
      <c r="Z208" s="39">
        <f>0</f>
        <v>0</v>
      </c>
      <c r="AB208" s="49">
        <f>I208</f>
        <v>1260.31</v>
      </c>
      <c r="AN208" s="39">
        <v>0</v>
      </c>
      <c r="AO208" s="39">
        <v>0</v>
      </c>
      <c r="AP208" s="39">
        <v>0</v>
      </c>
      <c r="AQ208" s="39">
        <v>0</v>
      </c>
      <c r="AX208" s="39">
        <v>1260.31</v>
      </c>
      <c r="AY208" s="39">
        <v>1260.31</v>
      </c>
      <c r="AZ208" s="39">
        <v>0</v>
      </c>
      <c r="BA208" s="39">
        <v>0</v>
      </c>
    </row>
    <row r="209" spans="1:56" ht="28.5" x14ac:dyDescent="0.2">
      <c r="A209" s="103" t="s">
        <v>796</v>
      </c>
      <c r="B209" s="55" t="s">
        <v>1434</v>
      </c>
      <c r="C209" s="55" t="s">
        <v>1435</v>
      </c>
      <c r="D209" s="54" t="s">
        <v>140</v>
      </c>
      <c r="E209" s="53">
        <v>0.153</v>
      </c>
      <c r="F209" s="53"/>
      <c r="G209" s="53">
        <v>0.153</v>
      </c>
      <c r="H209" s="51">
        <v>21894.6</v>
      </c>
      <c r="I209" s="52"/>
      <c r="J209" s="51">
        <v>3349.87</v>
      </c>
      <c r="K209" s="52"/>
      <c r="L209" s="96"/>
      <c r="AC209" s="39">
        <v>0</v>
      </c>
      <c r="AD209" s="39">
        <v>0</v>
      </c>
      <c r="AE209" s="39">
        <v>0</v>
      </c>
      <c r="AF209" s="39">
        <v>0</v>
      </c>
      <c r="AS209" s="39">
        <v>0</v>
      </c>
      <c r="AT209" s="39">
        <v>0</v>
      </c>
      <c r="BC209" s="39">
        <v>0</v>
      </c>
      <c r="BD209" s="39">
        <v>0</v>
      </c>
    </row>
    <row r="210" spans="1:56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</row>
    <row r="211" spans="1:56" ht="15" x14ac:dyDescent="0.25">
      <c r="C211" s="198" t="s">
        <v>74</v>
      </c>
      <c r="D211" s="198"/>
      <c r="E211" s="198"/>
      <c r="F211" s="198"/>
      <c r="G211" s="198"/>
      <c r="H211" s="198"/>
      <c r="I211" s="198">
        <f>J209</f>
        <v>3349.87</v>
      </c>
      <c r="J211" s="198"/>
      <c r="O211" s="49">
        <f>I211</f>
        <v>3349.87</v>
      </c>
      <c r="P211" s="39">
        <f>K211</f>
        <v>0</v>
      </c>
      <c r="Q211" s="39">
        <f>0</f>
        <v>0</v>
      </c>
      <c r="R211" s="39">
        <f>0</f>
        <v>0</v>
      </c>
      <c r="U211" s="39">
        <f>0</f>
        <v>0</v>
      </c>
      <c r="V211" s="39">
        <f>0</f>
        <v>0</v>
      </c>
      <c r="W211" s="39">
        <f>0</f>
        <v>0</v>
      </c>
      <c r="X211" s="39">
        <f>0</f>
        <v>0</v>
      </c>
      <c r="Z211" s="39">
        <f>0</f>
        <v>0</v>
      </c>
      <c r="AB211" s="49">
        <f>I211</f>
        <v>3349.87</v>
      </c>
      <c r="AN211" s="39">
        <v>0</v>
      </c>
      <c r="AO211" s="39">
        <v>0</v>
      </c>
      <c r="AP211" s="39">
        <v>0</v>
      </c>
      <c r="AQ211" s="39">
        <v>0</v>
      </c>
      <c r="AX211" s="39">
        <v>3349.87</v>
      </c>
      <c r="AY211" s="39">
        <v>3349.87</v>
      </c>
      <c r="AZ211" s="39">
        <v>0</v>
      </c>
      <c r="BA211" s="39">
        <v>0</v>
      </c>
    </row>
    <row r="212" spans="1:56" ht="14.25" x14ac:dyDescent="0.2">
      <c r="A212" s="103" t="s">
        <v>799</v>
      </c>
      <c r="B212" s="55" t="s">
        <v>1450</v>
      </c>
      <c r="C212" s="55" t="s">
        <v>1451</v>
      </c>
      <c r="D212" s="54" t="s">
        <v>126</v>
      </c>
      <c r="E212" s="53">
        <v>8.25</v>
      </c>
      <c r="F212" s="53"/>
      <c r="G212" s="53">
        <v>8.25</v>
      </c>
      <c r="H212" s="51"/>
      <c r="I212" s="52"/>
      <c r="J212" s="51"/>
      <c r="K212" s="52"/>
      <c r="L212" s="96"/>
      <c r="AC212" s="39">
        <v>77.91</v>
      </c>
      <c r="AD212" s="39">
        <v>77.91</v>
      </c>
      <c r="AE212" s="39">
        <v>53.31</v>
      </c>
      <c r="AF212" s="39">
        <v>53.31</v>
      </c>
      <c r="AS212" s="39">
        <v>0</v>
      </c>
      <c r="AT212" s="39">
        <v>0</v>
      </c>
      <c r="BC212" s="39">
        <v>77.91</v>
      </c>
      <c r="BD212" s="39">
        <v>53.31</v>
      </c>
    </row>
    <row r="214" spans="1:56" ht="14.25" x14ac:dyDescent="0.2">
      <c r="A214" s="103"/>
      <c r="B214" s="61">
        <v>1</v>
      </c>
      <c r="C214" s="55" t="s">
        <v>33</v>
      </c>
      <c r="D214" s="54"/>
      <c r="E214" s="53"/>
      <c r="F214" s="53"/>
      <c r="G214" s="53"/>
      <c r="H214" s="51">
        <v>9.68</v>
      </c>
      <c r="I214" s="52"/>
      <c r="J214" s="51">
        <v>79.86</v>
      </c>
      <c r="K214" s="52"/>
      <c r="L214" s="96"/>
    </row>
    <row r="215" spans="1:56" ht="14.25" x14ac:dyDescent="0.2">
      <c r="A215" s="103"/>
      <c r="B215" s="61">
        <v>3</v>
      </c>
      <c r="C215" s="55" t="s">
        <v>34</v>
      </c>
      <c r="D215" s="54"/>
      <c r="E215" s="53"/>
      <c r="F215" s="53"/>
      <c r="G215" s="53"/>
      <c r="H215" s="51">
        <v>1.81</v>
      </c>
      <c r="I215" s="52"/>
      <c r="J215" s="51">
        <v>14.93</v>
      </c>
      <c r="K215" s="52"/>
      <c r="L215" s="96"/>
    </row>
    <row r="216" spans="1:56" ht="14.25" x14ac:dyDescent="0.2">
      <c r="A216" s="103"/>
      <c r="B216" s="61">
        <v>2</v>
      </c>
      <c r="C216" s="55" t="s">
        <v>67</v>
      </c>
      <c r="D216" s="54"/>
      <c r="E216" s="53"/>
      <c r="F216" s="53"/>
      <c r="G216" s="53"/>
      <c r="H216" s="51">
        <v>0.26</v>
      </c>
      <c r="I216" s="52"/>
      <c r="J216" s="62">
        <v>2.15</v>
      </c>
      <c r="K216" s="52"/>
      <c r="L216" s="97"/>
    </row>
    <row r="217" spans="1:56" ht="14.25" x14ac:dyDescent="0.2">
      <c r="A217" s="103"/>
      <c r="B217" s="61">
        <v>4</v>
      </c>
      <c r="C217" s="55" t="s">
        <v>35</v>
      </c>
      <c r="D217" s="54"/>
      <c r="E217" s="53"/>
      <c r="F217" s="53"/>
      <c r="G217" s="53"/>
      <c r="H217" s="51">
        <v>9.93</v>
      </c>
      <c r="I217" s="52"/>
      <c r="J217" s="51">
        <v>81.92</v>
      </c>
      <c r="K217" s="52"/>
      <c r="L217" s="96"/>
    </row>
    <row r="218" spans="1:56" ht="14.25" x14ac:dyDescent="0.2">
      <c r="A218" s="103"/>
      <c r="B218" s="55"/>
      <c r="C218" s="55" t="s">
        <v>68</v>
      </c>
      <c r="D218" s="54" t="s">
        <v>69</v>
      </c>
      <c r="E218" s="53">
        <v>1.03</v>
      </c>
      <c r="F218" s="53"/>
      <c r="G218" s="53">
        <v>8.4975000000000005</v>
      </c>
      <c r="H218" s="51"/>
      <c r="I218" s="52"/>
      <c r="J218" s="51"/>
      <c r="K218" s="52"/>
      <c r="L218" s="96"/>
    </row>
    <row r="219" spans="1:56" ht="14.25" x14ac:dyDescent="0.2">
      <c r="A219" s="103"/>
      <c r="B219" s="55"/>
      <c r="C219" s="60" t="s">
        <v>70</v>
      </c>
      <c r="D219" s="59" t="s">
        <v>69</v>
      </c>
      <c r="E219" s="58">
        <v>0.02</v>
      </c>
      <c r="F219" s="58"/>
      <c r="G219" s="58">
        <v>0.16500000000000001</v>
      </c>
      <c r="H219" s="56"/>
      <c r="I219" s="57"/>
      <c r="J219" s="56"/>
      <c r="K219" s="57"/>
      <c r="L219" s="95"/>
    </row>
    <row r="220" spans="1:56" ht="14.25" x14ac:dyDescent="0.2">
      <c r="A220" s="103"/>
      <c r="B220" s="55"/>
      <c r="C220" s="55" t="s">
        <v>71</v>
      </c>
      <c r="D220" s="54"/>
      <c r="E220" s="53"/>
      <c r="F220" s="53"/>
      <c r="G220" s="53"/>
      <c r="H220" s="51">
        <f>H214+H215+H217</f>
        <v>21.42</v>
      </c>
      <c r="I220" s="52"/>
      <c r="J220" s="51">
        <f>J214+J215+J217</f>
        <v>176.70999999999998</v>
      </c>
      <c r="K220" s="52"/>
      <c r="L220" s="96"/>
    </row>
    <row r="221" spans="1:56" ht="14.25" x14ac:dyDescent="0.2">
      <c r="A221" s="103"/>
      <c r="B221" s="55"/>
      <c r="C221" s="55" t="s">
        <v>72</v>
      </c>
      <c r="D221" s="54"/>
      <c r="E221" s="53"/>
      <c r="F221" s="53"/>
      <c r="G221" s="53"/>
      <c r="H221" s="51"/>
      <c r="I221" s="52"/>
      <c r="J221" s="51">
        <f>SUM(Q212:Q224)+SUM(V212:V224)</f>
        <v>82.01</v>
      </c>
      <c r="K221" s="52"/>
      <c r="L221" s="96"/>
    </row>
    <row r="222" spans="1:56" ht="28.5" x14ac:dyDescent="0.2">
      <c r="A222" s="103"/>
      <c r="B222" s="55" t="s">
        <v>1399</v>
      </c>
      <c r="C222" s="55" t="s">
        <v>1398</v>
      </c>
      <c r="D222" s="54" t="s">
        <v>73</v>
      </c>
      <c r="E222" s="53">
        <v>95</v>
      </c>
      <c r="F222" s="53"/>
      <c r="G222" s="53">
        <v>95</v>
      </c>
      <c r="H222" s="51"/>
      <c r="I222" s="52"/>
      <c r="J222" s="51">
        <f>SUM(AC212:AC224)</f>
        <v>77.91</v>
      </c>
      <c r="K222" s="52"/>
      <c r="L222" s="96"/>
    </row>
    <row r="223" spans="1:56" ht="57" x14ac:dyDescent="0.2">
      <c r="A223" s="104"/>
      <c r="B223" s="60" t="s">
        <v>1397</v>
      </c>
      <c r="C223" s="60" t="s">
        <v>1396</v>
      </c>
      <c r="D223" s="59" t="s">
        <v>73</v>
      </c>
      <c r="E223" s="58">
        <v>65</v>
      </c>
      <c r="F223" s="58"/>
      <c r="G223" s="58">
        <v>65</v>
      </c>
      <c r="H223" s="56"/>
      <c r="I223" s="57"/>
      <c r="J223" s="56">
        <f>SUM(AE212:AE224)</f>
        <v>53.31</v>
      </c>
      <c r="K223" s="57"/>
      <c r="L223" s="95"/>
    </row>
    <row r="224" spans="1:56" ht="15" x14ac:dyDescent="0.25">
      <c r="C224" s="198" t="s">
        <v>74</v>
      </c>
      <c r="D224" s="198"/>
      <c r="E224" s="198"/>
      <c r="F224" s="198"/>
      <c r="G224" s="198"/>
      <c r="H224" s="198"/>
      <c r="I224" s="198">
        <f>J214+J215+J217+J222+J223</f>
        <v>307.92999999999995</v>
      </c>
      <c r="J224" s="198"/>
      <c r="O224" s="49">
        <f>I224</f>
        <v>307.92999999999995</v>
      </c>
      <c r="P224" s="39">
        <f>K224</f>
        <v>0</v>
      </c>
      <c r="Q224" s="49">
        <f>J214</f>
        <v>79.86</v>
      </c>
      <c r="R224" s="49">
        <f>J214</f>
        <v>79.86</v>
      </c>
      <c r="U224" s="94">
        <f>L214</f>
        <v>0</v>
      </c>
      <c r="V224" s="49">
        <f>J216</f>
        <v>2.15</v>
      </c>
      <c r="W224" s="94">
        <f>L216</f>
        <v>0</v>
      </c>
      <c r="X224" s="49">
        <f>J215</f>
        <v>14.93</v>
      </c>
      <c r="Z224" s="94">
        <f>L215</f>
        <v>0</v>
      </c>
      <c r="AB224" s="49">
        <f>J217</f>
        <v>81.92</v>
      </c>
      <c r="AN224" s="39">
        <v>0</v>
      </c>
      <c r="AO224" s="39">
        <v>0</v>
      </c>
      <c r="AP224" s="39">
        <v>0</v>
      </c>
      <c r="AQ224" s="39">
        <v>0</v>
      </c>
      <c r="AX224" s="39">
        <v>307.92999999999995</v>
      </c>
      <c r="AY224" s="39">
        <v>81.92</v>
      </c>
      <c r="AZ224" s="39">
        <v>14.93</v>
      </c>
      <c r="BA224" s="39">
        <v>79.86</v>
      </c>
    </row>
    <row r="225" spans="1:56" ht="28.5" x14ac:dyDescent="0.2">
      <c r="A225" s="103" t="s">
        <v>802</v>
      </c>
      <c r="B225" s="55" t="s">
        <v>1434</v>
      </c>
      <c r="C225" s="55" t="s">
        <v>1435</v>
      </c>
      <c r="D225" s="54" t="s">
        <v>140</v>
      </c>
      <c r="E225" s="53">
        <v>0.14280000000000001</v>
      </c>
      <c r="F225" s="53"/>
      <c r="G225" s="53">
        <v>0.14280000000000001</v>
      </c>
      <c r="H225" s="51">
        <v>21894.6</v>
      </c>
      <c r="I225" s="52"/>
      <c r="J225" s="51">
        <v>3126.55</v>
      </c>
      <c r="K225" s="52"/>
      <c r="L225" s="96"/>
      <c r="AC225" s="39">
        <v>0</v>
      </c>
      <c r="AD225" s="39">
        <v>0</v>
      </c>
      <c r="AE225" s="39">
        <v>0</v>
      </c>
      <c r="AF225" s="39">
        <v>0</v>
      </c>
      <c r="AS225" s="39">
        <v>0</v>
      </c>
      <c r="AT225" s="39">
        <v>0</v>
      </c>
      <c r="BC225" s="39">
        <v>0</v>
      </c>
      <c r="BD225" s="39">
        <v>0</v>
      </c>
    </row>
    <row r="226" spans="1:56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</row>
    <row r="227" spans="1:56" ht="15" x14ac:dyDescent="0.25">
      <c r="C227" s="198" t="s">
        <v>74</v>
      </c>
      <c r="D227" s="198"/>
      <c r="E227" s="198"/>
      <c r="F227" s="198"/>
      <c r="G227" s="198"/>
      <c r="H227" s="198"/>
      <c r="I227" s="198">
        <f>J225</f>
        <v>3126.55</v>
      </c>
      <c r="J227" s="198"/>
      <c r="O227" s="49">
        <f>I227</f>
        <v>3126.55</v>
      </c>
      <c r="P227" s="39">
        <f>K227</f>
        <v>0</v>
      </c>
      <c r="Q227" s="39">
        <f>0</f>
        <v>0</v>
      </c>
      <c r="R227" s="39">
        <f>0</f>
        <v>0</v>
      </c>
      <c r="U227" s="39">
        <f>0</f>
        <v>0</v>
      </c>
      <c r="V227" s="39">
        <f>0</f>
        <v>0</v>
      </c>
      <c r="W227" s="39">
        <f>0</f>
        <v>0</v>
      </c>
      <c r="X227" s="39">
        <f>0</f>
        <v>0</v>
      </c>
      <c r="Z227" s="39">
        <f>0</f>
        <v>0</v>
      </c>
      <c r="AB227" s="49">
        <f>I227</f>
        <v>3126.55</v>
      </c>
      <c r="AN227" s="39">
        <v>0</v>
      </c>
      <c r="AO227" s="39">
        <v>0</v>
      </c>
      <c r="AP227" s="39">
        <v>0</v>
      </c>
      <c r="AQ227" s="39">
        <v>0</v>
      </c>
      <c r="AX227" s="39">
        <v>3126.55</v>
      </c>
      <c r="AY227" s="39">
        <v>3126.55</v>
      </c>
      <c r="AZ227" s="39">
        <v>0</v>
      </c>
      <c r="BA227" s="39">
        <v>0</v>
      </c>
    </row>
    <row r="228" spans="1:56" ht="28.5" x14ac:dyDescent="0.2">
      <c r="A228" s="103" t="s">
        <v>803</v>
      </c>
      <c r="B228" s="55" t="s">
        <v>1436</v>
      </c>
      <c r="C228" s="55" t="s">
        <v>1437</v>
      </c>
      <c r="D228" s="54" t="s">
        <v>140</v>
      </c>
      <c r="E228" s="53">
        <v>0.10199999999999999</v>
      </c>
      <c r="F228" s="53"/>
      <c r="G228" s="53">
        <v>0.10199999999999999</v>
      </c>
      <c r="H228" s="51">
        <v>17794.05</v>
      </c>
      <c r="I228" s="52"/>
      <c r="J228" s="51">
        <v>1814.99</v>
      </c>
      <c r="K228" s="52"/>
      <c r="L228" s="96"/>
      <c r="AC228" s="39">
        <v>0</v>
      </c>
      <c r="AD228" s="39">
        <v>0</v>
      </c>
      <c r="AE228" s="39">
        <v>0</v>
      </c>
      <c r="AF228" s="39">
        <v>0</v>
      </c>
      <c r="AS228" s="39">
        <v>0</v>
      </c>
      <c r="AT228" s="39">
        <v>0</v>
      </c>
      <c r="BC228" s="39">
        <v>0</v>
      </c>
      <c r="BD228" s="39">
        <v>0</v>
      </c>
    </row>
    <row r="229" spans="1:56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</row>
    <row r="230" spans="1:56" ht="15" x14ac:dyDescent="0.25">
      <c r="C230" s="198" t="s">
        <v>74</v>
      </c>
      <c r="D230" s="198"/>
      <c r="E230" s="198"/>
      <c r="F230" s="198"/>
      <c r="G230" s="198"/>
      <c r="H230" s="198"/>
      <c r="I230" s="198">
        <f>J228</f>
        <v>1814.99</v>
      </c>
      <c r="J230" s="198"/>
      <c r="O230" s="49">
        <f>I230</f>
        <v>1814.99</v>
      </c>
      <c r="P230" s="39">
        <f>K230</f>
        <v>0</v>
      </c>
      <c r="Q230" s="39">
        <f>0</f>
        <v>0</v>
      </c>
      <c r="R230" s="39">
        <f>0</f>
        <v>0</v>
      </c>
      <c r="U230" s="39">
        <f>0</f>
        <v>0</v>
      </c>
      <c r="V230" s="39">
        <f>0</f>
        <v>0</v>
      </c>
      <c r="W230" s="39">
        <f>0</f>
        <v>0</v>
      </c>
      <c r="X230" s="39">
        <f>0</f>
        <v>0</v>
      </c>
      <c r="Z230" s="39">
        <f>0</f>
        <v>0</v>
      </c>
      <c r="AB230" s="49">
        <f>I230</f>
        <v>1814.99</v>
      </c>
      <c r="AN230" s="39">
        <v>0</v>
      </c>
      <c r="AO230" s="39">
        <v>0</v>
      </c>
      <c r="AP230" s="39">
        <v>0</v>
      </c>
      <c r="AQ230" s="39">
        <v>0</v>
      </c>
      <c r="AX230" s="39">
        <v>1814.99</v>
      </c>
      <c r="AY230" s="39">
        <v>1814.99</v>
      </c>
      <c r="AZ230" s="39">
        <v>0</v>
      </c>
      <c r="BA230" s="39">
        <v>0</v>
      </c>
    </row>
    <row r="231" spans="1:56" ht="28.5" x14ac:dyDescent="0.2">
      <c r="A231" s="103" t="s">
        <v>806</v>
      </c>
      <c r="B231" s="55" t="s">
        <v>1434</v>
      </c>
      <c r="C231" s="55" t="s">
        <v>1435</v>
      </c>
      <c r="D231" s="54" t="s">
        <v>140</v>
      </c>
      <c r="E231" s="53">
        <v>6.6299999999999998E-2</v>
      </c>
      <c r="F231" s="53"/>
      <c r="G231" s="53">
        <v>6.6299999999999998E-2</v>
      </c>
      <c r="H231" s="51">
        <v>21894.6</v>
      </c>
      <c r="I231" s="52"/>
      <c r="J231" s="51">
        <v>1451.61</v>
      </c>
      <c r="K231" s="52"/>
      <c r="L231" s="96"/>
      <c r="AC231" s="39">
        <v>0</v>
      </c>
      <c r="AD231" s="39">
        <v>0</v>
      </c>
      <c r="AE231" s="39">
        <v>0</v>
      </c>
      <c r="AF231" s="39">
        <v>0</v>
      </c>
      <c r="AS231" s="39">
        <v>0</v>
      </c>
      <c r="AT231" s="39">
        <v>0</v>
      </c>
      <c r="BC231" s="39">
        <v>0</v>
      </c>
      <c r="BD231" s="39">
        <v>0</v>
      </c>
    </row>
    <row r="232" spans="1:56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</row>
    <row r="233" spans="1:56" ht="15" x14ac:dyDescent="0.25">
      <c r="C233" s="198" t="s">
        <v>74</v>
      </c>
      <c r="D233" s="198"/>
      <c r="E233" s="198"/>
      <c r="F233" s="198"/>
      <c r="G233" s="198"/>
      <c r="H233" s="198"/>
      <c r="I233" s="198">
        <f>J231</f>
        <v>1451.61</v>
      </c>
      <c r="J233" s="198"/>
      <c r="O233" s="49">
        <f>I233</f>
        <v>1451.61</v>
      </c>
      <c r="P233" s="39">
        <f>K233</f>
        <v>0</v>
      </c>
      <c r="Q233" s="39">
        <f>0</f>
        <v>0</v>
      </c>
      <c r="R233" s="39">
        <f>0</f>
        <v>0</v>
      </c>
      <c r="U233" s="39">
        <f>0</f>
        <v>0</v>
      </c>
      <c r="V233" s="39">
        <f>0</f>
        <v>0</v>
      </c>
      <c r="W233" s="39">
        <f>0</f>
        <v>0</v>
      </c>
      <c r="X233" s="39">
        <f>0</f>
        <v>0</v>
      </c>
      <c r="Z233" s="39">
        <f>0</f>
        <v>0</v>
      </c>
      <c r="AB233" s="49">
        <f>I233</f>
        <v>1451.61</v>
      </c>
      <c r="AN233" s="39">
        <v>0</v>
      </c>
      <c r="AO233" s="39">
        <v>0</v>
      </c>
      <c r="AP233" s="39">
        <v>0</v>
      </c>
      <c r="AQ233" s="39">
        <v>0</v>
      </c>
      <c r="AX233" s="39">
        <v>1451.61</v>
      </c>
      <c r="AY233" s="39">
        <v>1451.61</v>
      </c>
      <c r="AZ233" s="39">
        <v>0</v>
      </c>
      <c r="BA233" s="39">
        <v>0</v>
      </c>
    </row>
    <row r="234" spans="1:56" ht="14.25" x14ac:dyDescent="0.2">
      <c r="A234" s="103" t="s">
        <v>809</v>
      </c>
      <c r="B234" s="55" t="s">
        <v>1452</v>
      </c>
      <c r="C234" s="55" t="s">
        <v>1453</v>
      </c>
      <c r="D234" s="54" t="s">
        <v>140</v>
      </c>
      <c r="E234" s="53">
        <v>0.33150000000000002</v>
      </c>
      <c r="F234" s="53"/>
      <c r="G234" s="53">
        <v>0.33150000000000002</v>
      </c>
      <c r="H234" s="51">
        <v>4947.03</v>
      </c>
      <c r="I234" s="52"/>
      <c r="J234" s="51">
        <v>1639.94</v>
      </c>
      <c r="K234" s="52"/>
      <c r="L234" s="96"/>
      <c r="AC234" s="39">
        <v>0</v>
      </c>
      <c r="AD234" s="39">
        <v>0</v>
      </c>
      <c r="AE234" s="39">
        <v>0</v>
      </c>
      <c r="AF234" s="39">
        <v>0</v>
      </c>
      <c r="AS234" s="39">
        <v>0</v>
      </c>
      <c r="AT234" s="39">
        <v>0</v>
      </c>
      <c r="BC234" s="39">
        <v>0</v>
      </c>
      <c r="BD234" s="39">
        <v>0</v>
      </c>
    </row>
    <row r="235" spans="1:56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</row>
    <row r="236" spans="1:56" ht="15" x14ac:dyDescent="0.25">
      <c r="C236" s="198" t="s">
        <v>74</v>
      </c>
      <c r="D236" s="198"/>
      <c r="E236" s="198"/>
      <c r="F236" s="198"/>
      <c r="G236" s="198"/>
      <c r="H236" s="198"/>
      <c r="I236" s="198">
        <f>J234</f>
        <v>1639.94</v>
      </c>
      <c r="J236" s="198"/>
      <c r="O236" s="49">
        <f>I236</f>
        <v>1639.94</v>
      </c>
      <c r="P236" s="39">
        <f>K236</f>
        <v>0</v>
      </c>
      <c r="Q236" s="39">
        <f>0</f>
        <v>0</v>
      </c>
      <c r="R236" s="39">
        <f>0</f>
        <v>0</v>
      </c>
      <c r="U236" s="39">
        <f>0</f>
        <v>0</v>
      </c>
      <c r="V236" s="39">
        <f>0</f>
        <v>0</v>
      </c>
      <c r="W236" s="39">
        <f>0</f>
        <v>0</v>
      </c>
      <c r="X236" s="39">
        <f>0</f>
        <v>0</v>
      </c>
      <c r="Z236" s="39">
        <f>0</f>
        <v>0</v>
      </c>
      <c r="AB236" s="49">
        <f>I236</f>
        <v>1639.94</v>
      </c>
      <c r="AN236" s="39">
        <v>0</v>
      </c>
      <c r="AO236" s="39">
        <v>0</v>
      </c>
      <c r="AP236" s="39">
        <v>0</v>
      </c>
      <c r="AQ236" s="39">
        <v>0</v>
      </c>
      <c r="AX236" s="39">
        <v>1639.94</v>
      </c>
      <c r="AY236" s="39">
        <v>1639.94</v>
      </c>
      <c r="AZ236" s="39">
        <v>0</v>
      </c>
      <c r="BA236" s="39">
        <v>0</v>
      </c>
    </row>
    <row r="237" spans="1:56" ht="14.25" x14ac:dyDescent="0.2">
      <c r="A237" s="103" t="s">
        <v>812</v>
      </c>
      <c r="B237" s="55" t="s">
        <v>1452</v>
      </c>
      <c r="C237" s="55" t="s">
        <v>1453</v>
      </c>
      <c r="D237" s="54" t="s">
        <v>140</v>
      </c>
      <c r="E237" s="53">
        <v>6.6299999999999998E-2</v>
      </c>
      <c r="F237" s="53"/>
      <c r="G237" s="53">
        <v>6.6299999999999998E-2</v>
      </c>
      <c r="H237" s="51">
        <v>4947.03</v>
      </c>
      <c r="I237" s="52"/>
      <c r="J237" s="51">
        <v>327.99</v>
      </c>
      <c r="K237" s="52"/>
      <c r="L237" s="96"/>
      <c r="AC237" s="39">
        <v>0</v>
      </c>
      <c r="AD237" s="39">
        <v>0</v>
      </c>
      <c r="AE237" s="39">
        <v>0</v>
      </c>
      <c r="AF237" s="39">
        <v>0</v>
      </c>
      <c r="AS237" s="39">
        <v>0</v>
      </c>
      <c r="AT237" s="39">
        <v>0</v>
      </c>
      <c r="BC237" s="39">
        <v>0</v>
      </c>
      <c r="BD237" s="39">
        <v>0</v>
      </c>
    </row>
    <row r="238" spans="1:56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</row>
    <row r="239" spans="1:56" ht="15" x14ac:dyDescent="0.25">
      <c r="C239" s="198" t="s">
        <v>74</v>
      </c>
      <c r="D239" s="198"/>
      <c r="E239" s="198"/>
      <c r="F239" s="198"/>
      <c r="G239" s="198"/>
      <c r="H239" s="198"/>
      <c r="I239" s="198">
        <f>J237</f>
        <v>327.99</v>
      </c>
      <c r="J239" s="198"/>
      <c r="O239" s="49">
        <f>I239</f>
        <v>327.99</v>
      </c>
      <c r="P239" s="39">
        <f>K239</f>
        <v>0</v>
      </c>
      <c r="Q239" s="39">
        <f>0</f>
        <v>0</v>
      </c>
      <c r="R239" s="39">
        <f>0</f>
        <v>0</v>
      </c>
      <c r="U239" s="39">
        <f>0</f>
        <v>0</v>
      </c>
      <c r="V239" s="39">
        <f>0</f>
        <v>0</v>
      </c>
      <c r="W239" s="39">
        <f>0</f>
        <v>0</v>
      </c>
      <c r="X239" s="39">
        <f>0</f>
        <v>0</v>
      </c>
      <c r="Z239" s="39">
        <f>0</f>
        <v>0</v>
      </c>
      <c r="AB239" s="49">
        <f>I239</f>
        <v>327.99</v>
      </c>
      <c r="AN239" s="39">
        <v>0</v>
      </c>
      <c r="AO239" s="39">
        <v>0</v>
      </c>
      <c r="AP239" s="39">
        <v>0</v>
      </c>
      <c r="AQ239" s="39">
        <v>0</v>
      </c>
      <c r="AX239" s="39">
        <v>327.99</v>
      </c>
      <c r="AY239" s="39">
        <v>327.99</v>
      </c>
      <c r="AZ239" s="39">
        <v>0</v>
      </c>
      <c r="BA239" s="39">
        <v>0</v>
      </c>
    </row>
    <row r="240" spans="1:56" ht="14.25" x14ac:dyDescent="0.2">
      <c r="A240" s="103" t="s">
        <v>614</v>
      </c>
      <c r="B240" s="55" t="s">
        <v>1452</v>
      </c>
      <c r="C240" s="55" t="s">
        <v>1453</v>
      </c>
      <c r="D240" s="54" t="s">
        <v>140</v>
      </c>
      <c r="E240" s="53">
        <v>0.1326</v>
      </c>
      <c r="F240" s="53"/>
      <c r="G240" s="53">
        <v>0.1326</v>
      </c>
      <c r="H240" s="51">
        <v>4947.03</v>
      </c>
      <c r="I240" s="52"/>
      <c r="J240" s="51">
        <v>655.98</v>
      </c>
      <c r="K240" s="52"/>
      <c r="L240" s="96"/>
      <c r="AC240" s="39">
        <v>0</v>
      </c>
      <c r="AD240" s="39">
        <v>0</v>
      </c>
      <c r="AE240" s="39">
        <v>0</v>
      </c>
      <c r="AF240" s="39">
        <v>0</v>
      </c>
      <c r="AS240" s="39">
        <v>0</v>
      </c>
      <c r="AT240" s="39">
        <v>0</v>
      </c>
      <c r="BC240" s="39">
        <v>0</v>
      </c>
      <c r="BD240" s="39">
        <v>0</v>
      </c>
    </row>
    <row r="241" spans="1:56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</row>
    <row r="242" spans="1:56" ht="15" x14ac:dyDescent="0.25">
      <c r="C242" s="198" t="s">
        <v>74</v>
      </c>
      <c r="D242" s="198"/>
      <c r="E242" s="198"/>
      <c r="F242" s="198"/>
      <c r="G242" s="198"/>
      <c r="H242" s="198"/>
      <c r="I242" s="198">
        <f>J240</f>
        <v>655.98</v>
      </c>
      <c r="J242" s="198"/>
      <c r="O242" s="49">
        <f>I242</f>
        <v>655.98</v>
      </c>
      <c r="P242" s="39">
        <f>K242</f>
        <v>0</v>
      </c>
      <c r="Q242" s="39">
        <f>0</f>
        <v>0</v>
      </c>
      <c r="R242" s="39">
        <f>0</f>
        <v>0</v>
      </c>
      <c r="U242" s="39">
        <f>0</f>
        <v>0</v>
      </c>
      <c r="V242" s="39">
        <f>0</f>
        <v>0</v>
      </c>
      <c r="W242" s="39">
        <f>0</f>
        <v>0</v>
      </c>
      <c r="X242" s="39">
        <f>0</f>
        <v>0</v>
      </c>
      <c r="Z242" s="39">
        <f>0</f>
        <v>0</v>
      </c>
      <c r="AB242" s="49">
        <f>I242</f>
        <v>655.98</v>
      </c>
      <c r="AN242" s="39">
        <v>0</v>
      </c>
      <c r="AO242" s="39">
        <v>0</v>
      </c>
      <c r="AP242" s="39">
        <v>0</v>
      </c>
      <c r="AQ242" s="39">
        <v>0</v>
      </c>
      <c r="AX242" s="39">
        <v>655.98</v>
      </c>
      <c r="AY242" s="39">
        <v>655.98</v>
      </c>
      <c r="AZ242" s="39">
        <v>0</v>
      </c>
      <c r="BA242" s="39">
        <v>0</v>
      </c>
    </row>
    <row r="243" spans="1:56" ht="14.25" x14ac:dyDescent="0.2">
      <c r="A243" s="103" t="s">
        <v>616</v>
      </c>
      <c r="B243" s="55" t="s">
        <v>1454</v>
      </c>
      <c r="C243" s="55" t="s">
        <v>1455</v>
      </c>
      <c r="D243" s="54" t="s">
        <v>126</v>
      </c>
      <c r="E243" s="53">
        <v>2.4</v>
      </c>
      <c r="F243" s="53"/>
      <c r="G243" s="53">
        <v>2.4</v>
      </c>
      <c r="H243" s="51"/>
      <c r="I243" s="52"/>
      <c r="J243" s="51"/>
      <c r="K243" s="52"/>
      <c r="L243" s="96"/>
      <c r="AC243" s="39">
        <v>45.28</v>
      </c>
      <c r="AD243" s="39">
        <v>45.28</v>
      </c>
      <c r="AE243" s="39">
        <v>30.98</v>
      </c>
      <c r="AF243" s="39">
        <v>30.98</v>
      </c>
      <c r="AS243" s="39">
        <v>0</v>
      </c>
      <c r="AT243" s="39">
        <v>0</v>
      </c>
      <c r="BC243" s="39">
        <v>45.28</v>
      </c>
      <c r="BD243" s="39">
        <v>30.98</v>
      </c>
    </row>
    <row r="245" spans="1:56" ht="14.25" x14ac:dyDescent="0.2">
      <c r="A245" s="103"/>
      <c r="B245" s="61">
        <v>1</v>
      </c>
      <c r="C245" s="55" t="s">
        <v>33</v>
      </c>
      <c r="D245" s="54"/>
      <c r="E245" s="53"/>
      <c r="F245" s="53"/>
      <c r="G245" s="53"/>
      <c r="H245" s="51">
        <v>19.36</v>
      </c>
      <c r="I245" s="52"/>
      <c r="J245" s="51">
        <v>46.46</v>
      </c>
      <c r="K245" s="52"/>
      <c r="L245" s="96"/>
    </row>
    <row r="246" spans="1:56" ht="14.25" x14ac:dyDescent="0.2">
      <c r="A246" s="103"/>
      <c r="B246" s="61">
        <v>3</v>
      </c>
      <c r="C246" s="55" t="s">
        <v>34</v>
      </c>
      <c r="D246" s="54"/>
      <c r="E246" s="53"/>
      <c r="F246" s="53"/>
      <c r="G246" s="53"/>
      <c r="H246" s="51">
        <v>3.62</v>
      </c>
      <c r="I246" s="52"/>
      <c r="J246" s="51">
        <v>8.69</v>
      </c>
      <c r="K246" s="52"/>
      <c r="L246" s="96"/>
    </row>
    <row r="247" spans="1:56" ht="14.25" x14ac:dyDescent="0.2">
      <c r="A247" s="103"/>
      <c r="B247" s="61">
        <v>2</v>
      </c>
      <c r="C247" s="55" t="s">
        <v>67</v>
      </c>
      <c r="D247" s="54"/>
      <c r="E247" s="53"/>
      <c r="F247" s="53"/>
      <c r="G247" s="53"/>
      <c r="H247" s="51">
        <v>0.5</v>
      </c>
      <c r="I247" s="52"/>
      <c r="J247" s="62">
        <v>1.2</v>
      </c>
      <c r="K247" s="52"/>
      <c r="L247" s="97"/>
    </row>
    <row r="248" spans="1:56" ht="14.25" x14ac:dyDescent="0.2">
      <c r="A248" s="103"/>
      <c r="B248" s="61">
        <v>4</v>
      </c>
      <c r="C248" s="55" t="s">
        <v>35</v>
      </c>
      <c r="D248" s="54"/>
      <c r="E248" s="53"/>
      <c r="F248" s="53"/>
      <c r="G248" s="53"/>
      <c r="H248" s="51">
        <v>10.48</v>
      </c>
      <c r="I248" s="52"/>
      <c r="J248" s="51">
        <v>25.15</v>
      </c>
      <c r="K248" s="52"/>
      <c r="L248" s="96"/>
    </row>
    <row r="249" spans="1:56" ht="14.25" x14ac:dyDescent="0.2">
      <c r="A249" s="103"/>
      <c r="B249" s="55"/>
      <c r="C249" s="55" t="s">
        <v>68</v>
      </c>
      <c r="D249" s="54" t="s">
        <v>69</v>
      </c>
      <c r="E249" s="53">
        <v>2.06</v>
      </c>
      <c r="F249" s="53"/>
      <c r="G249" s="53">
        <v>4.944</v>
      </c>
      <c r="H249" s="51"/>
      <c r="I249" s="52"/>
      <c r="J249" s="51"/>
      <c r="K249" s="52"/>
      <c r="L249" s="96"/>
    </row>
    <row r="250" spans="1:56" ht="14.25" x14ac:dyDescent="0.2">
      <c r="A250" s="103"/>
      <c r="B250" s="55"/>
      <c r="C250" s="60" t="s">
        <v>70</v>
      </c>
      <c r="D250" s="59" t="s">
        <v>69</v>
      </c>
      <c r="E250" s="58">
        <v>0.04</v>
      </c>
      <c r="F250" s="58"/>
      <c r="G250" s="58">
        <v>9.6000000000000002E-2</v>
      </c>
      <c r="H250" s="56"/>
      <c r="I250" s="57"/>
      <c r="J250" s="56"/>
      <c r="K250" s="57"/>
      <c r="L250" s="95"/>
    </row>
    <row r="251" spans="1:56" ht="14.25" x14ac:dyDescent="0.2">
      <c r="A251" s="103"/>
      <c r="B251" s="55"/>
      <c r="C251" s="55" t="s">
        <v>71</v>
      </c>
      <c r="D251" s="54"/>
      <c r="E251" s="53"/>
      <c r="F251" s="53"/>
      <c r="G251" s="53"/>
      <c r="H251" s="51">
        <f>H245+H246+H248</f>
        <v>33.46</v>
      </c>
      <c r="I251" s="52"/>
      <c r="J251" s="51">
        <f>J245+J246+J248</f>
        <v>80.3</v>
      </c>
      <c r="K251" s="52"/>
      <c r="L251" s="96"/>
    </row>
    <row r="252" spans="1:56" ht="14.25" x14ac:dyDescent="0.2">
      <c r="A252" s="103"/>
      <c r="B252" s="55"/>
      <c r="C252" s="55" t="s">
        <v>72</v>
      </c>
      <c r="D252" s="54"/>
      <c r="E252" s="53"/>
      <c r="F252" s="53"/>
      <c r="G252" s="53"/>
      <c r="H252" s="51"/>
      <c r="I252" s="52"/>
      <c r="J252" s="51">
        <f>SUM(Q243:Q255)+SUM(V243:V255)</f>
        <v>47.660000000000004</v>
      </c>
      <c r="K252" s="52"/>
      <c r="L252" s="96"/>
    </row>
    <row r="253" spans="1:56" ht="28.5" x14ac:dyDescent="0.2">
      <c r="A253" s="103"/>
      <c r="B253" s="55" t="s">
        <v>1399</v>
      </c>
      <c r="C253" s="55" t="s">
        <v>1398</v>
      </c>
      <c r="D253" s="54" t="s">
        <v>73</v>
      </c>
      <c r="E253" s="53">
        <v>95</v>
      </c>
      <c r="F253" s="53"/>
      <c r="G253" s="53">
        <v>95</v>
      </c>
      <c r="H253" s="51"/>
      <c r="I253" s="52"/>
      <c r="J253" s="51">
        <f>SUM(AC243:AC255)</f>
        <v>45.28</v>
      </c>
      <c r="K253" s="52"/>
      <c r="L253" s="96"/>
    </row>
    <row r="254" spans="1:56" ht="57" x14ac:dyDescent="0.2">
      <c r="A254" s="104"/>
      <c r="B254" s="60" t="s">
        <v>1397</v>
      </c>
      <c r="C254" s="60" t="s">
        <v>1396</v>
      </c>
      <c r="D254" s="59" t="s">
        <v>73</v>
      </c>
      <c r="E254" s="58">
        <v>65</v>
      </c>
      <c r="F254" s="58"/>
      <c r="G254" s="58">
        <v>65</v>
      </c>
      <c r="H254" s="56"/>
      <c r="I254" s="57"/>
      <c r="J254" s="56">
        <f>SUM(AE243:AE255)</f>
        <v>30.98</v>
      </c>
      <c r="K254" s="57"/>
      <c r="L254" s="95"/>
    </row>
    <row r="255" spans="1:56" ht="15" x14ac:dyDescent="0.25">
      <c r="C255" s="198" t="s">
        <v>74</v>
      </c>
      <c r="D255" s="198"/>
      <c r="E255" s="198"/>
      <c r="F255" s="198"/>
      <c r="G255" s="198"/>
      <c r="H255" s="198"/>
      <c r="I255" s="198">
        <f>J245+J246+J248+J253+J254</f>
        <v>156.56</v>
      </c>
      <c r="J255" s="198"/>
      <c r="O255" s="49">
        <f>I255</f>
        <v>156.56</v>
      </c>
      <c r="P255" s="39">
        <f>K255</f>
        <v>0</v>
      </c>
      <c r="Q255" s="49">
        <f>J245</f>
        <v>46.46</v>
      </c>
      <c r="R255" s="49">
        <f>J245</f>
        <v>46.46</v>
      </c>
      <c r="U255" s="94">
        <f>L245</f>
        <v>0</v>
      </c>
      <c r="V255" s="49">
        <f>J247</f>
        <v>1.2</v>
      </c>
      <c r="W255" s="94">
        <f>L247</f>
        <v>0</v>
      </c>
      <c r="X255" s="49">
        <f>J246</f>
        <v>8.69</v>
      </c>
      <c r="Z255" s="94">
        <f>L246</f>
        <v>0</v>
      </c>
      <c r="AB255" s="49">
        <f>J248</f>
        <v>25.15</v>
      </c>
      <c r="AN255" s="39">
        <v>0</v>
      </c>
      <c r="AO255" s="39">
        <v>0</v>
      </c>
      <c r="AP255" s="39">
        <v>0</v>
      </c>
      <c r="AQ255" s="39">
        <v>0</v>
      </c>
      <c r="AX255" s="39">
        <v>156.56</v>
      </c>
      <c r="AY255" s="39">
        <v>25.15</v>
      </c>
      <c r="AZ255" s="39">
        <v>8.69</v>
      </c>
      <c r="BA255" s="39">
        <v>46.46</v>
      </c>
    </row>
    <row r="256" spans="1:56" ht="28.5" x14ac:dyDescent="0.2">
      <c r="A256" s="103" t="s">
        <v>619</v>
      </c>
      <c r="B256" s="55" t="s">
        <v>1446</v>
      </c>
      <c r="C256" s="55" t="s">
        <v>1447</v>
      </c>
      <c r="D256" s="54" t="s">
        <v>140</v>
      </c>
      <c r="E256" s="53">
        <v>5.0999999999999997E-2</v>
      </c>
      <c r="F256" s="53"/>
      <c r="G256" s="53">
        <v>5.0999999999999997E-2</v>
      </c>
      <c r="H256" s="51">
        <v>36911.370000000003</v>
      </c>
      <c r="I256" s="52"/>
      <c r="J256" s="51">
        <v>1882.48</v>
      </c>
      <c r="K256" s="52"/>
      <c r="L256" s="96"/>
      <c r="AC256" s="39">
        <v>0</v>
      </c>
      <c r="AD256" s="39">
        <v>0</v>
      </c>
      <c r="AE256" s="39">
        <v>0</v>
      </c>
      <c r="AF256" s="39">
        <v>0</v>
      </c>
      <c r="AS256" s="39">
        <v>0</v>
      </c>
      <c r="AT256" s="39">
        <v>0</v>
      </c>
      <c r="BC256" s="39">
        <v>0</v>
      </c>
      <c r="BD256" s="39">
        <v>0</v>
      </c>
    </row>
    <row r="257" spans="1:56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</row>
    <row r="258" spans="1:56" ht="15" x14ac:dyDescent="0.25">
      <c r="C258" s="198" t="s">
        <v>74</v>
      </c>
      <c r="D258" s="198"/>
      <c r="E258" s="198"/>
      <c r="F258" s="198"/>
      <c r="G258" s="198"/>
      <c r="H258" s="198"/>
      <c r="I258" s="198">
        <f>J256</f>
        <v>1882.48</v>
      </c>
      <c r="J258" s="198"/>
      <c r="O258" s="49">
        <f>I258</f>
        <v>1882.48</v>
      </c>
      <c r="P258" s="39">
        <f>K258</f>
        <v>0</v>
      </c>
      <c r="Q258" s="39">
        <f>0</f>
        <v>0</v>
      </c>
      <c r="R258" s="39">
        <f>0</f>
        <v>0</v>
      </c>
      <c r="U258" s="39">
        <f>0</f>
        <v>0</v>
      </c>
      <c r="V258" s="39">
        <f>0</f>
        <v>0</v>
      </c>
      <c r="W258" s="39">
        <f>0</f>
        <v>0</v>
      </c>
      <c r="X258" s="39">
        <f>0</f>
        <v>0</v>
      </c>
      <c r="Z258" s="39">
        <f>0</f>
        <v>0</v>
      </c>
      <c r="AB258" s="49">
        <f>I258</f>
        <v>1882.48</v>
      </c>
      <c r="AN258" s="39">
        <v>0</v>
      </c>
      <c r="AO258" s="39">
        <v>0</v>
      </c>
      <c r="AP258" s="39">
        <v>0</v>
      </c>
      <c r="AQ258" s="39">
        <v>0</v>
      </c>
      <c r="AX258" s="39">
        <v>1882.48</v>
      </c>
      <c r="AY258" s="39">
        <v>1882.48</v>
      </c>
      <c r="AZ258" s="39">
        <v>0</v>
      </c>
      <c r="BA258" s="39">
        <v>0</v>
      </c>
    </row>
    <row r="259" spans="1:56" ht="28.5" x14ac:dyDescent="0.2">
      <c r="A259" s="103" t="s">
        <v>621</v>
      </c>
      <c r="B259" s="55" t="s">
        <v>1446</v>
      </c>
      <c r="C259" s="55" t="s">
        <v>1447</v>
      </c>
      <c r="D259" s="54" t="s">
        <v>140</v>
      </c>
      <c r="E259" s="53">
        <v>2.0400000000000001E-2</v>
      </c>
      <c r="F259" s="53"/>
      <c r="G259" s="53">
        <v>2.0400000000000001E-2</v>
      </c>
      <c r="H259" s="51">
        <v>36911.370000000003</v>
      </c>
      <c r="I259" s="52"/>
      <c r="J259" s="51">
        <v>752.99</v>
      </c>
      <c r="K259" s="52"/>
      <c r="L259" s="96"/>
      <c r="AC259" s="39">
        <v>0</v>
      </c>
      <c r="AD259" s="39">
        <v>0</v>
      </c>
      <c r="AE259" s="39">
        <v>0</v>
      </c>
      <c r="AF259" s="39">
        <v>0</v>
      </c>
      <c r="AS259" s="39">
        <v>0</v>
      </c>
      <c r="AT259" s="39">
        <v>0</v>
      </c>
      <c r="BC259" s="39">
        <v>0</v>
      </c>
      <c r="BD259" s="39">
        <v>0</v>
      </c>
    </row>
    <row r="260" spans="1:56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</row>
    <row r="261" spans="1:56" ht="15" x14ac:dyDescent="0.25">
      <c r="C261" s="198" t="s">
        <v>74</v>
      </c>
      <c r="D261" s="198"/>
      <c r="E261" s="198"/>
      <c r="F261" s="198"/>
      <c r="G261" s="198"/>
      <c r="H261" s="198"/>
      <c r="I261" s="198">
        <f>J259</f>
        <v>752.99</v>
      </c>
      <c r="J261" s="198"/>
      <c r="O261" s="49">
        <f>I261</f>
        <v>752.99</v>
      </c>
      <c r="P261" s="39">
        <f>K261</f>
        <v>0</v>
      </c>
      <c r="Q261" s="39">
        <f>0</f>
        <v>0</v>
      </c>
      <c r="R261" s="39">
        <f>0</f>
        <v>0</v>
      </c>
      <c r="U261" s="39">
        <f>0</f>
        <v>0</v>
      </c>
      <c r="V261" s="39">
        <f>0</f>
        <v>0</v>
      </c>
      <c r="W261" s="39">
        <f>0</f>
        <v>0</v>
      </c>
      <c r="X261" s="39">
        <f>0</f>
        <v>0</v>
      </c>
      <c r="Z261" s="39">
        <f>0</f>
        <v>0</v>
      </c>
      <c r="AB261" s="49">
        <f>I261</f>
        <v>752.99</v>
      </c>
      <c r="AN261" s="39">
        <v>0</v>
      </c>
      <c r="AO261" s="39">
        <v>0</v>
      </c>
      <c r="AP261" s="39">
        <v>0</v>
      </c>
      <c r="AQ261" s="39">
        <v>0</v>
      </c>
      <c r="AX261" s="39">
        <v>752.99</v>
      </c>
      <c r="AY261" s="39">
        <v>752.99</v>
      </c>
      <c r="AZ261" s="39">
        <v>0</v>
      </c>
      <c r="BA261" s="39">
        <v>0</v>
      </c>
    </row>
    <row r="262" spans="1:56" ht="28.5" x14ac:dyDescent="0.2">
      <c r="A262" s="103" t="s">
        <v>625</v>
      </c>
      <c r="B262" s="55" t="s">
        <v>1444</v>
      </c>
      <c r="C262" s="55" t="s">
        <v>1445</v>
      </c>
      <c r="D262" s="54" t="s">
        <v>140</v>
      </c>
      <c r="E262" s="53">
        <v>6.6299999999999998E-2</v>
      </c>
      <c r="F262" s="53"/>
      <c r="G262" s="53">
        <v>6.6299999999999998E-2</v>
      </c>
      <c r="H262" s="51">
        <v>24712.04</v>
      </c>
      <c r="I262" s="52"/>
      <c r="J262" s="51">
        <v>1638.41</v>
      </c>
      <c r="K262" s="52"/>
      <c r="L262" s="96"/>
      <c r="AC262" s="39">
        <v>0</v>
      </c>
      <c r="AD262" s="39">
        <v>0</v>
      </c>
      <c r="AE262" s="39">
        <v>0</v>
      </c>
      <c r="AF262" s="39">
        <v>0</v>
      </c>
      <c r="AS262" s="39">
        <v>0</v>
      </c>
      <c r="AT262" s="39">
        <v>0</v>
      </c>
      <c r="BC262" s="39">
        <v>0</v>
      </c>
      <c r="BD262" s="39">
        <v>0</v>
      </c>
    </row>
    <row r="263" spans="1:56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</row>
    <row r="264" spans="1:56" ht="15" x14ac:dyDescent="0.25">
      <c r="C264" s="198" t="s">
        <v>74</v>
      </c>
      <c r="D264" s="198"/>
      <c r="E264" s="198"/>
      <c r="F264" s="198"/>
      <c r="G264" s="198"/>
      <c r="H264" s="198"/>
      <c r="I264" s="198">
        <f>J262</f>
        <v>1638.41</v>
      </c>
      <c r="J264" s="198"/>
      <c r="O264" s="49">
        <f>I264</f>
        <v>1638.41</v>
      </c>
      <c r="P264" s="39">
        <f>K264</f>
        <v>0</v>
      </c>
      <c r="Q264" s="39">
        <f>0</f>
        <v>0</v>
      </c>
      <c r="R264" s="39">
        <f>0</f>
        <v>0</v>
      </c>
      <c r="U264" s="39">
        <f>0</f>
        <v>0</v>
      </c>
      <c r="V264" s="39">
        <f>0</f>
        <v>0</v>
      </c>
      <c r="W264" s="39">
        <f>0</f>
        <v>0</v>
      </c>
      <c r="X264" s="39">
        <f>0</f>
        <v>0</v>
      </c>
      <c r="Z264" s="39">
        <f>0</f>
        <v>0</v>
      </c>
      <c r="AB264" s="49">
        <f>I264</f>
        <v>1638.41</v>
      </c>
      <c r="AN264" s="39">
        <v>0</v>
      </c>
      <c r="AO264" s="39">
        <v>0</v>
      </c>
      <c r="AP264" s="39">
        <v>0</v>
      </c>
      <c r="AQ264" s="39">
        <v>0</v>
      </c>
      <c r="AX264" s="39">
        <v>1638.41</v>
      </c>
      <c r="AY264" s="39">
        <v>1638.41</v>
      </c>
      <c r="AZ264" s="39">
        <v>0</v>
      </c>
      <c r="BA264" s="39">
        <v>0</v>
      </c>
    </row>
    <row r="265" spans="1:56" ht="28.5" x14ac:dyDescent="0.2">
      <c r="A265" s="103" t="s">
        <v>628</v>
      </c>
      <c r="B265" s="55" t="s">
        <v>1456</v>
      </c>
      <c r="C265" s="55" t="s">
        <v>1457</v>
      </c>
      <c r="D265" s="54" t="s">
        <v>140</v>
      </c>
      <c r="E265" s="53">
        <v>4.0800000000000003E-2</v>
      </c>
      <c r="F265" s="53"/>
      <c r="G265" s="53">
        <v>4.0800000000000003E-2</v>
      </c>
      <c r="H265" s="51">
        <v>69602.31</v>
      </c>
      <c r="I265" s="52"/>
      <c r="J265" s="51">
        <v>2839.77</v>
      </c>
      <c r="K265" s="52"/>
      <c r="L265" s="96"/>
      <c r="AC265" s="39">
        <v>0</v>
      </c>
      <c r="AD265" s="39">
        <v>0</v>
      </c>
      <c r="AE265" s="39">
        <v>0</v>
      </c>
      <c r="AF265" s="39">
        <v>0</v>
      </c>
      <c r="AS265" s="39">
        <v>0</v>
      </c>
      <c r="AT265" s="39">
        <v>0</v>
      </c>
      <c r="BC265" s="39">
        <v>0</v>
      </c>
      <c r="BD265" s="39">
        <v>0</v>
      </c>
    </row>
    <row r="266" spans="1:56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</row>
    <row r="267" spans="1:56" ht="15" x14ac:dyDescent="0.25">
      <c r="C267" s="198" t="s">
        <v>74</v>
      </c>
      <c r="D267" s="198"/>
      <c r="E267" s="198"/>
      <c r="F267" s="198"/>
      <c r="G267" s="198"/>
      <c r="H267" s="198"/>
      <c r="I267" s="198">
        <f>J265</f>
        <v>2839.77</v>
      </c>
      <c r="J267" s="198"/>
      <c r="O267" s="49">
        <f>I267</f>
        <v>2839.77</v>
      </c>
      <c r="P267" s="39">
        <f>K267</f>
        <v>0</v>
      </c>
      <c r="Q267" s="39">
        <f>0</f>
        <v>0</v>
      </c>
      <c r="R267" s="39">
        <f>0</f>
        <v>0</v>
      </c>
      <c r="U267" s="39">
        <f>0</f>
        <v>0</v>
      </c>
      <c r="V267" s="39">
        <f>0</f>
        <v>0</v>
      </c>
      <c r="W267" s="39">
        <f>0</f>
        <v>0</v>
      </c>
      <c r="X267" s="39">
        <f>0</f>
        <v>0</v>
      </c>
      <c r="Z267" s="39">
        <f>0</f>
        <v>0</v>
      </c>
      <c r="AB267" s="49">
        <f>I267</f>
        <v>2839.77</v>
      </c>
      <c r="AN267" s="39">
        <v>0</v>
      </c>
      <c r="AO267" s="39">
        <v>0</v>
      </c>
      <c r="AP267" s="39">
        <v>0</v>
      </c>
      <c r="AQ267" s="39">
        <v>0</v>
      </c>
      <c r="AX267" s="39">
        <v>2839.77</v>
      </c>
      <c r="AY267" s="39">
        <v>2839.77</v>
      </c>
      <c r="AZ267" s="39">
        <v>0</v>
      </c>
      <c r="BA267" s="39">
        <v>0</v>
      </c>
    </row>
    <row r="268" spans="1:56" ht="28.5" x14ac:dyDescent="0.2">
      <c r="A268" s="103" t="s">
        <v>630</v>
      </c>
      <c r="B268" s="55" t="s">
        <v>1446</v>
      </c>
      <c r="C268" s="55" t="s">
        <v>1447</v>
      </c>
      <c r="D268" s="54" t="s">
        <v>140</v>
      </c>
      <c r="E268" s="53">
        <v>2.0400000000000001E-2</v>
      </c>
      <c r="F268" s="53"/>
      <c r="G268" s="53">
        <v>2.0400000000000001E-2</v>
      </c>
      <c r="H268" s="51">
        <v>36911.370000000003</v>
      </c>
      <c r="I268" s="52"/>
      <c r="J268" s="51">
        <v>752.99</v>
      </c>
      <c r="K268" s="52"/>
      <c r="L268" s="96"/>
      <c r="AC268" s="39">
        <v>0</v>
      </c>
      <c r="AD268" s="39">
        <v>0</v>
      </c>
      <c r="AE268" s="39">
        <v>0</v>
      </c>
      <c r="AF268" s="39">
        <v>0</v>
      </c>
      <c r="AS268" s="39">
        <v>0</v>
      </c>
      <c r="AT268" s="39">
        <v>0</v>
      </c>
      <c r="BC268" s="39">
        <v>0</v>
      </c>
      <c r="BD268" s="39">
        <v>0</v>
      </c>
    </row>
    <row r="269" spans="1:56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</row>
    <row r="270" spans="1:56" ht="15" x14ac:dyDescent="0.25">
      <c r="C270" s="198" t="s">
        <v>74</v>
      </c>
      <c r="D270" s="198"/>
      <c r="E270" s="198"/>
      <c r="F270" s="198"/>
      <c r="G270" s="198"/>
      <c r="H270" s="198"/>
      <c r="I270" s="198">
        <f>J268</f>
        <v>752.99</v>
      </c>
      <c r="J270" s="198"/>
      <c r="O270" s="49">
        <f>I270</f>
        <v>752.99</v>
      </c>
      <c r="P270" s="39">
        <f>K270</f>
        <v>0</v>
      </c>
      <c r="Q270" s="39">
        <f>0</f>
        <v>0</v>
      </c>
      <c r="R270" s="39">
        <f>0</f>
        <v>0</v>
      </c>
      <c r="U270" s="39">
        <f>0</f>
        <v>0</v>
      </c>
      <c r="V270" s="39">
        <f>0</f>
        <v>0</v>
      </c>
      <c r="W270" s="39">
        <f>0</f>
        <v>0</v>
      </c>
      <c r="X270" s="39">
        <f>0</f>
        <v>0</v>
      </c>
      <c r="Z270" s="39">
        <f>0</f>
        <v>0</v>
      </c>
      <c r="AB270" s="49">
        <f>I270</f>
        <v>752.99</v>
      </c>
      <c r="AN270" s="39">
        <v>0</v>
      </c>
      <c r="AO270" s="39">
        <v>0</v>
      </c>
      <c r="AP270" s="39">
        <v>0</v>
      </c>
      <c r="AQ270" s="39">
        <v>0</v>
      </c>
      <c r="AX270" s="39">
        <v>752.99</v>
      </c>
      <c r="AY270" s="39">
        <v>752.99</v>
      </c>
      <c r="AZ270" s="39">
        <v>0</v>
      </c>
      <c r="BA270" s="39">
        <v>0</v>
      </c>
    </row>
    <row r="271" spans="1:56" ht="28.5" x14ac:dyDescent="0.2">
      <c r="A271" s="103" t="s">
        <v>632</v>
      </c>
      <c r="B271" s="55" t="s">
        <v>1448</v>
      </c>
      <c r="C271" s="55" t="s">
        <v>1449</v>
      </c>
      <c r="D271" s="54" t="s">
        <v>140</v>
      </c>
      <c r="E271" s="53">
        <v>4.5900000000000003E-2</v>
      </c>
      <c r="F271" s="53"/>
      <c r="G271" s="53">
        <v>4.5900000000000003E-2</v>
      </c>
      <c r="H271" s="51">
        <v>34729.300000000003</v>
      </c>
      <c r="I271" s="52"/>
      <c r="J271" s="51">
        <v>1594.07</v>
      </c>
      <c r="K271" s="52"/>
      <c r="L271" s="96"/>
      <c r="AC271" s="39">
        <v>0</v>
      </c>
      <c r="AD271" s="39">
        <v>0</v>
      </c>
      <c r="AE271" s="39">
        <v>0</v>
      </c>
      <c r="AF271" s="39">
        <v>0</v>
      </c>
      <c r="AS271" s="39">
        <v>0</v>
      </c>
      <c r="AT271" s="39">
        <v>0</v>
      </c>
      <c r="BC271" s="39">
        <v>0</v>
      </c>
      <c r="BD271" s="39">
        <v>0</v>
      </c>
    </row>
    <row r="272" spans="1:56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</row>
    <row r="273" spans="1:56" ht="15" x14ac:dyDescent="0.25">
      <c r="C273" s="198" t="s">
        <v>74</v>
      </c>
      <c r="D273" s="198"/>
      <c r="E273" s="198"/>
      <c r="F273" s="198"/>
      <c r="G273" s="198"/>
      <c r="H273" s="198"/>
      <c r="I273" s="198">
        <f>J271</f>
        <v>1594.07</v>
      </c>
      <c r="J273" s="198"/>
      <c r="O273" s="49">
        <f>I273</f>
        <v>1594.07</v>
      </c>
      <c r="P273" s="39">
        <f>K273</f>
        <v>0</v>
      </c>
      <c r="Q273" s="39">
        <f>0</f>
        <v>0</v>
      </c>
      <c r="R273" s="39">
        <f>0</f>
        <v>0</v>
      </c>
      <c r="U273" s="39">
        <f>0</f>
        <v>0</v>
      </c>
      <c r="V273" s="39">
        <f>0</f>
        <v>0</v>
      </c>
      <c r="W273" s="39">
        <f>0</f>
        <v>0</v>
      </c>
      <c r="X273" s="39">
        <f>0</f>
        <v>0</v>
      </c>
      <c r="Z273" s="39">
        <f>0</f>
        <v>0</v>
      </c>
      <c r="AB273" s="49">
        <f>I273</f>
        <v>1594.07</v>
      </c>
      <c r="AN273" s="39">
        <v>0</v>
      </c>
      <c r="AO273" s="39">
        <v>0</v>
      </c>
      <c r="AP273" s="39">
        <v>0</v>
      </c>
      <c r="AQ273" s="39">
        <v>0</v>
      </c>
      <c r="AX273" s="39">
        <v>1594.07</v>
      </c>
      <c r="AY273" s="39">
        <v>1594.07</v>
      </c>
      <c r="AZ273" s="39">
        <v>0</v>
      </c>
      <c r="BA273" s="39">
        <v>0</v>
      </c>
    </row>
    <row r="274" spans="1:56" ht="42.75" x14ac:dyDescent="0.2">
      <c r="A274" s="103" t="s">
        <v>633</v>
      </c>
      <c r="B274" s="55" t="s">
        <v>1458</v>
      </c>
      <c r="C274" s="55" t="s">
        <v>1459</v>
      </c>
      <c r="D274" s="54" t="s">
        <v>108</v>
      </c>
      <c r="E274" s="53">
        <v>0.21679999999999999</v>
      </c>
      <c r="F274" s="53"/>
      <c r="G274" s="53">
        <v>0.21679999999999999</v>
      </c>
      <c r="H274" s="51"/>
      <c r="I274" s="52"/>
      <c r="J274" s="51"/>
      <c r="K274" s="52"/>
      <c r="L274" s="96"/>
      <c r="AC274" s="39">
        <v>111.01</v>
      </c>
      <c r="AD274" s="39">
        <v>111.01</v>
      </c>
      <c r="AE274" s="39">
        <v>75.95</v>
      </c>
      <c r="AF274" s="39">
        <v>75.95</v>
      </c>
      <c r="AS274" s="39">
        <v>0</v>
      </c>
      <c r="AT274" s="39">
        <v>0</v>
      </c>
      <c r="BC274" s="39">
        <v>111.01</v>
      </c>
      <c r="BD274" s="39">
        <v>75.95</v>
      </c>
    </row>
    <row r="276" spans="1:56" ht="14.25" x14ac:dyDescent="0.2">
      <c r="A276" s="103"/>
      <c r="B276" s="61">
        <v>1</v>
      </c>
      <c r="C276" s="55" t="s">
        <v>33</v>
      </c>
      <c r="D276" s="54"/>
      <c r="E276" s="53"/>
      <c r="F276" s="53"/>
      <c r="G276" s="53"/>
      <c r="H276" s="51">
        <v>507.6</v>
      </c>
      <c r="I276" s="52"/>
      <c r="J276" s="51">
        <v>110.05</v>
      </c>
      <c r="K276" s="52"/>
      <c r="L276" s="96"/>
    </row>
    <row r="277" spans="1:56" ht="14.25" x14ac:dyDescent="0.2">
      <c r="A277" s="103"/>
      <c r="B277" s="61">
        <v>3</v>
      </c>
      <c r="C277" s="55" t="s">
        <v>34</v>
      </c>
      <c r="D277" s="54"/>
      <c r="E277" s="53"/>
      <c r="F277" s="53"/>
      <c r="G277" s="53"/>
      <c r="H277" s="51">
        <v>311.27999999999997</v>
      </c>
      <c r="I277" s="52"/>
      <c r="J277" s="51">
        <v>67.489999999999995</v>
      </c>
      <c r="K277" s="52"/>
      <c r="L277" s="96"/>
    </row>
    <row r="278" spans="1:56" ht="14.25" x14ac:dyDescent="0.2">
      <c r="A278" s="103"/>
      <c r="B278" s="61">
        <v>2</v>
      </c>
      <c r="C278" s="55" t="s">
        <v>67</v>
      </c>
      <c r="D278" s="54"/>
      <c r="E278" s="53"/>
      <c r="F278" s="53"/>
      <c r="G278" s="53"/>
      <c r="H278" s="51">
        <v>31.38</v>
      </c>
      <c r="I278" s="52"/>
      <c r="J278" s="62">
        <v>6.8</v>
      </c>
      <c r="K278" s="52"/>
      <c r="L278" s="97"/>
    </row>
    <row r="279" spans="1:56" ht="14.25" x14ac:dyDescent="0.2">
      <c r="A279" s="103"/>
      <c r="B279" s="61">
        <v>4</v>
      </c>
      <c r="C279" s="55" t="s">
        <v>35</v>
      </c>
      <c r="D279" s="54"/>
      <c r="E279" s="53"/>
      <c r="F279" s="53"/>
      <c r="G279" s="53"/>
      <c r="H279" s="51">
        <v>68.63</v>
      </c>
      <c r="I279" s="52"/>
      <c r="J279" s="51">
        <v>14.88</v>
      </c>
      <c r="K279" s="52"/>
      <c r="L279" s="96"/>
    </row>
    <row r="280" spans="1:56" ht="14.25" x14ac:dyDescent="0.2">
      <c r="A280" s="103"/>
      <c r="B280" s="55"/>
      <c r="C280" s="55" t="s">
        <v>68</v>
      </c>
      <c r="D280" s="54" t="s">
        <v>69</v>
      </c>
      <c r="E280" s="53">
        <v>54</v>
      </c>
      <c r="F280" s="53"/>
      <c r="G280" s="53">
        <v>11.7072</v>
      </c>
      <c r="H280" s="51"/>
      <c r="I280" s="52"/>
      <c r="J280" s="51"/>
      <c r="K280" s="52"/>
      <c r="L280" s="96"/>
    </row>
    <row r="281" spans="1:56" ht="14.25" x14ac:dyDescent="0.2">
      <c r="A281" s="103"/>
      <c r="B281" s="55"/>
      <c r="C281" s="60" t="s">
        <v>70</v>
      </c>
      <c r="D281" s="59" t="s">
        <v>69</v>
      </c>
      <c r="E281" s="58">
        <v>2.5</v>
      </c>
      <c r="F281" s="58"/>
      <c r="G281" s="58">
        <v>0.54200000000000004</v>
      </c>
      <c r="H281" s="56"/>
      <c r="I281" s="57"/>
      <c r="J281" s="56"/>
      <c r="K281" s="57"/>
      <c r="L281" s="95"/>
    </row>
    <row r="282" spans="1:56" ht="14.25" x14ac:dyDescent="0.2">
      <c r="A282" s="103"/>
      <c r="B282" s="55"/>
      <c r="C282" s="55" t="s">
        <v>71</v>
      </c>
      <c r="D282" s="54"/>
      <c r="E282" s="53"/>
      <c r="F282" s="53"/>
      <c r="G282" s="53"/>
      <c r="H282" s="51">
        <f>H276+H277+H279</f>
        <v>887.51</v>
      </c>
      <c r="I282" s="52"/>
      <c r="J282" s="51">
        <f>J276+J277+J279</f>
        <v>192.42</v>
      </c>
      <c r="K282" s="52"/>
      <c r="L282" s="96"/>
    </row>
    <row r="283" spans="1:56" ht="14.25" x14ac:dyDescent="0.2">
      <c r="A283" s="103"/>
      <c r="B283" s="55"/>
      <c r="C283" s="55" t="s">
        <v>72</v>
      </c>
      <c r="D283" s="54"/>
      <c r="E283" s="53"/>
      <c r="F283" s="53"/>
      <c r="G283" s="53"/>
      <c r="H283" s="51"/>
      <c r="I283" s="52"/>
      <c r="J283" s="51">
        <f>SUM(Q274:Q286)+SUM(V274:V286)</f>
        <v>116.85</v>
      </c>
      <c r="K283" s="52"/>
      <c r="L283" s="96"/>
    </row>
    <row r="284" spans="1:56" ht="28.5" x14ac:dyDescent="0.2">
      <c r="A284" s="103"/>
      <c r="B284" s="55" t="s">
        <v>1399</v>
      </c>
      <c r="C284" s="55" t="s">
        <v>1398</v>
      </c>
      <c r="D284" s="54" t="s">
        <v>73</v>
      </c>
      <c r="E284" s="53">
        <v>95</v>
      </c>
      <c r="F284" s="53"/>
      <c r="G284" s="53">
        <v>95</v>
      </c>
      <c r="H284" s="51"/>
      <c r="I284" s="52"/>
      <c r="J284" s="51">
        <f>SUM(AC274:AC286)</f>
        <v>111.01</v>
      </c>
      <c r="K284" s="52"/>
      <c r="L284" s="96"/>
    </row>
    <row r="285" spans="1:56" ht="57" x14ac:dyDescent="0.2">
      <c r="A285" s="104"/>
      <c r="B285" s="60" t="s">
        <v>1397</v>
      </c>
      <c r="C285" s="60" t="s">
        <v>1396</v>
      </c>
      <c r="D285" s="59" t="s">
        <v>73</v>
      </c>
      <c r="E285" s="58">
        <v>65</v>
      </c>
      <c r="F285" s="58"/>
      <c r="G285" s="58">
        <v>65</v>
      </c>
      <c r="H285" s="56"/>
      <c r="I285" s="57"/>
      <c r="J285" s="56">
        <f>SUM(AE274:AE286)</f>
        <v>75.95</v>
      </c>
      <c r="K285" s="57"/>
      <c r="L285" s="95"/>
    </row>
    <row r="286" spans="1:56" ht="15" x14ac:dyDescent="0.25">
      <c r="C286" s="198" t="s">
        <v>74</v>
      </c>
      <c r="D286" s="198"/>
      <c r="E286" s="198"/>
      <c r="F286" s="198"/>
      <c r="G286" s="198"/>
      <c r="H286" s="198"/>
      <c r="I286" s="198">
        <f>J276+J277+J279+J284+J285</f>
        <v>379.38</v>
      </c>
      <c r="J286" s="198"/>
      <c r="O286" s="49">
        <f>I286</f>
        <v>379.38</v>
      </c>
      <c r="P286" s="39">
        <f>K286</f>
        <v>0</v>
      </c>
      <c r="Q286" s="49">
        <f>J276</f>
        <v>110.05</v>
      </c>
      <c r="R286" s="49">
        <f>J276</f>
        <v>110.05</v>
      </c>
      <c r="U286" s="94">
        <f>L276</f>
        <v>0</v>
      </c>
      <c r="V286" s="49">
        <f>J278</f>
        <v>6.8</v>
      </c>
      <c r="W286" s="94">
        <f>L278</f>
        <v>0</v>
      </c>
      <c r="X286" s="49">
        <f>J277</f>
        <v>67.489999999999995</v>
      </c>
      <c r="Z286" s="94">
        <f>L277</f>
        <v>0</v>
      </c>
      <c r="AB286" s="49">
        <f>J279</f>
        <v>14.88</v>
      </c>
      <c r="AN286" s="39">
        <v>0</v>
      </c>
      <c r="AO286" s="39">
        <v>0</v>
      </c>
      <c r="AP286" s="39">
        <v>0</v>
      </c>
      <c r="AQ286" s="39">
        <v>0</v>
      </c>
      <c r="AX286" s="39">
        <v>379.38</v>
      </c>
      <c r="AY286" s="39">
        <v>14.88</v>
      </c>
      <c r="AZ286" s="39">
        <v>67.489999999999995</v>
      </c>
      <c r="BA286" s="39">
        <v>110.05</v>
      </c>
    </row>
    <row r="287" spans="1:56" ht="42.75" x14ac:dyDescent="0.2">
      <c r="A287" s="103" t="s">
        <v>635</v>
      </c>
      <c r="B287" s="55" t="s">
        <v>1460</v>
      </c>
      <c r="C287" s="55" t="s">
        <v>1461</v>
      </c>
      <c r="D287" s="54" t="s">
        <v>110</v>
      </c>
      <c r="E287" s="53">
        <v>10</v>
      </c>
      <c r="F287" s="53"/>
      <c r="G287" s="53">
        <v>10</v>
      </c>
      <c r="H287" s="51">
        <v>323.91000000000003</v>
      </c>
      <c r="I287" s="52"/>
      <c r="J287" s="51">
        <v>3239.1</v>
      </c>
      <c r="K287" s="52"/>
      <c r="L287" s="96"/>
      <c r="AC287" s="39">
        <v>0</v>
      </c>
      <c r="AD287" s="39">
        <v>0</v>
      </c>
      <c r="AE287" s="39">
        <v>0</v>
      </c>
      <c r="AF287" s="39">
        <v>0</v>
      </c>
      <c r="AS287" s="39">
        <v>0</v>
      </c>
      <c r="AT287" s="39">
        <v>0</v>
      </c>
      <c r="BC287" s="39">
        <v>0</v>
      </c>
      <c r="BD287" s="39">
        <v>0</v>
      </c>
    </row>
    <row r="288" spans="1:56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</row>
    <row r="289" spans="1:56" ht="15" x14ac:dyDescent="0.25">
      <c r="C289" s="198" t="s">
        <v>74</v>
      </c>
      <c r="D289" s="198"/>
      <c r="E289" s="198"/>
      <c r="F289" s="198"/>
      <c r="G289" s="198"/>
      <c r="H289" s="198"/>
      <c r="I289" s="198">
        <f>J287</f>
        <v>3239.1</v>
      </c>
      <c r="J289" s="198"/>
      <c r="O289" s="49">
        <f>I289</f>
        <v>3239.1</v>
      </c>
      <c r="P289" s="39">
        <f>K289</f>
        <v>0</v>
      </c>
      <c r="Q289" s="39">
        <f>0</f>
        <v>0</v>
      </c>
      <c r="R289" s="39">
        <f>0</f>
        <v>0</v>
      </c>
      <c r="U289" s="39">
        <f>0</f>
        <v>0</v>
      </c>
      <c r="V289" s="39">
        <f>0</f>
        <v>0</v>
      </c>
      <c r="W289" s="39">
        <f>0</f>
        <v>0</v>
      </c>
      <c r="X289" s="39">
        <f>0</f>
        <v>0</v>
      </c>
      <c r="Z289" s="39">
        <f>0</f>
        <v>0</v>
      </c>
      <c r="AB289" s="49">
        <f>I289</f>
        <v>3239.1</v>
      </c>
      <c r="AN289" s="39">
        <v>0</v>
      </c>
      <c r="AO289" s="39">
        <v>0</v>
      </c>
      <c r="AP289" s="39">
        <v>0</v>
      </c>
      <c r="AQ289" s="39">
        <v>0</v>
      </c>
      <c r="AX289" s="39">
        <v>3239.1</v>
      </c>
      <c r="AY289" s="39">
        <v>3239.1</v>
      </c>
      <c r="AZ289" s="39">
        <v>0</v>
      </c>
      <c r="BA289" s="39">
        <v>0</v>
      </c>
    </row>
    <row r="290" spans="1:56" ht="42.75" x14ac:dyDescent="0.2">
      <c r="A290" s="103" t="s">
        <v>638</v>
      </c>
      <c r="B290" s="55" t="s">
        <v>1462</v>
      </c>
      <c r="C290" s="55" t="s">
        <v>1463</v>
      </c>
      <c r="D290" s="54" t="s">
        <v>110</v>
      </c>
      <c r="E290" s="53">
        <v>35</v>
      </c>
      <c r="F290" s="53"/>
      <c r="G290" s="53">
        <v>35</v>
      </c>
      <c r="H290" s="51">
        <v>148.32</v>
      </c>
      <c r="I290" s="52"/>
      <c r="J290" s="51">
        <v>5191.2</v>
      </c>
      <c r="K290" s="52"/>
      <c r="L290" s="96"/>
      <c r="AC290" s="39">
        <v>0</v>
      </c>
      <c r="AD290" s="39">
        <v>0</v>
      </c>
      <c r="AE290" s="39">
        <v>0</v>
      </c>
      <c r="AF290" s="39">
        <v>0</v>
      </c>
      <c r="AS290" s="39">
        <v>0</v>
      </c>
      <c r="AT290" s="39">
        <v>0</v>
      </c>
      <c r="BC290" s="39">
        <v>0</v>
      </c>
      <c r="BD290" s="39">
        <v>0</v>
      </c>
    </row>
    <row r="291" spans="1:56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</row>
    <row r="292" spans="1:56" ht="15" x14ac:dyDescent="0.25">
      <c r="C292" s="198" t="s">
        <v>74</v>
      </c>
      <c r="D292" s="198"/>
      <c r="E292" s="198"/>
      <c r="F292" s="198"/>
      <c r="G292" s="198"/>
      <c r="H292" s="198"/>
      <c r="I292" s="198">
        <f>J290</f>
        <v>5191.2</v>
      </c>
      <c r="J292" s="198"/>
      <c r="O292" s="49">
        <f>I292</f>
        <v>5191.2</v>
      </c>
      <c r="P292" s="39">
        <f>K292</f>
        <v>0</v>
      </c>
      <c r="Q292" s="39">
        <f>0</f>
        <v>0</v>
      </c>
      <c r="R292" s="39">
        <f>0</f>
        <v>0</v>
      </c>
      <c r="U292" s="39">
        <f>0</f>
        <v>0</v>
      </c>
      <c r="V292" s="39">
        <f>0</f>
        <v>0</v>
      </c>
      <c r="W292" s="39">
        <f>0</f>
        <v>0</v>
      </c>
      <c r="X292" s="39">
        <f>0</f>
        <v>0</v>
      </c>
      <c r="Z292" s="39">
        <f>0</f>
        <v>0</v>
      </c>
      <c r="AB292" s="49">
        <f>I292</f>
        <v>5191.2</v>
      </c>
      <c r="AN292" s="39">
        <v>0</v>
      </c>
      <c r="AO292" s="39">
        <v>0</v>
      </c>
      <c r="AP292" s="39">
        <v>0</v>
      </c>
      <c r="AQ292" s="39">
        <v>0</v>
      </c>
      <c r="AX292" s="39">
        <v>5191.2</v>
      </c>
      <c r="AY292" s="39">
        <v>5191.2</v>
      </c>
      <c r="AZ292" s="39">
        <v>0</v>
      </c>
      <c r="BA292" s="39">
        <v>0</v>
      </c>
    </row>
    <row r="293" spans="1:56" ht="28.5" x14ac:dyDescent="0.2">
      <c r="A293" s="103" t="s">
        <v>641</v>
      </c>
      <c r="B293" s="55" t="s">
        <v>1464</v>
      </c>
      <c r="C293" s="55" t="s">
        <v>1465</v>
      </c>
      <c r="D293" s="54" t="s">
        <v>110</v>
      </c>
      <c r="E293" s="53">
        <v>10</v>
      </c>
      <c r="F293" s="53"/>
      <c r="G293" s="53">
        <v>10</v>
      </c>
      <c r="H293" s="51">
        <v>110.61</v>
      </c>
      <c r="I293" s="52"/>
      <c r="J293" s="51">
        <v>1106.0999999999999</v>
      </c>
      <c r="K293" s="52"/>
      <c r="L293" s="96"/>
      <c r="AC293" s="39">
        <v>0</v>
      </c>
      <c r="AD293" s="39">
        <v>0</v>
      </c>
      <c r="AE293" s="39">
        <v>0</v>
      </c>
      <c r="AF293" s="39">
        <v>0</v>
      </c>
      <c r="AS293" s="39">
        <v>0</v>
      </c>
      <c r="AT293" s="39">
        <v>0</v>
      </c>
      <c r="BC293" s="39">
        <v>0</v>
      </c>
      <c r="BD293" s="39">
        <v>0</v>
      </c>
    </row>
    <row r="294" spans="1:56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</row>
    <row r="295" spans="1:56" ht="15" x14ac:dyDescent="0.25">
      <c r="C295" s="198" t="s">
        <v>74</v>
      </c>
      <c r="D295" s="198"/>
      <c r="E295" s="198"/>
      <c r="F295" s="198"/>
      <c r="G295" s="198"/>
      <c r="H295" s="198"/>
      <c r="I295" s="198">
        <f>J293</f>
        <v>1106.0999999999999</v>
      </c>
      <c r="J295" s="198"/>
      <c r="O295" s="49">
        <f>I295</f>
        <v>1106.0999999999999</v>
      </c>
      <c r="P295" s="39">
        <f>K295</f>
        <v>0</v>
      </c>
      <c r="Q295" s="39">
        <f>0</f>
        <v>0</v>
      </c>
      <c r="R295" s="39">
        <f>0</f>
        <v>0</v>
      </c>
      <c r="U295" s="39">
        <f>0</f>
        <v>0</v>
      </c>
      <c r="V295" s="39">
        <f>0</f>
        <v>0</v>
      </c>
      <c r="W295" s="39">
        <f>0</f>
        <v>0</v>
      </c>
      <c r="X295" s="39">
        <f>0</f>
        <v>0</v>
      </c>
      <c r="Z295" s="39">
        <f>0</f>
        <v>0</v>
      </c>
      <c r="AB295" s="49">
        <f>I295</f>
        <v>1106.0999999999999</v>
      </c>
      <c r="AN295" s="39">
        <v>0</v>
      </c>
      <c r="AO295" s="39">
        <v>0</v>
      </c>
      <c r="AP295" s="39">
        <v>0</v>
      </c>
      <c r="AQ295" s="39">
        <v>0</v>
      </c>
      <c r="AX295" s="39">
        <v>1106.0999999999999</v>
      </c>
      <c r="AY295" s="39">
        <v>1106.0999999999999</v>
      </c>
      <c r="AZ295" s="39">
        <v>0</v>
      </c>
      <c r="BA295" s="39">
        <v>0</v>
      </c>
    </row>
    <row r="296" spans="1:56" ht="28.5" x14ac:dyDescent="0.2">
      <c r="A296" s="103" t="s">
        <v>643</v>
      </c>
      <c r="B296" s="55" t="s">
        <v>1466</v>
      </c>
      <c r="C296" s="55" t="s">
        <v>1467</v>
      </c>
      <c r="D296" s="54" t="s">
        <v>110</v>
      </c>
      <c r="E296" s="53">
        <v>35</v>
      </c>
      <c r="F296" s="53"/>
      <c r="G296" s="53">
        <v>35</v>
      </c>
      <c r="H296" s="51">
        <v>65.7</v>
      </c>
      <c r="I296" s="52"/>
      <c r="J296" s="51">
        <v>2299.5</v>
      </c>
      <c r="K296" s="52"/>
      <c r="L296" s="96"/>
      <c r="AC296" s="39">
        <v>0</v>
      </c>
      <c r="AD296" s="39">
        <v>0</v>
      </c>
      <c r="AE296" s="39">
        <v>0</v>
      </c>
      <c r="AF296" s="39">
        <v>0</v>
      </c>
      <c r="AS296" s="39">
        <v>0</v>
      </c>
      <c r="AT296" s="39">
        <v>0</v>
      </c>
      <c r="BC296" s="39">
        <v>0</v>
      </c>
      <c r="BD296" s="39">
        <v>0</v>
      </c>
    </row>
    <row r="297" spans="1:56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</row>
    <row r="298" spans="1:56" ht="15" x14ac:dyDescent="0.25">
      <c r="C298" s="198" t="s">
        <v>74</v>
      </c>
      <c r="D298" s="198"/>
      <c r="E298" s="198"/>
      <c r="F298" s="198"/>
      <c r="G298" s="198"/>
      <c r="H298" s="198"/>
      <c r="I298" s="198">
        <f>J296</f>
        <v>2299.5</v>
      </c>
      <c r="J298" s="198"/>
      <c r="O298" s="49">
        <f>I298</f>
        <v>2299.5</v>
      </c>
      <c r="P298" s="39">
        <f>K298</f>
        <v>0</v>
      </c>
      <c r="Q298" s="39">
        <f>0</f>
        <v>0</v>
      </c>
      <c r="R298" s="39">
        <f>0</f>
        <v>0</v>
      </c>
      <c r="U298" s="39">
        <f>0</f>
        <v>0</v>
      </c>
      <c r="V298" s="39">
        <f>0</f>
        <v>0</v>
      </c>
      <c r="W298" s="39">
        <f>0</f>
        <v>0</v>
      </c>
      <c r="X298" s="39">
        <f>0</f>
        <v>0</v>
      </c>
      <c r="Z298" s="39">
        <f>0</f>
        <v>0</v>
      </c>
      <c r="AB298" s="49">
        <f>I298</f>
        <v>2299.5</v>
      </c>
      <c r="AN298" s="39">
        <v>0</v>
      </c>
      <c r="AO298" s="39">
        <v>0</v>
      </c>
      <c r="AP298" s="39">
        <v>0</v>
      </c>
      <c r="AQ298" s="39">
        <v>0</v>
      </c>
      <c r="AX298" s="39">
        <v>2299.5</v>
      </c>
      <c r="AY298" s="39">
        <v>2299.5</v>
      </c>
      <c r="AZ298" s="39">
        <v>0</v>
      </c>
      <c r="BA298" s="39">
        <v>0</v>
      </c>
    </row>
    <row r="299" spans="1:56" ht="42.75" x14ac:dyDescent="0.2">
      <c r="A299" s="103" t="s">
        <v>645</v>
      </c>
      <c r="B299" s="55" t="s">
        <v>1468</v>
      </c>
      <c r="C299" s="55" t="s">
        <v>1469</v>
      </c>
      <c r="D299" s="54" t="s">
        <v>110</v>
      </c>
      <c r="E299" s="53">
        <v>3</v>
      </c>
      <c r="F299" s="53"/>
      <c r="G299" s="53">
        <v>3</v>
      </c>
      <c r="H299" s="51">
        <v>308.12</v>
      </c>
      <c r="I299" s="52"/>
      <c r="J299" s="51">
        <v>924.36</v>
      </c>
      <c r="K299" s="52"/>
      <c r="L299" s="96"/>
      <c r="AC299" s="39">
        <v>0</v>
      </c>
      <c r="AD299" s="39">
        <v>0</v>
      </c>
      <c r="AE299" s="39">
        <v>0</v>
      </c>
      <c r="AF299" s="39">
        <v>0</v>
      </c>
      <c r="AS299" s="39">
        <v>0</v>
      </c>
      <c r="AT299" s="39">
        <v>0</v>
      </c>
      <c r="BC299" s="39">
        <v>0</v>
      </c>
      <c r="BD299" s="39">
        <v>0</v>
      </c>
    </row>
    <row r="300" spans="1:56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</row>
    <row r="301" spans="1:56" ht="15" x14ac:dyDescent="0.25">
      <c r="C301" s="198" t="s">
        <v>74</v>
      </c>
      <c r="D301" s="198"/>
      <c r="E301" s="198"/>
      <c r="F301" s="198"/>
      <c r="G301" s="198"/>
      <c r="H301" s="198"/>
      <c r="I301" s="198">
        <f>J299</f>
        <v>924.36</v>
      </c>
      <c r="J301" s="198"/>
      <c r="O301" s="49">
        <f>I301</f>
        <v>924.36</v>
      </c>
      <c r="P301" s="39">
        <f>K301</f>
        <v>0</v>
      </c>
      <c r="Q301" s="39">
        <f>0</f>
        <v>0</v>
      </c>
      <c r="R301" s="39">
        <f>0</f>
        <v>0</v>
      </c>
      <c r="U301" s="39">
        <f>0</f>
        <v>0</v>
      </c>
      <c r="V301" s="39">
        <f>0</f>
        <v>0</v>
      </c>
      <c r="W301" s="39">
        <f>0</f>
        <v>0</v>
      </c>
      <c r="X301" s="39">
        <f>0</f>
        <v>0</v>
      </c>
      <c r="Z301" s="39">
        <f>0</f>
        <v>0</v>
      </c>
      <c r="AB301" s="49">
        <f>I301</f>
        <v>924.36</v>
      </c>
      <c r="AN301" s="39">
        <v>0</v>
      </c>
      <c r="AO301" s="39">
        <v>0</v>
      </c>
      <c r="AP301" s="39">
        <v>0</v>
      </c>
      <c r="AQ301" s="39">
        <v>0</v>
      </c>
      <c r="AX301" s="39">
        <v>924.36</v>
      </c>
      <c r="AY301" s="39">
        <v>924.36</v>
      </c>
      <c r="AZ301" s="39">
        <v>0</v>
      </c>
      <c r="BA301" s="39">
        <v>0</v>
      </c>
    </row>
    <row r="302" spans="1:56" ht="42.75" x14ac:dyDescent="0.2">
      <c r="A302" s="103" t="s">
        <v>648</v>
      </c>
      <c r="B302" s="55" t="s">
        <v>1468</v>
      </c>
      <c r="C302" s="55" t="s">
        <v>1469</v>
      </c>
      <c r="D302" s="54" t="s">
        <v>110</v>
      </c>
      <c r="E302" s="53">
        <v>15</v>
      </c>
      <c r="F302" s="53"/>
      <c r="G302" s="53">
        <v>15</v>
      </c>
      <c r="H302" s="51">
        <v>308.12</v>
      </c>
      <c r="I302" s="52"/>
      <c r="J302" s="51">
        <v>4621.8</v>
      </c>
      <c r="K302" s="52"/>
      <c r="L302" s="96"/>
      <c r="AC302" s="39">
        <v>0</v>
      </c>
      <c r="AD302" s="39">
        <v>0</v>
      </c>
      <c r="AE302" s="39">
        <v>0</v>
      </c>
      <c r="AF302" s="39">
        <v>0</v>
      </c>
      <c r="AS302" s="39">
        <v>0</v>
      </c>
      <c r="AT302" s="39">
        <v>0</v>
      </c>
      <c r="BC302" s="39">
        <v>0</v>
      </c>
      <c r="BD302" s="39">
        <v>0</v>
      </c>
    </row>
    <row r="303" spans="1:56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</row>
    <row r="304" spans="1:56" ht="15" x14ac:dyDescent="0.25">
      <c r="C304" s="198" t="s">
        <v>74</v>
      </c>
      <c r="D304" s="198"/>
      <c r="E304" s="198"/>
      <c r="F304" s="198"/>
      <c r="G304" s="198"/>
      <c r="H304" s="198"/>
      <c r="I304" s="198">
        <f>J302</f>
        <v>4621.8</v>
      </c>
      <c r="J304" s="198"/>
      <c r="O304" s="49">
        <f>I304</f>
        <v>4621.8</v>
      </c>
      <c r="P304" s="39">
        <f>K304</f>
        <v>0</v>
      </c>
      <c r="Q304" s="39">
        <f>0</f>
        <v>0</v>
      </c>
      <c r="R304" s="39">
        <f>0</f>
        <v>0</v>
      </c>
      <c r="U304" s="39">
        <f>0</f>
        <v>0</v>
      </c>
      <c r="V304" s="39">
        <f>0</f>
        <v>0</v>
      </c>
      <c r="W304" s="39">
        <f>0</f>
        <v>0</v>
      </c>
      <c r="X304" s="39">
        <f>0</f>
        <v>0</v>
      </c>
      <c r="Z304" s="39">
        <f>0</f>
        <v>0</v>
      </c>
      <c r="AB304" s="49">
        <f>I304</f>
        <v>4621.8</v>
      </c>
      <c r="AN304" s="39">
        <v>0</v>
      </c>
      <c r="AO304" s="39">
        <v>0</v>
      </c>
      <c r="AP304" s="39">
        <v>0</v>
      </c>
      <c r="AQ304" s="39">
        <v>0</v>
      </c>
      <c r="AX304" s="39">
        <v>4621.8</v>
      </c>
      <c r="AY304" s="39">
        <v>4621.8</v>
      </c>
      <c r="AZ304" s="39">
        <v>0</v>
      </c>
      <c r="BA304" s="39">
        <v>0</v>
      </c>
    </row>
    <row r="305" spans="1:56" ht="14.25" x14ac:dyDescent="0.2">
      <c r="A305" s="103" t="s">
        <v>651</v>
      </c>
      <c r="B305" s="55" t="s">
        <v>1470</v>
      </c>
      <c r="C305" s="55" t="s">
        <v>1471</v>
      </c>
      <c r="D305" s="54" t="s">
        <v>110</v>
      </c>
      <c r="E305" s="53">
        <v>3</v>
      </c>
      <c r="F305" s="53"/>
      <c r="G305" s="53">
        <v>3</v>
      </c>
      <c r="H305" s="51">
        <v>32.94</v>
      </c>
      <c r="I305" s="52"/>
      <c r="J305" s="51">
        <v>98.82</v>
      </c>
      <c r="K305" s="52"/>
      <c r="L305" s="96"/>
      <c r="AC305" s="39">
        <v>0</v>
      </c>
      <c r="AD305" s="39">
        <v>0</v>
      </c>
      <c r="AE305" s="39">
        <v>0</v>
      </c>
      <c r="AF305" s="39">
        <v>0</v>
      </c>
      <c r="AS305" s="39">
        <v>0</v>
      </c>
      <c r="AT305" s="39">
        <v>0</v>
      </c>
      <c r="BC305" s="39">
        <v>0</v>
      </c>
      <c r="BD305" s="39">
        <v>0</v>
      </c>
    </row>
    <row r="306" spans="1:56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</row>
    <row r="307" spans="1:56" ht="15" x14ac:dyDescent="0.25">
      <c r="C307" s="198" t="s">
        <v>74</v>
      </c>
      <c r="D307" s="198"/>
      <c r="E307" s="198"/>
      <c r="F307" s="198"/>
      <c r="G307" s="198"/>
      <c r="H307" s="198"/>
      <c r="I307" s="198">
        <f>J305</f>
        <v>98.82</v>
      </c>
      <c r="J307" s="198"/>
      <c r="O307" s="49">
        <f>I307</f>
        <v>98.82</v>
      </c>
      <c r="P307" s="39">
        <f>K307</f>
        <v>0</v>
      </c>
      <c r="Q307" s="39">
        <f>0</f>
        <v>0</v>
      </c>
      <c r="R307" s="39">
        <f>0</f>
        <v>0</v>
      </c>
      <c r="U307" s="39">
        <f>0</f>
        <v>0</v>
      </c>
      <c r="V307" s="39">
        <f>0</f>
        <v>0</v>
      </c>
      <c r="W307" s="39">
        <f>0</f>
        <v>0</v>
      </c>
      <c r="X307" s="39">
        <f>0</f>
        <v>0</v>
      </c>
      <c r="Z307" s="39">
        <f>0</f>
        <v>0</v>
      </c>
      <c r="AB307" s="49">
        <f>I307</f>
        <v>98.82</v>
      </c>
      <c r="AN307" s="39">
        <v>0</v>
      </c>
      <c r="AO307" s="39">
        <v>0</v>
      </c>
      <c r="AP307" s="39">
        <v>0</v>
      </c>
      <c r="AQ307" s="39">
        <v>0</v>
      </c>
      <c r="AX307" s="39">
        <v>98.82</v>
      </c>
      <c r="AY307" s="39">
        <v>98.82</v>
      </c>
      <c r="AZ307" s="39">
        <v>0</v>
      </c>
      <c r="BA307" s="39">
        <v>0</v>
      </c>
    </row>
    <row r="308" spans="1:56" ht="14.25" x14ac:dyDescent="0.2">
      <c r="A308" s="103" t="s">
        <v>654</v>
      </c>
      <c r="B308" s="55" t="s">
        <v>1470</v>
      </c>
      <c r="C308" s="55" t="s">
        <v>1471</v>
      </c>
      <c r="D308" s="54" t="s">
        <v>110</v>
      </c>
      <c r="E308" s="53">
        <v>15</v>
      </c>
      <c r="F308" s="53"/>
      <c r="G308" s="53">
        <v>15</v>
      </c>
      <c r="H308" s="51">
        <v>32.94</v>
      </c>
      <c r="I308" s="52"/>
      <c r="J308" s="51">
        <v>494.1</v>
      </c>
      <c r="K308" s="52"/>
      <c r="L308" s="96"/>
      <c r="AC308" s="39">
        <v>0</v>
      </c>
      <c r="AD308" s="39">
        <v>0</v>
      </c>
      <c r="AE308" s="39">
        <v>0</v>
      </c>
      <c r="AF308" s="39">
        <v>0</v>
      </c>
      <c r="AS308" s="39">
        <v>0</v>
      </c>
      <c r="AT308" s="39">
        <v>0</v>
      </c>
      <c r="BC308" s="39">
        <v>0</v>
      </c>
      <c r="BD308" s="39">
        <v>0</v>
      </c>
    </row>
    <row r="309" spans="1:56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</row>
    <row r="310" spans="1:56" ht="15" x14ac:dyDescent="0.25">
      <c r="C310" s="198" t="s">
        <v>74</v>
      </c>
      <c r="D310" s="198"/>
      <c r="E310" s="198"/>
      <c r="F310" s="198"/>
      <c r="G310" s="198"/>
      <c r="H310" s="198"/>
      <c r="I310" s="198">
        <f>J308</f>
        <v>494.1</v>
      </c>
      <c r="J310" s="198"/>
      <c r="O310" s="49">
        <f>I310</f>
        <v>494.1</v>
      </c>
      <c r="P310" s="39">
        <f>K310</f>
        <v>0</v>
      </c>
      <c r="Q310" s="39">
        <f>0</f>
        <v>0</v>
      </c>
      <c r="R310" s="39">
        <f>0</f>
        <v>0</v>
      </c>
      <c r="U310" s="39">
        <f>0</f>
        <v>0</v>
      </c>
      <c r="V310" s="39">
        <f>0</f>
        <v>0</v>
      </c>
      <c r="W310" s="39">
        <f>0</f>
        <v>0</v>
      </c>
      <c r="X310" s="39">
        <f>0</f>
        <v>0</v>
      </c>
      <c r="Z310" s="39">
        <f>0</f>
        <v>0</v>
      </c>
      <c r="AB310" s="49">
        <f>I310</f>
        <v>494.1</v>
      </c>
      <c r="AN310" s="39">
        <v>0</v>
      </c>
      <c r="AO310" s="39">
        <v>0</v>
      </c>
      <c r="AP310" s="39">
        <v>0</v>
      </c>
      <c r="AQ310" s="39">
        <v>0</v>
      </c>
      <c r="AX310" s="39">
        <v>494.1</v>
      </c>
      <c r="AY310" s="39">
        <v>494.1</v>
      </c>
      <c r="AZ310" s="39">
        <v>0</v>
      </c>
      <c r="BA310" s="39">
        <v>0</v>
      </c>
    </row>
    <row r="311" spans="1:56" ht="42.75" x14ac:dyDescent="0.2">
      <c r="A311" s="103" t="s">
        <v>657</v>
      </c>
      <c r="B311" s="55" t="s">
        <v>1472</v>
      </c>
      <c r="C311" s="55" t="s">
        <v>1473</v>
      </c>
      <c r="D311" s="54" t="s">
        <v>110</v>
      </c>
      <c r="E311" s="53">
        <v>2</v>
      </c>
      <c r="F311" s="53"/>
      <c r="G311" s="53">
        <v>2</v>
      </c>
      <c r="H311" s="51">
        <v>430.68</v>
      </c>
      <c r="I311" s="52"/>
      <c r="J311" s="51">
        <v>861.36</v>
      </c>
      <c r="K311" s="52"/>
      <c r="L311" s="96"/>
      <c r="AC311" s="39">
        <v>0</v>
      </c>
      <c r="AD311" s="39">
        <v>0</v>
      </c>
      <c r="AE311" s="39">
        <v>0</v>
      </c>
      <c r="AF311" s="39">
        <v>0</v>
      </c>
      <c r="AS311" s="39">
        <v>0</v>
      </c>
      <c r="AT311" s="39">
        <v>0</v>
      </c>
      <c r="BC311" s="39">
        <v>0</v>
      </c>
      <c r="BD311" s="39">
        <v>0</v>
      </c>
    </row>
    <row r="312" spans="1:56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</row>
    <row r="313" spans="1:56" ht="15" x14ac:dyDescent="0.25">
      <c r="C313" s="198" t="s">
        <v>74</v>
      </c>
      <c r="D313" s="198"/>
      <c r="E313" s="198"/>
      <c r="F313" s="198"/>
      <c r="G313" s="198"/>
      <c r="H313" s="198"/>
      <c r="I313" s="198">
        <f>J311</f>
        <v>861.36</v>
      </c>
      <c r="J313" s="198"/>
      <c r="O313" s="49">
        <f>I313</f>
        <v>861.36</v>
      </c>
      <c r="P313" s="39">
        <f>K313</f>
        <v>0</v>
      </c>
      <c r="Q313" s="39">
        <f>0</f>
        <v>0</v>
      </c>
      <c r="R313" s="39">
        <f>0</f>
        <v>0</v>
      </c>
      <c r="U313" s="39">
        <f>0</f>
        <v>0</v>
      </c>
      <c r="V313" s="39">
        <f>0</f>
        <v>0</v>
      </c>
      <c r="W313" s="39">
        <f>0</f>
        <v>0</v>
      </c>
      <c r="X313" s="39">
        <f>0</f>
        <v>0</v>
      </c>
      <c r="Z313" s="39">
        <f>0</f>
        <v>0</v>
      </c>
      <c r="AB313" s="49">
        <f>I313</f>
        <v>861.36</v>
      </c>
      <c r="AN313" s="39">
        <v>0</v>
      </c>
      <c r="AO313" s="39">
        <v>0</v>
      </c>
      <c r="AP313" s="39">
        <v>0</v>
      </c>
      <c r="AQ313" s="39">
        <v>0</v>
      </c>
      <c r="AX313" s="39">
        <v>861.36</v>
      </c>
      <c r="AY313" s="39">
        <v>861.36</v>
      </c>
      <c r="AZ313" s="39">
        <v>0</v>
      </c>
      <c r="BA313" s="39">
        <v>0</v>
      </c>
    </row>
    <row r="314" spans="1:56" ht="28.5" x14ac:dyDescent="0.2">
      <c r="A314" s="103" t="s">
        <v>660</v>
      </c>
      <c r="B314" s="55" t="s">
        <v>1474</v>
      </c>
      <c r="C314" s="55" t="s">
        <v>1475</v>
      </c>
      <c r="D314" s="54" t="s">
        <v>110</v>
      </c>
      <c r="E314" s="53">
        <v>2</v>
      </c>
      <c r="F314" s="53"/>
      <c r="G314" s="53">
        <v>2</v>
      </c>
      <c r="H314" s="51">
        <v>19.97</v>
      </c>
      <c r="I314" s="52"/>
      <c r="J314" s="51">
        <v>39.94</v>
      </c>
      <c r="K314" s="52"/>
      <c r="L314" s="96"/>
      <c r="AC314" s="39">
        <v>0</v>
      </c>
      <c r="AD314" s="39">
        <v>0</v>
      </c>
      <c r="AE314" s="39">
        <v>0</v>
      </c>
      <c r="AF314" s="39">
        <v>0</v>
      </c>
      <c r="AS314" s="39">
        <v>0</v>
      </c>
      <c r="AT314" s="39">
        <v>0</v>
      </c>
      <c r="BC314" s="39">
        <v>0</v>
      </c>
      <c r="BD314" s="39">
        <v>0</v>
      </c>
    </row>
    <row r="315" spans="1:56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</row>
    <row r="316" spans="1:56" ht="15" x14ac:dyDescent="0.25">
      <c r="C316" s="198" t="s">
        <v>74</v>
      </c>
      <c r="D316" s="198"/>
      <c r="E316" s="198"/>
      <c r="F316" s="198"/>
      <c r="G316" s="198"/>
      <c r="H316" s="198"/>
      <c r="I316" s="198">
        <f>J314</f>
        <v>39.94</v>
      </c>
      <c r="J316" s="198"/>
      <c r="O316" s="49">
        <f>I316</f>
        <v>39.94</v>
      </c>
      <c r="P316" s="39">
        <f>K316</f>
        <v>0</v>
      </c>
      <c r="Q316" s="39">
        <f>0</f>
        <v>0</v>
      </c>
      <c r="R316" s="39">
        <f>0</f>
        <v>0</v>
      </c>
      <c r="U316" s="39">
        <f>0</f>
        <v>0</v>
      </c>
      <c r="V316" s="39">
        <f>0</f>
        <v>0</v>
      </c>
      <c r="W316" s="39">
        <f>0</f>
        <v>0</v>
      </c>
      <c r="X316" s="39">
        <f>0</f>
        <v>0</v>
      </c>
      <c r="Z316" s="39">
        <f>0</f>
        <v>0</v>
      </c>
      <c r="AB316" s="49">
        <f>I316</f>
        <v>39.94</v>
      </c>
      <c r="AN316" s="39">
        <v>0</v>
      </c>
      <c r="AO316" s="39">
        <v>0</v>
      </c>
      <c r="AP316" s="39">
        <v>0</v>
      </c>
      <c r="AQ316" s="39">
        <v>0</v>
      </c>
      <c r="AX316" s="39">
        <v>39.94</v>
      </c>
      <c r="AY316" s="39">
        <v>39.94</v>
      </c>
      <c r="AZ316" s="39">
        <v>0</v>
      </c>
      <c r="BA316" s="39">
        <v>0</v>
      </c>
    </row>
    <row r="317" spans="1:56" ht="28.5" x14ac:dyDescent="0.2">
      <c r="A317" s="103" t="s">
        <v>661</v>
      </c>
      <c r="B317" s="55" t="s">
        <v>1476</v>
      </c>
      <c r="C317" s="55" t="s">
        <v>1477</v>
      </c>
      <c r="D317" s="54" t="s">
        <v>112</v>
      </c>
      <c r="E317" s="53">
        <v>0.65</v>
      </c>
      <c r="F317" s="53"/>
      <c r="G317" s="53">
        <v>0.65</v>
      </c>
      <c r="H317" s="51"/>
      <c r="I317" s="52"/>
      <c r="J317" s="51"/>
      <c r="K317" s="52"/>
      <c r="L317" s="96"/>
      <c r="AC317" s="39">
        <v>9.74</v>
      </c>
      <c r="AD317" s="39">
        <v>9.74</v>
      </c>
      <c r="AE317" s="39">
        <v>6.66</v>
      </c>
      <c r="AF317" s="39">
        <v>6.66</v>
      </c>
      <c r="AS317" s="39">
        <v>0</v>
      </c>
      <c r="AT317" s="39">
        <v>0</v>
      </c>
      <c r="BC317" s="39">
        <v>9.74</v>
      </c>
      <c r="BD317" s="39">
        <v>6.66</v>
      </c>
    </row>
    <row r="319" spans="1:56" x14ac:dyDescent="0.2">
      <c r="C319" s="63" t="s">
        <v>1478</v>
      </c>
    </row>
    <row r="320" spans="1:56" ht="14.25" x14ac:dyDescent="0.2">
      <c r="A320" s="103"/>
      <c r="B320" s="61">
        <v>1</v>
      </c>
      <c r="C320" s="55" t="s">
        <v>33</v>
      </c>
      <c r="D320" s="54"/>
      <c r="E320" s="53"/>
      <c r="F320" s="53"/>
      <c r="G320" s="53"/>
      <c r="H320" s="51">
        <v>15.51</v>
      </c>
      <c r="I320" s="52"/>
      <c r="J320" s="51">
        <v>10.08</v>
      </c>
      <c r="K320" s="52"/>
      <c r="L320" s="96"/>
    </row>
    <row r="321" spans="1:56" ht="14.25" x14ac:dyDescent="0.2">
      <c r="A321" s="103"/>
      <c r="B321" s="61">
        <v>3</v>
      </c>
      <c r="C321" s="55" t="s">
        <v>34</v>
      </c>
      <c r="D321" s="54"/>
      <c r="E321" s="53"/>
      <c r="F321" s="53"/>
      <c r="G321" s="53"/>
      <c r="H321" s="51">
        <v>1.81</v>
      </c>
      <c r="I321" s="52"/>
      <c r="J321" s="51">
        <v>1.18</v>
      </c>
      <c r="K321" s="52"/>
      <c r="L321" s="96"/>
    </row>
    <row r="322" spans="1:56" ht="14.25" x14ac:dyDescent="0.2">
      <c r="A322" s="103"/>
      <c r="B322" s="61">
        <v>2</v>
      </c>
      <c r="C322" s="55" t="s">
        <v>67</v>
      </c>
      <c r="D322" s="54"/>
      <c r="E322" s="53"/>
      <c r="F322" s="53"/>
      <c r="G322" s="53"/>
      <c r="H322" s="51">
        <v>0.26</v>
      </c>
      <c r="I322" s="52"/>
      <c r="J322" s="62">
        <v>0.17</v>
      </c>
      <c r="K322" s="52"/>
      <c r="L322" s="97"/>
    </row>
    <row r="323" spans="1:56" ht="14.25" x14ac:dyDescent="0.2">
      <c r="A323" s="103"/>
      <c r="B323" s="61">
        <v>4</v>
      </c>
      <c r="C323" s="55" t="s">
        <v>35</v>
      </c>
      <c r="D323" s="54"/>
      <c r="E323" s="53"/>
      <c r="F323" s="53"/>
      <c r="G323" s="53"/>
      <c r="H323" s="51">
        <v>1.56</v>
      </c>
      <c r="I323" s="52"/>
      <c r="J323" s="51">
        <v>1.01</v>
      </c>
      <c r="K323" s="52"/>
      <c r="L323" s="96"/>
    </row>
    <row r="324" spans="1:56" ht="14.25" x14ac:dyDescent="0.2">
      <c r="A324" s="103"/>
      <c r="B324" s="55"/>
      <c r="C324" s="55" t="s">
        <v>68</v>
      </c>
      <c r="D324" s="54" t="s">
        <v>69</v>
      </c>
      <c r="E324" s="53">
        <v>1.65</v>
      </c>
      <c r="F324" s="53"/>
      <c r="G324" s="53">
        <v>1.0725</v>
      </c>
      <c r="H324" s="51"/>
      <c r="I324" s="52"/>
      <c r="J324" s="51"/>
      <c r="K324" s="52"/>
      <c r="L324" s="96"/>
    </row>
    <row r="325" spans="1:56" ht="14.25" x14ac:dyDescent="0.2">
      <c r="A325" s="103"/>
      <c r="B325" s="55"/>
      <c r="C325" s="60" t="s">
        <v>70</v>
      </c>
      <c r="D325" s="59" t="s">
        <v>69</v>
      </c>
      <c r="E325" s="58">
        <v>0.02</v>
      </c>
      <c r="F325" s="58"/>
      <c r="G325" s="58">
        <v>1.2999999999999999E-2</v>
      </c>
      <c r="H325" s="56"/>
      <c r="I325" s="57"/>
      <c r="J325" s="56"/>
      <c r="K325" s="57"/>
      <c r="L325" s="95"/>
    </row>
    <row r="326" spans="1:56" ht="14.25" x14ac:dyDescent="0.2">
      <c r="A326" s="103"/>
      <c r="B326" s="55"/>
      <c r="C326" s="55" t="s">
        <v>71</v>
      </c>
      <c r="D326" s="54"/>
      <c r="E326" s="53"/>
      <c r="F326" s="53"/>
      <c r="G326" s="53"/>
      <c r="H326" s="51">
        <f>H320+H321+H323</f>
        <v>18.88</v>
      </c>
      <c r="I326" s="52"/>
      <c r="J326" s="51">
        <f>J320+J321+J323</f>
        <v>12.27</v>
      </c>
      <c r="K326" s="52"/>
      <c r="L326" s="96"/>
    </row>
    <row r="327" spans="1:56" ht="14.25" x14ac:dyDescent="0.2">
      <c r="A327" s="103"/>
      <c r="B327" s="55"/>
      <c r="C327" s="55" t="s">
        <v>72</v>
      </c>
      <c r="D327" s="54"/>
      <c r="E327" s="53"/>
      <c r="F327" s="53"/>
      <c r="G327" s="53"/>
      <c r="H327" s="51"/>
      <c r="I327" s="52"/>
      <c r="J327" s="51">
        <f>SUM(Q317:Q330)+SUM(V317:V330)</f>
        <v>10.25</v>
      </c>
      <c r="K327" s="52"/>
      <c r="L327" s="96"/>
    </row>
    <row r="328" spans="1:56" ht="28.5" x14ac:dyDescent="0.2">
      <c r="A328" s="103"/>
      <c r="B328" s="55" t="s">
        <v>1399</v>
      </c>
      <c r="C328" s="55" t="s">
        <v>1398</v>
      </c>
      <c r="D328" s="54" t="s">
        <v>73</v>
      </c>
      <c r="E328" s="53">
        <v>95</v>
      </c>
      <c r="F328" s="53"/>
      <c r="G328" s="53">
        <v>95</v>
      </c>
      <c r="H328" s="51"/>
      <c r="I328" s="52"/>
      <c r="J328" s="51">
        <f>SUM(AC317:AC330)</f>
        <v>9.74</v>
      </c>
      <c r="K328" s="52"/>
      <c r="L328" s="96"/>
    </row>
    <row r="329" spans="1:56" ht="57" x14ac:dyDescent="0.2">
      <c r="A329" s="104"/>
      <c r="B329" s="60" t="s">
        <v>1397</v>
      </c>
      <c r="C329" s="60" t="s">
        <v>1396</v>
      </c>
      <c r="D329" s="59" t="s">
        <v>73</v>
      </c>
      <c r="E329" s="58">
        <v>65</v>
      </c>
      <c r="F329" s="58"/>
      <c r="G329" s="58">
        <v>65</v>
      </c>
      <c r="H329" s="56"/>
      <c r="I329" s="57"/>
      <c r="J329" s="56">
        <f>SUM(AE317:AE330)</f>
        <v>6.66</v>
      </c>
      <c r="K329" s="57"/>
      <c r="L329" s="95"/>
    </row>
    <row r="330" spans="1:56" ht="15" x14ac:dyDescent="0.25">
      <c r="C330" s="198" t="s">
        <v>74</v>
      </c>
      <c r="D330" s="198"/>
      <c r="E330" s="198"/>
      <c r="F330" s="198"/>
      <c r="G330" s="198"/>
      <c r="H330" s="198"/>
      <c r="I330" s="198">
        <f>J320+J321+J323+J328+J329</f>
        <v>28.669999999999998</v>
      </c>
      <c r="J330" s="198"/>
      <c r="O330" s="49">
        <f>I330</f>
        <v>28.669999999999998</v>
      </c>
      <c r="P330" s="39">
        <f>K330</f>
        <v>0</v>
      </c>
      <c r="Q330" s="49">
        <f>J320</f>
        <v>10.08</v>
      </c>
      <c r="R330" s="49">
        <f>J320</f>
        <v>10.08</v>
      </c>
      <c r="U330" s="94">
        <f>L320</f>
        <v>0</v>
      </c>
      <c r="V330" s="49">
        <f>J322</f>
        <v>0.17</v>
      </c>
      <c r="W330" s="94">
        <f>L322</f>
        <v>0</v>
      </c>
      <c r="X330" s="49">
        <f>J321</f>
        <v>1.18</v>
      </c>
      <c r="Z330" s="94">
        <f>L321</f>
        <v>0</v>
      </c>
      <c r="AB330" s="49">
        <f>J323</f>
        <v>1.01</v>
      </c>
      <c r="AN330" s="39">
        <v>0</v>
      </c>
      <c r="AO330" s="39">
        <v>0</v>
      </c>
      <c r="AP330" s="39">
        <v>0</v>
      </c>
      <c r="AQ330" s="39">
        <v>0</v>
      </c>
      <c r="AX330" s="39">
        <v>28.669999999999998</v>
      </c>
      <c r="AY330" s="39">
        <v>1.01</v>
      </c>
      <c r="AZ330" s="39">
        <v>1.18</v>
      </c>
      <c r="BA330" s="39">
        <v>10.08</v>
      </c>
    </row>
    <row r="331" spans="1:56" ht="42.75" x14ac:dyDescent="0.2">
      <c r="A331" s="103" t="s">
        <v>663</v>
      </c>
      <c r="B331" s="55" t="s">
        <v>1479</v>
      </c>
      <c r="C331" s="55" t="s">
        <v>1480</v>
      </c>
      <c r="D331" s="54" t="s">
        <v>110</v>
      </c>
      <c r="E331" s="53">
        <v>65</v>
      </c>
      <c r="F331" s="53"/>
      <c r="G331" s="53">
        <v>65</v>
      </c>
      <c r="H331" s="51">
        <v>93.61</v>
      </c>
      <c r="I331" s="52"/>
      <c r="J331" s="51">
        <v>6084.65</v>
      </c>
      <c r="K331" s="52"/>
      <c r="L331" s="96"/>
      <c r="AC331" s="39">
        <v>0</v>
      </c>
      <c r="AD331" s="39">
        <v>0</v>
      </c>
      <c r="AE331" s="39">
        <v>0</v>
      </c>
      <c r="AF331" s="39">
        <v>0</v>
      </c>
      <c r="AS331" s="39">
        <v>0</v>
      </c>
      <c r="AT331" s="39">
        <v>0</v>
      </c>
      <c r="BC331" s="39">
        <v>0</v>
      </c>
      <c r="BD331" s="39">
        <v>0</v>
      </c>
    </row>
    <row r="332" spans="1:56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</row>
    <row r="333" spans="1:56" ht="15" x14ac:dyDescent="0.25">
      <c r="C333" s="198" t="s">
        <v>74</v>
      </c>
      <c r="D333" s="198"/>
      <c r="E333" s="198"/>
      <c r="F333" s="198"/>
      <c r="G333" s="198"/>
      <c r="H333" s="198"/>
      <c r="I333" s="198">
        <f>J331</f>
        <v>6084.65</v>
      </c>
      <c r="J333" s="198"/>
      <c r="O333" s="49">
        <f>I333</f>
        <v>6084.65</v>
      </c>
      <c r="P333" s="39">
        <f>K333</f>
        <v>0</v>
      </c>
      <c r="Q333" s="39">
        <f>0</f>
        <v>0</v>
      </c>
      <c r="R333" s="39">
        <f>0</f>
        <v>0</v>
      </c>
      <c r="U333" s="39">
        <f>0</f>
        <v>0</v>
      </c>
      <c r="V333" s="39">
        <f>0</f>
        <v>0</v>
      </c>
      <c r="W333" s="39">
        <f>0</f>
        <v>0</v>
      </c>
      <c r="X333" s="39">
        <f>0</f>
        <v>0</v>
      </c>
      <c r="Z333" s="39">
        <f>0</f>
        <v>0</v>
      </c>
      <c r="AB333" s="49">
        <f>I333</f>
        <v>6084.65</v>
      </c>
      <c r="AN333" s="39">
        <v>0</v>
      </c>
      <c r="AO333" s="39">
        <v>0</v>
      </c>
      <c r="AP333" s="39">
        <v>0</v>
      </c>
      <c r="AQ333" s="39">
        <v>0</v>
      </c>
      <c r="AX333" s="39">
        <v>6084.65</v>
      </c>
      <c r="AY333" s="39">
        <v>6084.65</v>
      </c>
      <c r="AZ333" s="39">
        <v>0</v>
      </c>
      <c r="BA333" s="39">
        <v>0</v>
      </c>
    </row>
    <row r="334" spans="1:56" ht="28.5" x14ac:dyDescent="0.2">
      <c r="A334" s="103" t="s">
        <v>664</v>
      </c>
      <c r="B334" s="55" t="s">
        <v>1481</v>
      </c>
      <c r="C334" s="55" t="s">
        <v>1482</v>
      </c>
      <c r="D334" s="54" t="s">
        <v>112</v>
      </c>
      <c r="E334" s="53">
        <v>0.1</v>
      </c>
      <c r="F334" s="53"/>
      <c r="G334" s="53">
        <v>0.1</v>
      </c>
      <c r="H334" s="51"/>
      <c r="I334" s="52"/>
      <c r="J334" s="51"/>
      <c r="K334" s="52"/>
      <c r="L334" s="96"/>
      <c r="AC334" s="39">
        <v>1.63</v>
      </c>
      <c r="AD334" s="39">
        <v>1.63</v>
      </c>
      <c r="AE334" s="39">
        <v>1.1200000000000001</v>
      </c>
      <c r="AF334" s="39">
        <v>1.1200000000000001</v>
      </c>
      <c r="AS334" s="39">
        <v>0</v>
      </c>
      <c r="AT334" s="39">
        <v>0</v>
      </c>
      <c r="BC334" s="39">
        <v>1.63</v>
      </c>
      <c r="BD334" s="39">
        <v>1.1200000000000001</v>
      </c>
    </row>
    <row r="336" spans="1:56" x14ac:dyDescent="0.2">
      <c r="C336" s="63" t="s">
        <v>1483</v>
      </c>
    </row>
    <row r="337" spans="1:56" ht="14.25" x14ac:dyDescent="0.2">
      <c r="A337" s="103"/>
      <c r="B337" s="61">
        <v>1</v>
      </c>
      <c r="C337" s="55" t="s">
        <v>33</v>
      </c>
      <c r="D337" s="54"/>
      <c r="E337" s="53"/>
      <c r="F337" s="53"/>
      <c r="G337" s="53"/>
      <c r="H337" s="51">
        <v>16.920000000000002</v>
      </c>
      <c r="I337" s="52"/>
      <c r="J337" s="51">
        <v>1.69</v>
      </c>
      <c r="K337" s="52"/>
      <c r="L337" s="96"/>
    </row>
    <row r="338" spans="1:56" ht="14.25" x14ac:dyDescent="0.2">
      <c r="A338" s="103"/>
      <c r="B338" s="61">
        <v>3</v>
      </c>
      <c r="C338" s="55" t="s">
        <v>34</v>
      </c>
      <c r="D338" s="54"/>
      <c r="E338" s="53"/>
      <c r="F338" s="53"/>
      <c r="G338" s="53"/>
      <c r="H338" s="51">
        <v>1.81</v>
      </c>
      <c r="I338" s="52"/>
      <c r="J338" s="51">
        <v>0.18</v>
      </c>
      <c r="K338" s="52"/>
      <c r="L338" s="96"/>
    </row>
    <row r="339" spans="1:56" ht="14.25" x14ac:dyDescent="0.2">
      <c r="A339" s="103"/>
      <c r="B339" s="61">
        <v>2</v>
      </c>
      <c r="C339" s="55" t="s">
        <v>67</v>
      </c>
      <c r="D339" s="54"/>
      <c r="E339" s="53"/>
      <c r="F339" s="53"/>
      <c r="G339" s="53"/>
      <c r="H339" s="51">
        <v>0.26</v>
      </c>
      <c r="I339" s="52"/>
      <c r="J339" s="62">
        <v>0.03</v>
      </c>
      <c r="K339" s="52"/>
      <c r="L339" s="97"/>
    </row>
    <row r="340" spans="1:56" ht="14.25" x14ac:dyDescent="0.2">
      <c r="A340" s="103"/>
      <c r="B340" s="61">
        <v>4</v>
      </c>
      <c r="C340" s="55" t="s">
        <v>35</v>
      </c>
      <c r="D340" s="54"/>
      <c r="E340" s="53"/>
      <c r="F340" s="53"/>
      <c r="G340" s="53"/>
      <c r="H340" s="51">
        <v>2.77</v>
      </c>
      <c r="I340" s="52"/>
      <c r="J340" s="51">
        <v>0.28000000000000003</v>
      </c>
      <c r="K340" s="52"/>
      <c r="L340" s="96"/>
    </row>
    <row r="341" spans="1:56" ht="14.25" x14ac:dyDescent="0.2">
      <c r="A341" s="103"/>
      <c r="B341" s="55"/>
      <c r="C341" s="55" t="s">
        <v>68</v>
      </c>
      <c r="D341" s="54" t="s">
        <v>69</v>
      </c>
      <c r="E341" s="53">
        <v>1.8</v>
      </c>
      <c r="F341" s="53"/>
      <c r="G341" s="53">
        <v>0.18</v>
      </c>
      <c r="H341" s="51"/>
      <c r="I341" s="52"/>
      <c r="J341" s="51"/>
      <c r="K341" s="52"/>
      <c r="L341" s="96"/>
    </row>
    <row r="342" spans="1:56" ht="14.25" x14ac:dyDescent="0.2">
      <c r="A342" s="103"/>
      <c r="B342" s="55"/>
      <c r="C342" s="60" t="s">
        <v>70</v>
      </c>
      <c r="D342" s="59" t="s">
        <v>69</v>
      </c>
      <c r="E342" s="58">
        <v>0.02</v>
      </c>
      <c r="F342" s="58"/>
      <c r="G342" s="58">
        <v>2E-3</v>
      </c>
      <c r="H342" s="56"/>
      <c r="I342" s="57"/>
      <c r="J342" s="56"/>
      <c r="K342" s="57"/>
      <c r="L342" s="95"/>
    </row>
    <row r="343" spans="1:56" ht="14.25" x14ac:dyDescent="0.2">
      <c r="A343" s="103"/>
      <c r="B343" s="55"/>
      <c r="C343" s="55" t="s">
        <v>71</v>
      </c>
      <c r="D343" s="54"/>
      <c r="E343" s="53"/>
      <c r="F343" s="53"/>
      <c r="G343" s="53"/>
      <c r="H343" s="51">
        <f>H337+H338+H340</f>
        <v>21.5</v>
      </c>
      <c r="I343" s="52"/>
      <c r="J343" s="51">
        <f>J337+J338+J340</f>
        <v>2.15</v>
      </c>
      <c r="K343" s="52"/>
      <c r="L343" s="96"/>
    </row>
    <row r="344" spans="1:56" ht="14.25" x14ac:dyDescent="0.2">
      <c r="A344" s="103"/>
      <c r="B344" s="55"/>
      <c r="C344" s="55" t="s">
        <v>72</v>
      </c>
      <c r="D344" s="54"/>
      <c r="E344" s="53"/>
      <c r="F344" s="53"/>
      <c r="G344" s="53"/>
      <c r="H344" s="51"/>
      <c r="I344" s="52"/>
      <c r="J344" s="51">
        <f>SUM(Q334:Q347)+SUM(V334:V347)</f>
        <v>1.72</v>
      </c>
      <c r="K344" s="52"/>
      <c r="L344" s="96"/>
    </row>
    <row r="345" spans="1:56" ht="28.5" x14ac:dyDescent="0.2">
      <c r="A345" s="103"/>
      <c r="B345" s="55" t="s">
        <v>1399</v>
      </c>
      <c r="C345" s="55" t="s">
        <v>1398</v>
      </c>
      <c r="D345" s="54" t="s">
        <v>73</v>
      </c>
      <c r="E345" s="53">
        <v>95</v>
      </c>
      <c r="F345" s="53"/>
      <c r="G345" s="53">
        <v>95</v>
      </c>
      <c r="H345" s="51"/>
      <c r="I345" s="52"/>
      <c r="J345" s="51">
        <f>SUM(AC334:AC347)</f>
        <v>1.63</v>
      </c>
      <c r="K345" s="52"/>
      <c r="L345" s="96"/>
    </row>
    <row r="346" spans="1:56" ht="57" x14ac:dyDescent="0.2">
      <c r="A346" s="104"/>
      <c r="B346" s="60" t="s">
        <v>1397</v>
      </c>
      <c r="C346" s="60" t="s">
        <v>1396</v>
      </c>
      <c r="D346" s="59" t="s">
        <v>73</v>
      </c>
      <c r="E346" s="58">
        <v>65</v>
      </c>
      <c r="F346" s="58"/>
      <c r="G346" s="58">
        <v>65</v>
      </c>
      <c r="H346" s="56"/>
      <c r="I346" s="57"/>
      <c r="J346" s="56">
        <f>SUM(AE334:AE347)</f>
        <v>1.1200000000000001</v>
      </c>
      <c r="K346" s="57"/>
      <c r="L346" s="95"/>
    </row>
    <row r="347" spans="1:56" ht="15" x14ac:dyDescent="0.25">
      <c r="C347" s="198" t="s">
        <v>74</v>
      </c>
      <c r="D347" s="198"/>
      <c r="E347" s="198"/>
      <c r="F347" s="198"/>
      <c r="G347" s="198"/>
      <c r="H347" s="198"/>
      <c r="I347" s="198">
        <f>J337+J338+J340+J345+J346</f>
        <v>4.9000000000000004</v>
      </c>
      <c r="J347" s="198"/>
      <c r="O347" s="49">
        <f>I347</f>
        <v>4.9000000000000004</v>
      </c>
      <c r="P347" s="39">
        <f>K347</f>
        <v>0</v>
      </c>
      <c r="Q347" s="49">
        <f>J337</f>
        <v>1.69</v>
      </c>
      <c r="R347" s="49">
        <f>J337</f>
        <v>1.69</v>
      </c>
      <c r="U347" s="94">
        <f>L337</f>
        <v>0</v>
      </c>
      <c r="V347" s="49">
        <f>J339</f>
        <v>0.03</v>
      </c>
      <c r="W347" s="94">
        <f>L339</f>
        <v>0</v>
      </c>
      <c r="X347" s="49">
        <f>J338</f>
        <v>0.18</v>
      </c>
      <c r="Z347" s="94">
        <f>L338</f>
        <v>0</v>
      </c>
      <c r="AB347" s="49">
        <f>J340</f>
        <v>0.28000000000000003</v>
      </c>
      <c r="AN347" s="39">
        <v>0</v>
      </c>
      <c r="AO347" s="39">
        <v>0</v>
      </c>
      <c r="AP347" s="39">
        <v>0</v>
      </c>
      <c r="AQ347" s="39">
        <v>0</v>
      </c>
      <c r="AX347" s="39">
        <v>4.9000000000000004</v>
      </c>
      <c r="AY347" s="39">
        <v>0.28000000000000003</v>
      </c>
      <c r="AZ347" s="39">
        <v>0.18</v>
      </c>
      <c r="BA347" s="39">
        <v>1.69</v>
      </c>
    </row>
    <row r="348" spans="1:56" ht="42.75" x14ac:dyDescent="0.2">
      <c r="A348" s="103" t="s">
        <v>665</v>
      </c>
      <c r="B348" s="55" t="s">
        <v>1484</v>
      </c>
      <c r="C348" s="55" t="s">
        <v>1485</v>
      </c>
      <c r="D348" s="54" t="s">
        <v>110</v>
      </c>
      <c r="E348" s="53">
        <v>10</v>
      </c>
      <c r="F348" s="53"/>
      <c r="G348" s="53">
        <v>10</v>
      </c>
      <c r="H348" s="51">
        <v>110.25</v>
      </c>
      <c r="I348" s="52"/>
      <c r="J348" s="51">
        <v>1102.5</v>
      </c>
      <c r="K348" s="52"/>
      <c r="L348" s="96"/>
      <c r="AC348" s="39">
        <v>0</v>
      </c>
      <c r="AD348" s="39">
        <v>0</v>
      </c>
      <c r="AE348" s="39">
        <v>0</v>
      </c>
      <c r="AF348" s="39">
        <v>0</v>
      </c>
      <c r="AS348" s="39">
        <v>0</v>
      </c>
      <c r="AT348" s="39">
        <v>0</v>
      </c>
      <c r="BC348" s="39">
        <v>0</v>
      </c>
      <c r="BD348" s="39">
        <v>0</v>
      </c>
    </row>
    <row r="349" spans="1:56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</row>
    <row r="350" spans="1:56" ht="15" x14ac:dyDescent="0.25">
      <c r="C350" s="198" t="s">
        <v>74</v>
      </c>
      <c r="D350" s="198"/>
      <c r="E350" s="198"/>
      <c r="F350" s="198"/>
      <c r="G350" s="198"/>
      <c r="H350" s="198"/>
      <c r="I350" s="198">
        <f>J348</f>
        <v>1102.5</v>
      </c>
      <c r="J350" s="198"/>
      <c r="O350" s="49">
        <f>I350</f>
        <v>1102.5</v>
      </c>
      <c r="P350" s="39">
        <f>K350</f>
        <v>0</v>
      </c>
      <c r="Q350" s="39">
        <f>0</f>
        <v>0</v>
      </c>
      <c r="R350" s="39">
        <f>0</f>
        <v>0</v>
      </c>
      <c r="U350" s="39">
        <f>0</f>
        <v>0</v>
      </c>
      <c r="V350" s="39">
        <f>0</f>
        <v>0</v>
      </c>
      <c r="W350" s="39">
        <f>0</f>
        <v>0</v>
      </c>
      <c r="X350" s="39">
        <f>0</f>
        <v>0</v>
      </c>
      <c r="Z350" s="39">
        <f>0</f>
        <v>0</v>
      </c>
      <c r="AB350" s="49">
        <f>I350</f>
        <v>1102.5</v>
      </c>
      <c r="AN350" s="39">
        <v>0</v>
      </c>
      <c r="AO350" s="39">
        <v>0</v>
      </c>
      <c r="AP350" s="39">
        <v>0</v>
      </c>
      <c r="AQ350" s="39">
        <v>0</v>
      </c>
      <c r="AX350" s="39">
        <v>1102.5</v>
      </c>
      <c r="AY350" s="39">
        <v>1102.5</v>
      </c>
      <c r="AZ350" s="39">
        <v>0</v>
      </c>
      <c r="BA350" s="39">
        <v>0</v>
      </c>
    </row>
    <row r="351" spans="1:56" ht="28.5" x14ac:dyDescent="0.2">
      <c r="A351" s="103" t="s">
        <v>666</v>
      </c>
      <c r="B351" s="55" t="s">
        <v>1486</v>
      </c>
      <c r="C351" s="55" t="s">
        <v>1487</v>
      </c>
      <c r="D351" s="54" t="s">
        <v>112</v>
      </c>
      <c r="E351" s="53">
        <v>0.15</v>
      </c>
      <c r="F351" s="53"/>
      <c r="G351" s="53">
        <v>0.15</v>
      </c>
      <c r="H351" s="51"/>
      <c r="I351" s="52"/>
      <c r="J351" s="51"/>
      <c r="K351" s="52"/>
      <c r="L351" s="96"/>
      <c r="AC351" s="39">
        <v>2.66</v>
      </c>
      <c r="AD351" s="39">
        <v>2.66</v>
      </c>
      <c r="AE351" s="39">
        <v>1.82</v>
      </c>
      <c r="AF351" s="39">
        <v>1.82</v>
      </c>
      <c r="AS351" s="39">
        <v>0</v>
      </c>
      <c r="AT351" s="39">
        <v>0</v>
      </c>
      <c r="BC351" s="39">
        <v>2.66</v>
      </c>
      <c r="BD351" s="39">
        <v>1.82</v>
      </c>
    </row>
    <row r="353" spans="1:56" x14ac:dyDescent="0.2">
      <c r="C353" s="63" t="s">
        <v>1488</v>
      </c>
    </row>
    <row r="354" spans="1:56" ht="14.25" x14ac:dyDescent="0.2">
      <c r="A354" s="103"/>
      <c r="B354" s="61">
        <v>1</v>
      </c>
      <c r="C354" s="55" t="s">
        <v>33</v>
      </c>
      <c r="D354" s="54"/>
      <c r="E354" s="53"/>
      <c r="F354" s="53"/>
      <c r="G354" s="53"/>
      <c r="H354" s="51">
        <v>18.420000000000002</v>
      </c>
      <c r="I354" s="52"/>
      <c r="J354" s="51">
        <v>2.76</v>
      </c>
      <c r="K354" s="52"/>
      <c r="L354" s="96"/>
    </row>
    <row r="355" spans="1:56" ht="14.25" x14ac:dyDescent="0.2">
      <c r="A355" s="103"/>
      <c r="B355" s="61">
        <v>3</v>
      </c>
      <c r="C355" s="55" t="s">
        <v>34</v>
      </c>
      <c r="D355" s="54"/>
      <c r="E355" s="53"/>
      <c r="F355" s="53"/>
      <c r="G355" s="53"/>
      <c r="H355" s="51">
        <v>1.81</v>
      </c>
      <c r="I355" s="52"/>
      <c r="J355" s="51">
        <v>0.27</v>
      </c>
      <c r="K355" s="52"/>
      <c r="L355" s="96"/>
    </row>
    <row r="356" spans="1:56" ht="14.25" x14ac:dyDescent="0.2">
      <c r="A356" s="103"/>
      <c r="B356" s="61">
        <v>2</v>
      </c>
      <c r="C356" s="55" t="s">
        <v>67</v>
      </c>
      <c r="D356" s="54"/>
      <c r="E356" s="53"/>
      <c r="F356" s="53"/>
      <c r="G356" s="53"/>
      <c r="H356" s="51">
        <v>0.26</v>
      </c>
      <c r="I356" s="52"/>
      <c r="J356" s="62">
        <v>0.04</v>
      </c>
      <c r="K356" s="52"/>
      <c r="L356" s="97"/>
    </row>
    <row r="357" spans="1:56" ht="14.25" x14ac:dyDescent="0.2">
      <c r="A357" s="103"/>
      <c r="B357" s="61">
        <v>4</v>
      </c>
      <c r="C357" s="55" t="s">
        <v>35</v>
      </c>
      <c r="D357" s="54"/>
      <c r="E357" s="53"/>
      <c r="F357" s="53"/>
      <c r="G357" s="53"/>
      <c r="H357" s="51">
        <v>0.84</v>
      </c>
      <c r="I357" s="52"/>
      <c r="J357" s="51">
        <v>0.13</v>
      </c>
      <c r="K357" s="52"/>
      <c r="L357" s="96"/>
    </row>
    <row r="358" spans="1:56" ht="14.25" x14ac:dyDescent="0.2">
      <c r="A358" s="103"/>
      <c r="B358" s="55"/>
      <c r="C358" s="55" t="s">
        <v>68</v>
      </c>
      <c r="D358" s="54" t="s">
        <v>69</v>
      </c>
      <c r="E358" s="53">
        <v>1.96</v>
      </c>
      <c r="F358" s="53"/>
      <c r="G358" s="53">
        <v>0.29399999999999998</v>
      </c>
      <c r="H358" s="51"/>
      <c r="I358" s="52"/>
      <c r="J358" s="51"/>
      <c r="K358" s="52"/>
      <c r="L358" s="96"/>
    </row>
    <row r="359" spans="1:56" ht="14.25" x14ac:dyDescent="0.2">
      <c r="A359" s="103"/>
      <c r="B359" s="55"/>
      <c r="C359" s="60" t="s">
        <v>70</v>
      </c>
      <c r="D359" s="59" t="s">
        <v>69</v>
      </c>
      <c r="E359" s="58">
        <v>0.02</v>
      </c>
      <c r="F359" s="58"/>
      <c r="G359" s="58">
        <v>3.0000000000000001E-3</v>
      </c>
      <c r="H359" s="56"/>
      <c r="I359" s="57"/>
      <c r="J359" s="56"/>
      <c r="K359" s="57"/>
      <c r="L359" s="95"/>
    </row>
    <row r="360" spans="1:56" ht="14.25" x14ac:dyDescent="0.2">
      <c r="A360" s="103"/>
      <c r="B360" s="55"/>
      <c r="C360" s="55" t="s">
        <v>71</v>
      </c>
      <c r="D360" s="54"/>
      <c r="E360" s="53"/>
      <c r="F360" s="53"/>
      <c r="G360" s="53"/>
      <c r="H360" s="51">
        <f>H354+H355+H357</f>
        <v>21.07</v>
      </c>
      <c r="I360" s="52"/>
      <c r="J360" s="51">
        <f>J354+J355+J357</f>
        <v>3.1599999999999997</v>
      </c>
      <c r="K360" s="52"/>
      <c r="L360" s="96"/>
    </row>
    <row r="361" spans="1:56" ht="14.25" x14ac:dyDescent="0.2">
      <c r="A361" s="103"/>
      <c r="B361" s="55"/>
      <c r="C361" s="55" t="s">
        <v>72</v>
      </c>
      <c r="D361" s="54"/>
      <c r="E361" s="53"/>
      <c r="F361" s="53"/>
      <c r="G361" s="53"/>
      <c r="H361" s="51"/>
      <c r="I361" s="52"/>
      <c r="J361" s="51">
        <f>SUM(Q351:Q364)+SUM(V351:V364)</f>
        <v>2.8</v>
      </c>
      <c r="K361" s="52"/>
      <c r="L361" s="96"/>
    </row>
    <row r="362" spans="1:56" ht="28.5" x14ac:dyDescent="0.2">
      <c r="A362" s="103"/>
      <c r="B362" s="55" t="s">
        <v>1399</v>
      </c>
      <c r="C362" s="55" t="s">
        <v>1398</v>
      </c>
      <c r="D362" s="54" t="s">
        <v>73</v>
      </c>
      <c r="E362" s="53">
        <v>95</v>
      </c>
      <c r="F362" s="53"/>
      <c r="G362" s="53">
        <v>95</v>
      </c>
      <c r="H362" s="51"/>
      <c r="I362" s="52"/>
      <c r="J362" s="51">
        <f>SUM(AC351:AC364)</f>
        <v>2.66</v>
      </c>
      <c r="K362" s="52"/>
      <c r="L362" s="96"/>
    </row>
    <row r="363" spans="1:56" ht="57" x14ac:dyDescent="0.2">
      <c r="A363" s="104"/>
      <c r="B363" s="60" t="s">
        <v>1397</v>
      </c>
      <c r="C363" s="60" t="s">
        <v>1396</v>
      </c>
      <c r="D363" s="59" t="s">
        <v>73</v>
      </c>
      <c r="E363" s="58">
        <v>65</v>
      </c>
      <c r="F363" s="58"/>
      <c r="G363" s="58">
        <v>65</v>
      </c>
      <c r="H363" s="56"/>
      <c r="I363" s="57"/>
      <c r="J363" s="56">
        <f>SUM(AE351:AE364)</f>
        <v>1.82</v>
      </c>
      <c r="K363" s="57"/>
      <c r="L363" s="95"/>
    </row>
    <row r="364" spans="1:56" ht="15" x14ac:dyDescent="0.25">
      <c r="C364" s="198" t="s">
        <v>74</v>
      </c>
      <c r="D364" s="198"/>
      <c r="E364" s="198"/>
      <c r="F364" s="198"/>
      <c r="G364" s="198"/>
      <c r="H364" s="198"/>
      <c r="I364" s="198">
        <f>J354+J355+J357+J362+J363</f>
        <v>7.6400000000000006</v>
      </c>
      <c r="J364" s="198"/>
      <c r="O364" s="49">
        <f>I364</f>
        <v>7.6400000000000006</v>
      </c>
      <c r="P364" s="39">
        <f>K364</f>
        <v>0</v>
      </c>
      <c r="Q364" s="49">
        <f>J354</f>
        <v>2.76</v>
      </c>
      <c r="R364" s="49">
        <f>J354</f>
        <v>2.76</v>
      </c>
      <c r="U364" s="94">
        <f>L354</f>
        <v>0</v>
      </c>
      <c r="V364" s="49">
        <f>J356</f>
        <v>0.04</v>
      </c>
      <c r="W364" s="94">
        <f>L356</f>
        <v>0</v>
      </c>
      <c r="X364" s="49">
        <f>J355</f>
        <v>0.27</v>
      </c>
      <c r="Z364" s="94">
        <f>L355</f>
        <v>0</v>
      </c>
      <c r="AB364" s="49">
        <f>J357</f>
        <v>0.13</v>
      </c>
      <c r="AN364" s="39">
        <v>0</v>
      </c>
      <c r="AO364" s="39">
        <v>0</v>
      </c>
      <c r="AP364" s="39">
        <v>0</v>
      </c>
      <c r="AQ364" s="39">
        <v>0</v>
      </c>
      <c r="AX364" s="39">
        <v>7.6400000000000006</v>
      </c>
      <c r="AY364" s="39">
        <v>0.13</v>
      </c>
      <c r="AZ364" s="39">
        <v>0.27</v>
      </c>
      <c r="BA364" s="39">
        <v>2.76</v>
      </c>
    </row>
    <row r="365" spans="1:56" ht="42.75" x14ac:dyDescent="0.2">
      <c r="A365" s="103" t="s">
        <v>668</v>
      </c>
      <c r="B365" s="55" t="s">
        <v>1479</v>
      </c>
      <c r="C365" s="55" t="s">
        <v>1480</v>
      </c>
      <c r="D365" s="54" t="s">
        <v>110</v>
      </c>
      <c r="E365" s="53">
        <v>15</v>
      </c>
      <c r="F365" s="53"/>
      <c r="G365" s="53">
        <v>15</v>
      </c>
      <c r="H365" s="51">
        <v>93.61</v>
      </c>
      <c r="I365" s="52"/>
      <c r="J365" s="51">
        <v>1404.15</v>
      </c>
      <c r="K365" s="52"/>
      <c r="L365" s="96"/>
      <c r="AC365" s="39">
        <v>0</v>
      </c>
      <c r="AD365" s="39">
        <v>0</v>
      </c>
      <c r="AE365" s="39">
        <v>0</v>
      </c>
      <c r="AF365" s="39">
        <v>0</v>
      </c>
      <c r="AS365" s="39">
        <v>0</v>
      </c>
      <c r="AT365" s="39">
        <v>0</v>
      </c>
      <c r="BC365" s="39">
        <v>0</v>
      </c>
      <c r="BD365" s="39">
        <v>0</v>
      </c>
    </row>
    <row r="366" spans="1:56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</row>
    <row r="367" spans="1:56" ht="15" x14ac:dyDescent="0.25">
      <c r="C367" s="198" t="s">
        <v>74</v>
      </c>
      <c r="D367" s="198"/>
      <c r="E367" s="198"/>
      <c r="F367" s="198"/>
      <c r="G367" s="198"/>
      <c r="H367" s="198"/>
      <c r="I367" s="198">
        <f>J365</f>
        <v>1404.15</v>
      </c>
      <c r="J367" s="198"/>
      <c r="O367" s="49">
        <f>I367</f>
        <v>1404.15</v>
      </c>
      <c r="P367" s="39">
        <f>K367</f>
        <v>0</v>
      </c>
      <c r="Q367" s="39">
        <f>0</f>
        <v>0</v>
      </c>
      <c r="R367" s="39">
        <f>0</f>
        <v>0</v>
      </c>
      <c r="U367" s="39">
        <f>0</f>
        <v>0</v>
      </c>
      <c r="V367" s="39">
        <f>0</f>
        <v>0</v>
      </c>
      <c r="W367" s="39">
        <f>0</f>
        <v>0</v>
      </c>
      <c r="X367" s="39">
        <f>0</f>
        <v>0</v>
      </c>
      <c r="Z367" s="39">
        <f>0</f>
        <v>0</v>
      </c>
      <c r="AB367" s="49">
        <f>I367</f>
        <v>1404.15</v>
      </c>
      <c r="AN367" s="39">
        <v>0</v>
      </c>
      <c r="AO367" s="39">
        <v>0</v>
      </c>
      <c r="AP367" s="39">
        <v>0</v>
      </c>
      <c r="AQ367" s="39">
        <v>0</v>
      </c>
      <c r="AX367" s="39">
        <v>1404.15</v>
      </c>
      <c r="AY367" s="39">
        <v>1404.15</v>
      </c>
      <c r="AZ367" s="39">
        <v>0</v>
      </c>
      <c r="BA367" s="39">
        <v>0</v>
      </c>
    </row>
    <row r="368" spans="1:56" ht="14.25" x14ac:dyDescent="0.2">
      <c r="A368" s="103" t="s">
        <v>669</v>
      </c>
      <c r="B368" s="55" t="s">
        <v>1489</v>
      </c>
      <c r="C368" s="55" t="s">
        <v>1490</v>
      </c>
      <c r="D368" s="54" t="s">
        <v>110</v>
      </c>
      <c r="E368" s="53">
        <v>200</v>
      </c>
      <c r="F368" s="53"/>
      <c r="G368" s="53">
        <v>200</v>
      </c>
      <c r="H368" s="51">
        <v>42.49</v>
      </c>
      <c r="I368" s="52"/>
      <c r="J368" s="51">
        <v>8498</v>
      </c>
      <c r="K368" s="52"/>
      <c r="L368" s="96"/>
      <c r="AC368" s="39">
        <v>0</v>
      </c>
      <c r="AD368" s="39">
        <v>0</v>
      </c>
      <c r="AE368" s="39">
        <v>0</v>
      </c>
      <c r="AF368" s="39">
        <v>0</v>
      </c>
      <c r="AS368" s="39">
        <v>0</v>
      </c>
      <c r="AT368" s="39">
        <v>0</v>
      </c>
      <c r="BC368" s="39">
        <v>0</v>
      </c>
      <c r="BD368" s="39">
        <v>0</v>
      </c>
    </row>
    <row r="369" spans="1:56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</row>
    <row r="370" spans="1:56" ht="15" x14ac:dyDescent="0.25">
      <c r="C370" s="198" t="s">
        <v>74</v>
      </c>
      <c r="D370" s="198"/>
      <c r="E370" s="198"/>
      <c r="F370" s="198"/>
      <c r="G370" s="198"/>
      <c r="H370" s="198"/>
      <c r="I370" s="198">
        <f>J368</f>
        <v>8498</v>
      </c>
      <c r="J370" s="198"/>
      <c r="O370" s="49">
        <f>I370</f>
        <v>8498</v>
      </c>
      <c r="P370" s="39">
        <f>K370</f>
        <v>0</v>
      </c>
      <c r="Q370" s="39">
        <f>0</f>
        <v>0</v>
      </c>
      <c r="R370" s="39">
        <f>0</f>
        <v>0</v>
      </c>
      <c r="U370" s="39">
        <f>0</f>
        <v>0</v>
      </c>
      <c r="V370" s="39">
        <f>0</f>
        <v>0</v>
      </c>
      <c r="W370" s="39">
        <f>0</f>
        <v>0</v>
      </c>
      <c r="X370" s="39">
        <f>0</f>
        <v>0</v>
      </c>
      <c r="Z370" s="39">
        <f>0</f>
        <v>0</v>
      </c>
      <c r="AB370" s="49">
        <f>I370</f>
        <v>8498</v>
      </c>
      <c r="AN370" s="39">
        <v>8498</v>
      </c>
      <c r="AO370" s="39">
        <v>8498</v>
      </c>
      <c r="AP370" s="39">
        <v>0</v>
      </c>
      <c r="AQ370" s="39">
        <v>0</v>
      </c>
      <c r="AX370" s="39">
        <v>0</v>
      </c>
      <c r="AY370" s="39">
        <v>0</v>
      </c>
      <c r="AZ370" s="39">
        <v>0</v>
      </c>
      <c r="BA370" s="39">
        <v>0</v>
      </c>
    </row>
    <row r="371" spans="1:56" ht="57" x14ac:dyDescent="0.2">
      <c r="A371" s="103" t="s">
        <v>671</v>
      </c>
      <c r="B371" s="55" t="s">
        <v>1491</v>
      </c>
      <c r="C371" s="55" t="s">
        <v>1492</v>
      </c>
      <c r="D371" s="54" t="s">
        <v>1493</v>
      </c>
      <c r="E371" s="53">
        <v>2</v>
      </c>
      <c r="F371" s="53"/>
      <c r="G371" s="53">
        <v>2</v>
      </c>
      <c r="H371" s="51">
        <v>270.74</v>
      </c>
      <c r="I371" s="52"/>
      <c r="J371" s="51">
        <v>541.48</v>
      </c>
      <c r="K371" s="52"/>
      <c r="L371" s="96"/>
      <c r="AC371" s="39">
        <v>0</v>
      </c>
      <c r="AD371" s="39">
        <v>0</v>
      </c>
      <c r="AE371" s="39">
        <v>0</v>
      </c>
      <c r="AF371" s="39">
        <v>0</v>
      </c>
      <c r="AS371" s="39">
        <v>0</v>
      </c>
      <c r="AT371" s="39">
        <v>0</v>
      </c>
      <c r="BC371" s="39">
        <v>0</v>
      </c>
      <c r="BD371" s="39">
        <v>0</v>
      </c>
    </row>
    <row r="372" spans="1:56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</row>
    <row r="373" spans="1:56" ht="15" x14ac:dyDescent="0.25">
      <c r="C373" s="198" t="s">
        <v>74</v>
      </c>
      <c r="D373" s="198"/>
      <c r="E373" s="198"/>
      <c r="F373" s="198"/>
      <c r="G373" s="198"/>
      <c r="H373" s="198"/>
      <c r="I373" s="198">
        <f>J371</f>
        <v>541.48</v>
      </c>
      <c r="J373" s="198"/>
      <c r="O373" s="49">
        <f>I373</f>
        <v>541.48</v>
      </c>
      <c r="P373" s="39">
        <f>K373</f>
        <v>0</v>
      </c>
      <c r="Q373" s="39">
        <f>0</f>
        <v>0</v>
      </c>
      <c r="R373" s="39">
        <f>0</f>
        <v>0</v>
      </c>
      <c r="U373" s="39">
        <f>0</f>
        <v>0</v>
      </c>
      <c r="V373" s="39">
        <f>0</f>
        <v>0</v>
      </c>
      <c r="W373" s="39">
        <f>0</f>
        <v>0</v>
      </c>
      <c r="X373" s="39">
        <f>0</f>
        <v>0</v>
      </c>
      <c r="Z373" s="39">
        <f>0</f>
        <v>0</v>
      </c>
      <c r="AB373" s="49">
        <f>I373</f>
        <v>541.48</v>
      </c>
      <c r="AN373" s="39">
        <v>0</v>
      </c>
      <c r="AO373" s="39">
        <v>0</v>
      </c>
      <c r="AP373" s="39">
        <v>0</v>
      </c>
      <c r="AQ373" s="39">
        <v>0</v>
      </c>
      <c r="AX373" s="39">
        <v>541.48</v>
      </c>
      <c r="AY373" s="39">
        <v>541.48</v>
      </c>
      <c r="AZ373" s="39">
        <v>0</v>
      </c>
      <c r="BA373" s="39">
        <v>0</v>
      </c>
    </row>
    <row r="374" spans="1:56" ht="14.25" x14ac:dyDescent="0.2">
      <c r="A374" s="103" t="s">
        <v>672</v>
      </c>
      <c r="B374" s="55" t="s">
        <v>1494</v>
      </c>
      <c r="C374" s="55" t="s">
        <v>1495</v>
      </c>
      <c r="D374" s="54" t="s">
        <v>112</v>
      </c>
      <c r="E374" s="53">
        <v>0.2</v>
      </c>
      <c r="F374" s="53"/>
      <c r="G374" s="53">
        <v>0.2</v>
      </c>
      <c r="H374" s="51">
        <v>762</v>
      </c>
      <c r="I374" s="52"/>
      <c r="J374" s="51">
        <v>152.4</v>
      </c>
      <c r="K374" s="52"/>
      <c r="L374" s="96"/>
      <c r="AC374" s="39">
        <v>0</v>
      </c>
      <c r="AD374" s="39">
        <v>0</v>
      </c>
      <c r="AE374" s="39">
        <v>0</v>
      </c>
      <c r="AF374" s="39">
        <v>0</v>
      </c>
      <c r="AS374" s="39">
        <v>0</v>
      </c>
      <c r="AT374" s="39">
        <v>0</v>
      </c>
      <c r="BC374" s="39">
        <v>0</v>
      </c>
      <c r="BD374" s="39">
        <v>0</v>
      </c>
    </row>
    <row r="375" spans="1:56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</row>
    <row r="376" spans="1:56" ht="15" x14ac:dyDescent="0.25">
      <c r="C376" s="198" t="s">
        <v>74</v>
      </c>
      <c r="D376" s="198"/>
      <c r="E376" s="198"/>
      <c r="F376" s="198"/>
      <c r="G376" s="198"/>
      <c r="H376" s="198"/>
      <c r="I376" s="198">
        <f>J374</f>
        <v>152.4</v>
      </c>
      <c r="J376" s="198"/>
      <c r="O376" s="49">
        <f>I376</f>
        <v>152.4</v>
      </c>
      <c r="P376" s="39">
        <f>K376</f>
        <v>0</v>
      </c>
      <c r="Q376" s="39">
        <f>0</f>
        <v>0</v>
      </c>
      <c r="R376" s="39">
        <f>0</f>
        <v>0</v>
      </c>
      <c r="U376" s="39">
        <f>0</f>
        <v>0</v>
      </c>
      <c r="V376" s="39">
        <f>0</f>
        <v>0</v>
      </c>
      <c r="W376" s="39">
        <f>0</f>
        <v>0</v>
      </c>
      <c r="X376" s="39">
        <f>0</f>
        <v>0</v>
      </c>
      <c r="Z376" s="39">
        <f>0</f>
        <v>0</v>
      </c>
      <c r="AB376" s="49">
        <f>I376</f>
        <v>152.4</v>
      </c>
      <c r="AN376" s="39">
        <v>0</v>
      </c>
      <c r="AO376" s="39">
        <v>0</v>
      </c>
      <c r="AP376" s="39">
        <v>0</v>
      </c>
      <c r="AQ376" s="39">
        <v>0</v>
      </c>
      <c r="AX376" s="39">
        <v>152.4</v>
      </c>
      <c r="AY376" s="39">
        <v>152.4</v>
      </c>
      <c r="AZ376" s="39">
        <v>0</v>
      </c>
      <c r="BA376" s="39">
        <v>0</v>
      </c>
    </row>
    <row r="377" spans="1:56" ht="14.25" x14ac:dyDescent="0.2">
      <c r="A377" s="103" t="s">
        <v>673</v>
      </c>
      <c r="B377" s="55" t="s">
        <v>1496</v>
      </c>
      <c r="C377" s="55" t="s">
        <v>1497</v>
      </c>
      <c r="D377" s="54" t="s">
        <v>112</v>
      </c>
      <c r="E377" s="53">
        <v>0.2</v>
      </c>
      <c r="F377" s="53"/>
      <c r="G377" s="53">
        <v>0.2</v>
      </c>
      <c r="H377" s="51">
        <v>208</v>
      </c>
      <c r="I377" s="52"/>
      <c r="J377" s="51">
        <v>41.6</v>
      </c>
      <c r="K377" s="52"/>
      <c r="L377" s="96"/>
      <c r="AC377" s="39">
        <v>0</v>
      </c>
      <c r="AD377" s="39">
        <v>0</v>
      </c>
      <c r="AE377" s="39">
        <v>0</v>
      </c>
      <c r="AF377" s="39">
        <v>0</v>
      </c>
      <c r="AS377" s="39">
        <v>0</v>
      </c>
      <c r="AT377" s="39">
        <v>0</v>
      </c>
      <c r="BC377" s="39">
        <v>0</v>
      </c>
      <c r="BD377" s="39">
        <v>0</v>
      </c>
    </row>
    <row r="378" spans="1:56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</row>
    <row r="379" spans="1:56" ht="15" x14ac:dyDescent="0.25">
      <c r="C379" s="198" t="s">
        <v>74</v>
      </c>
      <c r="D379" s="198"/>
      <c r="E379" s="198"/>
      <c r="F379" s="198"/>
      <c r="G379" s="198"/>
      <c r="H379" s="198"/>
      <c r="I379" s="198">
        <f>J377</f>
        <v>41.6</v>
      </c>
      <c r="J379" s="198"/>
      <c r="O379" s="49">
        <f>I379</f>
        <v>41.6</v>
      </c>
      <c r="P379" s="39">
        <f>K379</f>
        <v>0</v>
      </c>
      <c r="Q379" s="39">
        <f>0</f>
        <v>0</v>
      </c>
      <c r="R379" s="39">
        <f>0</f>
        <v>0</v>
      </c>
      <c r="U379" s="39">
        <f>0</f>
        <v>0</v>
      </c>
      <c r="V379" s="39">
        <f>0</f>
        <v>0</v>
      </c>
      <c r="W379" s="39">
        <f>0</f>
        <v>0</v>
      </c>
      <c r="X379" s="39">
        <f>0</f>
        <v>0</v>
      </c>
      <c r="Z379" s="39">
        <f>0</f>
        <v>0</v>
      </c>
      <c r="AB379" s="49">
        <f>I379</f>
        <v>41.6</v>
      </c>
      <c r="AN379" s="39">
        <v>0</v>
      </c>
      <c r="AO379" s="39">
        <v>0</v>
      </c>
      <c r="AP379" s="39">
        <v>0</v>
      </c>
      <c r="AQ379" s="39">
        <v>0</v>
      </c>
      <c r="AX379" s="39">
        <v>41.6</v>
      </c>
      <c r="AY379" s="39">
        <v>41.6</v>
      </c>
      <c r="AZ379" s="39">
        <v>0</v>
      </c>
      <c r="BA379" s="39">
        <v>0</v>
      </c>
    </row>
    <row r="380" spans="1:56" ht="28.5" x14ac:dyDescent="0.2">
      <c r="A380" s="103" t="s">
        <v>675</v>
      </c>
      <c r="B380" s="55" t="s">
        <v>1498</v>
      </c>
      <c r="C380" s="55" t="s">
        <v>1499</v>
      </c>
      <c r="D380" s="54" t="s">
        <v>139</v>
      </c>
      <c r="E380" s="53">
        <v>0.4</v>
      </c>
      <c r="F380" s="53"/>
      <c r="G380" s="53">
        <v>0.4</v>
      </c>
      <c r="H380" s="51"/>
      <c r="I380" s="52"/>
      <c r="J380" s="51"/>
      <c r="K380" s="52"/>
      <c r="L380" s="96"/>
      <c r="AC380" s="39">
        <v>34.74</v>
      </c>
      <c r="AD380" s="39">
        <v>34.74</v>
      </c>
      <c r="AE380" s="39">
        <v>23.77</v>
      </c>
      <c r="AF380" s="39">
        <v>23.77</v>
      </c>
      <c r="AS380" s="39">
        <v>0</v>
      </c>
      <c r="AT380" s="39">
        <v>0</v>
      </c>
      <c r="BC380" s="39">
        <v>34.74</v>
      </c>
      <c r="BD380" s="39">
        <v>23.77</v>
      </c>
    </row>
    <row r="382" spans="1:56" ht="14.25" x14ac:dyDescent="0.2">
      <c r="A382" s="103"/>
      <c r="B382" s="61">
        <v>1</v>
      </c>
      <c r="C382" s="55" t="s">
        <v>33</v>
      </c>
      <c r="D382" s="54"/>
      <c r="E382" s="53"/>
      <c r="F382" s="53"/>
      <c r="G382" s="53"/>
      <c r="H382" s="51">
        <v>87.14</v>
      </c>
      <c r="I382" s="52"/>
      <c r="J382" s="51">
        <v>34.86</v>
      </c>
      <c r="K382" s="52"/>
      <c r="L382" s="96"/>
    </row>
    <row r="383" spans="1:56" ht="14.25" x14ac:dyDescent="0.2">
      <c r="A383" s="103"/>
      <c r="B383" s="61">
        <v>3</v>
      </c>
      <c r="C383" s="55" t="s">
        <v>34</v>
      </c>
      <c r="D383" s="54"/>
      <c r="E383" s="53"/>
      <c r="F383" s="53"/>
      <c r="G383" s="53"/>
      <c r="H383" s="51">
        <v>43.02</v>
      </c>
      <c r="I383" s="52"/>
      <c r="J383" s="51">
        <v>17.21</v>
      </c>
      <c r="K383" s="52"/>
      <c r="L383" s="96"/>
    </row>
    <row r="384" spans="1:56" ht="14.25" x14ac:dyDescent="0.2">
      <c r="A384" s="103"/>
      <c r="B384" s="61">
        <v>2</v>
      </c>
      <c r="C384" s="55" t="s">
        <v>67</v>
      </c>
      <c r="D384" s="54"/>
      <c r="E384" s="53"/>
      <c r="F384" s="53"/>
      <c r="G384" s="53"/>
      <c r="H384" s="51">
        <v>4.2699999999999996</v>
      </c>
      <c r="I384" s="52"/>
      <c r="J384" s="62">
        <v>1.71</v>
      </c>
      <c r="K384" s="52"/>
      <c r="L384" s="97"/>
    </row>
    <row r="385" spans="1:56" ht="14.25" x14ac:dyDescent="0.2">
      <c r="A385" s="103"/>
      <c r="B385" s="61">
        <v>4</v>
      </c>
      <c r="C385" s="55" t="s">
        <v>35</v>
      </c>
      <c r="D385" s="54"/>
      <c r="E385" s="53"/>
      <c r="F385" s="53"/>
      <c r="G385" s="53"/>
      <c r="H385" s="51">
        <v>485.57</v>
      </c>
      <c r="I385" s="52"/>
      <c r="J385" s="51">
        <v>194.23</v>
      </c>
      <c r="K385" s="52"/>
      <c r="L385" s="96"/>
    </row>
    <row r="386" spans="1:56" ht="14.25" x14ac:dyDescent="0.2">
      <c r="A386" s="103"/>
      <c r="B386" s="55"/>
      <c r="C386" s="55" t="s">
        <v>68</v>
      </c>
      <c r="D386" s="54" t="s">
        <v>69</v>
      </c>
      <c r="E386" s="53">
        <v>9.27</v>
      </c>
      <c r="F386" s="53"/>
      <c r="G386" s="53">
        <v>3.7080000000000002</v>
      </c>
      <c r="H386" s="51"/>
      <c r="I386" s="52"/>
      <c r="J386" s="51"/>
      <c r="K386" s="52"/>
      <c r="L386" s="96"/>
    </row>
    <row r="387" spans="1:56" ht="14.25" x14ac:dyDescent="0.2">
      <c r="A387" s="103"/>
      <c r="B387" s="55"/>
      <c r="C387" s="60" t="s">
        <v>70</v>
      </c>
      <c r="D387" s="59" t="s">
        <v>69</v>
      </c>
      <c r="E387" s="58">
        <v>0.34</v>
      </c>
      <c r="F387" s="58"/>
      <c r="G387" s="58">
        <v>0.13600000000000001</v>
      </c>
      <c r="H387" s="56"/>
      <c r="I387" s="57"/>
      <c r="J387" s="56"/>
      <c r="K387" s="57"/>
      <c r="L387" s="95"/>
    </row>
    <row r="388" spans="1:56" ht="14.25" x14ac:dyDescent="0.2">
      <c r="A388" s="103"/>
      <c r="B388" s="55"/>
      <c r="C388" s="55" t="s">
        <v>71</v>
      </c>
      <c r="D388" s="54"/>
      <c r="E388" s="53"/>
      <c r="F388" s="53"/>
      <c r="G388" s="53"/>
      <c r="H388" s="51">
        <f>H382+H383+H385</f>
        <v>615.73</v>
      </c>
      <c r="I388" s="52"/>
      <c r="J388" s="51">
        <f>J382+J383+J385</f>
        <v>246.29999999999998</v>
      </c>
      <c r="K388" s="52"/>
      <c r="L388" s="96"/>
    </row>
    <row r="389" spans="1:56" ht="14.25" x14ac:dyDescent="0.2">
      <c r="A389" s="103"/>
      <c r="B389" s="55"/>
      <c r="C389" s="55" t="s">
        <v>72</v>
      </c>
      <c r="D389" s="54"/>
      <c r="E389" s="53"/>
      <c r="F389" s="53"/>
      <c r="G389" s="53"/>
      <c r="H389" s="51"/>
      <c r="I389" s="52"/>
      <c r="J389" s="51">
        <f>SUM(Q380:Q392)+SUM(V380:V392)</f>
        <v>36.57</v>
      </c>
      <c r="K389" s="52"/>
      <c r="L389" s="96"/>
    </row>
    <row r="390" spans="1:56" ht="28.5" x14ac:dyDescent="0.2">
      <c r="A390" s="103"/>
      <c r="B390" s="55" t="s">
        <v>1399</v>
      </c>
      <c r="C390" s="55" t="s">
        <v>1398</v>
      </c>
      <c r="D390" s="54" t="s">
        <v>73</v>
      </c>
      <c r="E390" s="53">
        <v>95</v>
      </c>
      <c r="F390" s="53"/>
      <c r="G390" s="53">
        <v>95</v>
      </c>
      <c r="H390" s="51"/>
      <c r="I390" s="52"/>
      <c r="J390" s="51">
        <f>SUM(AC380:AC392)</f>
        <v>34.74</v>
      </c>
      <c r="K390" s="52"/>
      <c r="L390" s="96"/>
    </row>
    <row r="391" spans="1:56" ht="57" x14ac:dyDescent="0.2">
      <c r="A391" s="104"/>
      <c r="B391" s="60" t="s">
        <v>1397</v>
      </c>
      <c r="C391" s="60" t="s">
        <v>1396</v>
      </c>
      <c r="D391" s="59" t="s">
        <v>73</v>
      </c>
      <c r="E391" s="58">
        <v>65</v>
      </c>
      <c r="F391" s="58"/>
      <c r="G391" s="58">
        <v>65</v>
      </c>
      <c r="H391" s="56"/>
      <c r="I391" s="57"/>
      <c r="J391" s="56">
        <f>SUM(AE380:AE392)</f>
        <v>23.77</v>
      </c>
      <c r="K391" s="57"/>
      <c r="L391" s="95"/>
    </row>
    <row r="392" spans="1:56" ht="15" x14ac:dyDescent="0.25">
      <c r="C392" s="198" t="s">
        <v>74</v>
      </c>
      <c r="D392" s="198"/>
      <c r="E392" s="198"/>
      <c r="F392" s="198"/>
      <c r="G392" s="198"/>
      <c r="H392" s="198"/>
      <c r="I392" s="198">
        <f>J382+J383+J385+J390+J391</f>
        <v>304.80999999999995</v>
      </c>
      <c r="J392" s="198"/>
      <c r="O392" s="49">
        <f>I392</f>
        <v>304.80999999999995</v>
      </c>
      <c r="P392" s="39">
        <f>K392</f>
        <v>0</v>
      </c>
      <c r="Q392" s="49">
        <f>J382</f>
        <v>34.86</v>
      </c>
      <c r="R392" s="49">
        <f>J382</f>
        <v>34.86</v>
      </c>
      <c r="U392" s="94">
        <f>L382</f>
        <v>0</v>
      </c>
      <c r="V392" s="49">
        <f>J384</f>
        <v>1.71</v>
      </c>
      <c r="W392" s="94">
        <f>L384</f>
        <v>0</v>
      </c>
      <c r="X392" s="49">
        <f>J383</f>
        <v>17.21</v>
      </c>
      <c r="Z392" s="94">
        <f>L383</f>
        <v>0</v>
      </c>
      <c r="AB392" s="49">
        <f>J385</f>
        <v>194.23</v>
      </c>
      <c r="AN392" s="39">
        <v>0</v>
      </c>
      <c r="AO392" s="39">
        <v>0</v>
      </c>
      <c r="AP392" s="39">
        <v>0</v>
      </c>
      <c r="AQ392" s="39">
        <v>0</v>
      </c>
      <c r="AX392" s="39">
        <v>304.80999999999995</v>
      </c>
      <c r="AY392" s="39">
        <v>194.23</v>
      </c>
      <c r="AZ392" s="39">
        <v>17.21</v>
      </c>
      <c r="BA392" s="39">
        <v>34.86</v>
      </c>
    </row>
    <row r="393" spans="1:56" ht="28.5" x14ac:dyDescent="0.2">
      <c r="A393" s="103" t="s">
        <v>677</v>
      </c>
      <c r="B393" s="55" t="s">
        <v>1500</v>
      </c>
      <c r="C393" s="55" t="s">
        <v>1501</v>
      </c>
      <c r="D393" s="54" t="s">
        <v>108</v>
      </c>
      <c r="E393" s="53">
        <v>2.7E-2</v>
      </c>
      <c r="F393" s="53"/>
      <c r="G393" s="53">
        <v>2.7E-2</v>
      </c>
      <c r="H393" s="51">
        <v>6743.51</v>
      </c>
      <c r="I393" s="52"/>
      <c r="J393" s="51">
        <v>182.07</v>
      </c>
      <c r="K393" s="52"/>
      <c r="L393" s="96"/>
      <c r="AC393" s="39">
        <v>0</v>
      </c>
      <c r="AD393" s="39">
        <v>0</v>
      </c>
      <c r="AE393" s="39">
        <v>0</v>
      </c>
      <c r="AF393" s="39">
        <v>0</v>
      </c>
      <c r="AS393" s="39">
        <v>0</v>
      </c>
      <c r="AT393" s="39">
        <v>0</v>
      </c>
      <c r="BC393" s="39">
        <v>0</v>
      </c>
      <c r="BD393" s="39">
        <v>0</v>
      </c>
    </row>
    <row r="394" spans="1:56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</row>
    <row r="395" spans="1:56" ht="15" x14ac:dyDescent="0.25">
      <c r="C395" s="198" t="s">
        <v>74</v>
      </c>
      <c r="D395" s="198"/>
      <c r="E395" s="198"/>
      <c r="F395" s="198"/>
      <c r="G395" s="198"/>
      <c r="H395" s="198"/>
      <c r="I395" s="198">
        <f>J393</f>
        <v>182.07</v>
      </c>
      <c r="J395" s="198"/>
      <c r="O395" s="49">
        <f>I395</f>
        <v>182.07</v>
      </c>
      <c r="P395" s="39">
        <f>K395</f>
        <v>0</v>
      </c>
      <c r="Q395" s="39">
        <f>0</f>
        <v>0</v>
      </c>
      <c r="R395" s="39">
        <f>0</f>
        <v>0</v>
      </c>
      <c r="U395" s="39">
        <f>0</f>
        <v>0</v>
      </c>
      <c r="V395" s="39">
        <f>0</f>
        <v>0</v>
      </c>
      <c r="W395" s="39">
        <f>0</f>
        <v>0</v>
      </c>
      <c r="X395" s="39">
        <f>0</f>
        <v>0</v>
      </c>
      <c r="Z395" s="39">
        <f>0</f>
        <v>0</v>
      </c>
      <c r="AB395" s="49">
        <f>I395</f>
        <v>182.07</v>
      </c>
      <c r="AN395" s="39">
        <v>182.07</v>
      </c>
      <c r="AO395" s="39">
        <v>182.07</v>
      </c>
      <c r="AP395" s="39">
        <v>0</v>
      </c>
      <c r="AQ395" s="39">
        <v>0</v>
      </c>
      <c r="AX395" s="39">
        <v>0</v>
      </c>
      <c r="AY395" s="39">
        <v>0</v>
      </c>
      <c r="AZ395" s="39">
        <v>0</v>
      </c>
      <c r="BA395" s="39">
        <v>0</v>
      </c>
    </row>
    <row r="396" spans="1:56" ht="28.5" x14ac:dyDescent="0.2">
      <c r="A396" s="103" t="s">
        <v>678</v>
      </c>
      <c r="B396" s="55" t="s">
        <v>1502</v>
      </c>
      <c r="C396" s="55" t="s">
        <v>138</v>
      </c>
      <c r="D396" s="54" t="s">
        <v>126</v>
      </c>
      <c r="E396" s="53">
        <v>0.12</v>
      </c>
      <c r="F396" s="53"/>
      <c r="G396" s="53">
        <v>0.12</v>
      </c>
      <c r="H396" s="51"/>
      <c r="I396" s="52"/>
      <c r="J396" s="51"/>
      <c r="K396" s="52"/>
      <c r="L396" s="96"/>
      <c r="AC396" s="39">
        <v>16</v>
      </c>
      <c r="AD396" s="39">
        <v>16</v>
      </c>
      <c r="AE396" s="39">
        <v>10.95</v>
      </c>
      <c r="AF396" s="39">
        <v>10.95</v>
      </c>
      <c r="AS396" s="39">
        <v>0</v>
      </c>
      <c r="AT396" s="39">
        <v>0</v>
      </c>
      <c r="BC396" s="39">
        <v>16</v>
      </c>
      <c r="BD396" s="39">
        <v>10.95</v>
      </c>
    </row>
    <row r="398" spans="1:56" ht="14.25" x14ac:dyDescent="0.2">
      <c r="A398" s="103"/>
      <c r="B398" s="61">
        <v>1</v>
      </c>
      <c r="C398" s="55" t="s">
        <v>33</v>
      </c>
      <c r="D398" s="54"/>
      <c r="E398" s="53"/>
      <c r="F398" s="53"/>
      <c r="G398" s="53"/>
      <c r="H398" s="51">
        <v>135.36000000000001</v>
      </c>
      <c r="I398" s="52"/>
      <c r="J398" s="51">
        <v>16.239999999999998</v>
      </c>
      <c r="K398" s="52"/>
      <c r="L398" s="96"/>
    </row>
    <row r="399" spans="1:56" ht="14.25" x14ac:dyDescent="0.2">
      <c r="A399" s="103"/>
      <c r="B399" s="61">
        <v>3</v>
      </c>
      <c r="C399" s="55" t="s">
        <v>34</v>
      </c>
      <c r="D399" s="54"/>
      <c r="E399" s="53"/>
      <c r="F399" s="53"/>
      <c r="G399" s="53"/>
      <c r="H399" s="51">
        <v>58.09</v>
      </c>
      <c r="I399" s="52"/>
      <c r="J399" s="51">
        <v>6.97</v>
      </c>
      <c r="K399" s="52"/>
      <c r="L399" s="96"/>
    </row>
    <row r="400" spans="1:56" ht="14.25" x14ac:dyDescent="0.2">
      <c r="A400" s="103"/>
      <c r="B400" s="61">
        <v>2</v>
      </c>
      <c r="C400" s="55" t="s">
        <v>67</v>
      </c>
      <c r="D400" s="54"/>
      <c r="E400" s="53"/>
      <c r="F400" s="53"/>
      <c r="G400" s="53"/>
      <c r="H400" s="51">
        <v>5.0199999999999996</v>
      </c>
      <c r="I400" s="52"/>
      <c r="J400" s="62">
        <v>0.6</v>
      </c>
      <c r="K400" s="52"/>
      <c r="L400" s="97"/>
    </row>
    <row r="401" spans="1:56" ht="14.25" x14ac:dyDescent="0.2">
      <c r="A401" s="103"/>
      <c r="B401" s="61">
        <v>4</v>
      </c>
      <c r="C401" s="55" t="s">
        <v>35</v>
      </c>
      <c r="D401" s="54"/>
      <c r="E401" s="53"/>
      <c r="F401" s="53"/>
      <c r="G401" s="53"/>
      <c r="H401" s="51">
        <v>894.6</v>
      </c>
      <c r="I401" s="52"/>
      <c r="J401" s="51">
        <v>107.35</v>
      </c>
      <c r="K401" s="52"/>
      <c r="L401" s="96"/>
    </row>
    <row r="402" spans="1:56" ht="14.25" x14ac:dyDescent="0.2">
      <c r="A402" s="103"/>
      <c r="B402" s="55"/>
      <c r="C402" s="55" t="s">
        <v>68</v>
      </c>
      <c r="D402" s="54" t="s">
        <v>69</v>
      </c>
      <c r="E402" s="53">
        <v>14.4</v>
      </c>
      <c r="F402" s="53"/>
      <c r="G402" s="53">
        <v>1.728</v>
      </c>
      <c r="H402" s="51"/>
      <c r="I402" s="52"/>
      <c r="J402" s="51"/>
      <c r="K402" s="52"/>
      <c r="L402" s="96"/>
    </row>
    <row r="403" spans="1:56" ht="14.25" x14ac:dyDescent="0.2">
      <c r="A403" s="103"/>
      <c r="B403" s="55"/>
      <c r="C403" s="60" t="s">
        <v>70</v>
      </c>
      <c r="D403" s="59" t="s">
        <v>69</v>
      </c>
      <c r="E403" s="58">
        <v>0.4</v>
      </c>
      <c r="F403" s="58"/>
      <c r="G403" s="58">
        <v>4.8000000000000001E-2</v>
      </c>
      <c r="H403" s="56"/>
      <c r="I403" s="57"/>
      <c r="J403" s="56"/>
      <c r="K403" s="57"/>
      <c r="L403" s="95"/>
    </row>
    <row r="404" spans="1:56" ht="14.25" x14ac:dyDescent="0.2">
      <c r="A404" s="103"/>
      <c r="B404" s="55"/>
      <c r="C404" s="55" t="s">
        <v>71</v>
      </c>
      <c r="D404" s="54"/>
      <c r="E404" s="53"/>
      <c r="F404" s="53"/>
      <c r="G404" s="53"/>
      <c r="H404" s="51">
        <f>H398+H399+H401</f>
        <v>1088.05</v>
      </c>
      <c r="I404" s="52"/>
      <c r="J404" s="51">
        <f>J398+J399+J401</f>
        <v>130.56</v>
      </c>
      <c r="K404" s="52"/>
      <c r="L404" s="96"/>
    </row>
    <row r="405" spans="1:56" ht="14.25" x14ac:dyDescent="0.2">
      <c r="A405" s="103"/>
      <c r="B405" s="55"/>
      <c r="C405" s="55" t="s">
        <v>72</v>
      </c>
      <c r="D405" s="54"/>
      <c r="E405" s="53"/>
      <c r="F405" s="53"/>
      <c r="G405" s="53"/>
      <c r="H405" s="51"/>
      <c r="I405" s="52"/>
      <c r="J405" s="51">
        <f>SUM(Q396:Q408)+SUM(V396:V408)</f>
        <v>16.84</v>
      </c>
      <c r="K405" s="52"/>
      <c r="L405" s="96"/>
    </row>
    <row r="406" spans="1:56" ht="28.5" x14ac:dyDescent="0.2">
      <c r="A406" s="103"/>
      <c r="B406" s="55" t="s">
        <v>1399</v>
      </c>
      <c r="C406" s="55" t="s">
        <v>1398</v>
      </c>
      <c r="D406" s="54" t="s">
        <v>73</v>
      </c>
      <c r="E406" s="53">
        <v>95</v>
      </c>
      <c r="F406" s="53"/>
      <c r="G406" s="53">
        <v>95</v>
      </c>
      <c r="H406" s="51"/>
      <c r="I406" s="52"/>
      <c r="J406" s="51">
        <f>SUM(AC396:AC408)</f>
        <v>16</v>
      </c>
      <c r="K406" s="52"/>
      <c r="L406" s="96"/>
    </row>
    <row r="407" spans="1:56" ht="57" x14ac:dyDescent="0.2">
      <c r="A407" s="104"/>
      <c r="B407" s="60" t="s">
        <v>1397</v>
      </c>
      <c r="C407" s="60" t="s">
        <v>1396</v>
      </c>
      <c r="D407" s="59" t="s">
        <v>73</v>
      </c>
      <c r="E407" s="58">
        <v>65</v>
      </c>
      <c r="F407" s="58"/>
      <c r="G407" s="58">
        <v>65</v>
      </c>
      <c r="H407" s="56"/>
      <c r="I407" s="57"/>
      <c r="J407" s="56">
        <f>SUM(AE396:AE408)</f>
        <v>10.95</v>
      </c>
      <c r="K407" s="57"/>
      <c r="L407" s="95"/>
    </row>
    <row r="408" spans="1:56" ht="15" x14ac:dyDescent="0.25">
      <c r="C408" s="198" t="s">
        <v>74</v>
      </c>
      <c r="D408" s="198"/>
      <c r="E408" s="198"/>
      <c r="F408" s="198"/>
      <c r="G408" s="198"/>
      <c r="H408" s="198"/>
      <c r="I408" s="198">
        <f>J398+J399+J401+J406+J407</f>
        <v>157.51</v>
      </c>
      <c r="J408" s="198"/>
      <c r="O408" s="49">
        <f>I408</f>
        <v>157.51</v>
      </c>
      <c r="P408" s="39">
        <f>K408</f>
        <v>0</v>
      </c>
      <c r="Q408" s="49">
        <f>J398</f>
        <v>16.239999999999998</v>
      </c>
      <c r="R408" s="49">
        <f>J398</f>
        <v>16.239999999999998</v>
      </c>
      <c r="U408" s="94">
        <f>L398</f>
        <v>0</v>
      </c>
      <c r="V408" s="49">
        <f>J400</f>
        <v>0.6</v>
      </c>
      <c r="W408" s="94">
        <f>L400</f>
        <v>0</v>
      </c>
      <c r="X408" s="49">
        <f>J399</f>
        <v>6.97</v>
      </c>
      <c r="Z408" s="94">
        <f>L399</f>
        <v>0</v>
      </c>
      <c r="AB408" s="49">
        <f>J401</f>
        <v>107.35</v>
      </c>
      <c r="AN408" s="39">
        <v>0</v>
      </c>
      <c r="AO408" s="39">
        <v>0</v>
      </c>
      <c r="AP408" s="39">
        <v>0</v>
      </c>
      <c r="AQ408" s="39">
        <v>0</v>
      </c>
      <c r="AX408" s="39">
        <v>157.51</v>
      </c>
      <c r="AY408" s="39">
        <v>107.35</v>
      </c>
      <c r="AZ408" s="39">
        <v>6.97</v>
      </c>
      <c r="BA408" s="39">
        <v>16.239999999999998</v>
      </c>
    </row>
    <row r="409" spans="1:56" ht="28.5" x14ac:dyDescent="0.2">
      <c r="A409" s="103" t="s">
        <v>680</v>
      </c>
      <c r="B409" s="55" t="s">
        <v>1503</v>
      </c>
      <c r="C409" s="55" t="s">
        <v>1504</v>
      </c>
      <c r="D409" s="54" t="s">
        <v>108</v>
      </c>
      <c r="E409" s="53">
        <v>2.12E-2</v>
      </c>
      <c r="F409" s="53"/>
      <c r="G409" s="53">
        <v>2.12E-2</v>
      </c>
      <c r="H409" s="51">
        <v>8377.27</v>
      </c>
      <c r="I409" s="52"/>
      <c r="J409" s="51">
        <v>177.6</v>
      </c>
      <c r="K409" s="52"/>
      <c r="L409" s="96"/>
      <c r="AC409" s="39">
        <v>0</v>
      </c>
      <c r="AD409" s="39">
        <v>0</v>
      </c>
      <c r="AE409" s="39">
        <v>0</v>
      </c>
      <c r="AF409" s="39">
        <v>0</v>
      </c>
      <c r="AS409" s="39">
        <v>0</v>
      </c>
      <c r="AT409" s="39">
        <v>0</v>
      </c>
      <c r="BC409" s="39">
        <v>0</v>
      </c>
      <c r="BD409" s="39">
        <v>0</v>
      </c>
    </row>
    <row r="410" spans="1:56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</row>
    <row r="411" spans="1:56" ht="15" x14ac:dyDescent="0.25">
      <c r="C411" s="198" t="s">
        <v>74</v>
      </c>
      <c r="D411" s="198"/>
      <c r="E411" s="198"/>
      <c r="F411" s="198"/>
      <c r="G411" s="198"/>
      <c r="H411" s="198"/>
      <c r="I411" s="198">
        <f>J409</f>
        <v>177.6</v>
      </c>
      <c r="J411" s="198"/>
      <c r="O411" s="49">
        <f>I411</f>
        <v>177.6</v>
      </c>
      <c r="P411" s="39">
        <f>K411</f>
        <v>0</v>
      </c>
      <c r="Q411" s="39">
        <f>0</f>
        <v>0</v>
      </c>
      <c r="R411" s="39">
        <f>0</f>
        <v>0</v>
      </c>
      <c r="U411" s="39">
        <f>0</f>
        <v>0</v>
      </c>
      <c r="V411" s="39">
        <f>0</f>
        <v>0</v>
      </c>
      <c r="W411" s="39">
        <f>0</f>
        <v>0</v>
      </c>
      <c r="X411" s="39">
        <f>0</f>
        <v>0</v>
      </c>
      <c r="Z411" s="39">
        <f>0</f>
        <v>0</v>
      </c>
      <c r="AB411" s="49">
        <f>I411</f>
        <v>177.6</v>
      </c>
      <c r="AN411" s="39">
        <v>177.6</v>
      </c>
      <c r="AO411" s="39">
        <v>177.6</v>
      </c>
      <c r="AP411" s="39">
        <v>0</v>
      </c>
      <c r="AQ411" s="39">
        <v>0</v>
      </c>
      <c r="AX411" s="39">
        <v>0</v>
      </c>
      <c r="AY411" s="39">
        <v>0</v>
      </c>
      <c r="AZ411" s="39">
        <v>0</v>
      </c>
      <c r="BA411" s="39">
        <v>0</v>
      </c>
    </row>
    <row r="413" spans="1:56" ht="15" x14ac:dyDescent="0.2">
      <c r="A413" s="48"/>
      <c r="B413" s="47"/>
      <c r="C413" s="197" t="s">
        <v>161</v>
      </c>
      <c r="D413" s="197"/>
      <c r="E413" s="197"/>
      <c r="F413" s="197"/>
      <c r="G413" s="197"/>
      <c r="H413" s="197"/>
      <c r="I413" s="46"/>
      <c r="J413" s="45"/>
      <c r="K413" s="45"/>
      <c r="L413" s="93"/>
    </row>
    <row r="414" spans="1:56" ht="14.25" x14ac:dyDescent="0.2">
      <c r="A414" s="44"/>
      <c r="B414" s="43" t="s">
        <v>40</v>
      </c>
      <c r="C414" s="195" t="s">
        <v>160</v>
      </c>
      <c r="D414" s="195"/>
      <c r="E414" s="195"/>
      <c r="F414" s="195"/>
      <c r="G414" s="195"/>
      <c r="H414" s="195"/>
      <c r="I414" s="100"/>
      <c r="J414" s="42">
        <f>SUM(AN36:AN411)+SUM(AX36:AX411)</f>
        <v>125953.93000000004</v>
      </c>
      <c r="K414" s="42">
        <v>8.08</v>
      </c>
      <c r="L414" s="92">
        <f>ROUND(J414*K414, 0)</f>
        <v>1017708</v>
      </c>
    </row>
    <row r="415" spans="1:56" ht="14.25" hidden="1" customHeight="1" x14ac:dyDescent="0.2">
      <c r="A415" s="44"/>
      <c r="B415" s="43" t="s">
        <v>40</v>
      </c>
      <c r="C415" s="195" t="s">
        <v>159</v>
      </c>
      <c r="D415" s="195"/>
      <c r="E415" s="195"/>
      <c r="F415" s="195"/>
      <c r="G415" s="195"/>
      <c r="H415" s="195"/>
      <c r="I415" s="100"/>
      <c r="J415" s="42">
        <f>SUM(AR36:AR411)+SUM(BB36:BB411)+SUM(BI36:BI411)+SUM(BP36:BP411)</f>
        <v>0</v>
      </c>
      <c r="K415" s="42">
        <v>8.08</v>
      </c>
      <c r="L415" s="92">
        <f>ROUND(J415*K415, 0)</f>
        <v>0</v>
      </c>
    </row>
    <row r="416" spans="1:56" ht="14.25" x14ac:dyDescent="0.2">
      <c r="A416" s="44"/>
      <c r="B416" s="43" t="s">
        <v>40</v>
      </c>
      <c r="C416" s="195" t="s">
        <v>158</v>
      </c>
      <c r="D416" s="195"/>
      <c r="E416" s="195"/>
      <c r="F416" s="195"/>
      <c r="G416" s="195"/>
      <c r="H416" s="195"/>
      <c r="I416" s="100"/>
      <c r="J416" s="42">
        <f>SUM(BH36:BH411)</f>
        <v>382.32</v>
      </c>
      <c r="K416" s="42">
        <v>4.5199999999999996</v>
      </c>
      <c r="L416" s="92">
        <f>ROUND(J416*K416, 0)</f>
        <v>1728</v>
      </c>
    </row>
    <row r="417" spans="1:12" ht="14.25" hidden="1" customHeight="1" x14ac:dyDescent="0.2">
      <c r="A417" s="44"/>
      <c r="B417" s="43"/>
      <c r="C417" s="195" t="s">
        <v>157</v>
      </c>
      <c r="D417" s="195"/>
      <c r="E417" s="195"/>
      <c r="F417" s="195"/>
      <c r="G417" s="195"/>
      <c r="H417" s="195"/>
      <c r="I417" s="100"/>
      <c r="J417" s="42">
        <f>J420+J419</f>
        <v>0</v>
      </c>
      <c r="K417" s="42"/>
      <c r="L417" s="92">
        <f>ROUND(L420+L419, 0)</f>
        <v>0</v>
      </c>
    </row>
    <row r="418" spans="1:12" ht="14.25" hidden="1" customHeight="1" x14ac:dyDescent="0.2">
      <c r="A418" s="44"/>
      <c r="B418" s="43"/>
      <c r="C418" s="196" t="s">
        <v>75</v>
      </c>
      <c r="D418" s="195"/>
      <c r="E418" s="195"/>
      <c r="F418" s="195"/>
      <c r="G418" s="195"/>
      <c r="H418" s="195"/>
      <c r="I418" s="100"/>
      <c r="J418" s="42"/>
      <c r="K418" s="42"/>
      <c r="L418" s="92"/>
    </row>
    <row r="419" spans="1:12" ht="14.25" hidden="1" customHeight="1" x14ac:dyDescent="0.2">
      <c r="A419" s="44"/>
      <c r="B419" s="43" t="s">
        <v>40</v>
      </c>
      <c r="C419" s="195" t="s">
        <v>80</v>
      </c>
      <c r="D419" s="195"/>
      <c r="E419" s="195"/>
      <c r="F419" s="195"/>
      <c r="G419" s="195"/>
      <c r="H419" s="195"/>
      <c r="I419" s="100"/>
      <c r="J419" s="42">
        <f>SUM(BN36:BN411)</f>
        <v>0</v>
      </c>
      <c r="K419" s="42">
        <v>17.43</v>
      </c>
      <c r="L419" s="92">
        <f>ROUND(J419*K419, 0)</f>
        <v>0</v>
      </c>
    </row>
    <row r="420" spans="1:12" ht="14.25" hidden="1" customHeight="1" x14ac:dyDescent="0.2">
      <c r="A420" s="44"/>
      <c r="B420" s="43" t="s">
        <v>40</v>
      </c>
      <c r="C420" s="195" t="s">
        <v>81</v>
      </c>
      <c r="D420" s="195"/>
      <c r="E420" s="195"/>
      <c r="F420" s="195"/>
      <c r="G420" s="195"/>
      <c r="H420" s="195"/>
      <c r="I420" s="100"/>
      <c r="J420" s="42">
        <f>SUM(BM36:BM411)</f>
        <v>0</v>
      </c>
      <c r="K420" s="42">
        <v>11.95</v>
      </c>
      <c r="L420" s="92">
        <f>ROUND(J420*K420, 0)</f>
        <v>0</v>
      </c>
    </row>
    <row r="421" spans="1:12" ht="15" x14ac:dyDescent="0.2">
      <c r="A421" s="48"/>
      <c r="B421" s="47"/>
      <c r="C421" s="197" t="s">
        <v>102</v>
      </c>
      <c r="D421" s="197"/>
      <c r="E421" s="197"/>
      <c r="F421" s="197"/>
      <c r="G421" s="197"/>
      <c r="H421" s="197"/>
      <c r="I421" s="46"/>
      <c r="J421" s="45">
        <f>J414+J415+J416+J417</f>
        <v>126336.25000000004</v>
      </c>
      <c r="K421" s="45"/>
      <c r="L421" s="93">
        <f>L414+L415+L416+L417</f>
        <v>1019436</v>
      </c>
    </row>
    <row r="422" spans="1:12" ht="14.25" hidden="1" customHeight="1" x14ac:dyDescent="0.2">
      <c r="A422" s="44"/>
      <c r="B422" s="43"/>
      <c r="C422" s="196" t="s">
        <v>75</v>
      </c>
      <c r="D422" s="195"/>
      <c r="E422" s="195"/>
      <c r="F422" s="195"/>
      <c r="G422" s="195"/>
      <c r="H422" s="195"/>
      <c r="I422" s="100"/>
      <c r="J422" s="42"/>
      <c r="K422" s="42"/>
      <c r="L422" s="92"/>
    </row>
    <row r="423" spans="1:12" ht="14.25" hidden="1" customHeight="1" x14ac:dyDescent="0.2">
      <c r="A423" s="44"/>
      <c r="B423" s="43"/>
      <c r="C423" s="195" t="s">
        <v>82</v>
      </c>
      <c r="D423" s="195"/>
      <c r="E423" s="195"/>
      <c r="F423" s="195"/>
      <c r="G423" s="195"/>
      <c r="H423" s="195"/>
      <c r="I423" s="100"/>
      <c r="J423" s="42"/>
      <c r="K423" s="42"/>
      <c r="L423" s="92">
        <f>SUM(BS36:BS411)</f>
        <v>0</v>
      </c>
    </row>
    <row r="424" spans="1:12" ht="14.25" hidden="1" customHeight="1" x14ac:dyDescent="0.2">
      <c r="A424" s="44"/>
      <c r="B424" s="43"/>
      <c r="C424" s="195" t="s">
        <v>83</v>
      </c>
      <c r="D424" s="195"/>
      <c r="E424" s="195"/>
      <c r="F424" s="195"/>
      <c r="G424" s="195"/>
      <c r="H424" s="195"/>
      <c r="I424" s="100"/>
      <c r="J424" s="42"/>
      <c r="K424" s="42"/>
      <c r="L424" s="92">
        <f>SUM(BT36:BT411)</f>
        <v>0</v>
      </c>
    </row>
    <row r="425" spans="1:12" ht="14.25" x14ac:dyDescent="0.2">
      <c r="C425" s="202" t="s">
        <v>331</v>
      </c>
      <c r="D425" s="202"/>
      <c r="E425" s="202"/>
      <c r="F425" s="202"/>
      <c r="G425" s="202"/>
      <c r="H425" s="202"/>
      <c r="I425" s="203">
        <v>3361.13</v>
      </c>
      <c r="J425" s="203"/>
    </row>
    <row r="426" spans="1:12" ht="14.25" x14ac:dyDescent="0.2">
      <c r="C426" s="202" t="s">
        <v>332</v>
      </c>
      <c r="D426" s="202"/>
      <c r="E426" s="202"/>
      <c r="F426" s="202"/>
      <c r="G426" s="202"/>
      <c r="H426" s="202"/>
      <c r="I426" s="203">
        <v>693.42</v>
      </c>
      <c r="J426" s="203"/>
    </row>
    <row r="427" spans="1:12" ht="14.25" x14ac:dyDescent="0.2">
      <c r="C427" s="202" t="s">
        <v>333</v>
      </c>
      <c r="D427" s="202"/>
      <c r="E427" s="202"/>
      <c r="F427" s="202"/>
      <c r="G427" s="202"/>
      <c r="H427" s="202"/>
      <c r="I427" s="203">
        <v>116815.03</v>
      </c>
      <c r="J427" s="203"/>
    </row>
    <row r="428" spans="1:12" ht="14.25" x14ac:dyDescent="0.2">
      <c r="C428" s="202" t="s">
        <v>334</v>
      </c>
      <c r="D428" s="202"/>
      <c r="E428" s="202"/>
      <c r="F428" s="202"/>
      <c r="G428" s="202"/>
      <c r="H428" s="202"/>
      <c r="I428" s="203">
        <v>3242.33</v>
      </c>
      <c r="J428" s="203"/>
    </row>
    <row r="429" spans="1:12" ht="14.25" x14ac:dyDescent="0.2">
      <c r="C429" s="202" t="s">
        <v>335</v>
      </c>
      <c r="D429" s="202"/>
      <c r="E429" s="202"/>
      <c r="F429" s="202"/>
      <c r="G429" s="202"/>
      <c r="H429" s="202"/>
      <c r="I429" s="203">
        <v>2224.34</v>
      </c>
      <c r="J429" s="203"/>
    </row>
    <row r="430" spans="1:12" ht="14.25" x14ac:dyDescent="0.2">
      <c r="C430" s="202" t="s">
        <v>338</v>
      </c>
      <c r="D430" s="202"/>
      <c r="E430" s="202"/>
      <c r="F430" s="202"/>
      <c r="G430" s="202"/>
      <c r="H430" s="202"/>
      <c r="I430" s="203">
        <v>126336.25</v>
      </c>
      <c r="J430" s="203"/>
    </row>
    <row r="433" spans="1:11" ht="14.25" x14ac:dyDescent="0.2">
      <c r="A433" s="200" t="s">
        <v>84</v>
      </c>
      <c r="B433" s="200"/>
      <c r="C433" s="41" t="s">
        <v>49</v>
      </c>
      <c r="D433" s="41"/>
      <c r="E433" s="41"/>
      <c r="F433" s="41"/>
      <c r="G433" s="41"/>
      <c r="H433" s="201" t="s">
        <v>49</v>
      </c>
      <c r="I433" s="201"/>
      <c r="J433" s="201"/>
      <c r="K433" s="201"/>
    </row>
    <row r="434" spans="1:11" ht="14.25" x14ac:dyDescent="0.2">
      <c r="A434" s="40"/>
      <c r="B434" s="40"/>
      <c r="C434" s="204" t="s">
        <v>85</v>
      </c>
      <c r="D434" s="204"/>
      <c r="E434" s="204"/>
      <c r="F434" s="204"/>
      <c r="G434" s="204"/>
      <c r="H434" s="40"/>
      <c r="I434" s="40"/>
      <c r="J434" s="40"/>
      <c r="K434" s="40"/>
    </row>
    <row r="435" spans="1:11" ht="14.2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</row>
    <row r="436" spans="1:11" ht="14.25" x14ac:dyDescent="0.2">
      <c r="A436" s="200" t="s">
        <v>86</v>
      </c>
      <c r="B436" s="200"/>
      <c r="C436" s="41" t="s">
        <v>49</v>
      </c>
      <c r="D436" s="41"/>
      <c r="E436" s="41"/>
      <c r="F436" s="41"/>
      <c r="G436" s="41"/>
      <c r="H436" s="201" t="s">
        <v>49</v>
      </c>
      <c r="I436" s="201"/>
      <c r="J436" s="201"/>
      <c r="K436" s="201"/>
    </row>
    <row r="437" spans="1:11" ht="14.25" x14ac:dyDescent="0.2">
      <c r="A437" s="40"/>
      <c r="B437" s="40"/>
      <c r="C437" s="204" t="s">
        <v>85</v>
      </c>
      <c r="D437" s="204"/>
      <c r="E437" s="204"/>
      <c r="F437" s="204"/>
      <c r="G437" s="204"/>
      <c r="H437" s="40"/>
      <c r="I437" s="40"/>
      <c r="J437" s="40"/>
      <c r="K437" s="40"/>
    </row>
  </sheetData>
  <mergeCells count="192">
    <mergeCell ref="C18:G18"/>
    <mergeCell ref="C19:G19"/>
    <mergeCell ref="D23:E23"/>
    <mergeCell ref="A2:L2"/>
    <mergeCell ref="A4:K4"/>
    <mergeCell ref="B7:K7"/>
    <mergeCell ref="B8:K8"/>
    <mergeCell ref="B10:K10"/>
    <mergeCell ref="B12:K12"/>
    <mergeCell ref="B13:K13"/>
    <mergeCell ref="D26:E26"/>
    <mergeCell ref="D27:E27"/>
    <mergeCell ref="D28:E28"/>
    <mergeCell ref="D29:E29"/>
    <mergeCell ref="A31:A34"/>
    <mergeCell ref="B31:B34"/>
    <mergeCell ref="C31:C34"/>
    <mergeCell ref="D31:D34"/>
    <mergeCell ref="E31:G33"/>
    <mergeCell ref="H31:J33"/>
    <mergeCell ref="K31:K34"/>
    <mergeCell ref="L31:L34"/>
    <mergeCell ref="C425:H425"/>
    <mergeCell ref="I425:J425"/>
    <mergeCell ref="C426:H426"/>
    <mergeCell ref="I426:J426"/>
    <mergeCell ref="I98:J98"/>
    <mergeCell ref="C98:H98"/>
    <mergeCell ref="I95:J95"/>
    <mergeCell ref="C180:H180"/>
    <mergeCell ref="I177:J177"/>
    <mergeCell ref="C177:H177"/>
    <mergeCell ref="C128:H128"/>
    <mergeCell ref="I51:J51"/>
    <mergeCell ref="C51:H51"/>
    <mergeCell ref="I125:J125"/>
    <mergeCell ref="C125:H125"/>
    <mergeCell ref="C95:H95"/>
    <mergeCell ref="I92:J92"/>
    <mergeCell ref="C92:H92"/>
    <mergeCell ref="I89:J89"/>
    <mergeCell ref="C89:H89"/>
    <mergeCell ref="I86:J86"/>
    <mergeCell ref="A433:B433"/>
    <mergeCell ref="H433:K433"/>
    <mergeCell ref="C434:G434"/>
    <mergeCell ref="A436:B436"/>
    <mergeCell ref="H436:K436"/>
    <mergeCell ref="C427:H427"/>
    <mergeCell ref="I427:J427"/>
    <mergeCell ref="C428:H428"/>
    <mergeCell ref="I428:J428"/>
    <mergeCell ref="C429:H429"/>
    <mergeCell ref="C430:H430"/>
    <mergeCell ref="I430:J430"/>
    <mergeCell ref="I429:J429"/>
    <mergeCell ref="C437:G437"/>
    <mergeCell ref="I115:J115"/>
    <mergeCell ref="C115:H115"/>
    <mergeCell ref="I164:J164"/>
    <mergeCell ref="C164:H164"/>
    <mergeCell ref="I233:J233"/>
    <mergeCell ref="C233:H233"/>
    <mergeCell ref="I48:J48"/>
    <mergeCell ref="C48:H48"/>
    <mergeCell ref="I83:J83"/>
    <mergeCell ref="C83:H83"/>
    <mergeCell ref="I80:J80"/>
    <mergeCell ref="C80:H80"/>
    <mergeCell ref="I67:J67"/>
    <mergeCell ref="C67:H67"/>
    <mergeCell ref="I64:J64"/>
    <mergeCell ref="C64:H64"/>
    <mergeCell ref="I145:J145"/>
    <mergeCell ref="C145:H145"/>
    <mergeCell ref="I142:J142"/>
    <mergeCell ref="C142:H142"/>
    <mergeCell ref="I139:J139"/>
    <mergeCell ref="C139:H139"/>
    <mergeCell ref="I128:J128"/>
    <mergeCell ref="C86:H86"/>
    <mergeCell ref="I101:J101"/>
    <mergeCell ref="C101:H101"/>
    <mergeCell ref="I112:J112"/>
    <mergeCell ref="C112:H112"/>
    <mergeCell ref="I180:J180"/>
    <mergeCell ref="I202:J202"/>
    <mergeCell ref="C202:H202"/>
    <mergeCell ref="I199:J199"/>
    <mergeCell ref="C199:H199"/>
    <mergeCell ref="I161:J161"/>
    <mergeCell ref="C161:H161"/>
    <mergeCell ref="I158:J158"/>
    <mergeCell ref="C158:H158"/>
    <mergeCell ref="I196:J196"/>
    <mergeCell ref="C196:H196"/>
    <mergeCell ref="I193:J193"/>
    <mergeCell ref="I205:J205"/>
    <mergeCell ref="C205:H205"/>
    <mergeCell ref="I298:J298"/>
    <mergeCell ref="C298:H298"/>
    <mergeCell ref="I295:J295"/>
    <mergeCell ref="C295:H295"/>
    <mergeCell ref="I292:J292"/>
    <mergeCell ref="C292:H292"/>
    <mergeCell ref="C193:H193"/>
    <mergeCell ref="I242:J242"/>
    <mergeCell ref="C242:H242"/>
    <mergeCell ref="I239:J239"/>
    <mergeCell ref="C239:H239"/>
    <mergeCell ref="I236:J236"/>
    <mergeCell ref="C236:H236"/>
    <mergeCell ref="I230:J230"/>
    <mergeCell ref="C230:H230"/>
    <mergeCell ref="I227:J227"/>
    <mergeCell ref="C227:H227"/>
    <mergeCell ref="I224:J224"/>
    <mergeCell ref="C224:H224"/>
    <mergeCell ref="I211:J211"/>
    <mergeCell ref="C211:H211"/>
    <mergeCell ref="I208:J208"/>
    <mergeCell ref="C208:H208"/>
    <mergeCell ref="I258:J258"/>
    <mergeCell ref="C258:H258"/>
    <mergeCell ref="I255:J255"/>
    <mergeCell ref="C255:H255"/>
    <mergeCell ref="I270:J270"/>
    <mergeCell ref="C270:H270"/>
    <mergeCell ref="I267:J267"/>
    <mergeCell ref="C267:H267"/>
    <mergeCell ref="I264:J264"/>
    <mergeCell ref="C264:H264"/>
    <mergeCell ref="I261:J261"/>
    <mergeCell ref="C261:H261"/>
    <mergeCell ref="I273:J273"/>
    <mergeCell ref="C273:H273"/>
    <mergeCell ref="C414:H414"/>
    <mergeCell ref="C413:H413"/>
    <mergeCell ref="I411:J411"/>
    <mergeCell ref="C411:H411"/>
    <mergeCell ref="I307:J307"/>
    <mergeCell ref="C307:H307"/>
    <mergeCell ref="I304:J304"/>
    <mergeCell ref="C304:H304"/>
    <mergeCell ref="I364:J364"/>
    <mergeCell ref="C364:H364"/>
    <mergeCell ref="I350:J350"/>
    <mergeCell ref="C350:H350"/>
    <mergeCell ref="I289:J289"/>
    <mergeCell ref="C289:H289"/>
    <mergeCell ref="I286:J286"/>
    <mergeCell ref="C286:H286"/>
    <mergeCell ref="I330:J330"/>
    <mergeCell ref="C330:H330"/>
    <mergeCell ref="I301:J301"/>
    <mergeCell ref="C301:H301"/>
    <mergeCell ref="I316:J316"/>
    <mergeCell ref="C316:H316"/>
    <mergeCell ref="I313:J313"/>
    <mergeCell ref="C313:H313"/>
    <mergeCell ref="I310:J310"/>
    <mergeCell ref="C310:H310"/>
    <mergeCell ref="C424:H424"/>
    <mergeCell ref="C423:H423"/>
    <mergeCell ref="C422:H422"/>
    <mergeCell ref="C421:H421"/>
    <mergeCell ref="C420:H420"/>
    <mergeCell ref="C419:H419"/>
    <mergeCell ref="I347:J347"/>
    <mergeCell ref="C347:H347"/>
    <mergeCell ref="I333:J333"/>
    <mergeCell ref="C333:H333"/>
    <mergeCell ref="I376:J376"/>
    <mergeCell ref="C376:H376"/>
    <mergeCell ref="I373:J373"/>
    <mergeCell ref="C373:H373"/>
    <mergeCell ref="I408:J408"/>
    <mergeCell ref="C408:H408"/>
    <mergeCell ref="I395:J395"/>
    <mergeCell ref="I367:J367"/>
    <mergeCell ref="C367:H367"/>
    <mergeCell ref="I370:J370"/>
    <mergeCell ref="C370:H370"/>
    <mergeCell ref="C395:H395"/>
    <mergeCell ref="I392:J392"/>
    <mergeCell ref="C392:H392"/>
    <mergeCell ref="C417:H417"/>
    <mergeCell ref="C416:H416"/>
    <mergeCell ref="C415:H415"/>
    <mergeCell ref="C418:H418"/>
    <mergeCell ref="I379:J379"/>
    <mergeCell ref="C379:H379"/>
  </mergeCells>
  <pageMargins left="0.4" right="0.2" top="0.2" bottom="0.4" header="0.2" footer="0.2"/>
  <pageSetup paperSize="9" scale="51" fitToHeight="0" orientation="portrait" r:id="rId1"/>
  <headerFooter>
    <oddHeader>&amp;L&amp;8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Содержание</vt:lpstr>
      <vt:lpstr>ССР- 2021 </vt:lpstr>
      <vt:lpstr>ССР- 2000)</vt:lpstr>
      <vt:lpstr>ОС-02-01 (в текущих ценах)</vt:lpstr>
      <vt:lpstr>ОС-02-01 (01.01.2001г)</vt:lpstr>
      <vt:lpstr>ЛС-02-01-01</vt:lpstr>
      <vt:lpstr>ЛС-02-01-02</vt:lpstr>
      <vt:lpstr>ЛС-02-01-03</vt:lpstr>
      <vt:lpstr>ЛС-02-01-06</vt:lpstr>
      <vt:lpstr>'ЛС-02-01-01'!Заголовки_для_печати</vt:lpstr>
      <vt:lpstr>'ЛС-02-01-02'!Заголовки_для_печати</vt:lpstr>
      <vt:lpstr>'ЛС-02-01-03'!Заголовки_для_печати</vt:lpstr>
      <vt:lpstr>'ЛС-02-01-06'!Заголовки_для_печати</vt:lpstr>
      <vt:lpstr>'ССР- 2000)'!Заголовки_для_печати</vt:lpstr>
      <vt:lpstr>'ССР- 2021 '!Заголовки_для_печати</vt:lpstr>
      <vt:lpstr>'ЛС-02-01-01'!Область_печати</vt:lpstr>
      <vt:lpstr>'ЛС-02-01-02'!Область_печати</vt:lpstr>
      <vt:lpstr>'ЛС-02-01-03'!Область_печати</vt:lpstr>
      <vt:lpstr>'ЛС-02-01-06'!Область_печати</vt:lpstr>
      <vt:lpstr>'ОС-02-01 (в текущих ценах)'!Область_печати</vt:lpstr>
      <vt:lpstr>'ССР- 2000)'!Область_печати</vt:lpstr>
      <vt:lpstr>'ССР- 2021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VladSer</cp:lastModifiedBy>
  <cp:lastPrinted>2022-11-11T10:08:18Z</cp:lastPrinted>
  <dcterms:created xsi:type="dcterms:W3CDTF">2021-01-13T12:32:09Z</dcterms:created>
  <dcterms:modified xsi:type="dcterms:W3CDTF">2022-11-21T04:59:26Z</dcterms:modified>
</cp:coreProperties>
</file>