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11490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E7" i="2" l="1"/>
  <c r="F7" i="2" s="1"/>
  <c r="H7" i="2" l="1"/>
  <c r="G7" i="2"/>
  <c r="E5" i="2"/>
  <c r="J7" i="2" l="1"/>
  <c r="D10" i="1"/>
  <c r="D9" i="1"/>
  <c r="K7" i="2" l="1"/>
  <c r="L7" i="2" s="1"/>
  <c r="D11" i="1"/>
  <c r="D12" i="1" s="1"/>
  <c r="N7" i="2" l="1"/>
  <c r="O7" i="2" s="1"/>
  <c r="D13" i="1"/>
  <c r="D15" i="1" s="1"/>
  <c r="P7" i="2" l="1"/>
  <c r="D16" i="1"/>
  <c r="D17" i="1" s="1"/>
  <c r="Q7" i="2" l="1"/>
  <c r="R7" i="2" s="1"/>
  <c r="D18" i="1"/>
  <c r="S7" i="2" l="1"/>
  <c r="D22" i="1"/>
  <c r="D24" i="1" s="1"/>
</calcChain>
</file>

<file path=xl/sharedStrings.xml><?xml version="1.0" encoding="utf-8"?>
<sst xmlns="http://schemas.openxmlformats.org/spreadsheetml/2006/main" count="161" uniqueCount="107">
  <si>
    <t>МРОТ</t>
  </si>
  <si>
    <t xml:space="preserve">СНР </t>
  </si>
  <si>
    <t>Дн</t>
  </si>
  <si>
    <t>Двп</t>
  </si>
  <si>
    <t>Дрк</t>
  </si>
  <si>
    <t>U</t>
  </si>
  <si>
    <t>РО</t>
  </si>
  <si>
    <t>Резерв на отпуск (руб/час)</t>
  </si>
  <si>
    <t>СВ</t>
  </si>
  <si>
    <t>Страховые взносы (руб/час)</t>
  </si>
  <si>
    <t>Cu</t>
  </si>
  <si>
    <t>КР</t>
  </si>
  <si>
    <t>Косвенные расходы (20%) (руб/час)</t>
  </si>
  <si>
    <t>П</t>
  </si>
  <si>
    <t>Прибыль (5%) (руб/час)</t>
  </si>
  <si>
    <t>Iинфл</t>
  </si>
  <si>
    <t>Ku</t>
  </si>
  <si>
    <t>Константа</t>
  </si>
  <si>
    <t>Наименование</t>
  </si>
  <si>
    <t>Количество праздничных дней в 2022 году</t>
  </si>
  <si>
    <t>№         п/п</t>
  </si>
  <si>
    <t>Единица измерения</t>
  </si>
  <si>
    <t>Доплата за работу в выходные и праздничные дни (в рублях)</t>
  </si>
  <si>
    <t xml:space="preserve">Индекс потребительских цен (в процентах) </t>
  </si>
  <si>
    <t>Количество рабочих часов в 2022 году</t>
  </si>
  <si>
    <t>Количество дней в 2022 году</t>
  </si>
  <si>
    <t>Наличие служебного оружия у работника</t>
  </si>
  <si>
    <t>Обеспечение порядка в местах проведения массовых мероприятий</t>
  </si>
  <si>
    <t>Наличие допуска к государственной тайне работника и режимно-секретного подразделения</t>
  </si>
  <si>
    <t>Наличия спецсредств у работника</t>
  </si>
  <si>
    <t>Прямые затраты на часовую работу и-го поста охраны в составе одного работника в смене (руб/час)</t>
  </si>
  <si>
    <t>Минимальный размер оплаты труда, установленный на дату расчета НМЦК (в рублях)</t>
  </si>
  <si>
    <t>Доплата за работу в районах Крайнего Севера и приравненных к ним местностях</t>
  </si>
  <si>
    <t>U - корректирующий коэффициент:</t>
  </si>
  <si>
    <t>Пост охраны в составе одного работника с режимом работы 24 часа</t>
  </si>
  <si>
    <r>
      <t>U</t>
    </r>
    <r>
      <rPr>
        <sz val="8"/>
        <color theme="1"/>
        <rFont val="Arial"/>
        <family val="2"/>
        <charset val="204"/>
      </rPr>
      <t>б</t>
    </r>
    <r>
      <rPr>
        <sz val="11"/>
        <color theme="1"/>
        <rFont val="Arial"/>
        <family val="2"/>
        <charset val="204"/>
      </rPr>
      <t xml:space="preserve"> - базовый коэффициент:</t>
    </r>
  </si>
  <si>
    <t>Суммарное значение добавочных коэффициентов не может превышать</t>
  </si>
  <si>
    <r>
      <t>U</t>
    </r>
    <r>
      <rPr>
        <sz val="8"/>
        <color theme="1"/>
        <rFont val="Arial"/>
        <family val="2"/>
        <charset val="204"/>
      </rPr>
      <t>д</t>
    </r>
    <r>
      <rPr>
        <sz val="11"/>
        <color theme="1"/>
        <rFont val="Arial"/>
        <family val="2"/>
        <charset val="204"/>
      </rPr>
      <t xml:space="preserve"> - дополнительные коэффициенты:                                                                                     </t>
    </r>
  </si>
  <si>
    <t>НДС</t>
  </si>
  <si>
    <t>НДС 20%</t>
  </si>
  <si>
    <t>Y - ставка страховых взносов</t>
  </si>
  <si>
    <t>Количество часов работы работника на и-ом посту охраны</t>
  </si>
  <si>
    <t>Стоимость часа охраны с НДС (руб/час)</t>
  </si>
  <si>
    <t xml:space="preserve">Корректирующий коэффициент </t>
  </si>
  <si>
    <t>Количество работников в смене по всем постам охраны</t>
  </si>
  <si>
    <t xml:space="preserve">Расчет стоимости охранных услуг в соответствии с Приказом № 45 осуществляется по следующей формуле: </t>
  </si>
  <si>
    <t>Дополнительные данные необходимы для расчета стоимости охранных услуг:</t>
  </si>
  <si>
    <t>Начальная (максимальная) цена контракта (далее – НМЦК) определена в соответствии с Федеральным законом от 05.04.2013 № 44-ФЗ «О контрактной системе в сфере закупок товаров, работ, услуг для обеспечения государственных и муниципальных нужд» (далее – Федеральный Закон № 44-ФЗ), Приказом Федеральной службы войск национальной гвардии Российской Федерации от 15.02.2021 № 45 «Об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охранных услуг» (далее – Приказ № 45).</t>
  </si>
  <si>
    <t>Среднемесячное количество рабочих часов одного работника поста охраны</t>
  </si>
  <si>
    <t>Размер повышения оплаты труда за работу в ночное время             (с 22 часов до 6 часов) в соответствии с Постановление Правительства РФ от 22.07.2008 № 554 «О минимальном размере повышения оплаты труда за работу в ночное время»</t>
  </si>
  <si>
    <t>Районный коэффициент для г. Тюмени</t>
  </si>
  <si>
    <t>Охрана объектов и (или) имущества, а также обеспечение внутриобъектового и пропускного режимов на объектах,                     в отношении которых установлены обязательные для выполнения требования к антитеррористической защищенности</t>
  </si>
  <si>
    <t>Доплата за работу в ночное время (в рублях)</t>
  </si>
  <si>
    <t>Стоимость охраны на одного работника в смене (в рублях)</t>
  </si>
  <si>
    <t>Стоимость охраны по работникам в смене по всем постам охраны                   (в рублях)</t>
  </si>
  <si>
    <t>Субъект РФ</t>
  </si>
  <si>
    <t>МРОТ, руб.</t>
  </si>
  <si>
    <t>БЗП, руб.</t>
  </si>
  <si>
    <t>Дн,</t>
  </si>
  <si>
    <t>руб.</t>
  </si>
  <si>
    <t>Двп,</t>
  </si>
  <si>
    <t>РК</t>
  </si>
  <si>
    <t>Дрк,</t>
  </si>
  <si>
    <t>РО, руб.</t>
  </si>
  <si>
    <t>СВ, руб.</t>
  </si>
  <si>
    <t>Си × Ки, руб.</t>
  </si>
  <si>
    <t>КР, руб.</t>
  </si>
  <si>
    <t>П, руб.</t>
  </si>
  <si>
    <t>НДС, руб.</t>
  </si>
  <si>
    <t>НМЦК, руб.</t>
  </si>
  <si>
    <t>Тюменская область</t>
  </si>
  <si>
    <t>СНР</t>
  </si>
  <si>
    <t xml:space="preserve">МРОТ </t>
  </si>
  <si>
    <t>минимальный размер оплаты труда</t>
  </si>
  <si>
    <t>среднемесячное количество рабочих часов одного работника поста охраны</t>
  </si>
  <si>
    <t>БЗП</t>
  </si>
  <si>
    <t>базовая заработная плата работника (руб/час)</t>
  </si>
  <si>
    <t>Расчет прямых затрат</t>
  </si>
  <si>
    <t>Си=(БЗП+Дн+Двп+Дрк+РО+СВ)хU</t>
  </si>
  <si>
    <t>доплата за работу в ночное время</t>
  </si>
  <si>
    <t>БЗП-МРОТ/СНР)</t>
  </si>
  <si>
    <t>Дн-БЗПх20%/3</t>
  </si>
  <si>
    <t>доплата в выходные и праздничные дни</t>
  </si>
  <si>
    <t>Двп-БЗПх14/365</t>
  </si>
  <si>
    <t>доплата за работу в районах Крайнего Севера и приравненных к ним местностях и в местностях , районные коэффициенты для которых установлены нормативными правовыми актами</t>
  </si>
  <si>
    <t>Дрк=(БЗП+Дн+Двп)*0,15</t>
  </si>
  <si>
    <t>(БЗП+Дн+Двп+Дрк)/12</t>
  </si>
  <si>
    <t>резерв на отпуск</t>
  </si>
  <si>
    <t>страховые взносы</t>
  </si>
  <si>
    <t>СВ=(БЗП+Дн+Двп+Дрк+РО)*Y</t>
  </si>
  <si>
    <t>Си</t>
  </si>
  <si>
    <t>прямые затраты</t>
  </si>
  <si>
    <t>прямые затраты на часовую работу и-го поста охраныв составе одного работника в смене в рублях.</t>
  </si>
  <si>
    <t>Расчет НМЦК</t>
  </si>
  <si>
    <r>
      <t>НМЦК =(</t>
    </r>
    <r>
      <rPr>
        <b/>
        <sz val="11"/>
        <color rgb="FFFF0000"/>
        <rFont val="Calibri"/>
        <family val="2"/>
        <charset val="204"/>
      </rPr>
      <t>∑ (Си*Кu)+КР+П+Стсо+Сзж)*I инфл. + НДС</t>
    </r>
  </si>
  <si>
    <t>Ки</t>
  </si>
  <si>
    <t>количество часов работы работника по контракту на и-ом посту охраны</t>
  </si>
  <si>
    <t>косвенные расходы</t>
  </si>
  <si>
    <t>КР=(Си*Ки)*20%</t>
  </si>
  <si>
    <t>прибыль</t>
  </si>
  <si>
    <t>П=((Си*Ки)+КР)*5%</t>
  </si>
  <si>
    <t>Количество рабочих часов в 2023 году</t>
  </si>
  <si>
    <t>Количество праздничных дней в 2023 году</t>
  </si>
  <si>
    <t>Количество дней в 2023 году</t>
  </si>
  <si>
    <t>Описание объекта закупки: в соответствии с приложением 1 к извещению</t>
  </si>
  <si>
    <t xml:space="preserve"> ОБОСНОВАНИЕ НАЧАЛЬНОЙ (МАКСИМАЛЬНОЙ) ЦЕНЫ КОНТРАКТА</t>
  </si>
  <si>
    <t>на оказание охранных услуг в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</si>
</sst>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_ ;\-#,##0.0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9" fontId="2" fillId="0" borderId="1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top"/>
    </xf>
    <xf numFmtId="165" fontId="2" fillId="0" borderId="1" xfId="1" applyNumberFormat="1" applyFont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7" fillId="0" borderId="0" xfId="0" applyFont="1"/>
    <xf numFmtId="0" fontId="6" fillId="2" borderId="5" xfId="0" applyFont="1" applyFill="1" applyBorder="1" applyAlignment="1">
      <alignment horizontal="center" vertical="center" wrapText="1"/>
    </xf>
    <xf numFmtId="0" fontId="8" fillId="0" borderId="0" xfId="0" applyFont="1"/>
    <xf numFmtId="4" fontId="2" fillId="3" borderId="1" xfId="0" applyNumberFormat="1" applyFont="1" applyFill="1" applyBorder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10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</xdr:row>
      <xdr:rowOff>219075</xdr:rowOff>
    </xdr:from>
    <xdr:to>
      <xdr:col>3</xdr:col>
      <xdr:colOff>552450</xdr:colOff>
      <xdr:row>4</xdr:row>
      <xdr:rowOff>771525</xdr:rowOff>
    </xdr:to>
    <xdr:pic>
      <xdr:nvPicPr>
        <xdr:cNvPr id="4" name="Рисунок 3" descr="base_1_383133_32768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771650"/>
          <a:ext cx="5629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zoomScale="60" zoomScaleNormal="60" workbookViewId="0">
      <selection activeCell="V3" sqref="V3"/>
    </sheetView>
  </sheetViews>
  <sheetFormatPr defaultRowHeight="14.25" x14ac:dyDescent="0.2"/>
  <cols>
    <col min="1" max="1" width="5.7109375" style="1" customWidth="1"/>
    <col min="2" max="2" width="10.7109375" style="1" customWidth="1"/>
    <col min="3" max="3" width="61.85546875" style="1" customWidth="1"/>
    <col min="4" max="4" width="23.5703125" style="1" customWidth="1"/>
    <col min="5" max="5" width="18.7109375" style="1" customWidth="1"/>
    <col min="6" max="13" width="9.140625" style="1"/>
    <col min="14" max="14" width="15.7109375" style="1" customWidth="1"/>
    <col min="15" max="16384" width="9.140625" style="1"/>
  </cols>
  <sheetData>
    <row r="1" spans="1:14" ht="39" customHeight="1" x14ac:dyDescent="0.2">
      <c r="A1" s="25" t="s">
        <v>105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9" customHeight="1" x14ac:dyDescent="0.2">
      <c r="A2" s="25" t="s">
        <v>106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77.25" customHeight="1" x14ac:dyDescent="0.2">
      <c r="A3" s="29" t="s">
        <v>47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33.75" customHeight="1" x14ac:dyDescent="0.2">
      <c r="A4" s="30" t="s">
        <v>104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69" customHeight="1" x14ac:dyDescent="0.2">
      <c r="A5" s="30" t="s">
        <v>45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30" customHeight="1" x14ac:dyDescent="0.2">
      <c r="A6" s="2" t="s">
        <v>20</v>
      </c>
      <c r="B6" s="13" t="s">
        <v>17</v>
      </c>
      <c r="C6" s="13" t="s">
        <v>18</v>
      </c>
      <c r="D6" s="2" t="s">
        <v>21</v>
      </c>
      <c r="F6" s="31" t="s">
        <v>46</v>
      </c>
      <c r="G6" s="31"/>
      <c r="H6" s="31"/>
      <c r="I6" s="31"/>
      <c r="J6" s="31"/>
      <c r="K6" s="31"/>
      <c r="L6" s="31"/>
      <c r="M6" s="31"/>
      <c r="N6" s="31"/>
    </row>
    <row r="7" spans="1:14" ht="30" customHeight="1" x14ac:dyDescent="0.2">
      <c r="A7" s="14">
        <v>1</v>
      </c>
      <c r="B7" s="4" t="s">
        <v>0</v>
      </c>
      <c r="C7" s="15" t="s">
        <v>31</v>
      </c>
      <c r="D7" s="9">
        <v>15279</v>
      </c>
      <c r="F7" s="32" t="s">
        <v>101</v>
      </c>
      <c r="G7" s="32"/>
      <c r="H7" s="32"/>
      <c r="I7" s="32"/>
      <c r="J7" s="32"/>
      <c r="K7" s="32"/>
      <c r="L7" s="32"/>
      <c r="M7" s="27">
        <v>1973</v>
      </c>
      <c r="N7" s="27"/>
    </row>
    <row r="8" spans="1:14" ht="30" customHeight="1" x14ac:dyDescent="0.2">
      <c r="A8" s="14">
        <v>2</v>
      </c>
      <c r="B8" s="4" t="s">
        <v>1</v>
      </c>
      <c r="C8" s="15" t="s">
        <v>48</v>
      </c>
      <c r="D8" s="8">
        <f>M7/12</f>
        <v>164.41666666666666</v>
      </c>
      <c r="F8" s="32" t="s">
        <v>102</v>
      </c>
      <c r="G8" s="32"/>
      <c r="H8" s="32"/>
      <c r="I8" s="32"/>
      <c r="J8" s="32"/>
      <c r="K8" s="32"/>
      <c r="L8" s="32"/>
      <c r="M8" s="27">
        <v>15</v>
      </c>
      <c r="N8" s="27"/>
    </row>
    <row r="9" spans="1:14" ht="30" customHeight="1" x14ac:dyDescent="0.2">
      <c r="A9" s="14">
        <v>3</v>
      </c>
      <c r="B9" s="4" t="s">
        <v>2</v>
      </c>
      <c r="C9" s="15" t="s">
        <v>52</v>
      </c>
      <c r="D9" s="8">
        <f>D7/D8/3*M10</f>
        <v>6.1952356817029912</v>
      </c>
      <c r="F9" s="32" t="s">
        <v>103</v>
      </c>
      <c r="G9" s="32"/>
      <c r="H9" s="32"/>
      <c r="I9" s="32"/>
      <c r="J9" s="32"/>
      <c r="K9" s="32"/>
      <c r="L9" s="32"/>
      <c r="M9" s="27">
        <v>365</v>
      </c>
      <c r="N9" s="27"/>
    </row>
    <row r="10" spans="1:14" ht="30" customHeight="1" x14ac:dyDescent="0.2">
      <c r="A10" s="14">
        <v>4</v>
      </c>
      <c r="B10" s="4" t="s">
        <v>3</v>
      </c>
      <c r="C10" s="15" t="s">
        <v>22</v>
      </c>
      <c r="D10" s="8">
        <f>D7/D8*M8/M9</f>
        <v>3.8189808996799259</v>
      </c>
      <c r="F10" s="28" t="s">
        <v>49</v>
      </c>
      <c r="G10" s="28"/>
      <c r="H10" s="28"/>
      <c r="I10" s="28"/>
      <c r="J10" s="28"/>
      <c r="K10" s="28"/>
      <c r="L10" s="28"/>
      <c r="M10" s="33">
        <v>0.2</v>
      </c>
      <c r="N10" s="33"/>
    </row>
    <row r="11" spans="1:14" ht="30" customHeight="1" x14ac:dyDescent="0.2">
      <c r="A11" s="14">
        <v>5</v>
      </c>
      <c r="B11" s="4" t="s">
        <v>4</v>
      </c>
      <c r="C11" s="15" t="s">
        <v>32</v>
      </c>
      <c r="D11" s="8">
        <f>(D7/D8+D9+D10)*0.15</f>
        <v>15.441412771039168</v>
      </c>
      <c r="F11" s="28"/>
      <c r="G11" s="28"/>
      <c r="H11" s="28"/>
      <c r="I11" s="28"/>
      <c r="J11" s="28"/>
      <c r="K11" s="28"/>
      <c r="L11" s="28"/>
      <c r="M11" s="33"/>
      <c r="N11" s="33"/>
    </row>
    <row r="12" spans="1:14" ht="30" customHeight="1" x14ac:dyDescent="0.2">
      <c r="A12" s="14">
        <v>6</v>
      </c>
      <c r="B12" s="4" t="s">
        <v>6</v>
      </c>
      <c r="C12" s="15" t="s">
        <v>7</v>
      </c>
      <c r="D12" s="8">
        <f>(D7/D8+D9+D10+D11)/12</f>
        <v>9.8653470481639136</v>
      </c>
      <c r="F12" s="28" t="s">
        <v>50</v>
      </c>
      <c r="G12" s="28"/>
      <c r="H12" s="28"/>
      <c r="I12" s="28"/>
      <c r="J12" s="28"/>
      <c r="K12" s="28"/>
      <c r="L12" s="28"/>
      <c r="M12" s="27">
        <v>1.1499999999999999</v>
      </c>
      <c r="N12" s="27"/>
    </row>
    <row r="13" spans="1:14" ht="30" customHeight="1" x14ac:dyDescent="0.2">
      <c r="A13" s="14">
        <v>7</v>
      </c>
      <c r="B13" s="4" t="s">
        <v>8</v>
      </c>
      <c r="C13" s="15" t="s">
        <v>9</v>
      </c>
      <c r="D13" s="8">
        <f>(D7/D8+D9+D10+D11+D12)*M13</f>
        <v>38.731352511091522</v>
      </c>
      <c r="F13" s="32" t="s">
        <v>40</v>
      </c>
      <c r="G13" s="32"/>
      <c r="H13" s="32"/>
      <c r="I13" s="32"/>
      <c r="J13" s="32"/>
      <c r="K13" s="32"/>
      <c r="L13" s="32"/>
      <c r="M13" s="33">
        <v>0.30199999999999999</v>
      </c>
      <c r="N13" s="33"/>
    </row>
    <row r="14" spans="1:14" ht="30" customHeight="1" x14ac:dyDescent="0.2">
      <c r="A14" s="14">
        <v>8</v>
      </c>
      <c r="B14" s="4" t="s">
        <v>5</v>
      </c>
      <c r="C14" s="15" t="s">
        <v>43</v>
      </c>
      <c r="D14" s="8">
        <v>1.05</v>
      </c>
      <c r="F14" s="31" t="s">
        <v>33</v>
      </c>
      <c r="G14" s="31"/>
      <c r="H14" s="31"/>
      <c r="I14" s="31"/>
      <c r="J14" s="31"/>
      <c r="K14" s="31"/>
      <c r="L14" s="31"/>
      <c r="M14" s="31"/>
      <c r="N14" s="31"/>
    </row>
    <row r="15" spans="1:14" ht="30" customHeight="1" x14ac:dyDescent="0.2">
      <c r="A15" s="14">
        <v>9</v>
      </c>
      <c r="B15" s="3" t="s">
        <v>10</v>
      </c>
      <c r="C15" s="15" t="s">
        <v>30</v>
      </c>
      <c r="D15" s="8">
        <f>(D7/D8+D9+D10+D11+D12+D13)*D14</f>
        <v>175.32990734408352</v>
      </c>
      <c r="F15" s="31" t="s">
        <v>35</v>
      </c>
      <c r="G15" s="31"/>
      <c r="H15" s="31"/>
      <c r="I15" s="31"/>
      <c r="J15" s="31"/>
      <c r="K15" s="31"/>
      <c r="L15" s="31"/>
      <c r="M15" s="31"/>
      <c r="N15" s="31"/>
    </row>
    <row r="16" spans="1:14" ht="30" customHeight="1" x14ac:dyDescent="0.2">
      <c r="A16" s="14">
        <v>10</v>
      </c>
      <c r="B16" s="4" t="s">
        <v>11</v>
      </c>
      <c r="C16" s="15" t="s">
        <v>12</v>
      </c>
      <c r="D16" s="8">
        <f>D15*0.2</f>
        <v>35.065981468816709</v>
      </c>
      <c r="F16" s="14">
        <v>1</v>
      </c>
      <c r="G16" s="28" t="s">
        <v>34</v>
      </c>
      <c r="H16" s="28"/>
      <c r="I16" s="28"/>
      <c r="J16" s="28"/>
      <c r="K16" s="28"/>
      <c r="L16" s="28"/>
      <c r="M16" s="28"/>
      <c r="N16" s="14">
        <v>1</v>
      </c>
    </row>
    <row r="17" spans="1:14" ht="30" customHeight="1" x14ac:dyDescent="0.2">
      <c r="A17" s="14">
        <v>11</v>
      </c>
      <c r="B17" s="4" t="s">
        <v>13</v>
      </c>
      <c r="C17" s="15" t="s">
        <v>14</v>
      </c>
      <c r="D17" s="8">
        <f>(D15+D16)*0.05</f>
        <v>10.519794440645013</v>
      </c>
      <c r="F17" s="34" t="s">
        <v>37</v>
      </c>
      <c r="G17" s="34"/>
      <c r="H17" s="34"/>
      <c r="I17" s="34"/>
      <c r="J17" s="34"/>
      <c r="K17" s="34"/>
      <c r="L17" s="34"/>
      <c r="M17" s="34"/>
      <c r="N17" s="34"/>
    </row>
    <row r="18" spans="1:14" ht="30" customHeight="1" x14ac:dyDescent="0.2">
      <c r="A18" s="14">
        <v>12</v>
      </c>
      <c r="B18" s="4" t="s">
        <v>38</v>
      </c>
      <c r="C18" s="5" t="s">
        <v>39</v>
      </c>
      <c r="D18" s="8">
        <f>(D15+D16+D17)*0.2</f>
        <v>44.183136650709052</v>
      </c>
      <c r="F18" s="14">
        <v>1</v>
      </c>
      <c r="G18" s="28" t="s">
        <v>29</v>
      </c>
      <c r="H18" s="28"/>
      <c r="I18" s="28"/>
      <c r="J18" s="28"/>
      <c r="K18" s="28"/>
      <c r="L18" s="28"/>
      <c r="M18" s="28"/>
      <c r="N18" s="14">
        <v>0.05</v>
      </c>
    </row>
    <row r="19" spans="1:14" ht="30" customHeight="1" x14ac:dyDescent="0.2">
      <c r="A19" s="14">
        <v>13</v>
      </c>
      <c r="B19" s="4" t="s">
        <v>15</v>
      </c>
      <c r="C19" s="15" t="s">
        <v>23</v>
      </c>
      <c r="D19" s="10">
        <v>1.02</v>
      </c>
      <c r="F19" s="14">
        <v>2</v>
      </c>
      <c r="G19" s="28" t="s">
        <v>26</v>
      </c>
      <c r="H19" s="28"/>
      <c r="I19" s="28"/>
      <c r="J19" s="28"/>
      <c r="K19" s="28"/>
      <c r="L19" s="28"/>
      <c r="M19" s="28"/>
      <c r="N19" s="14">
        <v>0.2</v>
      </c>
    </row>
    <row r="20" spans="1:14" ht="30" customHeight="1" x14ac:dyDescent="0.2">
      <c r="A20" s="14">
        <v>14</v>
      </c>
      <c r="B20" s="4" t="s">
        <v>16</v>
      </c>
      <c r="C20" s="15" t="s">
        <v>41</v>
      </c>
      <c r="D20" s="11">
        <v>8760</v>
      </c>
      <c r="F20" s="14">
        <v>3</v>
      </c>
      <c r="G20" s="28" t="s">
        <v>27</v>
      </c>
      <c r="H20" s="28"/>
      <c r="I20" s="28"/>
      <c r="J20" s="28"/>
      <c r="K20" s="28"/>
      <c r="L20" s="28"/>
      <c r="M20" s="28"/>
      <c r="N20" s="14">
        <v>0.3</v>
      </c>
    </row>
    <row r="21" spans="1:14" ht="30" customHeight="1" x14ac:dyDescent="0.2">
      <c r="A21" s="28" t="s">
        <v>42</v>
      </c>
      <c r="B21" s="28"/>
      <c r="C21" s="28"/>
      <c r="D21" s="24">
        <v>271.44</v>
      </c>
      <c r="F21" s="27">
        <v>4</v>
      </c>
      <c r="G21" s="28" t="s">
        <v>51</v>
      </c>
      <c r="H21" s="28"/>
      <c r="I21" s="28"/>
      <c r="J21" s="28"/>
      <c r="K21" s="28"/>
      <c r="L21" s="28"/>
      <c r="M21" s="28"/>
      <c r="N21" s="27">
        <v>0.1</v>
      </c>
    </row>
    <row r="22" spans="1:14" ht="27" customHeight="1" x14ac:dyDescent="0.2">
      <c r="A22" s="28" t="s">
        <v>53</v>
      </c>
      <c r="B22" s="28"/>
      <c r="C22" s="28"/>
      <c r="D22" s="11">
        <f>D21*D20</f>
        <v>2377814.4</v>
      </c>
      <c r="F22" s="27"/>
      <c r="G22" s="28"/>
      <c r="H22" s="28"/>
      <c r="I22" s="28"/>
      <c r="J22" s="28"/>
      <c r="K22" s="28"/>
      <c r="L22" s="28"/>
      <c r="M22" s="28"/>
      <c r="N22" s="27"/>
    </row>
    <row r="23" spans="1:14" ht="27.75" customHeight="1" x14ac:dyDescent="0.2">
      <c r="A23" s="32" t="s">
        <v>44</v>
      </c>
      <c r="B23" s="32"/>
      <c r="C23" s="32"/>
      <c r="D23" s="14">
        <v>1</v>
      </c>
      <c r="F23" s="14">
        <v>5</v>
      </c>
      <c r="G23" s="28" t="s">
        <v>28</v>
      </c>
      <c r="H23" s="28"/>
      <c r="I23" s="28"/>
      <c r="J23" s="28"/>
      <c r="K23" s="28"/>
      <c r="L23" s="28"/>
      <c r="M23" s="28"/>
      <c r="N23" s="14">
        <v>0.05</v>
      </c>
    </row>
    <row r="24" spans="1:14" ht="30" customHeight="1" x14ac:dyDescent="0.2">
      <c r="A24" s="35" t="s">
        <v>54</v>
      </c>
      <c r="B24" s="35"/>
      <c r="C24" s="35"/>
      <c r="D24" s="12">
        <f>D22*D23</f>
        <v>2377814.4</v>
      </c>
      <c r="F24" s="27" t="s">
        <v>36</v>
      </c>
      <c r="G24" s="27"/>
      <c r="H24" s="27"/>
      <c r="I24" s="27"/>
      <c r="J24" s="27"/>
      <c r="K24" s="27"/>
      <c r="L24" s="27"/>
      <c r="M24" s="27"/>
      <c r="N24" s="14">
        <v>0.35</v>
      </c>
    </row>
    <row r="25" spans="1:14" ht="15" customHeight="1" x14ac:dyDescent="0.2">
      <c r="F25" s="7"/>
      <c r="G25" s="6"/>
      <c r="H25" s="6"/>
      <c r="I25" s="6"/>
      <c r="J25" s="6"/>
      <c r="K25" s="6"/>
      <c r="L25" s="6"/>
      <c r="M25" s="6"/>
      <c r="N25" s="7"/>
    </row>
    <row r="27" spans="1:14" ht="15" x14ac:dyDescent="0.25">
      <c r="B27" s="23" t="s">
        <v>77</v>
      </c>
      <c r="C27" s="23"/>
      <c r="D27"/>
      <c r="E27"/>
      <c r="F27"/>
      <c r="G27"/>
      <c r="H27"/>
    </row>
    <row r="28" spans="1:14" ht="15" x14ac:dyDescent="0.25">
      <c r="B28"/>
      <c r="C28"/>
      <c r="D28" s="21" t="s">
        <v>78</v>
      </c>
      <c r="E28" s="21"/>
      <c r="F28"/>
      <c r="G28"/>
      <c r="H28"/>
    </row>
    <row r="29" spans="1:14" ht="15" x14ac:dyDescent="0.25">
      <c r="B29"/>
      <c r="C29"/>
      <c r="D29"/>
      <c r="E29"/>
      <c r="F29"/>
      <c r="G29"/>
      <c r="H29"/>
    </row>
    <row r="30" spans="1:14" ht="15" x14ac:dyDescent="0.25">
      <c r="B30"/>
      <c r="C30"/>
      <c r="D30"/>
      <c r="E30"/>
      <c r="F30"/>
      <c r="G30"/>
      <c r="H30"/>
    </row>
    <row r="31" spans="1:14" ht="15" x14ac:dyDescent="0.25">
      <c r="B31" t="s">
        <v>72</v>
      </c>
      <c r="C31"/>
      <c r="D31" t="s">
        <v>73</v>
      </c>
      <c r="E31"/>
      <c r="F31"/>
      <c r="G31"/>
      <c r="H31"/>
    </row>
    <row r="32" spans="1:14" ht="15" x14ac:dyDescent="0.25">
      <c r="B32" t="s">
        <v>71</v>
      </c>
      <c r="C32"/>
      <c r="D32" t="s">
        <v>74</v>
      </c>
      <c r="E32"/>
      <c r="F32"/>
      <c r="G32"/>
      <c r="H32"/>
    </row>
    <row r="33" spans="2:8" ht="15" x14ac:dyDescent="0.25">
      <c r="B33" t="s">
        <v>75</v>
      </c>
      <c r="C33" t="s">
        <v>80</v>
      </c>
      <c r="D33" t="s">
        <v>76</v>
      </c>
      <c r="E33"/>
      <c r="F33"/>
      <c r="G33"/>
      <c r="H33"/>
    </row>
    <row r="34" spans="2:8" ht="15" x14ac:dyDescent="0.25">
      <c r="B34" t="s">
        <v>2</v>
      </c>
      <c r="C34" t="s">
        <v>81</v>
      </c>
      <c r="D34" t="s">
        <v>79</v>
      </c>
      <c r="E34"/>
      <c r="F34"/>
      <c r="G34"/>
      <c r="H34"/>
    </row>
    <row r="35" spans="2:8" ht="15" x14ac:dyDescent="0.25">
      <c r="B35" t="s">
        <v>3</v>
      </c>
      <c r="C35" t="s">
        <v>83</v>
      </c>
      <c r="D35" t="s">
        <v>82</v>
      </c>
      <c r="E35"/>
      <c r="F35"/>
      <c r="G35"/>
      <c r="H35"/>
    </row>
    <row r="36" spans="2:8" ht="15" x14ac:dyDescent="0.25">
      <c r="B36" t="s">
        <v>4</v>
      </c>
      <c r="C36" t="s">
        <v>85</v>
      </c>
      <c r="D36" t="s">
        <v>84</v>
      </c>
      <c r="E36"/>
      <c r="F36"/>
      <c r="G36"/>
      <c r="H36"/>
    </row>
    <row r="37" spans="2:8" ht="15" x14ac:dyDescent="0.25">
      <c r="B37" t="s">
        <v>6</v>
      </c>
      <c r="C37" t="s">
        <v>86</v>
      </c>
      <c r="D37" t="s">
        <v>87</v>
      </c>
      <c r="E37"/>
      <c r="F37"/>
      <c r="G37"/>
      <c r="H37"/>
    </row>
    <row r="38" spans="2:8" ht="15" x14ac:dyDescent="0.25">
      <c r="B38" t="s">
        <v>8</v>
      </c>
      <c r="C38" t="s">
        <v>89</v>
      </c>
      <c r="D38" t="s">
        <v>88</v>
      </c>
      <c r="E38"/>
      <c r="F38"/>
      <c r="G38"/>
      <c r="H38"/>
    </row>
    <row r="39" spans="2:8" ht="15" x14ac:dyDescent="0.25">
      <c r="B39" t="s">
        <v>90</v>
      </c>
      <c r="C39" t="s">
        <v>78</v>
      </c>
      <c r="D39" t="s">
        <v>92</v>
      </c>
      <c r="E39"/>
      <c r="F39"/>
      <c r="G39"/>
      <c r="H39"/>
    </row>
    <row r="40" spans="2:8" ht="15" x14ac:dyDescent="0.25">
      <c r="B40"/>
      <c r="C40"/>
      <c r="D40"/>
      <c r="E40"/>
      <c r="F40"/>
      <c r="G40"/>
      <c r="H40"/>
    </row>
    <row r="41" spans="2:8" ht="15" x14ac:dyDescent="0.25">
      <c r="B41"/>
      <c r="C41"/>
      <c r="D41"/>
      <c r="E41"/>
      <c r="F41"/>
      <c r="G41"/>
      <c r="H41"/>
    </row>
    <row r="42" spans="2:8" ht="15" x14ac:dyDescent="0.25">
      <c r="B42"/>
      <c r="C42"/>
      <c r="D42"/>
      <c r="E42"/>
      <c r="F42"/>
      <c r="G42"/>
      <c r="H42"/>
    </row>
    <row r="43" spans="2:8" ht="15" x14ac:dyDescent="0.25">
      <c r="B43"/>
      <c r="C43"/>
      <c r="D43" s="21"/>
      <c r="E43" s="21"/>
      <c r="F43" s="21"/>
      <c r="G43"/>
      <c r="H43"/>
    </row>
    <row r="44" spans="2:8" ht="15" x14ac:dyDescent="0.25">
      <c r="B44"/>
      <c r="C44"/>
      <c r="D44"/>
      <c r="E44"/>
      <c r="F44"/>
      <c r="G44"/>
      <c r="H44"/>
    </row>
    <row r="45" spans="2:8" ht="15" x14ac:dyDescent="0.25">
      <c r="B45"/>
      <c r="C45"/>
      <c r="D45"/>
      <c r="E45"/>
      <c r="F45"/>
      <c r="G45"/>
      <c r="H45"/>
    </row>
    <row r="46" spans="2:8" ht="15" x14ac:dyDescent="0.25">
      <c r="B46"/>
      <c r="C46"/>
      <c r="D46"/>
      <c r="E46"/>
      <c r="F46"/>
      <c r="G46"/>
      <c r="H46"/>
    </row>
    <row r="47" spans="2:8" ht="15" x14ac:dyDescent="0.25">
      <c r="B47"/>
      <c r="C47"/>
      <c r="D47"/>
      <c r="E47"/>
      <c r="F47"/>
      <c r="G47"/>
      <c r="H47"/>
    </row>
  </sheetData>
  <mergeCells count="34">
    <mergeCell ref="F12:L12"/>
    <mergeCell ref="M8:N8"/>
    <mergeCell ref="F8:L8"/>
    <mergeCell ref="M9:N9"/>
    <mergeCell ref="F9:L9"/>
    <mergeCell ref="M10:N11"/>
    <mergeCell ref="F10:L11"/>
    <mergeCell ref="A24:C24"/>
    <mergeCell ref="A23:C23"/>
    <mergeCell ref="F24:M24"/>
    <mergeCell ref="G18:M18"/>
    <mergeCell ref="G23:M23"/>
    <mergeCell ref="A21:C21"/>
    <mergeCell ref="G20:M20"/>
    <mergeCell ref="F21:F22"/>
    <mergeCell ref="F13:L13"/>
    <mergeCell ref="G19:M19"/>
    <mergeCell ref="G21:M22"/>
    <mergeCell ref="A1:N1"/>
    <mergeCell ref="A2:N2"/>
    <mergeCell ref="M12:N12"/>
    <mergeCell ref="A22:C22"/>
    <mergeCell ref="A3:N3"/>
    <mergeCell ref="A4:N4"/>
    <mergeCell ref="A5:N5"/>
    <mergeCell ref="F6:N6"/>
    <mergeCell ref="M7:N7"/>
    <mergeCell ref="F7:L7"/>
    <mergeCell ref="M13:N13"/>
    <mergeCell ref="F15:N15"/>
    <mergeCell ref="F17:N17"/>
    <mergeCell ref="N21:N22"/>
    <mergeCell ref="G16:M16"/>
    <mergeCell ref="F14:N14"/>
  </mergeCells>
  <pageMargins left="1.1811023622047245" right="0.78740157480314965" top="0.78740157480314965" bottom="0.78740157480314965" header="0.31496062992125984" footer="0.31496062992125984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1"/>
  <sheetViews>
    <sheetView topLeftCell="A4" workbookViewId="0">
      <selection activeCell="B11" sqref="B11:H31"/>
    </sheetView>
  </sheetViews>
  <sheetFormatPr defaultRowHeight="15" x14ac:dyDescent="0.25"/>
  <cols>
    <col min="2" max="2" width="8.7109375" customWidth="1"/>
    <col min="3" max="3" width="13.42578125" customWidth="1"/>
    <col min="4" max="4" width="15" customWidth="1"/>
    <col min="5" max="5" width="18.140625" customWidth="1"/>
    <col min="6" max="6" width="13.42578125" customWidth="1"/>
    <col min="7" max="7" width="13.85546875" customWidth="1"/>
    <col min="15" max="15" width="20" customWidth="1"/>
    <col min="16" max="16" width="22.42578125" customWidth="1"/>
    <col min="17" max="17" width="17.28515625" customWidth="1"/>
    <col min="18" max="18" width="17.5703125" customWidth="1"/>
    <col min="19" max="19" width="16" customWidth="1"/>
  </cols>
  <sheetData>
    <row r="1" spans="2:30" ht="15.75" thickBot="1" x14ac:dyDescent="0.3"/>
    <row r="2" spans="2:30" ht="15.75" thickBot="1" x14ac:dyDescent="0.3">
      <c r="F2" s="39" t="s">
        <v>91</v>
      </c>
      <c r="G2" s="40"/>
      <c r="H2" s="40"/>
      <c r="I2" s="40"/>
      <c r="J2" s="40"/>
      <c r="K2" s="40"/>
      <c r="L2" s="40"/>
      <c r="M2" s="40"/>
      <c r="N2" s="41"/>
    </row>
    <row r="3" spans="2:30" ht="36" customHeight="1" x14ac:dyDescent="0.25">
      <c r="B3" s="36" t="s">
        <v>55</v>
      </c>
      <c r="C3" s="17"/>
      <c r="D3" s="36" t="s">
        <v>56</v>
      </c>
      <c r="E3" s="36" t="s">
        <v>1</v>
      </c>
      <c r="F3" s="38" t="s">
        <v>57</v>
      </c>
      <c r="G3" s="22" t="s">
        <v>58</v>
      </c>
      <c r="H3" s="22" t="s">
        <v>60</v>
      </c>
      <c r="I3" s="38" t="s">
        <v>61</v>
      </c>
      <c r="J3" s="22" t="s">
        <v>62</v>
      </c>
      <c r="K3" s="38" t="s">
        <v>63</v>
      </c>
      <c r="L3" s="38" t="s">
        <v>64</v>
      </c>
      <c r="M3" s="38" t="s">
        <v>5</v>
      </c>
      <c r="N3" s="38" t="s">
        <v>90</v>
      </c>
      <c r="O3" s="36" t="s">
        <v>65</v>
      </c>
      <c r="P3" s="36" t="s">
        <v>66</v>
      </c>
      <c r="Q3" s="36" t="s">
        <v>67</v>
      </c>
      <c r="R3" s="36" t="s">
        <v>68</v>
      </c>
      <c r="S3" s="36" t="s">
        <v>69</v>
      </c>
      <c r="V3" s="31" t="s">
        <v>46</v>
      </c>
      <c r="W3" s="31"/>
      <c r="X3" s="31"/>
      <c r="Y3" s="31"/>
      <c r="Z3" s="31"/>
      <c r="AA3" s="31"/>
      <c r="AB3" s="31"/>
      <c r="AC3" s="31"/>
      <c r="AD3" s="31"/>
    </row>
    <row r="4" spans="2:30" ht="18" x14ac:dyDescent="0.25">
      <c r="B4" s="37"/>
      <c r="C4" s="18"/>
      <c r="D4" s="37"/>
      <c r="E4" s="37"/>
      <c r="F4" s="37"/>
      <c r="G4" s="18" t="s">
        <v>59</v>
      </c>
      <c r="H4" s="18" t="s">
        <v>59</v>
      </c>
      <c r="I4" s="37"/>
      <c r="J4" s="18" t="s">
        <v>59</v>
      </c>
      <c r="K4" s="37"/>
      <c r="L4" s="37"/>
      <c r="M4" s="37"/>
      <c r="N4" s="37"/>
      <c r="O4" s="37"/>
      <c r="P4" s="37"/>
      <c r="Q4" s="37"/>
      <c r="R4" s="37"/>
      <c r="S4" s="37"/>
      <c r="V4" s="32" t="s">
        <v>24</v>
      </c>
      <c r="W4" s="32"/>
      <c r="X4" s="32"/>
      <c r="Y4" s="32"/>
      <c r="Z4" s="32"/>
      <c r="AA4" s="32"/>
      <c r="AB4" s="32"/>
      <c r="AC4" s="27">
        <v>1973</v>
      </c>
      <c r="AD4" s="27"/>
    </row>
    <row r="5" spans="2:30" ht="72" x14ac:dyDescent="0.25">
      <c r="B5" s="19" t="s">
        <v>70</v>
      </c>
      <c r="C5" s="19"/>
      <c r="D5" s="20">
        <v>12871</v>
      </c>
      <c r="E5" s="20">
        <f>Лист1!D8</f>
        <v>164.41666666666666</v>
      </c>
      <c r="F5" s="19">
        <v>78.319999999999993</v>
      </c>
      <c r="G5" s="19">
        <v>5.22</v>
      </c>
      <c r="H5" s="19">
        <v>3</v>
      </c>
      <c r="I5" s="19">
        <v>1.1499999999999999</v>
      </c>
      <c r="J5" s="19">
        <v>25.96</v>
      </c>
      <c r="K5" s="19">
        <v>9.3800000000000008</v>
      </c>
      <c r="L5" s="19">
        <v>36.81</v>
      </c>
      <c r="M5" s="19">
        <v>1.05</v>
      </c>
      <c r="N5" s="19"/>
      <c r="O5" s="20">
        <v>115843.7</v>
      </c>
      <c r="P5" s="20">
        <v>23168.74</v>
      </c>
      <c r="Q5" s="20">
        <v>6950.62</v>
      </c>
      <c r="R5" s="20">
        <v>29192.61</v>
      </c>
      <c r="S5" s="20">
        <v>175155.67</v>
      </c>
      <c r="V5" s="32" t="s">
        <v>19</v>
      </c>
      <c r="W5" s="32"/>
      <c r="X5" s="32"/>
      <c r="Y5" s="32"/>
      <c r="Z5" s="32"/>
      <c r="AA5" s="32"/>
      <c r="AB5" s="32"/>
      <c r="AC5" s="27">
        <v>14</v>
      </c>
      <c r="AD5" s="27"/>
    </row>
    <row r="6" spans="2:30" x14ac:dyDescent="0.25">
      <c r="V6" s="32" t="s">
        <v>25</v>
      </c>
      <c r="W6" s="32"/>
      <c r="X6" s="32"/>
      <c r="Y6" s="32"/>
      <c r="Z6" s="32"/>
      <c r="AA6" s="32"/>
      <c r="AB6" s="32"/>
      <c r="AC6" s="27">
        <v>365</v>
      </c>
      <c r="AD6" s="27"/>
    </row>
    <row r="7" spans="2:30" x14ac:dyDescent="0.25">
      <c r="E7">
        <f>AC4/12</f>
        <v>164.41666666666666</v>
      </c>
      <c r="F7">
        <f>D5/E7</f>
        <v>78.282818043588449</v>
      </c>
      <c r="G7">
        <f>F7*0.2/3</f>
        <v>5.2188545362392302</v>
      </c>
      <c r="H7">
        <f>F7*14/365</f>
        <v>3.002628637288324</v>
      </c>
      <c r="J7">
        <f>(F7+G7+H7)*0.15</f>
        <v>12.975645182567401</v>
      </c>
      <c r="K7">
        <f>(F7+G7+H7+J7)/12</f>
        <v>8.2899955333069517</v>
      </c>
      <c r="L7">
        <f>(F7+G7+H7+J7+K7)*0.302</f>
        <v>32.54652246376309</v>
      </c>
      <c r="N7">
        <f>(F7+G7+H7+J7+K7+L7)*M5</f>
        <v>147.33228761659112</v>
      </c>
      <c r="O7">
        <f>N7*8760</f>
        <v>1290630.8395213382</v>
      </c>
      <c r="P7">
        <f>O7*0.2</f>
        <v>258126.16790426767</v>
      </c>
      <c r="Q7">
        <f>(O7+P7)*0.05</f>
        <v>77437.850371280292</v>
      </c>
      <c r="R7">
        <f>(O7+P7+Q7)*0.2</f>
        <v>325238.97155937721</v>
      </c>
      <c r="S7">
        <f>(O7+P7+Q7)*1.04+R7</f>
        <v>2016481.6236681386</v>
      </c>
      <c r="V7" s="28" t="s">
        <v>49</v>
      </c>
      <c r="W7" s="28"/>
      <c r="X7" s="28"/>
      <c r="Y7" s="28"/>
      <c r="Z7" s="28"/>
      <c r="AA7" s="28"/>
      <c r="AB7" s="28"/>
      <c r="AC7" s="33">
        <v>0.2</v>
      </c>
      <c r="AD7" s="33"/>
    </row>
    <row r="8" spans="2:30" x14ac:dyDescent="0.25">
      <c r="V8" s="28"/>
      <c r="W8" s="28"/>
      <c r="X8" s="28"/>
      <c r="Y8" s="28"/>
      <c r="Z8" s="28"/>
      <c r="AA8" s="28"/>
      <c r="AB8" s="28"/>
      <c r="AC8" s="33"/>
      <c r="AD8" s="33"/>
    </row>
    <row r="9" spans="2:30" x14ac:dyDescent="0.25">
      <c r="V9" s="28" t="s">
        <v>50</v>
      </c>
      <c r="W9" s="28"/>
      <c r="X9" s="28"/>
      <c r="Y9" s="28"/>
      <c r="Z9" s="28"/>
      <c r="AA9" s="28"/>
      <c r="AB9" s="28"/>
      <c r="AC9" s="27">
        <v>1.1499999999999999</v>
      </c>
      <c r="AD9" s="27"/>
    </row>
    <row r="10" spans="2:30" x14ac:dyDescent="0.25">
      <c r="V10" s="32" t="s">
        <v>40</v>
      </c>
      <c r="W10" s="32"/>
      <c r="X10" s="32"/>
      <c r="Y10" s="32"/>
      <c r="Z10" s="32"/>
      <c r="AA10" s="32"/>
      <c r="AB10" s="32"/>
      <c r="AC10" s="33">
        <v>0.30199999999999999</v>
      </c>
      <c r="AD10" s="33"/>
    </row>
    <row r="11" spans="2:30" x14ac:dyDescent="0.25">
      <c r="B11" s="23" t="s">
        <v>77</v>
      </c>
      <c r="C11" s="23"/>
      <c r="V11" s="31" t="s">
        <v>33</v>
      </c>
      <c r="W11" s="31"/>
      <c r="X11" s="31"/>
      <c r="Y11" s="31"/>
      <c r="Z11" s="31"/>
      <c r="AA11" s="31"/>
      <c r="AB11" s="31"/>
      <c r="AC11" s="31"/>
      <c r="AD11" s="31"/>
    </row>
    <row r="12" spans="2:30" x14ac:dyDescent="0.25">
      <c r="D12" s="21" t="s">
        <v>78</v>
      </c>
      <c r="E12" s="21"/>
      <c r="V12" s="31" t="s">
        <v>35</v>
      </c>
      <c r="W12" s="31"/>
      <c r="X12" s="31"/>
      <c r="Y12" s="31"/>
      <c r="Z12" s="31"/>
      <c r="AA12" s="31"/>
      <c r="AB12" s="31"/>
      <c r="AC12" s="31"/>
      <c r="AD12" s="31"/>
    </row>
    <row r="13" spans="2:30" x14ac:dyDescent="0.25">
      <c r="V13" s="16">
        <v>1</v>
      </c>
      <c r="W13" s="28" t="s">
        <v>34</v>
      </c>
      <c r="X13" s="28"/>
      <c r="Y13" s="28"/>
      <c r="Z13" s="28"/>
      <c r="AA13" s="28"/>
      <c r="AB13" s="28"/>
      <c r="AC13" s="28"/>
      <c r="AD13" s="16">
        <v>1</v>
      </c>
    </row>
    <row r="14" spans="2:30" x14ac:dyDescent="0.25">
      <c r="V14" s="34" t="s">
        <v>37</v>
      </c>
      <c r="W14" s="34"/>
      <c r="X14" s="34"/>
      <c r="Y14" s="34"/>
      <c r="Z14" s="34"/>
      <c r="AA14" s="34"/>
      <c r="AB14" s="34"/>
      <c r="AC14" s="34"/>
      <c r="AD14" s="34"/>
    </row>
    <row r="15" spans="2:30" x14ac:dyDescent="0.25">
      <c r="B15" t="s">
        <v>72</v>
      </c>
      <c r="D15" t="s">
        <v>73</v>
      </c>
      <c r="V15" s="16">
        <v>1</v>
      </c>
      <c r="W15" s="28" t="s">
        <v>29</v>
      </c>
      <c r="X15" s="28"/>
      <c r="Y15" s="28"/>
      <c r="Z15" s="28"/>
      <c r="AA15" s="28"/>
      <c r="AB15" s="28"/>
      <c r="AC15" s="28"/>
      <c r="AD15" s="16">
        <v>0.05</v>
      </c>
    </row>
    <row r="16" spans="2:30" x14ac:dyDescent="0.25">
      <c r="B16" t="s">
        <v>71</v>
      </c>
      <c r="D16" t="s">
        <v>74</v>
      </c>
      <c r="V16" s="16">
        <v>2</v>
      </c>
      <c r="W16" s="28" t="s">
        <v>26</v>
      </c>
      <c r="X16" s="28"/>
      <c r="Y16" s="28"/>
      <c r="Z16" s="28"/>
      <c r="AA16" s="28"/>
      <c r="AB16" s="28"/>
      <c r="AC16" s="28"/>
      <c r="AD16" s="16">
        <v>0.2</v>
      </c>
    </row>
    <row r="17" spans="2:30" x14ac:dyDescent="0.25">
      <c r="B17" t="s">
        <v>75</v>
      </c>
      <c r="C17" t="s">
        <v>80</v>
      </c>
      <c r="D17" t="s">
        <v>76</v>
      </c>
      <c r="V17" s="16">
        <v>3</v>
      </c>
      <c r="W17" s="28" t="s">
        <v>27</v>
      </c>
      <c r="X17" s="28"/>
      <c r="Y17" s="28"/>
      <c r="Z17" s="28"/>
      <c r="AA17" s="28"/>
      <c r="AB17" s="28"/>
      <c r="AC17" s="28"/>
      <c r="AD17" s="16">
        <v>0.3</v>
      </c>
    </row>
    <row r="18" spans="2:30" x14ac:dyDescent="0.25">
      <c r="B18" t="s">
        <v>2</v>
      </c>
      <c r="C18" t="s">
        <v>81</v>
      </c>
      <c r="D18" t="s">
        <v>79</v>
      </c>
      <c r="V18" s="27">
        <v>4</v>
      </c>
      <c r="W18" s="28" t="s">
        <v>51</v>
      </c>
      <c r="X18" s="28"/>
      <c r="Y18" s="28"/>
      <c r="Z18" s="28"/>
      <c r="AA18" s="28"/>
      <c r="AB18" s="28"/>
      <c r="AC18" s="28"/>
      <c r="AD18" s="27">
        <v>0.1</v>
      </c>
    </row>
    <row r="19" spans="2:30" x14ac:dyDescent="0.25">
      <c r="B19" t="s">
        <v>3</v>
      </c>
      <c r="C19" t="s">
        <v>83</v>
      </c>
      <c r="D19" t="s">
        <v>82</v>
      </c>
      <c r="V19" s="27"/>
      <c r="W19" s="28"/>
      <c r="X19" s="28"/>
      <c r="Y19" s="28"/>
      <c r="Z19" s="28"/>
      <c r="AA19" s="28"/>
      <c r="AB19" s="28"/>
      <c r="AC19" s="28"/>
      <c r="AD19" s="27"/>
    </row>
    <row r="20" spans="2:30" x14ac:dyDescent="0.25">
      <c r="B20" t="s">
        <v>4</v>
      </c>
      <c r="C20" t="s">
        <v>85</v>
      </c>
      <c r="D20" t="s">
        <v>84</v>
      </c>
      <c r="V20" s="16">
        <v>5</v>
      </c>
      <c r="W20" s="28" t="s">
        <v>28</v>
      </c>
      <c r="X20" s="28"/>
      <c r="Y20" s="28"/>
      <c r="Z20" s="28"/>
      <c r="AA20" s="28"/>
      <c r="AB20" s="28"/>
      <c r="AC20" s="28"/>
      <c r="AD20" s="16">
        <v>0.05</v>
      </c>
    </row>
    <row r="21" spans="2:30" x14ac:dyDescent="0.25">
      <c r="B21" t="s">
        <v>6</v>
      </c>
      <c r="C21" t="s">
        <v>86</v>
      </c>
      <c r="D21" t="s">
        <v>87</v>
      </c>
      <c r="V21" s="27" t="s">
        <v>36</v>
      </c>
      <c r="W21" s="27"/>
      <c r="X21" s="27"/>
      <c r="Y21" s="27"/>
      <c r="Z21" s="27"/>
      <c r="AA21" s="27"/>
      <c r="AB21" s="27"/>
      <c r="AC21" s="27"/>
      <c r="AD21" s="16">
        <v>0.35</v>
      </c>
    </row>
    <row r="22" spans="2:30" x14ac:dyDescent="0.25">
      <c r="B22" t="s">
        <v>8</v>
      </c>
      <c r="C22" t="s">
        <v>89</v>
      </c>
      <c r="D22" t="s">
        <v>88</v>
      </c>
    </row>
    <row r="23" spans="2:30" x14ac:dyDescent="0.25">
      <c r="B23" t="s">
        <v>90</v>
      </c>
      <c r="C23" t="s">
        <v>78</v>
      </c>
      <c r="D23" t="s">
        <v>92</v>
      </c>
    </row>
    <row r="26" spans="2:30" x14ac:dyDescent="0.25">
      <c r="B26" t="s">
        <v>93</v>
      </c>
    </row>
    <row r="27" spans="2:30" x14ac:dyDescent="0.25">
      <c r="D27" s="21" t="s">
        <v>94</v>
      </c>
      <c r="E27" s="21"/>
      <c r="F27" s="21"/>
    </row>
    <row r="29" spans="2:30" x14ac:dyDescent="0.25">
      <c r="B29" t="s">
        <v>95</v>
      </c>
      <c r="D29" t="s">
        <v>96</v>
      </c>
    </row>
    <row r="30" spans="2:30" x14ac:dyDescent="0.25">
      <c r="B30" t="s">
        <v>11</v>
      </c>
      <c r="C30" t="s">
        <v>98</v>
      </c>
      <c r="D30" t="s">
        <v>97</v>
      </c>
    </row>
    <row r="31" spans="2:30" x14ac:dyDescent="0.25">
      <c r="B31" t="s">
        <v>13</v>
      </c>
      <c r="C31" t="s">
        <v>100</v>
      </c>
      <c r="D31" t="s">
        <v>99</v>
      </c>
    </row>
  </sheetData>
  <mergeCells count="40">
    <mergeCell ref="W20:AC20"/>
    <mergeCell ref="V21:AC21"/>
    <mergeCell ref="E3:E4"/>
    <mergeCell ref="N3:N4"/>
    <mergeCell ref="F2:N2"/>
    <mergeCell ref="M3:M4"/>
    <mergeCell ref="W13:AC13"/>
    <mergeCell ref="V14:AD14"/>
    <mergeCell ref="W15:AC15"/>
    <mergeCell ref="W16:AC16"/>
    <mergeCell ref="W17:AC17"/>
    <mergeCell ref="V18:V19"/>
    <mergeCell ref="W18:AC19"/>
    <mergeCell ref="AD18:AD19"/>
    <mergeCell ref="V9:AB9"/>
    <mergeCell ref="AC9:AD9"/>
    <mergeCell ref="V10:AB10"/>
    <mergeCell ref="AC10:AD10"/>
    <mergeCell ref="V11:AD11"/>
    <mergeCell ref="V12:AD12"/>
    <mergeCell ref="V5:AB5"/>
    <mergeCell ref="AC5:AD5"/>
    <mergeCell ref="V6:AB6"/>
    <mergeCell ref="AC6:AD6"/>
    <mergeCell ref="V7:AB8"/>
    <mergeCell ref="AC7:AD8"/>
    <mergeCell ref="V3:AD3"/>
    <mergeCell ref="V4:AB4"/>
    <mergeCell ref="AC4:AD4"/>
    <mergeCell ref="B3:B4"/>
    <mergeCell ref="D3:D4"/>
    <mergeCell ref="F3:F4"/>
    <mergeCell ref="I3:I4"/>
    <mergeCell ref="K3:K4"/>
    <mergeCell ref="L3:L4"/>
    <mergeCell ref="O3:O4"/>
    <mergeCell ref="P3:P4"/>
    <mergeCell ref="Q3:Q4"/>
    <mergeCell ref="R3:R4"/>
    <mergeCell ref="S3:S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User</cp:lastModifiedBy>
  <cp:lastPrinted>2022-08-24T10:09:00Z</cp:lastPrinted>
  <dcterms:created xsi:type="dcterms:W3CDTF">2021-05-25T02:43:10Z</dcterms:created>
  <dcterms:modified xsi:type="dcterms:W3CDTF">2022-09-20T09:33:00Z</dcterms:modified>
</cp:coreProperties>
</file>