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t\OneDrive\Рабочий стол\Ремонт школы №4\11.10.2023\"/>
    </mc:Choice>
  </mc:AlternateContent>
  <bookViews>
    <workbookView xWindow="0" yWindow="0" windowWidth="28800" windowHeight="11730"/>
  </bookViews>
  <sheets>
    <sheet name="02-01-01 Констрктивные и объемн" sheetId="1" r:id="rId1"/>
  </sheets>
  <definedNames>
    <definedName name="_xlnm.Print_Titles" localSheetId="0">'02-01-01 Констрктивные и объемн'!$8:$8</definedName>
    <definedName name="_xlnm.Print_Area" localSheetId="0">'02-01-01 Констрктивные и объемн'!$A$1:$G$204</definedName>
  </definedNames>
  <calcPr calcId="162913"/>
</workbook>
</file>

<file path=xl/calcChain.xml><?xml version="1.0" encoding="utf-8"?>
<calcChain xmlns="http://schemas.openxmlformats.org/spreadsheetml/2006/main">
  <c r="D85" i="1" l="1"/>
  <c r="D86" i="1"/>
  <c r="A78" i="1"/>
  <c r="A38" i="1"/>
  <c r="A39" i="1"/>
  <c r="A40" i="1"/>
  <c r="A41" i="1"/>
  <c r="A42" i="1"/>
  <c r="A43" i="1"/>
  <c r="A12" i="1"/>
  <c r="A13" i="1"/>
  <c r="A14" i="1"/>
  <c r="A15" i="1"/>
  <c r="A16" i="1"/>
  <c r="A17" i="1"/>
  <c r="A18" i="1"/>
  <c r="A19" i="1"/>
  <c r="A20" i="1"/>
  <c r="A21" i="1"/>
  <c r="A22" i="1"/>
  <c r="A23" i="1"/>
  <c r="A24" i="1"/>
  <c r="D197" i="1" l="1"/>
  <c r="A186" i="1"/>
  <c r="A185" i="1"/>
  <c r="A184" i="1"/>
  <c r="D183" i="1"/>
  <c r="A183" i="1"/>
  <c r="A182" i="1"/>
  <c r="D181" i="1"/>
  <c r="A181" i="1"/>
  <c r="D180" i="1"/>
  <c r="D179" i="1"/>
  <c r="D177" i="1"/>
  <c r="D173" i="1"/>
  <c r="D171" i="1"/>
  <c r="D168" i="1"/>
  <c r="D167" i="1"/>
  <c r="A158" i="1"/>
  <c r="D157" i="1"/>
  <c r="A157" i="1"/>
  <c r="D156" i="1"/>
  <c r="A156" i="1"/>
  <c r="A155" i="1"/>
  <c r="A154" i="1"/>
  <c r="A153" i="1"/>
  <c r="D152" i="1"/>
  <c r="A152" i="1"/>
  <c r="A151" i="1"/>
  <c r="A150" i="1"/>
  <c r="A149" i="1"/>
  <c r="A148" i="1"/>
  <c r="A147" i="1"/>
  <c r="A146" i="1"/>
  <c r="D145" i="1"/>
  <c r="A145" i="1"/>
  <c r="A144" i="1"/>
  <c r="D143" i="1"/>
  <c r="A143" i="1"/>
  <c r="A142" i="1"/>
  <c r="D141" i="1"/>
  <c r="A141" i="1"/>
  <c r="D140" i="1"/>
  <c r="A140" i="1"/>
  <c r="A139" i="1"/>
  <c r="D138" i="1"/>
  <c r="A138" i="1"/>
  <c r="D133" i="1"/>
  <c r="A131" i="1"/>
  <c r="A130" i="1"/>
  <c r="D129" i="1"/>
  <c r="A129" i="1"/>
  <c r="D128" i="1"/>
  <c r="A128" i="1"/>
  <c r="D127" i="1"/>
  <c r="A127" i="1"/>
  <c r="D126" i="1"/>
  <c r="D124" i="1"/>
  <c r="A122" i="1"/>
  <c r="A121" i="1"/>
  <c r="A120" i="1"/>
  <c r="D119" i="1"/>
  <c r="A119" i="1"/>
  <c r="A118" i="1"/>
  <c r="A117" i="1"/>
  <c r="A116" i="1"/>
  <c r="A115" i="1"/>
  <c r="A114" i="1"/>
  <c r="A113" i="1"/>
  <c r="D112" i="1"/>
  <c r="A112" i="1"/>
  <c r="A111" i="1"/>
  <c r="A110" i="1"/>
  <c r="A109" i="1"/>
  <c r="A108" i="1"/>
  <c r="D107" i="1"/>
  <c r="A107" i="1"/>
  <c r="A106" i="1"/>
  <c r="D105" i="1"/>
  <c r="A105" i="1"/>
  <c r="D104" i="1"/>
  <c r="A104" i="1"/>
  <c r="D103" i="1"/>
  <c r="A103" i="1"/>
  <c r="A101" i="1"/>
  <c r="A100" i="1"/>
  <c r="D99" i="1"/>
  <c r="A99" i="1"/>
  <c r="D98" i="1"/>
  <c r="A98" i="1"/>
  <c r="A97" i="1"/>
  <c r="D96" i="1"/>
  <c r="A96" i="1"/>
  <c r="D92" i="1"/>
  <c r="A92" i="1"/>
  <c r="D91" i="1"/>
  <c r="A91" i="1"/>
  <c r="A90" i="1"/>
  <c r="A89" i="1"/>
  <c r="A88" i="1"/>
  <c r="D87" i="1"/>
  <c r="A87" i="1"/>
  <c r="A86" i="1"/>
  <c r="A85" i="1"/>
  <c r="A84" i="1"/>
  <c r="A83" i="1"/>
  <c r="D82" i="1"/>
  <c r="A82" i="1"/>
  <c r="A77" i="1"/>
  <c r="D76" i="1"/>
  <c r="A76" i="1"/>
  <c r="D75" i="1"/>
  <c r="A75" i="1"/>
  <c r="D74" i="1"/>
  <c r="A74" i="1"/>
  <c r="D73" i="1"/>
  <c r="A73" i="1"/>
  <c r="A69" i="1"/>
  <c r="A68" i="1"/>
  <c r="A67" i="1"/>
  <c r="A66" i="1"/>
  <c r="A65" i="1"/>
  <c r="A64" i="1"/>
  <c r="A63" i="1"/>
  <c r="A62" i="1"/>
  <c r="A61" i="1"/>
  <c r="A60" i="1"/>
  <c r="D59" i="1"/>
  <c r="A59" i="1"/>
  <c r="D58" i="1"/>
  <c r="A58" i="1"/>
  <c r="A57" i="1"/>
  <c r="A56" i="1"/>
  <c r="A55" i="1"/>
  <c r="A54" i="1"/>
  <c r="A53" i="1"/>
  <c r="A52" i="1"/>
  <c r="D50" i="1"/>
  <c r="D49" i="1"/>
  <c r="D48" i="1"/>
  <c r="A48" i="1"/>
  <c r="A47" i="1"/>
  <c r="A37" i="1"/>
  <c r="A36" i="1"/>
  <c r="D34" i="1"/>
  <c r="D33" i="1"/>
  <c r="D32" i="1"/>
  <c r="A32" i="1"/>
  <c r="D31" i="1"/>
  <c r="A31" i="1"/>
  <c r="A27" i="1"/>
  <c r="A26" i="1"/>
  <c r="D24" i="1"/>
  <c r="D23" i="1"/>
  <c r="D22" i="1"/>
  <c r="D21" i="1"/>
  <c r="D20" i="1"/>
  <c r="D16" i="1"/>
  <c r="A11" i="1"/>
  <c r="A10" i="1"/>
</calcChain>
</file>

<file path=xl/sharedStrings.xml><?xml version="1.0" encoding="utf-8"?>
<sst xmlns="http://schemas.openxmlformats.org/spreadsheetml/2006/main" count="939" uniqueCount="367">
  <si>
    <t>Ведомость объёмов работ</t>
  </si>
  <si>
    <t>№ п/п</t>
  </si>
  <si>
    <t>Наименование работ</t>
  </si>
  <si>
    <t>Ед.
изм.</t>
  </si>
  <si>
    <t>Кол-во</t>
  </si>
  <si>
    <t>Ссылки на чертежи</t>
  </si>
  <si>
    <t>Формула расчёта, расчёт объёмов работ и расхода материалов</t>
  </si>
  <si>
    <t>Раздел 1. Демонтажные работы</t>
  </si>
  <si>
    <t>Разборка мелких покрытий и обделок из листовой стали: водосточных труб с земли и подмостей</t>
  </si>
  <si>
    <t xml:space="preserve">1 </t>
  </si>
  <si>
    <t>Камеры видеонаблюдения: на кронштейне (демонтаж камер видеонаблюдения)</t>
  </si>
  <si>
    <t>шт</t>
  </si>
  <si>
    <t xml:space="preserve"> </t>
  </si>
  <si>
    <t>Камеры видеонаблюдения: на кронштейне (ранее демонтированные)</t>
  </si>
  <si>
    <t>Демонтаж: светильников для люминесцентных ламп</t>
  </si>
  <si>
    <t>Установка указателя на стене (демонтаж банера 8х7 м)</t>
  </si>
  <si>
    <t>Установка указателя на стене (демонтаж банера 6х3,3 м)</t>
  </si>
  <si>
    <t>Разборка покрытий кровель: из листовой стали (демонтаж покрытий приямков из профлиста)</t>
  </si>
  <si>
    <t>Монтаж лестниц прямолинейных и криволинейных, пожарных с ограждением (демонтаж лестниц пожарных)</t>
  </si>
  <si>
    <t>т</t>
  </si>
  <si>
    <t>Разборка тротуаров и дорожек из плит с их отноской и укладкой в штабель</t>
  </si>
  <si>
    <t>Монтаж связей и распорок из одиночных и парных уголков, гнутосварных профилей для пролетов: до 24 м при высоте здания до 25 м (демонтаж металлоконструкций козырька)</t>
  </si>
  <si>
    <t>Отбивка штукатурки с поверхностей: стен и потолков кирпичных</t>
  </si>
  <si>
    <t>Наружная облицовка поверхности стен в вертикальном исполнении по металлическому каркасу (с его устройством): металлосайдингом с пароизоляционным слоем (демонтаж навесного вентилируемого фасада)</t>
  </si>
  <si>
    <t>Установка уголков ПВХ на клее (демонтаж уголков ПВХ)</t>
  </si>
  <si>
    <t>Разборка мелких покрытий и обделок из листовой стали: поясков, сандриков, желобов, отливов, свесов и т.п.</t>
  </si>
  <si>
    <t>Устройство ворот распашных: с установкой железобетонных столбов без фундаментов (демонтаж ворот)</t>
  </si>
  <si>
    <t>Погрузо-разгрузочные работы</t>
  </si>
  <si>
    <t>1 т груза</t>
  </si>
  <si>
    <t>Раздел 2. Монтаж вентилируемого фасада</t>
  </si>
  <si>
    <t>Установка и разборка наружных инвентарных лесов высотой до 16 м: трубчатых для прочих отделочных работ</t>
  </si>
  <si>
    <t>Наружная облицовка поверхности стен сайдингом металлическим с полимерным покрытием с устройством металлического каркаса и теплоизоляционного слоя (облицовка линеарной панелью)</t>
  </si>
  <si>
    <t>Наружная облицовка поверхности стен сайдингом металлическим с полимерным покрытием с устройством металлического каркаса и теплоизоляционного слоя (облицовка стальной клинкерной плиткой)</t>
  </si>
  <si>
    <t>Наружная облицовка поверхности стен сайдингом металлическим с полимерным покрытием с устройством металлического каркаса и теплоизоляционного слоя (облицовка профилированным листом)</t>
  </si>
  <si>
    <t>Облицовочные материалы</t>
  </si>
  <si>
    <t>Линеарная панель ПЛС 195 стальная 0,5 мм окр. в RAL 7040 L=3000 мм</t>
  </si>
  <si>
    <t>п.м.</t>
  </si>
  <si>
    <t>Линеарная панель ПЛС 195 стальная 0,5 мм окр. в RAL 7047 L=3000 мм</t>
  </si>
  <si>
    <t>Линеарная панель ПЛС 320 стальная 0,5 мм окр. в RAL 7040 L=3000 мм</t>
  </si>
  <si>
    <t>Линеарная панель ПЛС 320 стальная 0,5 мм окр. в RAL 7047 L=3000 мм</t>
  </si>
  <si>
    <t>КФС "КОМФАС" 200х70 мм RAL 7040</t>
  </si>
  <si>
    <t>КФС "КОМФАС" 200х70 мм RAL 120 80 60</t>
  </si>
  <si>
    <t>Профнастил оцинкованный с покрытием: полиэстер С8-1150-0,7</t>
  </si>
  <si>
    <t>м2</t>
  </si>
  <si>
    <t>Оцинкованные изделия 0,5 RAL 7040</t>
  </si>
  <si>
    <t>Оцинкованные изделия 0,5 RAL 7047</t>
  </si>
  <si>
    <t>Оцинкованные изделия 0,5 RAL 120 80 60</t>
  </si>
  <si>
    <t>Теплоизоляционные изделия</t>
  </si>
  <si>
    <t>Плиты минераловатные теплоизоляционные двухслойные, толщина 60-200 мм</t>
  </si>
  <si>
    <t>м3</t>
  </si>
  <si>
    <t xml:space="preserve">3589*0,15+28*0,05+3616*0,05 </t>
  </si>
  <si>
    <t>Дюбель фасадный Sormat S-UF 10х115 мм (TDZ10M-200 со стальным стержнем)</t>
  </si>
  <si>
    <t>Дюбель фасадный Sormat S-UF 10х115 мм  (TDZ10M-100 со стальным стержнем)</t>
  </si>
  <si>
    <t>Дюбель фасадный Sormat S-UF 10х115 мм  (TDZ10M-260 со стальным стержнем)</t>
  </si>
  <si>
    <t>Класическая подсистема</t>
  </si>
  <si>
    <t>Комплектующие для навесных вентилируемых фасадов кронштейн 70 мм из оцинкованной стали</t>
  </si>
  <si>
    <t>Комплектующие для навесных вентилируемых фасадов кронштейн 110 мм из оцинкованной стали</t>
  </si>
  <si>
    <t>Комплектующие для навесных вентилируемых фасадов кронштейн 200 мм силовой из оцинкованной стали</t>
  </si>
  <si>
    <t>Комплектующие для навесных вентилируемых фасадов кронштейн 300 мм силовой из оцинкованной стали</t>
  </si>
  <si>
    <t xml:space="preserve">26+26 </t>
  </si>
  <si>
    <t>Комплектующие для навесных вентилируемых фасадов кронштейн 150 мм из оцинкованной стали</t>
  </si>
  <si>
    <t>Болты распорный МР диаметр 12 мм, длина 100 мм (болт стяжной (БС))</t>
  </si>
  <si>
    <t>Шайбы квадратные (усиливающая шайба для кронштейна КН8 (УШ) оц. окр.)</t>
  </si>
  <si>
    <t>Термопрокладки "Termostop" размер 60х150х6 мм (прокладка кронштейна (КН8)</t>
  </si>
  <si>
    <t>Комплектующие для навесных фасадов, профили горизонтальные из оцинкованной стали (профиль несущий Г-образный (НПЗ) оц. окр. L=3000 мм)</t>
  </si>
  <si>
    <t>м</t>
  </si>
  <si>
    <t>Детали крепления (УКС оц. окр.)</t>
  </si>
  <si>
    <t>компл</t>
  </si>
  <si>
    <t>Комплектующие для навесных вентилируемых фасадов, планка угловая из оцинкованной стали (плака угловая 15х30 (ФЭ9) оц. окр. в RAL 120 80 60)</t>
  </si>
  <si>
    <t>Комплектующие для навесных вентилируемых фасадов, планка угловая из оцинкованной стали (плака угловая 15х30 (ФЭ9) оц. окр. в RAL 7040)</t>
  </si>
  <si>
    <t>Комплектующие для навесных вентилируемых фасадов, планка угловая из оцинкованной стали (планка угловая 75х75 (ФЭ7.1) оц. окр в RAL 7040)</t>
  </si>
  <si>
    <t>Комплектующие для навесных вентилируемых фасадов, планка угловая из оцинкованной стали (планка угловая 75х75 (ФЭ7.1) оц. окр в RAL 7047)</t>
  </si>
  <si>
    <t>Комплектующие для навесных вентилируемых фасадов, планка угловая из оцинкованной стали (планка угловая 75х75 (ФЭ7.1) оц. окр в RAL 120 80 60)</t>
  </si>
  <si>
    <t>Комплектующие для навесных вентилируемых фасадов планка вертикального шва из оцинкованной стали (ПлКФС "КОМФАС" оц. окр. в RAL7040)</t>
  </si>
  <si>
    <t>Комплектующие для навесных вентилируемых фасадов планка вертикального шва из оцинкованной стали (ПлКФС "КОМФАС" оц. окр. в RAL120 80 60)</t>
  </si>
  <si>
    <t>Метизная группа</t>
  </si>
  <si>
    <t>Дюбель распорный, марка IZM, размер 10х120 мм (анкерный дюбель 10х100 RAWLPLUG)</t>
  </si>
  <si>
    <t>Шурупы-саморезы 4,2х16 мм</t>
  </si>
  <si>
    <t>Шурупы-саморезы кровельные окрашенные 4,8х29 мм (4,2х16 мм окр. в RAL7047 )</t>
  </si>
  <si>
    <t>Шурупы-саморезы кровельные окрашенные 4,8х29 мм (4,2х16 мм окр. в RAL120 80 60 )</t>
  </si>
  <si>
    <t>Заклепки с полукруглой головкой, размер 4х10 мм (4,8х10 мм)</t>
  </si>
  <si>
    <t xml:space="preserve">92084*0,001417/1000 </t>
  </si>
  <si>
    <t>Заклепки с полукруглой головкой, размер 4х10 мм (4,8х10 мм окр. в RAL 120 80 60)</t>
  </si>
  <si>
    <t xml:space="preserve">1586*0,001417/1000 </t>
  </si>
  <si>
    <t>Заклепки с полукруглой головкой, размер 4х10 мм (4,8х10 мм окр. в RAL 7040)</t>
  </si>
  <si>
    <t xml:space="preserve">6432*0,001417/1000 </t>
  </si>
  <si>
    <t>Заклепки с полукруглой головкой, размер 4х10 мм (4,8х10 мм окр. в RAL 7047)</t>
  </si>
  <si>
    <t xml:space="preserve">215*0,001417/1000 </t>
  </si>
  <si>
    <t>Крепежные элементы ОКНА  (откосы, отливы)</t>
  </si>
  <si>
    <t>Профиль монтажный (крепитель короба оконного откоса (ККО) окр. RAL 7040)</t>
  </si>
  <si>
    <t>Профиль монтажный (крепитель короба оконного откоса (ККО) окр. RAL 120 80 60)</t>
  </si>
  <si>
    <t>Термопрокладки "Termostop" размер 60х150х6 мм (прокладка под пластину крепления короба оконного откоса (ПК1 150)</t>
  </si>
  <si>
    <t>Шайбы квадратные (шайба для пластины крепления короба оконного откоса (УШ1))</t>
  </si>
  <si>
    <t>Дюбель-гвозди, размер 8х100 мм</t>
  </si>
  <si>
    <t>Заклепки с полукруглой головкой, размер 4х10 мм (4,8х10)</t>
  </si>
  <si>
    <t xml:space="preserve">16088*0,001417/1000 </t>
  </si>
  <si>
    <t>Заклепки с полукруглой головкой, размер 4х10 мм ( 4,8х10 окраш. RAL 7040)</t>
  </si>
  <si>
    <t xml:space="preserve">14812*0,001417/1000 </t>
  </si>
  <si>
    <t>Заклепки с полукруглой головкой, размер 4х10 мм (окраш. RAL 120 80 60)</t>
  </si>
  <si>
    <t xml:space="preserve">2331*0,001417/1000 </t>
  </si>
  <si>
    <t>Шурупы-саморезы кровельные окрашенные 4,8х29 мм (4,2х16 RAL 7040)</t>
  </si>
  <si>
    <t>Шурупы-саморезы кровельные окрашенные 4,8х29 мм (4,2х16 RAL 120 80 60)</t>
  </si>
  <si>
    <t>Изоляция покрытий и перекрытий изделиями из волокнистых и зернистых материалов насухо</t>
  </si>
  <si>
    <t xml:space="preserve">71*0,03 </t>
  </si>
  <si>
    <t>Плиты из минеральной ваты легкие для теплоизоляции ненагружаемых конструкций в системе утепления</t>
  </si>
  <si>
    <t>Элементы примыкания (оцинк. изделия)</t>
  </si>
  <si>
    <t>Устройство мелких покрытий (брандмауэры, парапеты, свесы и т.п.) из листовой оцинкованной стали</t>
  </si>
  <si>
    <t>Комплектующие для навесных вентилируемых фасадов, планка угловая из оцинкованной стали (ФЭ7.1 75х75 оц. окр. в RAL 7047)</t>
  </si>
  <si>
    <t>Заклепки с полукруглой головкой, размер 4х10 мм (4,8х10 окраш. RAL 7040)</t>
  </si>
  <si>
    <t>Раздел 3. Ремонт лестницы</t>
  </si>
  <si>
    <t>Разработка и обратная засыпка грунта вручную при подводке, смене или усилении фундаментов, грунты: 1-2 группы, с креплением</t>
  </si>
  <si>
    <t>Засыпка вручную траншей, пазух котлованов и ям, группа грунтов: 1</t>
  </si>
  <si>
    <t>Смесь песчано-гравийная природная обогащенная с содержанием гравия 25-35%</t>
  </si>
  <si>
    <t>Устройство железобетонных фундаментов общего назначения под колонны объемом: до 3 м3</t>
  </si>
  <si>
    <t>Смеси бетонные тяжелого бетона (БСТ), класс В20 (М250)</t>
  </si>
  <si>
    <t>Сталь арматурная, горячекатаная, гладкая, класс А-I, диаметр 6 мм</t>
  </si>
  <si>
    <t>Установка закладных деталей: до 4 кг</t>
  </si>
  <si>
    <t>Детали закладные, вес до 1 кг</t>
  </si>
  <si>
    <t>Гидроизоляция боковая обмазочная битумная в 2 слоя по выровненной поверхности бутовой кладки, кирпичу, бетону</t>
  </si>
  <si>
    <t>Битум горячий</t>
  </si>
  <si>
    <t>Мастика битумно-полимерная гидроизоляционная кровельная антикоррозийная холодного применения</t>
  </si>
  <si>
    <t>Монтаж опорных стоек для пролетов: до 24 м</t>
  </si>
  <si>
    <t>Элементы конструктивные вспомогательного назначения массой не более 50 кг с преобладанием толстолистовой стали, собираемые из двух и более деталей, с отверстиями и без отверстий, соединяемые на сварке</t>
  </si>
  <si>
    <t>Монтаж лестниц прямолинейных и криволинейных, пожарных с ограждением</t>
  </si>
  <si>
    <t>Ограждения лестничных проемов, лестничные марши, пожарные лестницы</t>
  </si>
  <si>
    <t>Антикоррозийная защита металлических поверхностей</t>
  </si>
  <si>
    <t>Эмаль эпоксидная: ЭП-1527 "Ветокор-102" двухкомпонентная</t>
  </si>
  <si>
    <t>кг</t>
  </si>
  <si>
    <t>Композиция антикоррозионная цинкнаполненная</t>
  </si>
  <si>
    <t>Грунтовка эпоксидная двухкомпонентная, марка "HEMPADUR TL/ZN 87260"</t>
  </si>
  <si>
    <t>Окраска металлических огрунтованных поверхностей: эмалью ПФ-115</t>
  </si>
  <si>
    <t>Раздел 4. Ремонт центрального крыльца</t>
  </si>
  <si>
    <t>Покрытие поверхностей грунтовкой глубокого проникновения: за 1 раз стен</t>
  </si>
  <si>
    <t>Грунтовка по бетону</t>
  </si>
  <si>
    <t xml:space="preserve">0,0047625*1000 </t>
  </si>
  <si>
    <t>Устройство основания под штукатурку из металлической сетки: по кирпичным и бетонным поверхностям</t>
  </si>
  <si>
    <t>Высококачественная штукатурка фасадов цементно-известковым раствором по камню стен: гладких</t>
  </si>
  <si>
    <t>Высококачественная штукатурка фасадов цементно-известковым раствором по камню колонн круглых (цилиндрических и переменного сечения): гладких</t>
  </si>
  <si>
    <t>Окраска фасадов акриловыми составами: с лесов вручную с подготовкой поверхности</t>
  </si>
  <si>
    <t>Краска универсальная на акриловой основе, марка "Caparol Amphibolin"</t>
  </si>
  <si>
    <t>л</t>
  </si>
  <si>
    <t xml:space="preserve">0,0060109*1000 </t>
  </si>
  <si>
    <t>Раздел 5. Ремонт приямков</t>
  </si>
  <si>
    <t>Устройство опалубки (снизу) и поддерживающих ее конструкций для высоких ростверков</t>
  </si>
  <si>
    <t>Армирование кладки стен и других конструкций</t>
  </si>
  <si>
    <t>Сетка сварная с ячейкой 10 из арматурной стали: А-I и А-II диаметром 10 мм</t>
  </si>
  <si>
    <t>Устройство стен подвалов и подпорных стен: бетонных</t>
  </si>
  <si>
    <t>Укрепление стоек металлических решеток ограждений</t>
  </si>
  <si>
    <t>Отбивка штукатурки с поверхностей: стен и потолков кирпичных (фасад)</t>
  </si>
  <si>
    <t>Обеспыливание поверхности</t>
  </si>
  <si>
    <t>Покрытие поверхностей грунтовкой глубокого проникновения: за 2 раза стен</t>
  </si>
  <si>
    <t xml:space="preserve">0,008517*1000 </t>
  </si>
  <si>
    <t>Устройство покрытий из плит керамогранитных размером: 60х60 см</t>
  </si>
  <si>
    <t>Монтаж связей и распорок из одиночных и парных уголков, гнутосварных профилей для пролетов: до 24 м при высоте здания до 25 м</t>
  </si>
  <si>
    <t>Устройство металлических ограждений: с поручнями из твердолиственных пород</t>
  </si>
  <si>
    <t>Монтаж кровельного покрытия: из профилированного листа при высоте здания до 25 м</t>
  </si>
  <si>
    <t>Профнастил оцинкованный с покрытием: полиэстер Н114-750-0,7 (профнастил окрашенный Н35 0,7 мм)</t>
  </si>
  <si>
    <t xml:space="preserve">20,45*1,2 </t>
  </si>
  <si>
    <t>Огрунтовка металлических поверхностей за один раз: грунтовкой ГФ-021</t>
  </si>
  <si>
    <t>Раздел 6. Устройство водосточной системы</t>
  </si>
  <si>
    <t>Устройство металлической водосточной системы: воронок</t>
  </si>
  <si>
    <t>Воронка водосборная металлическая для водосточных систем, окрашенная, диаметр 300/100 мм</t>
  </si>
  <si>
    <t>Устройство металлической водосточной системы: прямых звеньев труб</t>
  </si>
  <si>
    <t>Труба металлическая для водосточных систем, окрашенная, диаметр 100 мм, длина 3000 мм (RAL 7047)</t>
  </si>
  <si>
    <t xml:space="preserve">округл(302,5/3) </t>
  </si>
  <si>
    <t>Устройство металлической водосточной системы: колен</t>
  </si>
  <si>
    <t xml:space="preserve">48+24 </t>
  </si>
  <si>
    <t>Колено трубы сливное 60° металлическое для водосточных систем, окрашенное, диаметр 100 мм (RAL 7047)</t>
  </si>
  <si>
    <t>Хомут для труб металлический для водосточных систем, окрашенный, диаметр 100 мм (RAL 7047)</t>
  </si>
  <si>
    <t>Дюбели распорные 16х80 мм</t>
  </si>
  <si>
    <t>Канал водоотводной из полиэтилена высокой плотности RECYFIX STANDARD 200 тип: 100 размером 1000х260х100 мм (канал водоотводной 110 (габариты 1051х138х150 мм))</t>
  </si>
  <si>
    <t>Решетка для водоотводного канала щелевая стальная, оцинкованная, размером 1000х237х22 мм (решетка канала металлическая (габариты 998х130х22 мм))</t>
  </si>
  <si>
    <t>Шурупы-саморезы кровельные окрашенные 4,8х29 мм (4,8х13 RAL 7047)</t>
  </si>
  <si>
    <t>Раздел 7. Монтаж ворот (с приводом и обогревательным элементом)</t>
  </si>
  <si>
    <t>Устройство откатных ворот с ручным управлением</t>
  </si>
  <si>
    <t>Секционные ворота 5000х3000 мм, притолока (h)=300 мм, подъем стандартный, цвет RAL7004</t>
  </si>
  <si>
    <t>Рейка LGR-4200C</t>
  </si>
  <si>
    <t>Монтажная рама трубы 100х100</t>
  </si>
  <si>
    <t>Устройство калиток: без установки столбов при металлических оградах и оградах из панелей</t>
  </si>
  <si>
    <t>Калитка 800х1800 для секционных ворот, погор 100 мм (в комплекте с мех. замком и доводчиком)</t>
  </si>
  <si>
    <t>Линия провода тросового, количество проводов в линии до 4, сечение жил провода: до 6 мм2</t>
  </si>
  <si>
    <t>Кабель силовой на напряжение 0,66 кВ с двумя медными жилами с резиновой изоляцией, в ПВХ оболочке марки ВРГ 2х1,5 мм2</t>
  </si>
  <si>
    <t>Труба винипластовая по установленным конструкциям, по стенам и колоннам с креплением скобами, диаметр: до 25 мм</t>
  </si>
  <si>
    <t>Трубы винипластовые, номинальный внутренний диаметр 16 мм</t>
  </si>
  <si>
    <t>Затягивание провода в проложенные трубы и металлические рукава первого одножильного или многожильного в общей оплетке, суммарное сечение: до 16 мм2</t>
  </si>
  <si>
    <t>Механизм исполнительный, масса: до 20 кг</t>
  </si>
  <si>
    <t>Привод LG-1200</t>
  </si>
  <si>
    <t>Раздел 8. Монтаж банеров</t>
  </si>
  <si>
    <t>Изготовление и монтаж рамы экрана (рама под банер 8х7 м)</t>
  </si>
  <si>
    <t xml:space="preserve">8*7 </t>
  </si>
  <si>
    <t>Планка алюминиевая, краевая, толщина 3 мм, ширина 30 мм</t>
  </si>
  <si>
    <t xml:space="preserve">(8+7)*2 </t>
  </si>
  <si>
    <t>Натяжка экрана (монтаж банера 8х7 м) (демонтируемый банер)</t>
  </si>
  <si>
    <t>Изготовление и монтаж рамы экрана (рама под банер 6х3,3 м)</t>
  </si>
  <si>
    <t xml:space="preserve">6*3,3 </t>
  </si>
  <si>
    <t xml:space="preserve">(6+3,3)*2 </t>
  </si>
  <si>
    <t>Натяжка экрана (монтаж банера 6х3,3 м) (демонтируемый банер)</t>
  </si>
  <si>
    <t>Раздел 9. Электромонтажные работы</t>
  </si>
  <si>
    <t>Светильник, устанавливаемый вне зданий с лампами: люминесцентными (световая вывеска 5000х3850 (цифра "4")</t>
  </si>
  <si>
    <t>Световая вывеска (лицевая часть транпорентный тонированный акрил QUINN CAST 5 мм, основание металлокаркас из профильной трубы 30х30, трим- профиль Elcamet, задник АКП, подсветка Samsung LED светодиод повышенной яркости, LH351C Series, блок питания)</t>
  </si>
  <si>
    <t>Светильник с ртутными лампами, включая установку ПРА,: на кронштейнах на стенах, колоннах и фермах (демонтированные осветительные приборы)</t>
  </si>
  <si>
    <t>[должность, подпись (инициалы, фамилия)]</t>
  </si>
  <si>
    <t/>
  </si>
  <si>
    <t>Объект «Капитальный ремонт фасада здания по объекту «Муниципальное автономное общеобразовательное учреждение «Средняя общеобразовательная школа № 4» города Сосновоборска».</t>
  </si>
  <si>
    <t>Погрузо-разгрузочные работы при автомобильных перевозках: Погрузка мусора строительного с погрузкой экскаваторами емкостью ковша до 0,5 м3</t>
  </si>
  <si>
    <t xml:space="preserve">Расчет массы строительного мусора от демонтажных работ </t>
  </si>
  <si>
    <t>Перевозка грузов автомобилями-самосвалами грузоподъемностью 10 т работающих вне карьера на расстояние: I класс груза до 11 км</t>
  </si>
  <si>
    <t>Перевозка грузов автомобилями-самосвалами грузоподъемностью 10 т работающих вне карьера на расстояние: I класс груза до 4 км</t>
  </si>
  <si>
    <t xml:space="preserve"> шт</t>
  </si>
  <si>
    <t>Наружная облицовка поверхности стен сайдингом металлическим с полимерным покрытием с устройством металлического каркаса и теплоизоляционного слоя</t>
  </si>
  <si>
    <t>Смеси сухие (клеи) для облицовки стен и полов керамическими плитками и плитками из природного камня</t>
  </si>
  <si>
    <t>Плитка керамическая неглазурованная для полов гладкая, многоцветная квадратная и прямоугольная</t>
  </si>
  <si>
    <t>Устройство непроходных каналов: одноячейковых, собираемых из верхних и нижних лотковых элементов</t>
  </si>
  <si>
    <t>Устройство основания под фундаменты: песчаного</t>
  </si>
  <si>
    <t xml:space="preserve">Кронштейн КН8, из оцинкованной стали 08пс, длина 50 мм, толщина 1,5 мм, полимерное окрашивание в заводских условиях </t>
  </si>
  <si>
    <t xml:space="preserve">Кронштейн КН8.Р, из оцинкованной стали 08пс, длина 100 мм, толщина 1,5 мм, полимерное окрашивание в заводских условиях </t>
  </si>
  <si>
    <t xml:space="preserve">Кронштейн КН8.Р, из оцинкованной стали 08пс, длина 200 мм, толщина 1,5 мм, полимерное окрашивание в заводских условиях </t>
  </si>
  <si>
    <t xml:space="preserve">Удлинитель НК8, из оцинкованной стали 08пс, длина 120 мм, толщина 1,2 мм, полимерное окрашивание в заводских условиях </t>
  </si>
  <si>
    <t xml:space="preserve">Кронштейн КН8.Р длина 340 мм, толщина 1,5 мм + удлинитель НК8 длина 500 мм, толщина 1,2 мм, из оцинкованной стали 08пс, полимерное окрашивание в заводских условиях </t>
  </si>
  <si>
    <t>В комплекте: Болт М8х25 DIN 603 из оцинкованной стали; Гайка M8 DIN 934 из оцинкованной стали;  Шайба плоская M8 DIN 125 из оцинкованной стали</t>
  </si>
  <si>
    <t xml:space="preserve">Усиливающая шайба УШ для кронштейна. Длина - 40 мм; ширина - 20 мм; толщина - 1,5 мм; материал - оцинкованная углеродистая сталь марки 08ПС, полимерное окрашивание в заводских условиях  </t>
  </si>
  <si>
    <t>Прокладка под кронштейн ПК8. Длина - 58 мм; ширина - 50 мм; толщина - 1,5 мм; материал - полиамид.</t>
  </si>
  <si>
    <t xml:space="preserve">Профиль несущий НП3. Длина - 3000 мм; сечение - 40х40 мм; толщина - 1,2 мм; материал - оцинкованная углеродистая сталь марки 08ПС, полимерное окрашивание в заводских условиях   </t>
  </si>
  <si>
    <t>Комплектующие для навесных фасадов, профили горизонтальные из оцинкованной стали (профиль несущий (НП6) оц. окр. L=2900 мм)</t>
  </si>
  <si>
    <t>Комплектующие для навесных фасадов, профили горизонтальные из оцинкованной стали (профиль несущий (НП6) оц. окр. L=3550 мм)</t>
  </si>
  <si>
    <t xml:space="preserve">Профиль несущий НП6. Длина - 2900 мм; сечение - 20х20х65х20х20  мм; толщина - 1,2 мм; материал - оцинкованная углеродистая сталь марки 08ПС, полимерное окрашивание в заводских условиях   </t>
  </si>
  <si>
    <t xml:space="preserve">Профиль несущий НП6. Длина - 3550 мм; сечение - 20х20х65х20х20  мм; толщина - 1,2 мм; материал - оцинкованная углеродистая сталь марки 08ПС, полимерное окрашивание в заводских условиях   </t>
  </si>
  <si>
    <t xml:space="preserve">Уголок крепежный сборочный УКС. Длина - 80 мм; ширина - 40 мм; высота- 35 мм; толщина - 1,5 мм; материал - оцинкованная углеродистая сталь марки 08ПС, полимерное окрашивание в заводских условиях    </t>
  </si>
  <si>
    <t>Профиль монтажный (соединитель Т-образного (г-образного профиля (СП) оц. окр.)</t>
  </si>
  <si>
    <t xml:space="preserve">Соединитель профиля СП. Длина -110 мм; ширина - 22 мм; толщина - 1,2 мм; материал - оцинкованная углеродистая сталь марки 08ПС, полимерное окрашивание в заводских условиях    </t>
  </si>
  <si>
    <t xml:space="preserve">Планка угловая ФЭ9. Длина -3000 мм; сечение - 15х30 мм; толщина - 0,5 мм; материал - оцинкованная углеродистая сталь марки 08ПС, полимерное окрашивание в заводских условиях в RAL 120 80 60    </t>
  </si>
  <si>
    <t>Планка угловая ФЭ9. Длина -3000 мм; сечение - 15х30 мм; толщина - 0,5 мм; материал - оцинкованная углеродистая сталь марки 08ПС, полимерное окрашивание в заводских условиях в RAL 7040</t>
  </si>
  <si>
    <t>Планка угловая ФЭ7.1. Длина -3000 мм; сечение - 75х75 мм; толщина - 0,5 мм; материал - оцинкованная углеродистая сталь марки 08ПС, полимерное окрашивание в заводских условиях в RAL 7040</t>
  </si>
  <si>
    <t>Планка угловая ФЭ7.1. Длина -3000 мм; сечение - 75х75 мм; толщина - 0,5 мм; материал - оцинкованная углеродистая сталь марки 08ПС, полимерное окрашивание в заводских условиях в RAL 7047</t>
  </si>
  <si>
    <t>Планка угловая ФЭ7.1. Длина -3000 мм; сечение - 75х75 мм; толщина - 0,5 мм; материал - оцинкованная углеродистая сталь марки 08ПС, полимерное окрашивание в заводских условиях в RAL 120 80 60</t>
  </si>
  <si>
    <t>Планка крепежная ПлКФС "КОМФАС" Длина -3000 мм; сечение - 35х18х10 мм; толщина - 0,5 мм; материал - оцинкованная углеродистая сталь марки 08ПС, полимерное окрашивание в заводских условиях в RAL 7040</t>
  </si>
  <si>
    <t>Планка крепежная ПлКФС "КОМФАС" Длина -3000 мм; сечение - 35х18х10 мм; толщина - 0,5 мм; материал - оцинкованная углеродистая сталь марки 08ПС, полимерное окрашивание в заводских условиях в RAL 120 80 60</t>
  </si>
  <si>
    <t>Анкерный дюбель RAWPLUG 10х100 мм. Длина - 100 мм; диаметр - 10 мм; материал - углеродистая сталь; производитель - RAWPLUG S.A. (Польша)</t>
  </si>
  <si>
    <t xml:space="preserve">Винт самонарезающий. Диаметр - 4,2 мм; длина - 16 мм;  материал - коррозионно-стойкая нержавеющая сталь; производитель - JIAXING CAVORT HARDWARE CO (Китай). </t>
  </si>
  <si>
    <t>Винт самонарезающий. Диаметр - 4,2 мм; длина - 16 мм;  материал - коррозионно-стойкая нержавеющая сталь; производитель - JIAXING CAVORT HARDWARE CO (Китай). Окрашено в заводских условиях RAL 7040</t>
  </si>
  <si>
    <t>Винт самонарезающий. Диаметр - 4,2 мм; длина - 16 мм;  материал - коррозионно-стойкая нержавеющая сталь; производитель - JIAXING CAVORT HARDWARE CO (Китай). Окрашено в заводских условиях RAL 7047</t>
  </si>
  <si>
    <t xml:space="preserve">Винт самонарезающий. Диаметр - 4,2 мм; длина - 16 мм;  материал - коррозионно-стойкая нержавеющая сталь; производитель - JIAXING CAVORT HARDWARE CO (Китай). Окрашено в заводских условиях RAL 120 80 60 </t>
  </si>
  <si>
    <t>Заклепка вытяжная. Диаметр - 4,8 мм; длина - 10мм;  материал гильзы - нержавеющая сталь; материал стержня - нержавеющая сталь</t>
  </si>
  <si>
    <t xml:space="preserve">Заклепка вытяжная. Диаметр - 4,8 мм; длина - 10мм;  материал гильзы - нержавеющая сталь; материал стержня - нержавеющая сталь. Окрашено в заводских условиях RAL 120 80 60 </t>
  </si>
  <si>
    <t>Заклепка вытяжная. Диаметр - 4,8 мм; длина - 10мм;  материал гильзы - нержавеющая сталь; материал стержня - нержавеющая сталь. Окрашено в заводских условиях RAL 7040</t>
  </si>
  <si>
    <t>Заклепка вытяжная. Диаметр - 4,8 мм; длина - 10мм;  материал гильзы - нержавеющая сталь; материал стержня - нержавеющая сталь. Окрашено в заводских условиях RAL 7047</t>
  </si>
  <si>
    <t>Крепитель короба оконного откоса ККО. Длина -3000 мм; ширина - 65 мм; толщина - 0,7 мм; материал - оцинкованная углеродистая сталь марки 08ПС, полимерное окрашивание в заводских условиях в RAL 7040</t>
  </si>
  <si>
    <t xml:space="preserve">Крепитель короба оконного откоса ККО. Длина -3000 мм; ширина - 65 мм; толщина - 0,7 мм; материал - оцинкованная углеродистая сталь марки 08ПС, полимерное окрашивание в заводских условиях в RAL 120 80 60 </t>
  </si>
  <si>
    <t>Прокладка под пластину ПК1 150. Длина - 150 мм; ширина - 50 мм; толщина - 1 мм; материал - паронит.</t>
  </si>
  <si>
    <t>Усиливающая шайба УШ1 под ПКК 150х150. Длина - 40 мм; ширина - 20 мм; толщина - 1,5 мм; диаметр отверстия - 8,5 мм; материал - оцинкованная углеродистая сталь марки 08ПС, окрашено в заводских условиях.</t>
  </si>
  <si>
    <t>Дюбель-гвоздь. Диаметр - 8 мм; длина - 80мм;  материал гвоздя - углеростия сталь; материал дюбеля - полипропилен; производитель - "Daxmer"</t>
  </si>
  <si>
    <t>Заклепка вытяжная. Диаметр - 4,8 мм; длина - 10мм;  материал гильзы - нержавеющая сталь; материал стержня - нержавеющая сталь. Окрашено в заводских условиях RAL7040</t>
  </si>
  <si>
    <t xml:space="preserve">Заклепка вытяжная. Диаметр - 4,8 мм; длина - 10мм;  материал гильзы - нержавеющая сталь; материал стержня - нержавеющая сталь. </t>
  </si>
  <si>
    <t>ТУ 5772-005-13320628-2014. Элементы дренажных систем из полипропилена торговой марки "Альта-Профиль" . Канал водоотводный 110. Габариты 1015х138х150 мм.</t>
  </si>
  <si>
    <t>ТУ 5772-005-13320628-2014. Элементы дренажных систем из полипропилена торговой марки "Альта-Профиль" . Решетка канала металлическая. Габариты 998х130х22 мм</t>
  </si>
  <si>
    <t>ГОСТ 3174-2003. ВОРОТА МЕТАЛЛИЧЕСКИЕ.  Комплектующие для секционных ворот Damast из стальных сендвич панелей. Направляющая рейка LGR-4200С для гаражных приводов. Габаритные размеры 70,5х30х1 мм,  длина 4200 мм.</t>
  </si>
  <si>
    <t>ГОСТ 3174-2003. ВОРОТА МЕТАЛЛИЧЕСКИЕ.  Секционные ворота Damast из стальных сендвич панелей, тип полотна - стукко, притолока - 300 мм. Подъем стандартный вверх. Полимерное порошковое покрытие в заводских условиях в RAL 7004</t>
  </si>
  <si>
    <t xml:space="preserve">ГОСТ 3174-2003. ВОРОТА МЕТАЛЛИЧЕСКИЕ.  Комплектующие для секционных ворот Damast из стальных сендвич панелей. Монтажная труба 100х100х3 мм, оцинкованная, полимерное порошковое покрытие в заводских условиях в RAL 7004 </t>
  </si>
  <si>
    <t xml:space="preserve">ГОСТ 3174-2003. ВОРОТА МЕТАЛЛИЧЕСКИЕ.  Комплектующие для секционных ворот Damast из стальных сендвич панелей. Калитка для секционных ворот, ширина 800 мм, высота 1800 мм, порог 100 мм, полимерное порошковое покрытие в заводских условиях в RAL 7004. В комплекте: механический замок и доводчик. </t>
  </si>
  <si>
    <t>ГОСТ 3174-2003. ВОРОТА МЕТАЛЛИЧЕСКИЕ.  Комплектующие для секционных ворот Damast из стальных сендвич панелей. Кабель ПВХ 2х1,5, в гофре 16 мм</t>
  </si>
  <si>
    <t>ГОСТ 3174-2003. ВОРОТА МЕТАЛЛИЧЕСКИЕ.  Комплектующие для секционных ворот Damast из стальных сендвич панелей. Привод LG-1200. Комплект поставки автоматики: привод, цепная рейка LGR-3300C, монтажный набор, 2 пульта, руководство по монтажу и эксплуатации.</t>
  </si>
  <si>
    <t>Обогревательный элемент для электрических приводов</t>
  </si>
  <si>
    <t>ГОСТ 3174-2003. ВОРОТА МЕТАЛЛИЧЕСКИЕ.  Комплектующие для секционных ворот Damast из стальных сендвич панелей. Обогревательный элемент для электрических приводов</t>
  </si>
  <si>
    <t>Линеарная панель ПЛС 195. Длина -3000 мм; ширина - 175 мм; толщина - 0,5 мм; руст - 20 мм, материал - оцинкованная углеродистая сталь марки 08ПС, полимерное окрашивание в заводских условиях в RAL 7040</t>
  </si>
  <si>
    <t>Линеарная панель ПЛС 195. Длина -3000 мм; ширина - 175 мм; толщина - 0,5 мм; руст - 20 мм, материал - оцинкованная углеродистая сталь марки 08ПС, полимерное окрашивание в заводских условиях в RAL 7047</t>
  </si>
  <si>
    <t>Линеарная панель ПЛС 320. Длина -3000 мм; ширина - 300 мм; толщина - 0,5 мм; руст - 20 мм, материал - оцинкованная углеродистая сталь марки 08ПС, полимерное окрашивание в заводских условиях в RAL 7040</t>
  </si>
  <si>
    <t>Линеарная панель ПЛС 320. Длина -3000 мм; ширина - 300 мм; толщина - 0,5 мм; руст - 20 мм, материал - оцинкованная углеродистая сталь марки 08ПС, полимерное окрашивание в заводских условиях в RAL 7047</t>
  </si>
  <si>
    <t>Кирпич фасадный стальной "КОМФАС". Длина -200 мм; ширина - 70 мм; толщина - 0,5 мм; руст - 10 мм, материал - оцинкованная углеродистая сталь марки 08ПС, полимерное окрашивание в заводских условиях в RAL 7040</t>
  </si>
  <si>
    <t>Кирпич фасадный стальной "КОМФАС". Длина -200 мм; ширина - 70 мм; толщина - 0,5 мм; руст - 10 мм, материал - оцинкованная углеродистая сталь марки 08ПС, полимерное окрашивание в заводских условиях в RAL 120 80 60</t>
  </si>
  <si>
    <t>Профнастил С8. Длина -3000 мм; ширина - 1150 мм; толщина - 0,7 мм;  материал - оцинкованная углеродистая сталь марки 08ПС, полимерное окрашивание в заводских условиях в RAL 120 80 60</t>
  </si>
  <si>
    <t>Оцинкованные изделия. Длина -3000 мм; ширина - 1250 мм; толщина - 0,5 мм; материал - оцинкованная углеродистая сталь марки 08ПС, полимерное окрашивание в заводских условиях в RAL 7047</t>
  </si>
  <si>
    <t>Оцинкованные изделия. Длина -3000 мм; ширина - 1250 мм; толщина - 0,5 мм; материал - оцинкованная углеродистая сталь марки 08ПС, полимерное окрашивание в заводских условиях в RAL 7040</t>
  </si>
  <si>
    <t>ТС №5255-17. Утеплитель ISOVER Венти Фасад Низ 150 мм - 3589 м3
Утеплитель ISOVER Венти Фасад Низ 50 мм- 28 м3
Утеплитель ISOVER Венти Фасад Оптимал 50 мм - 3616 м3</t>
  </si>
  <si>
    <t xml:space="preserve">Тарельчатый фасадный дюбель TDZM для теплоизоляции. Длина - 200 мм; диаметр - 10 мм; материал - ударостойкой блок-сополимер полипропилена (PP) с распорным элементом из углеродистой гальванически оцинкованной стали (покрытие &gt;10 мкм), с напрессованной термоголовкой увеличенной длины из стеклонаполненного полиамида (PA) </t>
  </si>
  <si>
    <t xml:space="preserve">Тарельчатый фасадный дюбель TDZM для теплоизоляции. Длина - 100 мм; диаметр - 10 мм; материал - ударостойкой блок-сополимер полипропилена (PP) с распорным элементом из углеродистой гальванически оцинкованной стали (покрытие &gt;10 мкм), с напрессованной термоголовкой увеличенной длины из стеклонаполненного полиамида (PA) </t>
  </si>
  <si>
    <t xml:space="preserve">Тарельчатый фасадный дюбель TDZM для теплоизоляции. Длина - 260 мм; диаметр - 10 мм; материал - ударостойкой блок-сополимер полипропилена (PP) с распорным элементом из углеродистой гальванически оцинкованной стали (покрытие &gt;10 мкм), с напрессованной термоголовкой увеличенной длины из стеклонаполненного полиамида (PA) </t>
  </si>
  <si>
    <t>ТС №5255-17. 
Утеплитель ISOVER Венти Фасад Оптимал 30 мм</t>
  </si>
  <si>
    <t xml:space="preserve">(29,3*0,25) </t>
  </si>
  <si>
    <t>123*0,001417</t>
  </si>
  <si>
    <t xml:space="preserve">41*0,001417 </t>
  </si>
  <si>
    <t xml:space="preserve">(3*0,15) </t>
  </si>
  <si>
    <t xml:space="preserve">Наружная светящаяся вывеска устанавливаемая на торцевом фасаде здания с номерным обозначением школы с размерами 5000*3850 (цифра "4")   </t>
  </si>
  <si>
    <t xml:space="preserve">Световой короб (лайтбокс) - цифра "4" изготовлен из транспарентного акрила 5мм, каркасом служит конструкция из  профильной трубы 30х30, для обрамления данной конструкции послужил трим- профиль Elcamet, задник АКП установлен вглубъ конструкци, для подсветки используется светодиод Samsung LED повышенной яркости, установленный по периметру констркции, внутри так же расположен светодиод повышенной яркости LH351C Series, для контроля работы конструкции установлен блок питания.    </t>
  </si>
  <si>
    <t>Демонтируемые осветительные приборы на фасаде</t>
  </si>
  <si>
    <t>Демонтаж существующих водосточных труб на фасаде</t>
  </si>
  <si>
    <t>Демонтаж существующих камер видеонаблюдения на фасаде</t>
  </si>
  <si>
    <t>Ранее демонтированные камеры видеонаблюдения</t>
  </si>
  <si>
    <t>Демонтаж существующих осветительных приборов на фасаде</t>
  </si>
  <si>
    <t>Демонтаж существующего баннера на фасаде, размерами 8х7 м</t>
  </si>
  <si>
    <t>Демонтаж существующего баннера на фасаде, размерами 6х3,3 м</t>
  </si>
  <si>
    <t>шифр 015-2023КР л.5.1</t>
  </si>
  <si>
    <t>Демонтаж существующих покрытий приямков из профилированного листа</t>
  </si>
  <si>
    <t>Демонтаж существующей пожарной лестницы из металлоконструкций</t>
  </si>
  <si>
    <t>Демонтаж тротуаров и дорожек для демонтажа пожарной лестницы</t>
  </si>
  <si>
    <t>Демонтаж существующих металлоконструкций козырьков приямков</t>
  </si>
  <si>
    <t xml:space="preserve">Демонтаж штукатурки с поверхности стен фасада центрального крыльца </t>
  </si>
  <si>
    <t>Демонтаж навесного вентилируемого фасада на входной группе, фасадной части в осях Ж-И до отм. +3,250 м и подшивки потолка из профилированного оцинкованного листа</t>
  </si>
  <si>
    <t xml:space="preserve">Демонтаж существующего оконного уголка ПВХ </t>
  </si>
  <si>
    <t>Демонтаж существующих оконных отливов из оцинкованной стали</t>
  </si>
  <si>
    <t xml:space="preserve">Демонтаж существующих ворот и пристенка из металлоконструкций </t>
  </si>
  <si>
    <t>0,8873+0,8161</t>
  </si>
  <si>
    <t xml:space="preserve">Отбивка штукатурки с поверхностей: стен и потолков  </t>
  </si>
  <si>
    <t>Разборка мелких покрытий и обделок из листовой стали: водосточных труб с земли и подмостей + Разборка мелких покрытий и обделок из листовой стали: поясков, сандриков, желобов, отливов, свесов и т.п.</t>
  </si>
  <si>
    <t>Транспортная схема №1 утилизации мусора</t>
  </si>
  <si>
    <t>Транспортная схема №2 утилизации мусора</t>
  </si>
  <si>
    <t>Вывоз мусора на расстояние 11 км</t>
  </si>
  <si>
    <t>Вывоз мусора на расстояние 4 км</t>
  </si>
  <si>
    <t>Площадь фасада = Фасад 1-12 (S=598,7 м2) + Фасад 12-1 (S=553,9 м2) + Фасад В-А (S=289 м2) + Фасад А-Б (S=244,1 м2) + Фасад 3-1 (S=90,1 м2) + Фасад Р-Б (S=647,7 м2) + Фасад Б-Н (S=629,8 м2) + Фасад С-П (S=94,7 м2) + Фасад П-С (S=94,3 м2) + Фасад 12-6 (S=310,2 м2) + Фасад 6-12 (S=302,5 м2) + Фасад Е-К (S=246,2 м2) + Фасад К-Е (S=238,5 м2) + Фасад 8-2 (S=100,3 м2) =</t>
  </si>
  <si>
    <t>шифр 015-2023КР л.7-10</t>
  </si>
  <si>
    <t>Акт дефектов оснований, строительных конструкций, систем инженерно-технического обеспечения и сетей инженерно-технического обеспечения. Пункт 1.2</t>
  </si>
  <si>
    <t>Устройство навесного вентилируемого фасада с облицовкой стальной линеарной панелью и утеплением стен минераловатным утеплителем, толщиной 200 мм</t>
  </si>
  <si>
    <t>Устройство навесного вентилируемого фасада с облицовкой стальной клинкерной плиткой и утеплением стен минераловатным утеплителем, толщиной 200 мм</t>
  </si>
  <si>
    <t>Устройство навесного вентилируемого фасада с облицовкой профилированным листом</t>
  </si>
  <si>
    <t xml:space="preserve">шифр 015-2023КР л.5 </t>
  </si>
  <si>
    <t>Монтаж оконных откосов и отливов из оцинкованной стали</t>
  </si>
  <si>
    <t xml:space="preserve">((2725,7+680,10)*0,25) </t>
  </si>
  <si>
    <t>ТС №5255-17. Утеплитель ISOVER Венти Фасад Оптимал 30 мм - 71 м3</t>
  </si>
  <si>
    <t>Монтаж элементов примыкания из оцинкованной стали</t>
  </si>
  <si>
    <t>Акт дефектов оснований, строительных конструкций, систем инженерно-технического обеспечения и сетей инженерно-технического обеспечения. Пункт 2.2</t>
  </si>
  <si>
    <t>Акт дефектов оснований, строительных конструкций, систем инженерно-технического обеспечения и сетей инженерно-технического обеспечения. Пункт 3.2</t>
  </si>
  <si>
    <t>Акт дефектов оснований, строительных конструкций, систем инженерно-технического обеспечения и сетей инженерно-технического обеспечения. Пункт 4.2</t>
  </si>
  <si>
    <t>0,108*1</t>
  </si>
  <si>
    <t>0,12*1</t>
  </si>
  <si>
    <t>2,200*1,02</t>
  </si>
  <si>
    <t>ГОСТ 10922-2012. АРМАТУРНЫЕ И ЗАКЛАДНЫЕ ИЗДЕЛИЯ, ИХ СВАРНЫЕ, ВЯЗАНЫЕ И МЕХАНИЧЕСКИЕ СОЕДИНЕНИЯ ДЛЯ ЖЕЛЕЗОБЕТОННЫХ КОНСТРУКЦИЙ</t>
  </si>
  <si>
    <t>ГОСТ 31384-2017. ЗАЩИТА БЕТОННЫХ И ЖЕЛЕЗОБЕТОННЫХ КОНСТРУКЦИЙ ОТ КОРРОЗИИ</t>
  </si>
  <si>
    <t>ГОСТ 6787-2001. ПЛИТКИ КЕРАМИЧЕСКИЕ ДЛЯ ПОЛОВ. Плитка керамическая 600х600х10 мм</t>
  </si>
  <si>
    <t>ГОСТ Р 56387-2018. СМЕСИ СУХИЕ СТРОИТЕЛЬНЫЕ КЛЕЕВЫЕ НА ЦЕМЕНТНОМ ВЯЖУЩЕМ</t>
  </si>
  <si>
    <t>Акт дефектов оснований, строительных конструкций, систем инженерно-технического обеспечения и сетей инженерно-технического обеспечения. Пункт 6.2</t>
  </si>
  <si>
    <t>ГОСТ 24045-94 - Профили стальные листовые гнутые с трапециевидными гофрами для строительства. Технические условия. Профнастил Н35. Длина -3000 мм; ширина - 1000 мм; толщина - 0,7 мм;  материал - оцинкованная углеродистая сталь марки 08ПС, полимерное окрашивание в заводских условиях в RAL 7047</t>
  </si>
  <si>
    <t>ГОСТ 25129-2020. ГРУНТОВКА ГФ-021</t>
  </si>
  <si>
    <t>20,45*1,04352</t>
  </si>
  <si>
    <t>ГОСТ 6465-76. ЭМАЛИ ПФ-115</t>
  </si>
  <si>
    <t>ГОСТ 12034-77. ЭМАЛИ МАРОК МЛ-165, МЛ-165ПМ и МС-160</t>
  </si>
  <si>
    <t>20,45*0,09</t>
  </si>
  <si>
    <t>ГОСТ 23279-2012 Сетки арматурные сварные для железобетонных конструкций и изделий. Сетка сварная с ячейкой 10 из арматурной стали: А-I и А-II диаметром 10 мм</t>
  </si>
  <si>
    <t xml:space="preserve">ГОСТ 26633-2015 Бетоны тяжелые и мелкозернистые. </t>
  </si>
  <si>
    <t>42,585*0,012</t>
  </si>
  <si>
    <t>42,585*1,02</t>
  </si>
  <si>
    <t xml:space="preserve"> =0,168*1</t>
  </si>
  <si>
    <t xml:space="preserve">ГОСТ 8240-97. ШВЕЛЛЕРЫ СТАЛЬНЫЕ ГОРЯЧЕКАТАНЫЕ. Швеллеры №40 из стали марки Ст0 </t>
  </si>
  <si>
    <t>0,178*1</t>
  </si>
  <si>
    <t>ГОСТ 25772-2021. Ограждения металлические лестниц, балконов, крыш, лестничных маршей и площадок. Секция ограждения 1000х1500 мм. Материал: хром или шлифованная нержавеющая сталь</t>
  </si>
  <si>
    <t>Акт дефектов оснований, строительных конструкций, систем инженерно-технического обеспечения и сетей инженерно-технического обеспечения. Пункт 5.1</t>
  </si>
  <si>
    <t>ГОСТ 7623-84 Трубы водосточные наружные. Водосточная труба. Диаметр - 100 мм; длина - 1250 мм; материал - оцинкованная углеродистая сталь марки 08ПС, полимерное порошковое  в заводских условиях в RAL 7047</t>
  </si>
  <si>
    <t>ГОСТ 7623-84 Трубы водосточные наружные. Воронка водосборная. Диаметр - 100 мм; материал - оцинкованная углеродистая сталь марки 08ПС, полимерное порошковое покрытие в заводских условиях в RAL 7047</t>
  </si>
  <si>
    <t>ГОСТ 7623-84 Трубы водосточные наружные. Колено трубы. Диаметр - 100 мм; угол - 75 градусов; материал - оцинкованная углеродистая сталь марки 08ПС, полимерное порошковое покрытие в заводских условиях в RAL 7047</t>
  </si>
  <si>
    <t>ГОСТ 7623-84 Трубы водосточные наружные. Хомут для труб. Диаметр - 100 мм; материал - оцинкованная углеродистая сталь марки 08ПС, полимерное порошковое покрытие в заводских условиях в RAL 7047.</t>
  </si>
  <si>
    <t>ГОСТ 7623-84 Трубы водосточные наружные. Хомут с лапками для труб, диаметром 100 мм, материал - оцинкованная углеродистая сталь марки 08ПС, полимерное порошковое покрытие в заводских условиях в RAL 7047.</t>
  </si>
  <si>
    <t>Винт самонарезающий кровельный. Диаметр - 4,8 мм; длина - 13 мм;  материал - коррозионно-стойкая нержавеющая сталь; производитель - JIAXING CAVORT HARDWARE CO (Китай). Окрашено в заводских условиях RAL 7047</t>
  </si>
  <si>
    <t xml:space="preserve">ГОСТ 3174-2003. ВОРОТА МЕТАЛЛИЧЕСКИЕ.  Комплектующие для секционных ворот Damast из стальных сендвич панелей. </t>
  </si>
  <si>
    <t>ГОСТ 23735-2014. СМЕСИ ПЕСЧАНО-ГРАВИЙНЫЕ ДЛЯ СТРОИТЕЛЬНЫХ РАБОТ</t>
  </si>
  <si>
    <t>ГОСТ 7473-2010. СМЕСИ БЕТОННЫЕ</t>
  </si>
  <si>
    <t>1,500*1,015</t>
  </si>
  <si>
    <t>ГОСТ 5781-82. СТАЛЬ ГОРЯЧЕКАТАНАЯ ДЛЯ АРМИРОВАНИЯ ЖЕЛЕЗОБЕТОННЫХ КОНСТРУКЦИЙ</t>
  </si>
  <si>
    <t>1,500*0,045</t>
  </si>
  <si>
    <t>1,500*0,056</t>
  </si>
  <si>
    <t>ГОСТ 2889-80. МАСТИКА БИТУМНАЯ КРОВЕЛЬНАЯ ГОРЯЧАЯ</t>
  </si>
  <si>
    <t>2,100*0,0024</t>
  </si>
  <si>
    <t>0,23*1</t>
  </si>
  <si>
    <t>1,5*1</t>
  </si>
  <si>
    <t>ГОСТ 24709-2022. ЭМАЛИ ЭП-140</t>
  </si>
  <si>
    <t>ГОСТ Р 51693-2000. ГРУНТОВКИ АНТИКОРРОЗИОННЫЕ</t>
  </si>
  <si>
    <t>ГОСТ 28196-89. КРАСКИ ВОДНО-ДИСПЕРСИОННЫЕ</t>
  </si>
  <si>
    <t xml:space="preserve">шифр 015-2023КР  </t>
  </si>
  <si>
    <t xml:space="preserve">шифр 015-2023КР </t>
  </si>
  <si>
    <t>Ограждение пешеходное сварное размером 1500х1750 мм (стойки 40х40 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</si>
</sst>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0.0"/>
    <numFmt numFmtId="166" formatCode="0.000"/>
    <numFmt numFmtId="167" formatCode="0.000000"/>
    <numFmt numFmtId="168" formatCode="0.0000000"/>
    <numFmt numFmtId="169" formatCode="0.00000"/>
  </numFmts>
  <fonts count="8" x14ac:knownFonts="1">
    <font>
      <sz val="11"/>
      <color rgb="FF000000"/>
      <name val="Calibri"/>
      <charset val="204"/>
    </font>
    <font>
      <b/>
      <sz val="10"/>
      <color rgb="FF000000"/>
      <name val="Times New Roman"/>
      <family val="1"/>
      <charset val="204"/>
    </font>
    <font>
      <sz val="10"/>
      <color rgb="FF000000"/>
      <name val="Times New Roman"/>
      <family val="1"/>
      <charset val="204"/>
    </font>
    <font>
      <sz val="10"/>
      <name val="Times New Roman"/>
      <family val="1"/>
      <charset val="204"/>
    </font>
    <font>
      <i/>
      <sz val="10"/>
      <name val="Times New Roman"/>
      <family val="1"/>
      <charset val="204"/>
    </font>
    <font>
      <sz val="10"/>
      <color rgb="FFFF0000"/>
      <name val="Times New Roman"/>
      <family val="1"/>
      <charset val="204"/>
    </font>
    <font>
      <sz val="10"/>
      <color rgb="FF002060"/>
      <name val="Times New Roman"/>
      <family val="1"/>
      <charset val="204"/>
    </font>
    <font>
      <b/>
      <sz val="10"/>
      <color rgb="FF002060"/>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57">
    <xf numFmtId="0" fontId="0" fillId="0" borderId="0" xfId="0"/>
    <xf numFmtId="0" fontId="2" fillId="0" borderId="0" xfId="0" applyFont="1"/>
    <xf numFmtId="0" fontId="1" fillId="0" borderId="0" xfId="0" applyNumberFormat="1" applyFont="1" applyFill="1" applyBorder="1" applyAlignment="1" applyProtection="1">
      <alignment horizontal="center"/>
    </xf>
    <xf numFmtId="49" fontId="2" fillId="0" borderId="0" xfId="0" applyNumberFormat="1" applyFont="1" applyFill="1" applyBorder="1" applyAlignment="1" applyProtection="1">
      <alignment vertical="center"/>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wrapText="1"/>
    </xf>
    <xf numFmtId="0" fontId="2" fillId="0" borderId="1" xfId="0" applyNumberFormat="1" applyFont="1" applyFill="1" applyBorder="1" applyAlignment="1" applyProtection="1">
      <alignment horizontal="center" vertical="top"/>
    </xf>
    <xf numFmtId="0" fontId="2" fillId="0" borderId="1" xfId="0" applyNumberFormat="1" applyFont="1" applyFill="1" applyBorder="1" applyAlignment="1" applyProtection="1">
      <alignment horizontal="left" vertical="top" wrapText="1"/>
    </xf>
    <xf numFmtId="0" fontId="2" fillId="0" borderId="1" xfId="0" applyNumberFormat="1" applyFont="1" applyFill="1" applyBorder="1" applyAlignment="1" applyProtection="1">
      <alignment horizontal="center" vertical="top" wrapText="1"/>
    </xf>
    <xf numFmtId="0" fontId="2" fillId="0" borderId="0" xfId="0" applyNumberFormat="1" applyFont="1" applyFill="1" applyBorder="1" applyAlignment="1" applyProtection="1"/>
    <xf numFmtId="0" fontId="2" fillId="0" borderId="4" xfId="0" applyNumberFormat="1" applyFont="1" applyFill="1" applyBorder="1" applyAlignment="1" applyProtection="1"/>
    <xf numFmtId="49" fontId="3" fillId="0" borderId="0" xfId="0" applyNumberFormat="1" applyFont="1" applyFill="1" applyBorder="1" applyAlignment="1" applyProtection="1"/>
    <xf numFmtId="0" fontId="3" fillId="0" borderId="0" xfId="0" applyNumberFormat="1" applyFont="1" applyFill="1" applyBorder="1" applyAlignment="1" applyProtection="1"/>
    <xf numFmtId="0" fontId="3" fillId="0" borderId="0" xfId="0" applyNumberFormat="1" applyFont="1" applyFill="1" applyBorder="1" applyAlignment="1" applyProtection="1">
      <alignment wrapText="1"/>
    </xf>
    <xf numFmtId="0" fontId="2" fillId="0" borderId="0" xfId="0" applyNumberFormat="1" applyFont="1" applyFill="1" applyBorder="1" applyAlignment="1" applyProtection="1">
      <alignment wrapText="1"/>
    </xf>
    <xf numFmtId="0" fontId="1" fillId="0" borderId="0" xfId="0" applyNumberFormat="1" applyFont="1" applyFill="1" applyBorder="1" applyAlignment="1" applyProtection="1">
      <alignment vertical="top" wrapText="1"/>
    </xf>
    <xf numFmtId="0" fontId="5" fillId="0" borderId="0" xfId="0" applyNumberFormat="1" applyFont="1" applyFill="1" applyBorder="1" applyAlignment="1" applyProtection="1"/>
    <xf numFmtId="49" fontId="2" fillId="0" borderId="0" xfId="0" applyNumberFormat="1" applyFont="1" applyFill="1" applyBorder="1" applyAlignment="1" applyProtection="1"/>
    <xf numFmtId="0" fontId="1" fillId="0" borderId="0" xfId="0" applyNumberFormat="1" applyFont="1" applyFill="1" applyBorder="1" applyAlignment="1" applyProtection="1">
      <alignment horizontal="center"/>
    </xf>
    <xf numFmtId="0" fontId="2" fillId="0" borderId="1" xfId="0" applyNumberFormat="1" applyFont="1" applyFill="1" applyBorder="1" applyAlignment="1" applyProtection="1">
      <alignment horizontal="center" vertical="center" wrapText="1"/>
    </xf>
    <xf numFmtId="0" fontId="2" fillId="0" borderId="0" xfId="0" applyFont="1" applyAlignment="1">
      <alignment horizontal="center"/>
    </xf>
    <xf numFmtId="0" fontId="2" fillId="0" borderId="4" xfId="0" applyNumberFormat="1" applyFont="1" applyFill="1" applyBorder="1" applyAlignment="1" applyProtection="1">
      <alignment horizontal="center"/>
    </xf>
    <xf numFmtId="0" fontId="1"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xf>
    <xf numFmtId="169" fontId="2" fillId="0" borderId="1" xfId="0" applyNumberFormat="1" applyFont="1" applyFill="1" applyBorder="1" applyAlignment="1" applyProtection="1">
      <alignment horizontal="center" vertical="top" wrapText="1"/>
    </xf>
    <xf numFmtId="0" fontId="7" fillId="0" borderId="0" xfId="0" applyNumberFormat="1" applyFont="1" applyFill="1" applyBorder="1" applyAlignment="1" applyProtection="1">
      <alignment horizontal="left"/>
    </xf>
    <xf numFmtId="0" fontId="6" fillId="0" borderId="0" xfId="0" applyFont="1" applyAlignment="1">
      <alignment horizontal="left"/>
    </xf>
    <xf numFmtId="0" fontId="6" fillId="0" borderId="1" xfId="0" applyNumberFormat="1" applyFont="1" applyFill="1" applyBorder="1" applyAlignment="1" applyProtection="1">
      <alignment horizontal="left" vertical="top" wrapText="1"/>
    </xf>
    <xf numFmtId="0" fontId="6" fillId="0" borderId="4" xfId="0" applyNumberFormat="1" applyFont="1" applyFill="1" applyBorder="1" applyAlignment="1" applyProtection="1">
      <alignment horizontal="left"/>
    </xf>
    <xf numFmtId="0" fontId="6" fillId="0" borderId="0" xfId="0" applyNumberFormat="1" applyFont="1" applyFill="1" applyBorder="1" applyAlignment="1" applyProtection="1">
      <alignment horizontal="left"/>
    </xf>
    <xf numFmtId="164" fontId="2" fillId="0" borderId="1" xfId="0" applyNumberFormat="1" applyFont="1" applyFill="1" applyBorder="1" applyAlignment="1" applyProtection="1">
      <alignment horizontal="center" vertical="top" wrapText="1"/>
    </xf>
    <xf numFmtId="165" fontId="2" fillId="0" borderId="0" xfId="0" applyNumberFormat="1" applyFont="1"/>
    <xf numFmtId="2" fontId="2" fillId="0" borderId="1" xfId="0" applyNumberFormat="1" applyFont="1" applyFill="1" applyBorder="1" applyAlignment="1" applyProtection="1">
      <alignment horizontal="center" vertical="top" wrapText="1"/>
    </xf>
    <xf numFmtId="166" fontId="2" fillId="0" borderId="1" xfId="0" applyNumberFormat="1" applyFont="1" applyFill="1" applyBorder="1" applyAlignment="1" applyProtection="1">
      <alignment horizontal="center" vertical="top" wrapText="1"/>
    </xf>
    <xf numFmtId="165" fontId="2" fillId="0" borderId="1" xfId="0" applyNumberFormat="1" applyFont="1" applyFill="1" applyBorder="1" applyAlignment="1" applyProtection="1">
      <alignment horizontal="center" vertical="top" wrapText="1"/>
    </xf>
    <xf numFmtId="167" fontId="2" fillId="0" borderId="1" xfId="0" applyNumberFormat="1" applyFont="1" applyFill="1" applyBorder="1" applyAlignment="1" applyProtection="1">
      <alignment horizontal="center" vertical="top" wrapText="1"/>
    </xf>
    <xf numFmtId="1" fontId="2" fillId="0" borderId="1" xfId="0" applyNumberFormat="1" applyFont="1" applyFill="1" applyBorder="1" applyAlignment="1" applyProtection="1">
      <alignment horizontal="center" vertical="top" wrapText="1"/>
    </xf>
    <xf numFmtId="9" fontId="6" fillId="0" borderId="1" xfId="0" applyNumberFormat="1" applyFont="1" applyFill="1" applyBorder="1" applyAlignment="1" applyProtection="1">
      <alignment horizontal="left" vertical="top" wrapText="1"/>
    </xf>
    <xf numFmtId="0" fontId="2" fillId="0" borderId="0" xfId="0" applyFont="1" applyFill="1" applyAlignment="1">
      <alignment horizontal="left"/>
    </xf>
    <xf numFmtId="168" fontId="2" fillId="0" borderId="1" xfId="0" applyNumberFormat="1" applyFont="1" applyFill="1" applyBorder="1" applyAlignment="1" applyProtection="1">
      <alignment horizontal="center" vertical="top" wrapText="1"/>
    </xf>
    <xf numFmtId="0" fontId="1" fillId="0" borderId="0" xfId="0" applyNumberFormat="1" applyFont="1" applyFill="1" applyBorder="1" applyAlignment="1" applyProtection="1">
      <alignment horizontal="center"/>
    </xf>
    <xf numFmtId="0" fontId="2" fillId="0" borderId="1" xfId="0" applyNumberFormat="1" applyFont="1" applyFill="1" applyBorder="1" applyAlignment="1" applyProtection="1">
      <alignment horizontal="center" vertical="center" wrapText="1"/>
    </xf>
    <xf numFmtId="0" fontId="2" fillId="0" borderId="0" xfId="0" applyFont="1" applyFill="1" applyAlignment="1">
      <alignment horizontal="center"/>
    </xf>
    <xf numFmtId="0" fontId="1" fillId="0" borderId="1"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top" wrapText="1"/>
    </xf>
    <xf numFmtId="0" fontId="4" fillId="0" borderId="4"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left" vertical="top"/>
    </xf>
    <xf numFmtId="0" fontId="2" fillId="0" borderId="0" xfId="0" applyNumberFormat="1" applyFont="1" applyFill="1" applyBorder="1" applyAlignment="1" applyProtection="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12"/>
  <sheetViews>
    <sheetView tabSelected="1" view="pageBreakPreview" topLeftCell="A184" zoomScale="110" zoomScaleNormal="130" zoomScaleSheetLayoutView="110" workbookViewId="0">
      <selection activeCell="F153" sqref="F153"/>
    </sheetView>
  </sheetViews>
  <sheetFormatPr defaultColWidth="9.140625" defaultRowHeight="12.75" x14ac:dyDescent="0.2"/>
  <cols>
    <col min="1" max="1" width="5.5703125" style="20" customWidth="1"/>
    <col min="2" max="2" width="17.42578125" style="12" customWidth="1"/>
    <col min="3" max="3" width="6.7109375" style="12" customWidth="1"/>
    <col min="4" max="4" width="12.28515625" style="26" customWidth="1"/>
    <col min="5" max="5" width="20.5703125" style="26" customWidth="1"/>
    <col min="6" max="6" width="36.5703125" style="32" customWidth="1"/>
    <col min="7" max="7" width="17.28515625" style="12" customWidth="1"/>
    <col min="8" max="8" width="9.140625" style="12"/>
    <col min="9" max="9" width="4.7109375" style="12" hidden="1" customWidth="1"/>
    <col min="10" max="10" width="9.140625" style="12"/>
    <col min="11" max="13" width="95.5703125" style="17" hidden="1" customWidth="1"/>
    <col min="14" max="16384" width="9.140625" style="12"/>
  </cols>
  <sheetData>
    <row r="2" spans="1:11" s="1" customFormat="1" x14ac:dyDescent="0.2">
      <c r="A2" s="47" t="s">
        <v>0</v>
      </c>
      <c r="B2" s="47"/>
      <c r="C2" s="47"/>
      <c r="D2" s="47"/>
      <c r="E2" s="47"/>
      <c r="F2" s="47"/>
      <c r="G2" s="47"/>
    </row>
    <row r="3" spans="1:11" s="1" customFormat="1" x14ac:dyDescent="0.2">
      <c r="A3" s="2"/>
      <c r="B3" s="2"/>
      <c r="C3" s="2"/>
      <c r="D3" s="21"/>
      <c r="E3" s="43"/>
      <c r="F3" s="28"/>
      <c r="G3" s="2"/>
    </row>
    <row r="4" spans="1:11" s="1" customFormat="1" ht="38.25" customHeight="1" x14ac:dyDescent="0.2">
      <c r="A4" s="51" t="s">
        <v>203</v>
      </c>
      <c r="B4" s="51"/>
      <c r="C4" s="51"/>
      <c r="D4" s="51"/>
      <c r="E4" s="51"/>
      <c r="F4" s="51"/>
      <c r="G4" s="51"/>
    </row>
    <row r="5" spans="1:11" s="1" customFormat="1" x14ac:dyDescent="0.2">
      <c r="A5" s="2"/>
      <c r="B5" s="2"/>
      <c r="C5" s="2"/>
      <c r="D5" s="21"/>
      <c r="E5" s="43"/>
      <c r="F5" s="28"/>
      <c r="G5" s="2"/>
    </row>
    <row r="6" spans="1:11" s="1" customFormat="1" x14ac:dyDescent="0.2">
      <c r="A6" s="3"/>
      <c r="D6" s="23"/>
      <c r="E6" s="45"/>
      <c r="F6" s="29"/>
    </row>
    <row r="7" spans="1:11" s="1" customFormat="1" ht="25.5" x14ac:dyDescent="0.2">
      <c r="A7" s="4" t="s">
        <v>1</v>
      </c>
      <c r="B7" s="5" t="s">
        <v>2</v>
      </c>
      <c r="C7" s="5" t="s">
        <v>3</v>
      </c>
      <c r="D7" s="22" t="s">
        <v>4</v>
      </c>
      <c r="E7" s="44" t="s">
        <v>5</v>
      </c>
      <c r="F7" s="48" t="s">
        <v>6</v>
      </c>
      <c r="G7" s="48"/>
    </row>
    <row r="8" spans="1:11" s="1" customFormat="1" x14ac:dyDescent="0.2">
      <c r="A8" s="6">
        <v>1</v>
      </c>
      <c r="B8" s="7">
        <v>3</v>
      </c>
      <c r="C8" s="7">
        <v>4</v>
      </c>
      <c r="D8" s="7">
        <v>5</v>
      </c>
      <c r="E8" s="7">
        <v>6</v>
      </c>
      <c r="F8" s="49">
        <v>7</v>
      </c>
      <c r="G8" s="50"/>
    </row>
    <row r="9" spans="1:11" s="1" customFormat="1" x14ac:dyDescent="0.2">
      <c r="A9" s="46" t="s">
        <v>7</v>
      </c>
      <c r="B9" s="46"/>
      <c r="C9" s="46"/>
      <c r="D9" s="46"/>
      <c r="E9" s="46"/>
      <c r="F9" s="46"/>
      <c r="G9" s="46"/>
      <c r="K9" s="8" t="s">
        <v>7</v>
      </c>
    </row>
    <row r="10" spans="1:11" s="1" customFormat="1" ht="78.75" customHeight="1" x14ac:dyDescent="0.2">
      <c r="A10" s="9">
        <f>IF(I10&lt;&gt;"",COUNTA(I$1:I10),"")</f>
        <v>1</v>
      </c>
      <c r="B10" s="10" t="s">
        <v>8</v>
      </c>
      <c r="C10" s="11" t="s">
        <v>65</v>
      </c>
      <c r="D10" s="35">
        <v>273</v>
      </c>
      <c r="E10" s="11" t="s">
        <v>290</v>
      </c>
      <c r="F10" s="30" t="s">
        <v>284</v>
      </c>
      <c r="G10" s="10"/>
      <c r="I10" s="12" t="s">
        <v>9</v>
      </c>
      <c r="K10" s="8"/>
    </row>
    <row r="11" spans="1:11" s="1" customFormat="1" ht="63.75" x14ac:dyDescent="0.2">
      <c r="A11" s="9">
        <f>IF(I11&lt;&gt;"",COUNTA(I$1:I11),"")</f>
        <v>2</v>
      </c>
      <c r="B11" s="10" t="s">
        <v>10</v>
      </c>
      <c r="C11" s="11" t="s">
        <v>11</v>
      </c>
      <c r="D11" s="39">
        <v>5</v>
      </c>
      <c r="E11" s="11" t="s">
        <v>290</v>
      </c>
      <c r="F11" s="30" t="s">
        <v>285</v>
      </c>
      <c r="G11" s="10"/>
      <c r="I11" s="12" t="s">
        <v>9</v>
      </c>
      <c r="K11" s="8"/>
    </row>
    <row r="12" spans="1:11" s="1" customFormat="1" ht="79.5" customHeight="1" x14ac:dyDescent="0.2">
      <c r="A12" s="9">
        <f>IF(I12&lt;&gt;"",COUNTA(I$1:I12),"")</f>
        <v>3</v>
      </c>
      <c r="B12" s="10" t="s">
        <v>13</v>
      </c>
      <c r="C12" s="11" t="s">
        <v>11</v>
      </c>
      <c r="D12" s="39">
        <v>5</v>
      </c>
      <c r="E12" s="11" t="s">
        <v>290</v>
      </c>
      <c r="F12" s="30" t="s">
        <v>286</v>
      </c>
      <c r="G12" s="10"/>
      <c r="I12" s="12" t="s">
        <v>9</v>
      </c>
      <c r="K12" s="8"/>
    </row>
    <row r="13" spans="1:11" s="1" customFormat="1" ht="57" customHeight="1" x14ac:dyDescent="0.2">
      <c r="A13" s="9">
        <f>IF(I13&lt;&gt;"",COUNTA(I$1:I13),"")</f>
        <v>4</v>
      </c>
      <c r="B13" s="10" t="s">
        <v>14</v>
      </c>
      <c r="C13" s="11" t="s">
        <v>11</v>
      </c>
      <c r="D13" s="35">
        <v>7</v>
      </c>
      <c r="E13" s="11" t="s">
        <v>290</v>
      </c>
      <c r="F13" s="30" t="s">
        <v>287</v>
      </c>
      <c r="G13" s="10"/>
      <c r="I13" s="12" t="s">
        <v>9</v>
      </c>
      <c r="K13" s="8"/>
    </row>
    <row r="14" spans="1:11" s="1" customFormat="1" ht="54" customHeight="1" x14ac:dyDescent="0.2">
      <c r="A14" s="9">
        <f>IF(I14&lt;&gt;"",COUNTA(I$1:I14),"")</f>
        <v>5</v>
      </c>
      <c r="B14" s="10" t="s">
        <v>15</v>
      </c>
      <c r="C14" s="11" t="s">
        <v>11</v>
      </c>
      <c r="D14" s="39">
        <v>1</v>
      </c>
      <c r="E14" s="11" t="s">
        <v>290</v>
      </c>
      <c r="F14" s="30" t="s">
        <v>288</v>
      </c>
      <c r="G14" s="10"/>
      <c r="I14" s="12" t="s">
        <v>9</v>
      </c>
      <c r="K14" s="8"/>
    </row>
    <row r="15" spans="1:11" s="1" customFormat="1" ht="55.5" customHeight="1" x14ac:dyDescent="0.2">
      <c r="A15" s="9">
        <f>IF(I15&lt;&gt;"",COUNTA(I$1:I15),"")</f>
        <v>6</v>
      </c>
      <c r="B15" s="10" t="s">
        <v>16</v>
      </c>
      <c r="C15" s="11" t="s">
        <v>11</v>
      </c>
      <c r="D15" s="39">
        <v>1</v>
      </c>
      <c r="E15" s="11" t="s">
        <v>290</v>
      </c>
      <c r="F15" s="30" t="s">
        <v>289</v>
      </c>
      <c r="G15" s="10"/>
      <c r="I15" s="12" t="s">
        <v>9</v>
      </c>
      <c r="K15" s="8"/>
    </row>
    <row r="16" spans="1:11" s="1" customFormat="1" ht="76.5" x14ac:dyDescent="0.2">
      <c r="A16" s="9">
        <f>IF(I16&lt;&gt;"",COUNTA(I$1:I16),"")</f>
        <v>7</v>
      </c>
      <c r="B16" s="10" t="s">
        <v>17</v>
      </c>
      <c r="C16" s="11" t="s">
        <v>43</v>
      </c>
      <c r="D16" s="33">
        <f>0.2624*100</f>
        <v>26.240000000000002</v>
      </c>
      <c r="E16" s="11" t="s">
        <v>290</v>
      </c>
      <c r="F16" s="30" t="s">
        <v>291</v>
      </c>
      <c r="G16" s="10"/>
      <c r="I16" s="12" t="s">
        <v>9</v>
      </c>
      <c r="K16" s="8"/>
    </row>
    <row r="17" spans="1:12" s="1" customFormat="1" ht="89.25" x14ac:dyDescent="0.2">
      <c r="A17" s="9">
        <f>IF(I17&lt;&gt;"",COUNTA(I$1:I17),"")</f>
        <v>8</v>
      </c>
      <c r="B17" s="10" t="s">
        <v>18</v>
      </c>
      <c r="C17" s="11" t="s">
        <v>19</v>
      </c>
      <c r="D17" s="37">
        <v>1.5</v>
      </c>
      <c r="E17" s="11" t="s">
        <v>290</v>
      </c>
      <c r="F17" s="30" t="s">
        <v>292</v>
      </c>
      <c r="G17" s="10"/>
      <c r="I17" s="12" t="s">
        <v>9</v>
      </c>
      <c r="K17" s="8"/>
    </row>
    <row r="18" spans="1:12" s="1" customFormat="1" ht="56.25" customHeight="1" x14ac:dyDescent="0.2">
      <c r="A18" s="9">
        <f>IF(I18&lt;&gt;"",COUNTA(I$1:I18),"")</f>
        <v>9</v>
      </c>
      <c r="B18" s="10" t="s">
        <v>20</v>
      </c>
      <c r="C18" s="11" t="s">
        <v>43</v>
      </c>
      <c r="D18" s="35">
        <v>5</v>
      </c>
      <c r="E18" s="11" t="s">
        <v>290</v>
      </c>
      <c r="F18" s="30" t="s">
        <v>293</v>
      </c>
      <c r="G18" s="10"/>
      <c r="I18" s="12" t="s">
        <v>9</v>
      </c>
      <c r="K18" s="8"/>
    </row>
    <row r="19" spans="1:12" s="1" customFormat="1" ht="140.25" x14ac:dyDescent="0.2">
      <c r="A19" s="9">
        <f>IF(I19&lt;&gt;"",COUNTA(I$1:I19),"")</f>
        <v>10</v>
      </c>
      <c r="B19" s="10" t="s">
        <v>21</v>
      </c>
      <c r="C19" s="11" t="s">
        <v>19</v>
      </c>
      <c r="D19" s="36">
        <v>0.315</v>
      </c>
      <c r="E19" s="11" t="s">
        <v>290</v>
      </c>
      <c r="F19" s="30" t="s">
        <v>294</v>
      </c>
      <c r="G19" s="10"/>
      <c r="I19" s="12" t="s">
        <v>9</v>
      </c>
      <c r="K19" s="8"/>
    </row>
    <row r="20" spans="1:12" s="1" customFormat="1" ht="69.75" customHeight="1" x14ac:dyDescent="0.2">
      <c r="A20" s="9">
        <f>IF(I20&lt;&gt;"",COUNTA(I$1:I20),"")</f>
        <v>11</v>
      </c>
      <c r="B20" s="10" t="s">
        <v>22</v>
      </c>
      <c r="C20" s="11" t="s">
        <v>43</v>
      </c>
      <c r="D20" s="33">
        <f>0.2113*100</f>
        <v>21.13</v>
      </c>
      <c r="E20" s="11" t="s">
        <v>290</v>
      </c>
      <c r="F20" s="30" t="s">
        <v>295</v>
      </c>
      <c r="G20" s="10"/>
      <c r="I20" s="12" t="s">
        <v>9</v>
      </c>
      <c r="K20" s="8"/>
    </row>
    <row r="21" spans="1:12" s="1" customFormat="1" ht="178.5" x14ac:dyDescent="0.2">
      <c r="A21" s="9">
        <f>IF(I21&lt;&gt;"",COUNTA(I$1:I21),"")</f>
        <v>12</v>
      </c>
      <c r="B21" s="10" t="s">
        <v>23</v>
      </c>
      <c r="C21" s="11" t="s">
        <v>43</v>
      </c>
      <c r="D21" s="36">
        <f>1.478*100</f>
        <v>147.80000000000001</v>
      </c>
      <c r="E21" s="11" t="s">
        <v>290</v>
      </c>
      <c r="F21" s="30" t="s">
        <v>296</v>
      </c>
      <c r="G21" s="10"/>
      <c r="I21" s="12" t="s">
        <v>9</v>
      </c>
      <c r="K21" s="8"/>
    </row>
    <row r="22" spans="1:12" s="1" customFormat="1" ht="51" x14ac:dyDescent="0.2">
      <c r="A22" s="9">
        <f>IF(I22&lt;&gt;"",COUNTA(I$1:I22),"")</f>
        <v>13</v>
      </c>
      <c r="B22" s="10" t="s">
        <v>24</v>
      </c>
      <c r="C22" s="11" t="s">
        <v>65</v>
      </c>
      <c r="D22" s="36">
        <f>27.257*100</f>
        <v>2725.7000000000003</v>
      </c>
      <c r="E22" s="11" t="s">
        <v>290</v>
      </c>
      <c r="F22" s="30" t="s">
        <v>297</v>
      </c>
      <c r="G22" s="10"/>
      <c r="I22" s="12" t="s">
        <v>9</v>
      </c>
      <c r="K22" s="8"/>
    </row>
    <row r="23" spans="1:12" s="1" customFormat="1" ht="76.5" x14ac:dyDescent="0.2">
      <c r="A23" s="9">
        <f>IF(I23&lt;&gt;"",COUNTA(I$1:I23),"")</f>
        <v>14</v>
      </c>
      <c r="B23" s="10" t="s">
        <v>25</v>
      </c>
      <c r="C23" s="11" t="s">
        <v>65</v>
      </c>
      <c r="D23" s="36">
        <f>6.801*100</f>
        <v>680.1</v>
      </c>
      <c r="E23" s="11" t="s">
        <v>290</v>
      </c>
      <c r="F23" s="30" t="s">
        <v>298</v>
      </c>
      <c r="G23" s="10"/>
      <c r="I23" s="12" t="s">
        <v>9</v>
      </c>
      <c r="K23" s="8"/>
    </row>
    <row r="24" spans="1:12" s="1" customFormat="1" ht="89.25" x14ac:dyDescent="0.2">
      <c r="A24" s="9">
        <f>IF(I24&lt;&gt;"",COUNTA(I$1:I24),"")</f>
        <v>15</v>
      </c>
      <c r="B24" s="10" t="s">
        <v>26</v>
      </c>
      <c r="C24" s="11" t="s">
        <v>11</v>
      </c>
      <c r="D24" s="35">
        <f>0.01*100</f>
        <v>1</v>
      </c>
      <c r="E24" s="11" t="s">
        <v>290</v>
      </c>
      <c r="F24" s="30" t="s">
        <v>299</v>
      </c>
      <c r="G24" s="10"/>
      <c r="I24" s="12" t="s">
        <v>9</v>
      </c>
      <c r="K24" s="8"/>
    </row>
    <row r="25" spans="1:12" s="1" customFormat="1" x14ac:dyDescent="0.2">
      <c r="A25" s="46" t="s">
        <v>27</v>
      </c>
      <c r="B25" s="46"/>
      <c r="C25" s="46"/>
      <c r="D25" s="46"/>
      <c r="E25" s="46"/>
      <c r="F25" s="46"/>
      <c r="G25" s="46"/>
      <c r="K25" s="8"/>
      <c r="L25" s="8" t="s">
        <v>27</v>
      </c>
    </row>
    <row r="26" spans="1:12" s="1" customFormat="1" ht="140.25" x14ac:dyDescent="0.2">
      <c r="A26" s="9">
        <f>IF(I26&lt;&gt;"",COUNTA(I$1:I26),"")</f>
        <v>16</v>
      </c>
      <c r="B26" s="10" t="s">
        <v>204</v>
      </c>
      <c r="C26" s="11" t="s">
        <v>28</v>
      </c>
      <c r="D26" s="27">
        <v>2.9309099999999999</v>
      </c>
      <c r="E26" s="11" t="s">
        <v>205</v>
      </c>
      <c r="F26" s="30" t="s">
        <v>301</v>
      </c>
      <c r="G26" s="10" t="s">
        <v>12</v>
      </c>
      <c r="I26" s="12" t="s">
        <v>9</v>
      </c>
      <c r="K26" s="8"/>
      <c r="L26" s="8"/>
    </row>
    <row r="27" spans="1:12" s="1" customFormat="1" ht="102" x14ac:dyDescent="0.2">
      <c r="A27" s="9">
        <f>IF(I27&lt;&gt;"",COUNTA(I$1:I27),"")</f>
        <v>17</v>
      </c>
      <c r="B27" s="10" t="s">
        <v>206</v>
      </c>
      <c r="C27" s="11" t="s">
        <v>28</v>
      </c>
      <c r="D27" s="27">
        <v>2.9309099999999999</v>
      </c>
      <c r="E27" s="11" t="s">
        <v>303</v>
      </c>
      <c r="F27" s="30" t="s">
        <v>305</v>
      </c>
      <c r="G27" s="10" t="s">
        <v>12</v>
      </c>
      <c r="I27" s="12" t="s">
        <v>9</v>
      </c>
      <c r="K27" s="8"/>
      <c r="L27" s="8"/>
    </row>
    <row r="28" spans="1:12" s="1" customFormat="1" ht="140.25" x14ac:dyDescent="0.2">
      <c r="A28" s="9">
        <v>18</v>
      </c>
      <c r="B28" s="10" t="s">
        <v>204</v>
      </c>
      <c r="C28" s="11" t="s">
        <v>28</v>
      </c>
      <c r="D28" s="33">
        <v>1.7034</v>
      </c>
      <c r="E28" s="11" t="s">
        <v>205</v>
      </c>
      <c r="F28" s="30" t="s">
        <v>302</v>
      </c>
      <c r="G28" s="10" t="s">
        <v>300</v>
      </c>
      <c r="K28" s="8" t="s">
        <v>29</v>
      </c>
      <c r="L28" s="8"/>
    </row>
    <row r="29" spans="1:12" s="1" customFormat="1" ht="102" x14ac:dyDescent="0.2">
      <c r="A29" s="9">
        <v>19</v>
      </c>
      <c r="B29" s="10" t="s">
        <v>207</v>
      </c>
      <c r="C29" s="11" t="s">
        <v>28</v>
      </c>
      <c r="D29" s="33">
        <v>1.7034</v>
      </c>
      <c r="E29" s="11" t="s">
        <v>304</v>
      </c>
      <c r="F29" s="30" t="s">
        <v>306</v>
      </c>
      <c r="G29" s="10" t="s">
        <v>300</v>
      </c>
      <c r="I29" s="12" t="s">
        <v>9</v>
      </c>
      <c r="K29" s="8"/>
      <c r="L29" s="8"/>
    </row>
    <row r="30" spans="1:12" s="1" customFormat="1" x14ac:dyDescent="0.2">
      <c r="A30" s="46" t="s">
        <v>29</v>
      </c>
      <c r="B30" s="46"/>
      <c r="C30" s="46"/>
      <c r="D30" s="46"/>
      <c r="E30" s="46"/>
      <c r="F30" s="46"/>
      <c r="G30" s="46"/>
      <c r="I30" s="12" t="s">
        <v>9</v>
      </c>
      <c r="K30" s="8"/>
      <c r="L30" s="8"/>
    </row>
    <row r="31" spans="1:12" s="1" customFormat="1" ht="89.25" x14ac:dyDescent="0.2">
      <c r="A31" s="9">
        <f>IF(I31&lt;&gt;"",COUNTA(I$1:I31),"")</f>
        <v>20</v>
      </c>
      <c r="B31" s="10" t="s">
        <v>30</v>
      </c>
      <c r="C31" s="11" t="s">
        <v>43</v>
      </c>
      <c r="D31" s="37">
        <f>44.4*100</f>
        <v>4440</v>
      </c>
      <c r="E31" s="11" t="s">
        <v>308</v>
      </c>
      <c r="F31" s="52" t="s">
        <v>307</v>
      </c>
      <c r="G31" s="53"/>
      <c r="I31" s="12" t="s">
        <v>9</v>
      </c>
      <c r="K31" s="8"/>
      <c r="L31" s="8"/>
    </row>
    <row r="32" spans="1:12" s="1" customFormat="1" ht="178.5" x14ac:dyDescent="0.2">
      <c r="A32" s="9">
        <f>IF(I32&lt;&gt;"",COUNTA(I$1:I32),"")</f>
        <v>21</v>
      </c>
      <c r="B32" s="10" t="s">
        <v>31</v>
      </c>
      <c r="C32" s="11" t="s">
        <v>43</v>
      </c>
      <c r="D32" s="36">
        <f>26.876*100</f>
        <v>2687.6</v>
      </c>
      <c r="E32" s="11" t="s">
        <v>309</v>
      </c>
      <c r="F32" s="30" t="s">
        <v>310</v>
      </c>
      <c r="G32" s="10"/>
      <c r="I32" s="12" t="s">
        <v>9</v>
      </c>
      <c r="J32" s="34"/>
      <c r="K32" s="8"/>
      <c r="L32" s="8"/>
    </row>
    <row r="33" spans="1:12" s="1" customFormat="1" ht="191.25" x14ac:dyDescent="0.2">
      <c r="A33" s="9">
        <v>22</v>
      </c>
      <c r="B33" s="10" t="s">
        <v>32</v>
      </c>
      <c r="C33" s="11" t="s">
        <v>43</v>
      </c>
      <c r="D33" s="36">
        <f>5.423*100</f>
        <v>542.29999999999995</v>
      </c>
      <c r="E33" s="11" t="s">
        <v>309</v>
      </c>
      <c r="F33" s="30" t="s">
        <v>311</v>
      </c>
      <c r="G33" s="10"/>
      <c r="K33" s="8"/>
      <c r="L33" s="8" t="s">
        <v>34</v>
      </c>
    </row>
    <row r="34" spans="1:12" s="1" customFormat="1" ht="178.5" x14ac:dyDescent="0.2">
      <c r="A34" s="9">
        <v>23</v>
      </c>
      <c r="B34" s="10" t="s">
        <v>33</v>
      </c>
      <c r="C34" s="11" t="s">
        <v>43</v>
      </c>
      <c r="D34" s="33">
        <f>1.5715*100</f>
        <v>157.14999999999998</v>
      </c>
      <c r="E34" s="11" t="s">
        <v>309</v>
      </c>
      <c r="F34" s="30" t="s">
        <v>312</v>
      </c>
      <c r="G34" s="10"/>
      <c r="I34" s="12" t="s">
        <v>9</v>
      </c>
      <c r="K34" s="8"/>
      <c r="L34" s="8"/>
    </row>
    <row r="35" spans="1:12" s="1" customFormat="1" x14ac:dyDescent="0.2">
      <c r="A35" s="46" t="s">
        <v>34</v>
      </c>
      <c r="B35" s="46"/>
      <c r="C35" s="46"/>
      <c r="D35" s="46"/>
      <c r="E35" s="46"/>
      <c r="F35" s="46"/>
      <c r="G35" s="46"/>
      <c r="I35" s="12" t="s">
        <v>9</v>
      </c>
      <c r="K35" s="8"/>
      <c r="L35" s="8"/>
    </row>
    <row r="36" spans="1:12" s="1" customFormat="1" ht="76.5" x14ac:dyDescent="0.2">
      <c r="A36" s="9">
        <f>IF(I36&lt;&gt;"",COUNTA(I$1:I36),"")</f>
        <v>24</v>
      </c>
      <c r="B36" s="10" t="s">
        <v>35</v>
      </c>
      <c r="C36" s="11" t="s">
        <v>36</v>
      </c>
      <c r="D36" s="39">
        <v>3029</v>
      </c>
      <c r="E36" s="11" t="s">
        <v>313</v>
      </c>
      <c r="F36" s="30" t="s">
        <v>263</v>
      </c>
      <c r="G36" s="10" t="s">
        <v>12</v>
      </c>
      <c r="I36" s="12" t="s">
        <v>9</v>
      </c>
      <c r="K36" s="8"/>
      <c r="L36" s="8"/>
    </row>
    <row r="37" spans="1:12" s="1" customFormat="1" ht="76.5" x14ac:dyDescent="0.2">
      <c r="A37" s="9">
        <f>IF(I37&lt;&gt;"",COUNTA(I$1:I37),"")</f>
        <v>25</v>
      </c>
      <c r="B37" s="10" t="s">
        <v>37</v>
      </c>
      <c r="C37" s="11" t="s">
        <v>36</v>
      </c>
      <c r="D37" s="39">
        <v>3079</v>
      </c>
      <c r="E37" s="11" t="s">
        <v>313</v>
      </c>
      <c r="F37" s="30" t="s">
        <v>264</v>
      </c>
      <c r="G37" s="10" t="s">
        <v>12</v>
      </c>
      <c r="I37" s="12" t="s">
        <v>9</v>
      </c>
      <c r="K37" s="8"/>
      <c r="L37" s="8"/>
    </row>
    <row r="38" spans="1:12" s="1" customFormat="1" ht="76.5" x14ac:dyDescent="0.2">
      <c r="A38" s="9">
        <f>IF(I38&lt;&gt;"",COUNTA(I$1:I38),"")</f>
        <v>26</v>
      </c>
      <c r="B38" s="10" t="s">
        <v>38</v>
      </c>
      <c r="C38" s="11" t="s">
        <v>36</v>
      </c>
      <c r="D38" s="39">
        <v>2726</v>
      </c>
      <c r="E38" s="11" t="s">
        <v>313</v>
      </c>
      <c r="F38" s="30" t="s">
        <v>265</v>
      </c>
      <c r="G38" s="10" t="s">
        <v>12</v>
      </c>
      <c r="I38" s="12" t="s">
        <v>9</v>
      </c>
      <c r="K38" s="8"/>
      <c r="L38" s="8"/>
    </row>
    <row r="39" spans="1:12" s="1" customFormat="1" ht="76.5" x14ac:dyDescent="0.2">
      <c r="A39" s="9">
        <f>IF(I39&lt;&gt;"",COUNTA(I$1:I39),"")</f>
        <v>27</v>
      </c>
      <c r="B39" s="10" t="s">
        <v>39</v>
      </c>
      <c r="C39" s="11" t="s">
        <v>36</v>
      </c>
      <c r="D39" s="39">
        <v>2442</v>
      </c>
      <c r="E39" s="11" t="s">
        <v>313</v>
      </c>
      <c r="F39" s="30" t="s">
        <v>266</v>
      </c>
      <c r="G39" s="10" t="s">
        <v>12</v>
      </c>
      <c r="I39" s="12" t="s">
        <v>9</v>
      </c>
      <c r="K39" s="8"/>
      <c r="L39" s="8"/>
    </row>
    <row r="40" spans="1:12" s="1" customFormat="1" ht="76.5" x14ac:dyDescent="0.2">
      <c r="A40" s="9">
        <f>IF(I40&lt;&gt;"",COUNTA(I$1:I40),"")</f>
        <v>28</v>
      </c>
      <c r="B40" s="10" t="s">
        <v>40</v>
      </c>
      <c r="C40" s="11" t="s">
        <v>11</v>
      </c>
      <c r="D40" s="39">
        <v>18084</v>
      </c>
      <c r="E40" s="11" t="s">
        <v>313</v>
      </c>
      <c r="F40" s="30" t="s">
        <v>267</v>
      </c>
      <c r="G40" s="10" t="s">
        <v>12</v>
      </c>
      <c r="I40" s="12" t="s">
        <v>9</v>
      </c>
      <c r="K40" s="8"/>
      <c r="L40" s="8"/>
    </row>
    <row r="41" spans="1:12" s="1" customFormat="1" ht="76.5" x14ac:dyDescent="0.2">
      <c r="A41" s="9">
        <f>IF(I41&lt;&gt;"",COUNTA(I$1:I41),"")</f>
        <v>29</v>
      </c>
      <c r="B41" s="10" t="s">
        <v>41</v>
      </c>
      <c r="C41" s="11" t="s">
        <v>11</v>
      </c>
      <c r="D41" s="39">
        <v>16506</v>
      </c>
      <c r="E41" s="11" t="s">
        <v>313</v>
      </c>
      <c r="F41" s="30" t="s">
        <v>268</v>
      </c>
      <c r="G41" s="10" t="s">
        <v>12</v>
      </c>
      <c r="I41" s="12" t="s">
        <v>9</v>
      </c>
      <c r="K41" s="8"/>
      <c r="L41" s="8"/>
    </row>
    <row r="42" spans="1:12" s="1" customFormat="1" ht="63.75" x14ac:dyDescent="0.2">
      <c r="A42" s="9">
        <f>IF(I42&lt;&gt;"",COUNTA(I$1:I42),"")</f>
        <v>30</v>
      </c>
      <c r="B42" s="10" t="s">
        <v>42</v>
      </c>
      <c r="C42" s="11" t="s">
        <v>43</v>
      </c>
      <c r="D42" s="39">
        <v>196</v>
      </c>
      <c r="E42" s="11" t="s">
        <v>313</v>
      </c>
      <c r="F42" s="30" t="s">
        <v>269</v>
      </c>
      <c r="G42" s="10" t="s">
        <v>12</v>
      </c>
      <c r="I42" s="12" t="s">
        <v>9</v>
      </c>
      <c r="K42" s="8"/>
      <c r="L42" s="8"/>
    </row>
    <row r="43" spans="1:12" s="1" customFormat="1" ht="76.5" x14ac:dyDescent="0.2">
      <c r="A43" s="9">
        <f>IF(I43&lt;&gt;"",COUNTA(I$1:I43),"")</f>
        <v>31</v>
      </c>
      <c r="B43" s="10" t="s">
        <v>44</v>
      </c>
      <c r="C43" s="11" t="s">
        <v>43</v>
      </c>
      <c r="D43" s="39">
        <v>1839</v>
      </c>
      <c r="E43" s="11" t="s">
        <v>313</v>
      </c>
      <c r="F43" s="30" t="s">
        <v>271</v>
      </c>
      <c r="G43" s="10" t="s">
        <v>12</v>
      </c>
      <c r="I43" s="12" t="s">
        <v>9</v>
      </c>
      <c r="K43" s="8"/>
      <c r="L43" s="8"/>
    </row>
    <row r="44" spans="1:12" s="1" customFormat="1" ht="76.5" x14ac:dyDescent="0.2">
      <c r="A44" s="9">
        <v>32</v>
      </c>
      <c r="B44" s="10" t="s">
        <v>45</v>
      </c>
      <c r="C44" s="11" t="s">
        <v>43</v>
      </c>
      <c r="D44" s="39">
        <v>13</v>
      </c>
      <c r="E44" s="11" t="s">
        <v>313</v>
      </c>
      <c r="F44" s="30" t="s">
        <v>270</v>
      </c>
      <c r="G44" s="10" t="s">
        <v>12</v>
      </c>
      <c r="K44" s="8"/>
      <c r="L44" s="8" t="s">
        <v>47</v>
      </c>
    </row>
    <row r="45" spans="1:12" s="1" customFormat="1" ht="76.5" x14ac:dyDescent="0.2">
      <c r="A45" s="9">
        <v>33</v>
      </c>
      <c r="B45" s="10" t="s">
        <v>46</v>
      </c>
      <c r="C45" s="11" t="s">
        <v>43</v>
      </c>
      <c r="D45" s="39">
        <v>872</v>
      </c>
      <c r="E45" s="11" t="s">
        <v>313</v>
      </c>
      <c r="F45" s="30" t="s">
        <v>270</v>
      </c>
      <c r="G45" s="10" t="s">
        <v>12</v>
      </c>
      <c r="I45" s="12" t="s">
        <v>9</v>
      </c>
      <c r="K45" s="8"/>
      <c r="L45" s="8"/>
    </row>
    <row r="46" spans="1:12" s="1" customFormat="1" x14ac:dyDescent="0.2">
      <c r="A46" s="46" t="s">
        <v>47</v>
      </c>
      <c r="B46" s="46"/>
      <c r="C46" s="46"/>
      <c r="D46" s="46"/>
      <c r="E46" s="46"/>
      <c r="F46" s="46"/>
      <c r="G46" s="46"/>
      <c r="I46" s="12" t="s">
        <v>9</v>
      </c>
      <c r="K46" s="8"/>
      <c r="L46" s="8"/>
    </row>
    <row r="47" spans="1:12" s="1" customFormat="1" ht="76.5" x14ac:dyDescent="0.2">
      <c r="A47" s="9">
        <f>IF(I47&lt;&gt;"",COUNTA(I$1:I47),"")</f>
        <v>34</v>
      </c>
      <c r="B47" s="10" t="s">
        <v>48</v>
      </c>
      <c r="C47" s="11" t="s">
        <v>49</v>
      </c>
      <c r="D47" s="35">
        <v>720.55</v>
      </c>
      <c r="E47" s="11" t="s">
        <v>313</v>
      </c>
      <c r="F47" s="30" t="s">
        <v>272</v>
      </c>
      <c r="G47" s="10" t="s">
        <v>50</v>
      </c>
      <c r="I47" s="12" t="s">
        <v>9</v>
      </c>
      <c r="K47" s="8"/>
      <c r="L47" s="8"/>
    </row>
    <row r="48" spans="1:12" s="1" customFormat="1" ht="114.75" x14ac:dyDescent="0.2">
      <c r="A48" s="9">
        <f>IF(I48&lt;&gt;"",COUNTA(I$1:I48),"")</f>
        <v>35</v>
      </c>
      <c r="B48" s="10" t="s">
        <v>51</v>
      </c>
      <c r="C48" s="11" t="s">
        <v>208</v>
      </c>
      <c r="D48" s="35">
        <f>114.06*100</f>
        <v>11406</v>
      </c>
      <c r="E48" s="11" t="s">
        <v>313</v>
      </c>
      <c r="F48" s="30" t="s">
        <v>273</v>
      </c>
      <c r="G48" s="10"/>
      <c r="I48" s="12" t="s">
        <v>9</v>
      </c>
      <c r="K48" s="8"/>
      <c r="L48" s="8"/>
    </row>
    <row r="49" spans="1:12" s="1" customFormat="1" ht="114.75" x14ac:dyDescent="0.2">
      <c r="A49" s="9">
        <v>36</v>
      </c>
      <c r="B49" s="10" t="s">
        <v>52</v>
      </c>
      <c r="C49" s="11" t="s">
        <v>208</v>
      </c>
      <c r="D49" s="35">
        <f>0.87*100</f>
        <v>87</v>
      </c>
      <c r="E49" s="11" t="s">
        <v>313</v>
      </c>
      <c r="F49" s="30" t="s">
        <v>274</v>
      </c>
      <c r="G49" s="10"/>
      <c r="K49" s="8"/>
      <c r="L49" s="8" t="s">
        <v>54</v>
      </c>
    </row>
    <row r="50" spans="1:12" s="1" customFormat="1" ht="114.75" x14ac:dyDescent="0.2">
      <c r="A50" s="9">
        <v>37</v>
      </c>
      <c r="B50" s="10" t="s">
        <v>53</v>
      </c>
      <c r="C50" s="11" t="s">
        <v>208</v>
      </c>
      <c r="D50" s="35">
        <f>28.46*100</f>
        <v>2846</v>
      </c>
      <c r="E50" s="11" t="s">
        <v>313</v>
      </c>
      <c r="F50" s="30" t="s">
        <v>275</v>
      </c>
      <c r="G50" s="10"/>
      <c r="I50" s="12" t="s">
        <v>9</v>
      </c>
      <c r="K50" s="8"/>
      <c r="L50" s="8"/>
    </row>
    <row r="51" spans="1:12" s="1" customFormat="1" x14ac:dyDescent="0.2">
      <c r="A51" s="46" t="s">
        <v>54</v>
      </c>
      <c r="B51" s="46"/>
      <c r="C51" s="46"/>
      <c r="D51" s="46"/>
      <c r="E51" s="46"/>
      <c r="F51" s="46"/>
      <c r="G51" s="46"/>
      <c r="I51" s="12" t="s">
        <v>9</v>
      </c>
      <c r="K51" s="8"/>
      <c r="L51" s="8"/>
    </row>
    <row r="52" spans="1:12" s="1" customFormat="1" ht="76.5" x14ac:dyDescent="0.2">
      <c r="A52" s="9">
        <f>IF(I52&lt;&gt;"",COUNTA(I$1:I52),"")</f>
        <v>38</v>
      </c>
      <c r="B52" s="10" t="s">
        <v>55</v>
      </c>
      <c r="C52" s="11" t="s">
        <v>11</v>
      </c>
      <c r="D52" s="39">
        <v>663</v>
      </c>
      <c r="E52" s="11" t="s">
        <v>313</v>
      </c>
      <c r="F52" s="30" t="s">
        <v>214</v>
      </c>
      <c r="G52" s="10" t="s">
        <v>12</v>
      </c>
      <c r="I52" s="12" t="s">
        <v>9</v>
      </c>
      <c r="K52" s="8"/>
      <c r="L52" s="8"/>
    </row>
    <row r="53" spans="1:12" s="1" customFormat="1" ht="76.5" x14ac:dyDescent="0.2">
      <c r="A53" s="9">
        <f>IF(I53&lt;&gt;"",COUNTA(I$1:I53),"")</f>
        <v>39</v>
      </c>
      <c r="B53" s="10" t="s">
        <v>56</v>
      </c>
      <c r="C53" s="11" t="s">
        <v>11</v>
      </c>
      <c r="D53" s="39">
        <v>80</v>
      </c>
      <c r="E53" s="11" t="s">
        <v>313</v>
      </c>
      <c r="F53" s="30" t="s">
        <v>215</v>
      </c>
      <c r="G53" s="10" t="s">
        <v>12</v>
      </c>
      <c r="I53" s="12" t="s">
        <v>9</v>
      </c>
      <c r="K53" s="8"/>
      <c r="L53" s="8"/>
    </row>
    <row r="54" spans="1:12" s="1" customFormat="1" ht="76.5" x14ac:dyDescent="0.2">
      <c r="A54" s="9">
        <f>IF(I54&lt;&gt;"",COUNTA(I$1:I54),"")</f>
        <v>40</v>
      </c>
      <c r="B54" s="10" t="s">
        <v>57</v>
      </c>
      <c r="C54" s="11" t="s">
        <v>11</v>
      </c>
      <c r="D54" s="39">
        <v>12585</v>
      </c>
      <c r="E54" s="11" t="s">
        <v>313</v>
      </c>
      <c r="F54" s="30" t="s">
        <v>216</v>
      </c>
      <c r="G54" s="10" t="s">
        <v>12</v>
      </c>
      <c r="I54" s="12" t="s">
        <v>9</v>
      </c>
      <c r="K54" s="8"/>
      <c r="L54" s="8"/>
    </row>
    <row r="55" spans="1:12" s="1" customFormat="1" ht="76.5" x14ac:dyDescent="0.2">
      <c r="A55" s="9">
        <f>IF(I55&lt;&gt;"",COUNTA(I$1:I55),"")</f>
        <v>41</v>
      </c>
      <c r="B55" s="10" t="s">
        <v>58</v>
      </c>
      <c r="C55" s="11" t="s">
        <v>11</v>
      </c>
      <c r="D55" s="39">
        <v>52</v>
      </c>
      <c r="E55" s="11" t="s">
        <v>313</v>
      </c>
      <c r="F55" s="30" t="s">
        <v>218</v>
      </c>
      <c r="G55" s="10" t="s">
        <v>59</v>
      </c>
      <c r="I55" s="12" t="s">
        <v>9</v>
      </c>
      <c r="K55" s="8"/>
      <c r="L55" s="8"/>
    </row>
    <row r="56" spans="1:12" s="1" customFormat="1" ht="76.5" x14ac:dyDescent="0.2">
      <c r="A56" s="9">
        <f>IF(I56&lt;&gt;"",COUNTA(I$1:I56),"")</f>
        <v>42</v>
      </c>
      <c r="B56" s="10" t="s">
        <v>60</v>
      </c>
      <c r="C56" s="11" t="s">
        <v>11</v>
      </c>
      <c r="D56" s="39">
        <v>12665</v>
      </c>
      <c r="E56" s="11" t="s">
        <v>313</v>
      </c>
      <c r="F56" s="30" t="s">
        <v>217</v>
      </c>
      <c r="G56" s="10" t="s">
        <v>12</v>
      </c>
      <c r="I56" s="12" t="s">
        <v>9</v>
      </c>
      <c r="K56" s="8"/>
      <c r="L56" s="8"/>
    </row>
    <row r="57" spans="1:12" s="1" customFormat="1" ht="51" x14ac:dyDescent="0.2">
      <c r="A57" s="9">
        <f>IF(I57&lt;&gt;"",COUNTA(I$1:I57),"")</f>
        <v>43</v>
      </c>
      <c r="B57" s="10" t="s">
        <v>61</v>
      </c>
      <c r="C57" s="11" t="s">
        <v>11</v>
      </c>
      <c r="D57" s="39">
        <v>12691</v>
      </c>
      <c r="E57" s="11" t="s">
        <v>313</v>
      </c>
      <c r="F57" s="30" t="s">
        <v>219</v>
      </c>
      <c r="G57" s="10" t="s">
        <v>12</v>
      </c>
      <c r="I57" s="12" t="s">
        <v>9</v>
      </c>
      <c r="K57" s="8"/>
      <c r="L57" s="8"/>
    </row>
    <row r="58" spans="1:12" s="1" customFormat="1" ht="76.5" x14ac:dyDescent="0.2">
      <c r="A58" s="9">
        <f>IF(I58&lt;&gt;"",COUNTA(I$1:I58),"")</f>
        <v>44</v>
      </c>
      <c r="B58" s="10" t="s">
        <v>62</v>
      </c>
      <c r="C58" s="11" t="s">
        <v>11</v>
      </c>
      <c r="D58" s="35">
        <f>126.91*100</f>
        <v>12691</v>
      </c>
      <c r="E58" s="11" t="s">
        <v>313</v>
      </c>
      <c r="F58" s="30" t="s">
        <v>220</v>
      </c>
      <c r="G58" s="10"/>
      <c r="I58" s="12" t="s">
        <v>9</v>
      </c>
      <c r="K58" s="8"/>
      <c r="L58" s="8"/>
    </row>
    <row r="59" spans="1:12" s="1" customFormat="1" ht="63.75" x14ac:dyDescent="0.2">
      <c r="A59" s="9">
        <f>IF(I59&lt;&gt;"",COUNTA(I$1:I59),"")</f>
        <v>45</v>
      </c>
      <c r="B59" s="10" t="s">
        <v>63</v>
      </c>
      <c r="C59" s="11" t="s">
        <v>11</v>
      </c>
      <c r="D59" s="37">
        <f>1335.4*10</f>
        <v>13354</v>
      </c>
      <c r="E59" s="11" t="s">
        <v>313</v>
      </c>
      <c r="F59" s="30" t="s">
        <v>221</v>
      </c>
      <c r="G59" s="10"/>
      <c r="I59" s="12" t="s">
        <v>9</v>
      </c>
      <c r="K59" s="8"/>
      <c r="L59" s="8"/>
    </row>
    <row r="60" spans="1:12" s="1" customFormat="1" ht="102" x14ac:dyDescent="0.2">
      <c r="A60" s="9">
        <f>IF(I60&lt;&gt;"",COUNTA(I$1:I60),"")</f>
        <v>46</v>
      </c>
      <c r="B60" s="10" t="s">
        <v>64</v>
      </c>
      <c r="C60" s="11" t="s">
        <v>65</v>
      </c>
      <c r="D60" s="39">
        <v>7668</v>
      </c>
      <c r="E60" s="11" t="s">
        <v>313</v>
      </c>
      <c r="F60" s="30" t="s">
        <v>222</v>
      </c>
      <c r="G60" s="10"/>
      <c r="I60" s="12" t="s">
        <v>9</v>
      </c>
      <c r="K60" s="8"/>
      <c r="L60" s="8"/>
    </row>
    <row r="61" spans="1:12" s="1" customFormat="1" ht="102" x14ac:dyDescent="0.2">
      <c r="A61" s="9">
        <f>IF(I61&lt;&gt;"",COUNTA(I$1:I61),"")</f>
        <v>47</v>
      </c>
      <c r="B61" s="10" t="s">
        <v>223</v>
      </c>
      <c r="C61" s="11" t="s">
        <v>65</v>
      </c>
      <c r="D61" s="35">
        <v>21.32</v>
      </c>
      <c r="E61" s="11" t="s">
        <v>313</v>
      </c>
      <c r="F61" s="30" t="s">
        <v>225</v>
      </c>
      <c r="G61" s="10"/>
      <c r="I61" s="12" t="s">
        <v>9</v>
      </c>
      <c r="K61" s="8"/>
      <c r="L61" s="8"/>
    </row>
    <row r="62" spans="1:12" s="1" customFormat="1" ht="102" x14ac:dyDescent="0.2">
      <c r="A62" s="9">
        <f>IF(I62&lt;&gt;"",COUNTA(I$1:I62),"")</f>
        <v>48</v>
      </c>
      <c r="B62" s="10" t="s">
        <v>224</v>
      </c>
      <c r="C62" s="11" t="s">
        <v>65</v>
      </c>
      <c r="D62" s="35">
        <v>22.37</v>
      </c>
      <c r="E62" s="11" t="s">
        <v>313</v>
      </c>
      <c r="F62" s="30" t="s">
        <v>226</v>
      </c>
      <c r="G62" s="10"/>
      <c r="I62" s="12" t="s">
        <v>9</v>
      </c>
      <c r="K62" s="8"/>
      <c r="L62" s="8"/>
    </row>
    <row r="63" spans="1:12" s="1" customFormat="1" ht="76.5" x14ac:dyDescent="0.2">
      <c r="A63" s="9">
        <f>IF(I63&lt;&gt;"",COUNTA(I$1:I63),"")</f>
        <v>49</v>
      </c>
      <c r="B63" s="10" t="s">
        <v>66</v>
      </c>
      <c r="C63" s="11" t="s">
        <v>67</v>
      </c>
      <c r="D63" s="39">
        <v>9930</v>
      </c>
      <c r="E63" s="11" t="s">
        <v>313</v>
      </c>
      <c r="F63" s="30" t="s">
        <v>227</v>
      </c>
      <c r="G63" s="10" t="s">
        <v>12</v>
      </c>
      <c r="I63" s="12" t="s">
        <v>9</v>
      </c>
      <c r="K63" s="8"/>
      <c r="L63" s="8"/>
    </row>
    <row r="64" spans="1:12" s="1" customFormat="1" ht="76.5" x14ac:dyDescent="0.2">
      <c r="A64" s="9">
        <f>IF(I64&lt;&gt;"",COUNTA(I$1:I64),"")</f>
        <v>50</v>
      </c>
      <c r="B64" s="10" t="s">
        <v>228</v>
      </c>
      <c r="C64" s="11" t="s">
        <v>11</v>
      </c>
      <c r="D64" s="39">
        <v>1487</v>
      </c>
      <c r="E64" s="11" t="s">
        <v>313</v>
      </c>
      <c r="F64" s="30" t="s">
        <v>229</v>
      </c>
      <c r="G64" s="10" t="s">
        <v>12</v>
      </c>
      <c r="I64" s="12" t="s">
        <v>9</v>
      </c>
      <c r="K64" s="8"/>
      <c r="L64" s="8"/>
    </row>
    <row r="65" spans="1:12" s="1" customFormat="1" ht="114.75" x14ac:dyDescent="0.2">
      <c r="A65" s="9">
        <f>IF(I65&lt;&gt;"",COUNTA(I$1:I65),"")</f>
        <v>51</v>
      </c>
      <c r="B65" s="10" t="s">
        <v>68</v>
      </c>
      <c r="C65" s="11" t="s">
        <v>65</v>
      </c>
      <c r="D65" s="39">
        <v>616</v>
      </c>
      <c r="E65" s="11" t="s">
        <v>313</v>
      </c>
      <c r="F65" s="30" t="s">
        <v>230</v>
      </c>
      <c r="G65" s="10" t="s">
        <v>12</v>
      </c>
      <c r="I65" s="12" t="s">
        <v>9</v>
      </c>
      <c r="K65" s="8"/>
      <c r="L65" s="8"/>
    </row>
    <row r="66" spans="1:12" s="1" customFormat="1" ht="114.75" x14ac:dyDescent="0.2">
      <c r="A66" s="9">
        <f>IF(I66&lt;&gt;"",COUNTA(I$1:I66),"")</f>
        <v>52</v>
      </c>
      <c r="B66" s="10" t="s">
        <v>69</v>
      </c>
      <c r="C66" s="11" t="s">
        <v>65</v>
      </c>
      <c r="D66" s="39">
        <v>2290</v>
      </c>
      <c r="E66" s="11" t="s">
        <v>313</v>
      </c>
      <c r="F66" s="30" t="s">
        <v>231</v>
      </c>
      <c r="G66" s="10" t="s">
        <v>12</v>
      </c>
      <c r="I66" s="12" t="s">
        <v>9</v>
      </c>
      <c r="K66" s="8"/>
      <c r="L66" s="8"/>
    </row>
    <row r="67" spans="1:12" s="1" customFormat="1" ht="114.75" x14ac:dyDescent="0.2">
      <c r="A67" s="9">
        <f>IF(I67&lt;&gt;"",COUNTA(I$1:I67),"")</f>
        <v>53</v>
      </c>
      <c r="B67" s="10" t="s">
        <v>70</v>
      </c>
      <c r="C67" s="11" t="s">
        <v>65</v>
      </c>
      <c r="D67" s="39">
        <v>141</v>
      </c>
      <c r="E67" s="11" t="s">
        <v>313</v>
      </c>
      <c r="F67" s="30" t="s">
        <v>232</v>
      </c>
      <c r="G67" s="10" t="s">
        <v>12</v>
      </c>
      <c r="I67" s="12" t="s">
        <v>9</v>
      </c>
      <c r="K67" s="8"/>
      <c r="L67" s="8"/>
    </row>
    <row r="68" spans="1:12" s="1" customFormat="1" ht="114.75" x14ac:dyDescent="0.2">
      <c r="A68" s="9">
        <f>IF(I68&lt;&gt;"",COUNTA(I$1:I68),"")</f>
        <v>54</v>
      </c>
      <c r="B68" s="10" t="s">
        <v>71</v>
      </c>
      <c r="C68" s="11" t="s">
        <v>65</v>
      </c>
      <c r="D68" s="39">
        <v>42</v>
      </c>
      <c r="E68" s="11" t="s">
        <v>313</v>
      </c>
      <c r="F68" s="30" t="s">
        <v>233</v>
      </c>
      <c r="G68" s="10" t="s">
        <v>12</v>
      </c>
      <c r="I68" s="12" t="s">
        <v>9</v>
      </c>
      <c r="K68" s="8"/>
      <c r="L68" s="8"/>
    </row>
    <row r="69" spans="1:12" s="1" customFormat="1" ht="114.75" x14ac:dyDescent="0.2">
      <c r="A69" s="9">
        <f>IF(I69&lt;&gt;"",COUNTA(I$1:I69),"")</f>
        <v>55</v>
      </c>
      <c r="B69" s="10" t="s">
        <v>72</v>
      </c>
      <c r="C69" s="11" t="s">
        <v>65</v>
      </c>
      <c r="D69" s="39">
        <v>9</v>
      </c>
      <c r="E69" s="11" t="s">
        <v>313</v>
      </c>
      <c r="F69" s="30" t="s">
        <v>234</v>
      </c>
      <c r="G69" s="10" t="s">
        <v>12</v>
      </c>
      <c r="I69" s="12" t="s">
        <v>9</v>
      </c>
      <c r="K69" s="8"/>
      <c r="L69" s="8"/>
    </row>
    <row r="70" spans="1:12" s="1" customFormat="1" ht="114.75" x14ac:dyDescent="0.2">
      <c r="A70" s="9">
        <v>56</v>
      </c>
      <c r="B70" s="10" t="s">
        <v>73</v>
      </c>
      <c r="C70" s="11" t="s">
        <v>65</v>
      </c>
      <c r="D70" s="39">
        <v>4257</v>
      </c>
      <c r="E70" s="11" t="s">
        <v>313</v>
      </c>
      <c r="F70" s="30" t="s">
        <v>235</v>
      </c>
      <c r="G70" s="10" t="s">
        <v>12</v>
      </c>
      <c r="K70" s="8"/>
      <c r="L70" s="8" t="s">
        <v>75</v>
      </c>
    </row>
    <row r="71" spans="1:12" s="1" customFormat="1" ht="114.75" x14ac:dyDescent="0.2">
      <c r="A71" s="9">
        <v>57</v>
      </c>
      <c r="B71" s="10" t="s">
        <v>74</v>
      </c>
      <c r="C71" s="11" t="s">
        <v>65</v>
      </c>
      <c r="D71" s="39">
        <v>3882</v>
      </c>
      <c r="E71" s="11" t="s">
        <v>313</v>
      </c>
      <c r="F71" s="30" t="s">
        <v>236</v>
      </c>
      <c r="G71" s="10" t="s">
        <v>12</v>
      </c>
      <c r="I71" s="12" t="s">
        <v>9</v>
      </c>
      <c r="K71" s="8"/>
      <c r="L71" s="8"/>
    </row>
    <row r="72" spans="1:12" s="1" customFormat="1" x14ac:dyDescent="0.2">
      <c r="A72" s="46" t="s">
        <v>75</v>
      </c>
      <c r="B72" s="46"/>
      <c r="C72" s="46"/>
      <c r="D72" s="46"/>
      <c r="E72" s="46"/>
      <c r="F72" s="46"/>
      <c r="G72" s="46"/>
      <c r="I72" s="12" t="s">
        <v>9</v>
      </c>
      <c r="K72" s="8"/>
      <c r="L72" s="8"/>
    </row>
    <row r="73" spans="1:12" s="1" customFormat="1" ht="63.75" x14ac:dyDescent="0.2">
      <c r="A73" s="9">
        <f>IF(I73&lt;&gt;"",COUNTA(I$1:I73),"")</f>
        <v>58</v>
      </c>
      <c r="B73" s="10" t="s">
        <v>76</v>
      </c>
      <c r="C73" s="11" t="s">
        <v>11</v>
      </c>
      <c r="D73" s="35">
        <f>133.54*100</f>
        <v>13354</v>
      </c>
      <c r="E73" s="11" t="s">
        <v>313</v>
      </c>
      <c r="F73" s="30" t="s">
        <v>237</v>
      </c>
      <c r="G73" s="10"/>
      <c r="I73" s="12" t="s">
        <v>9</v>
      </c>
      <c r="K73" s="8"/>
      <c r="L73" s="8"/>
    </row>
    <row r="74" spans="1:12" s="1" customFormat="1" ht="63.75" x14ac:dyDescent="0.2">
      <c r="A74" s="9">
        <f>IF(I74&lt;&gt;"",COUNTA(I$1:I74),"")</f>
        <v>59</v>
      </c>
      <c r="B74" s="10" t="s">
        <v>77</v>
      </c>
      <c r="C74" s="11" t="s">
        <v>11</v>
      </c>
      <c r="D74" s="35">
        <f>250.78*100</f>
        <v>25078</v>
      </c>
      <c r="E74" s="11" t="s">
        <v>313</v>
      </c>
      <c r="F74" s="30" t="s">
        <v>238</v>
      </c>
      <c r="G74" s="10"/>
      <c r="I74" s="12" t="s">
        <v>9</v>
      </c>
      <c r="K74" s="8"/>
      <c r="L74" s="8"/>
    </row>
    <row r="75" spans="1:12" s="1" customFormat="1" ht="76.5" x14ac:dyDescent="0.2">
      <c r="A75" s="9">
        <f>IF(I75&lt;&gt;"",COUNTA(I$1:I75),"")</f>
        <v>60</v>
      </c>
      <c r="B75" s="10" t="s">
        <v>78</v>
      </c>
      <c r="C75" s="11" t="s">
        <v>11</v>
      </c>
      <c r="D75" s="35">
        <f>0.44*100</f>
        <v>44</v>
      </c>
      <c r="E75" s="11" t="s">
        <v>313</v>
      </c>
      <c r="F75" s="30" t="s">
        <v>240</v>
      </c>
      <c r="G75" s="10"/>
      <c r="I75" s="12" t="s">
        <v>9</v>
      </c>
      <c r="K75" s="8"/>
      <c r="L75" s="8"/>
    </row>
    <row r="76" spans="1:12" s="1" customFormat="1" ht="76.5" x14ac:dyDescent="0.2">
      <c r="A76" s="9">
        <f>IF(I76&lt;&gt;"",COUNTA(I$1:I76),"")</f>
        <v>61</v>
      </c>
      <c r="B76" s="10" t="s">
        <v>79</v>
      </c>
      <c r="C76" s="11" t="s">
        <v>11</v>
      </c>
      <c r="D76" s="35">
        <f>11.76*100</f>
        <v>1176</v>
      </c>
      <c r="E76" s="11" t="s">
        <v>313</v>
      </c>
      <c r="F76" s="30" t="s">
        <v>241</v>
      </c>
      <c r="G76" s="10"/>
      <c r="I76" s="12" t="s">
        <v>9</v>
      </c>
      <c r="K76" s="8"/>
      <c r="L76" s="8"/>
    </row>
    <row r="77" spans="1:12" s="1" customFormat="1" ht="51" x14ac:dyDescent="0.2">
      <c r="A77" s="9">
        <f>IF(I77&lt;&gt;"",COUNTA(I$1:I77),"")</f>
        <v>62</v>
      </c>
      <c r="B77" s="10" t="s">
        <v>80</v>
      </c>
      <c r="C77" s="11" t="s">
        <v>19</v>
      </c>
      <c r="D77" s="38">
        <v>0.13048299999999999</v>
      </c>
      <c r="E77" s="11" t="s">
        <v>313</v>
      </c>
      <c r="F77" s="30" t="s">
        <v>242</v>
      </c>
      <c r="G77" s="10" t="s">
        <v>81</v>
      </c>
      <c r="I77" s="12" t="s">
        <v>9</v>
      </c>
      <c r="K77" s="8"/>
      <c r="L77" s="8"/>
    </row>
    <row r="78" spans="1:12" s="1" customFormat="1" ht="76.5" x14ac:dyDescent="0.2">
      <c r="A78" s="9">
        <f>IF(I78&lt;&gt;"",COUNTA(I$1:I78),"")</f>
        <v>63</v>
      </c>
      <c r="B78" s="10" t="s">
        <v>82</v>
      </c>
      <c r="C78" s="11" t="s">
        <v>19</v>
      </c>
      <c r="D78" s="42">
        <v>2.2474000000000001E-3</v>
      </c>
      <c r="E78" s="11" t="s">
        <v>313</v>
      </c>
      <c r="F78" s="30" t="s">
        <v>243</v>
      </c>
      <c r="G78" s="10" t="s">
        <v>83</v>
      </c>
      <c r="I78" s="12" t="s">
        <v>9</v>
      </c>
      <c r="K78" s="8"/>
      <c r="L78" s="8"/>
    </row>
    <row r="79" spans="1:12" s="1" customFormat="1" ht="63.75" x14ac:dyDescent="0.2">
      <c r="A79" s="9">
        <v>64</v>
      </c>
      <c r="B79" s="10" t="s">
        <v>84</v>
      </c>
      <c r="C79" s="11" t="s">
        <v>19</v>
      </c>
      <c r="D79" s="42">
        <v>9.1141E-3</v>
      </c>
      <c r="E79" s="11" t="s">
        <v>313</v>
      </c>
      <c r="F79" s="30" t="s">
        <v>244</v>
      </c>
      <c r="G79" s="10" t="s">
        <v>85</v>
      </c>
      <c r="K79" s="8"/>
      <c r="L79" s="8" t="s">
        <v>88</v>
      </c>
    </row>
    <row r="80" spans="1:12" s="1" customFormat="1" ht="63.75" x14ac:dyDescent="0.2">
      <c r="A80" s="9">
        <v>65</v>
      </c>
      <c r="B80" s="10" t="s">
        <v>86</v>
      </c>
      <c r="C80" s="11" t="s">
        <v>19</v>
      </c>
      <c r="D80" s="42">
        <v>3.0469999999999998E-4</v>
      </c>
      <c r="E80" s="11" t="s">
        <v>313</v>
      </c>
      <c r="F80" s="30" t="s">
        <v>245</v>
      </c>
      <c r="G80" s="10" t="s">
        <v>87</v>
      </c>
      <c r="I80" s="12" t="s">
        <v>9</v>
      </c>
      <c r="K80" s="8"/>
      <c r="L80" s="8"/>
    </row>
    <row r="81" spans="1:12" s="1" customFormat="1" x14ac:dyDescent="0.2">
      <c r="A81" s="46" t="s">
        <v>88</v>
      </c>
      <c r="B81" s="46"/>
      <c r="C81" s="46"/>
      <c r="D81" s="46"/>
      <c r="E81" s="46"/>
      <c r="F81" s="46"/>
      <c r="G81" s="46"/>
      <c r="I81" s="12" t="s">
        <v>9</v>
      </c>
      <c r="K81" s="8"/>
      <c r="L81" s="8"/>
    </row>
    <row r="82" spans="1:12" s="1" customFormat="1" ht="153" x14ac:dyDescent="0.2">
      <c r="A82" s="9">
        <f>IF(I82&lt;&gt;"",COUNTA(I$1:I82),"")</f>
        <v>66</v>
      </c>
      <c r="B82" s="10" t="s">
        <v>209</v>
      </c>
      <c r="C82" s="11" t="s">
        <v>43</v>
      </c>
      <c r="D82" s="33">
        <f>8.5145*100</f>
        <v>851.45</v>
      </c>
      <c r="E82" s="11" t="s">
        <v>309</v>
      </c>
      <c r="F82" s="30" t="s">
        <v>314</v>
      </c>
      <c r="G82" s="10" t="s">
        <v>315</v>
      </c>
      <c r="I82" s="12" t="s">
        <v>9</v>
      </c>
      <c r="K82" s="8"/>
      <c r="L82" s="8"/>
    </row>
    <row r="83" spans="1:12" s="1" customFormat="1" ht="76.5" x14ac:dyDescent="0.2">
      <c r="A83" s="9">
        <f>IF(I83&lt;&gt;"",COUNTA(I$1:I83),"")</f>
        <v>67</v>
      </c>
      <c r="B83" s="10" t="s">
        <v>89</v>
      </c>
      <c r="C83" s="11" t="s">
        <v>65</v>
      </c>
      <c r="D83" s="39">
        <v>2290</v>
      </c>
      <c r="E83" s="11" t="s">
        <v>313</v>
      </c>
      <c r="F83" s="30" t="s">
        <v>246</v>
      </c>
      <c r="G83" s="10" t="s">
        <v>12</v>
      </c>
      <c r="I83" s="12" t="s">
        <v>9</v>
      </c>
      <c r="K83" s="8"/>
      <c r="L83" s="8"/>
    </row>
    <row r="84" spans="1:12" s="1" customFormat="1" ht="76.5" x14ac:dyDescent="0.2">
      <c r="A84" s="9">
        <f>IF(I84&lt;&gt;"",COUNTA(I$1:I84),"")</f>
        <v>68</v>
      </c>
      <c r="B84" s="10" t="s">
        <v>90</v>
      </c>
      <c r="C84" s="11" t="s">
        <v>65</v>
      </c>
      <c r="D84" s="39">
        <v>573</v>
      </c>
      <c r="E84" s="11" t="s">
        <v>313</v>
      </c>
      <c r="F84" s="30" t="s">
        <v>247</v>
      </c>
      <c r="G84" s="10" t="s">
        <v>12</v>
      </c>
      <c r="I84" s="12" t="s">
        <v>9</v>
      </c>
      <c r="K84" s="8"/>
      <c r="L84" s="8"/>
    </row>
    <row r="85" spans="1:12" s="1" customFormat="1" ht="89.25" x14ac:dyDescent="0.2">
      <c r="A85" s="9">
        <f>IF(I85&lt;&gt;"",COUNTA(I$1:I85),"")</f>
        <v>69</v>
      </c>
      <c r="B85" s="10" t="s">
        <v>91</v>
      </c>
      <c r="C85" s="11" t="s">
        <v>11</v>
      </c>
      <c r="D85" s="39">
        <f>920*10</f>
        <v>9200</v>
      </c>
      <c r="E85" s="11" t="s">
        <v>313</v>
      </c>
      <c r="F85" s="30" t="s">
        <v>248</v>
      </c>
      <c r="G85" s="10"/>
      <c r="I85" s="12" t="s">
        <v>9</v>
      </c>
      <c r="K85" s="8"/>
      <c r="L85" s="8"/>
    </row>
    <row r="86" spans="1:12" s="1" customFormat="1" ht="76.5" x14ac:dyDescent="0.2">
      <c r="A86" s="9">
        <f>IF(I86&lt;&gt;"",COUNTA(I$1:I86),"")</f>
        <v>70</v>
      </c>
      <c r="B86" s="10" t="s">
        <v>92</v>
      </c>
      <c r="C86" s="11" t="s">
        <v>11</v>
      </c>
      <c r="D86" s="39">
        <f>92*100</f>
        <v>9200</v>
      </c>
      <c r="E86" s="11" t="s">
        <v>313</v>
      </c>
      <c r="F86" s="30" t="s">
        <v>249</v>
      </c>
      <c r="G86" s="10"/>
      <c r="I86" s="12" t="s">
        <v>9</v>
      </c>
      <c r="K86" s="8"/>
      <c r="L86" s="8"/>
    </row>
    <row r="87" spans="1:12" s="1" customFormat="1" ht="51" x14ac:dyDescent="0.2">
      <c r="A87" s="9">
        <f>IF(I87&lt;&gt;"",COUNTA(I$1:I87),"")</f>
        <v>71</v>
      </c>
      <c r="B87" s="10" t="s">
        <v>93</v>
      </c>
      <c r="C87" s="11" t="s">
        <v>11</v>
      </c>
      <c r="D87" s="39">
        <f>92*100</f>
        <v>9200</v>
      </c>
      <c r="E87" s="11" t="s">
        <v>313</v>
      </c>
      <c r="F87" s="30" t="s">
        <v>250</v>
      </c>
      <c r="G87" s="10"/>
      <c r="I87" s="12" t="s">
        <v>9</v>
      </c>
      <c r="K87" s="8"/>
      <c r="L87" s="8"/>
    </row>
    <row r="88" spans="1:12" s="1" customFormat="1" ht="51" x14ac:dyDescent="0.2">
      <c r="A88" s="9">
        <f>IF(I88&lt;&gt;"",COUNTA(I$1:I88),"")</f>
        <v>72</v>
      </c>
      <c r="B88" s="10" t="s">
        <v>94</v>
      </c>
      <c r="C88" s="11" t="s">
        <v>19</v>
      </c>
      <c r="D88" s="42">
        <v>2.27967E-2</v>
      </c>
      <c r="E88" s="11" t="s">
        <v>313</v>
      </c>
      <c r="F88" s="30" t="s">
        <v>252</v>
      </c>
      <c r="G88" s="10" t="s">
        <v>95</v>
      </c>
      <c r="I88" s="12" t="s">
        <v>9</v>
      </c>
      <c r="K88" s="8"/>
      <c r="L88" s="8"/>
    </row>
    <row r="89" spans="1:12" s="1" customFormat="1" ht="63.75" x14ac:dyDescent="0.2">
      <c r="A89" s="9">
        <f>IF(I89&lt;&gt;"",COUNTA(I$1:I89),"")</f>
        <v>73</v>
      </c>
      <c r="B89" s="10" t="s">
        <v>96</v>
      </c>
      <c r="C89" s="11" t="s">
        <v>19</v>
      </c>
      <c r="D89" s="42">
        <v>2.09886E-2</v>
      </c>
      <c r="E89" s="11" t="s">
        <v>313</v>
      </c>
      <c r="F89" s="30" t="s">
        <v>251</v>
      </c>
      <c r="G89" s="10" t="s">
        <v>97</v>
      </c>
      <c r="I89" s="12" t="s">
        <v>9</v>
      </c>
      <c r="K89" s="8"/>
      <c r="L89" s="8"/>
    </row>
    <row r="90" spans="1:12" s="1" customFormat="1" ht="63.75" x14ac:dyDescent="0.2">
      <c r="A90" s="9">
        <f>IF(I90&lt;&gt;"",COUNTA(I$1:I90),"")</f>
        <v>74</v>
      </c>
      <c r="B90" s="10" t="s">
        <v>98</v>
      </c>
      <c r="C90" s="11" t="s">
        <v>19</v>
      </c>
      <c r="D90" s="38">
        <v>3.3029999999999999E-3</v>
      </c>
      <c r="E90" s="11" t="s">
        <v>313</v>
      </c>
      <c r="F90" s="30" t="s">
        <v>243</v>
      </c>
      <c r="G90" s="10" t="s">
        <v>99</v>
      </c>
      <c r="I90" s="12" t="s">
        <v>9</v>
      </c>
      <c r="K90" s="8"/>
      <c r="L90" s="8"/>
    </row>
    <row r="91" spans="1:12" s="1" customFormat="1" ht="76.5" x14ac:dyDescent="0.2">
      <c r="A91" s="9">
        <f>IF(I91&lt;&gt;"",COUNTA(I$1:I91),"")</f>
        <v>75</v>
      </c>
      <c r="B91" s="10" t="s">
        <v>100</v>
      </c>
      <c r="C91" s="11" t="s">
        <v>11</v>
      </c>
      <c r="D91" s="35">
        <f>17.87*100</f>
        <v>1787</v>
      </c>
      <c r="E91" s="11" t="s">
        <v>313</v>
      </c>
      <c r="F91" s="30" t="s">
        <v>239</v>
      </c>
      <c r="G91" s="10"/>
      <c r="I91" s="12" t="s">
        <v>9</v>
      </c>
      <c r="K91" s="8"/>
      <c r="L91" s="8"/>
    </row>
    <row r="92" spans="1:12" s="1" customFormat="1" ht="76.5" x14ac:dyDescent="0.2">
      <c r="A92" s="9">
        <f>IF(I92&lt;&gt;"",COUNTA(I$1:I92),"")</f>
        <v>76</v>
      </c>
      <c r="B92" s="10" t="s">
        <v>101</v>
      </c>
      <c r="C92" s="11" t="s">
        <v>11</v>
      </c>
      <c r="D92" s="35">
        <f>5.25*100</f>
        <v>525</v>
      </c>
      <c r="E92" s="11" t="s">
        <v>313</v>
      </c>
      <c r="F92" s="30" t="s">
        <v>241</v>
      </c>
      <c r="G92" s="10"/>
      <c r="I92" s="12" t="s">
        <v>9</v>
      </c>
      <c r="K92" s="8"/>
      <c r="L92" s="8"/>
    </row>
    <row r="93" spans="1:12" s="1" customFormat="1" ht="76.5" x14ac:dyDescent="0.2">
      <c r="A93" s="9">
        <v>77</v>
      </c>
      <c r="B93" s="10" t="s">
        <v>102</v>
      </c>
      <c r="C93" s="11" t="s">
        <v>49</v>
      </c>
      <c r="D93" s="35">
        <v>2.13</v>
      </c>
      <c r="E93" s="11" t="s">
        <v>313</v>
      </c>
      <c r="F93" s="30" t="s">
        <v>316</v>
      </c>
      <c r="G93" s="10" t="s">
        <v>103</v>
      </c>
      <c r="K93" s="8"/>
      <c r="L93" s="8" t="s">
        <v>105</v>
      </c>
    </row>
    <row r="94" spans="1:12" s="1" customFormat="1" ht="89.25" x14ac:dyDescent="0.2">
      <c r="A94" s="9">
        <v>78</v>
      </c>
      <c r="B94" s="10" t="s">
        <v>104</v>
      </c>
      <c r="C94" s="11" t="s">
        <v>49</v>
      </c>
      <c r="D94" s="33">
        <v>2.1726000000000001</v>
      </c>
      <c r="E94" s="11" t="s">
        <v>313</v>
      </c>
      <c r="F94" s="30" t="s">
        <v>276</v>
      </c>
      <c r="G94" s="10" t="s">
        <v>12</v>
      </c>
      <c r="I94" s="12" t="s">
        <v>9</v>
      </c>
      <c r="K94" s="8"/>
      <c r="L94" s="8"/>
    </row>
    <row r="95" spans="1:12" s="1" customFormat="1" x14ac:dyDescent="0.2">
      <c r="A95" s="46" t="s">
        <v>105</v>
      </c>
      <c r="B95" s="46"/>
      <c r="C95" s="46"/>
      <c r="D95" s="46"/>
      <c r="E95" s="46"/>
      <c r="F95" s="46"/>
      <c r="G95" s="46"/>
      <c r="I95" s="12" t="s">
        <v>9</v>
      </c>
      <c r="K95" s="8"/>
      <c r="L95" s="8"/>
    </row>
    <row r="96" spans="1:12" s="1" customFormat="1" ht="135" customHeight="1" x14ac:dyDescent="0.2">
      <c r="A96" s="9">
        <f>IF(I96&lt;&gt;"",COUNTA(I$1:I96),"")</f>
        <v>79</v>
      </c>
      <c r="B96" s="10" t="s">
        <v>106</v>
      </c>
      <c r="C96" s="11" t="s">
        <v>43</v>
      </c>
      <c r="D96" s="27">
        <f>0.07325*100</f>
        <v>7.3249999999999993</v>
      </c>
      <c r="E96" s="11" t="s">
        <v>309</v>
      </c>
      <c r="F96" s="30" t="s">
        <v>317</v>
      </c>
      <c r="G96" s="10" t="s">
        <v>277</v>
      </c>
      <c r="I96" s="12" t="s">
        <v>9</v>
      </c>
      <c r="K96" s="8"/>
      <c r="L96" s="8"/>
    </row>
    <row r="97" spans="1:12" s="1" customFormat="1" ht="102" x14ac:dyDescent="0.2">
      <c r="A97" s="9">
        <f>IF(I97&lt;&gt;"",COUNTA(I$1:I97),"")</f>
        <v>80</v>
      </c>
      <c r="B97" s="10" t="s">
        <v>107</v>
      </c>
      <c r="C97" s="11" t="s">
        <v>65</v>
      </c>
      <c r="D97" s="39">
        <v>14</v>
      </c>
      <c r="E97" s="11" t="s">
        <v>313</v>
      </c>
      <c r="F97" s="30" t="s">
        <v>233</v>
      </c>
      <c r="G97" s="10" t="s">
        <v>12</v>
      </c>
      <c r="I97" s="12" t="s">
        <v>9</v>
      </c>
      <c r="K97" s="8"/>
      <c r="L97" s="8"/>
    </row>
    <row r="98" spans="1:12" s="1" customFormat="1" ht="76.5" x14ac:dyDescent="0.2">
      <c r="A98" s="9">
        <f>IF(I98&lt;&gt;"",COUNTA(I$1:I98),"")</f>
        <v>81</v>
      </c>
      <c r="B98" s="10" t="s">
        <v>92</v>
      </c>
      <c r="C98" s="11" t="s">
        <v>11</v>
      </c>
      <c r="D98" s="35">
        <f>0.18*100</f>
        <v>18</v>
      </c>
      <c r="E98" s="11" t="s">
        <v>313</v>
      </c>
      <c r="F98" s="30" t="s">
        <v>249</v>
      </c>
      <c r="G98" s="10"/>
      <c r="I98" s="12" t="s">
        <v>9</v>
      </c>
      <c r="K98" s="8"/>
      <c r="L98" s="8"/>
    </row>
    <row r="99" spans="1:12" s="1" customFormat="1" ht="51" x14ac:dyDescent="0.2">
      <c r="A99" s="9">
        <f>IF(I99&lt;&gt;"",COUNTA(I$1:I99),"")</f>
        <v>82</v>
      </c>
      <c r="B99" s="10" t="s">
        <v>93</v>
      </c>
      <c r="C99" s="11" t="s">
        <v>11</v>
      </c>
      <c r="D99" s="35">
        <f>0.18*100</f>
        <v>18</v>
      </c>
      <c r="E99" s="11" t="s">
        <v>313</v>
      </c>
      <c r="F99" s="30" t="s">
        <v>250</v>
      </c>
      <c r="G99" s="10"/>
      <c r="I99" s="12" t="s">
        <v>9</v>
      </c>
      <c r="K99" s="8"/>
      <c r="L99" s="8"/>
    </row>
    <row r="100" spans="1:12" s="1" customFormat="1" ht="58.5" customHeight="1" x14ac:dyDescent="0.2">
      <c r="A100" s="9">
        <f>IF(I100&lt;&gt;"",COUNTA(I$1:I100),"")</f>
        <v>83</v>
      </c>
      <c r="B100" s="10" t="s">
        <v>94</v>
      </c>
      <c r="C100" s="11" t="s">
        <v>19</v>
      </c>
      <c r="D100" s="42">
        <v>1.7430000000000001E-4</v>
      </c>
      <c r="E100" s="11" t="s">
        <v>313</v>
      </c>
      <c r="F100" s="30" t="s">
        <v>252</v>
      </c>
      <c r="G100" s="10" t="s">
        <v>278</v>
      </c>
      <c r="I100" s="12" t="s">
        <v>9</v>
      </c>
      <c r="K100" s="8"/>
      <c r="L100" s="8"/>
    </row>
    <row r="101" spans="1:12" s="1" customFormat="1" ht="63.75" x14ac:dyDescent="0.2">
      <c r="A101" s="9">
        <f>IF(I101&lt;&gt;"",COUNTA(I$1:I101),"")</f>
        <v>84</v>
      </c>
      <c r="B101" s="10" t="s">
        <v>108</v>
      </c>
      <c r="C101" s="11" t="s">
        <v>19</v>
      </c>
      <c r="D101" s="42">
        <v>5.8100000000000003E-5</v>
      </c>
      <c r="E101" s="11" t="s">
        <v>313</v>
      </c>
      <c r="F101" s="30" t="s">
        <v>251</v>
      </c>
      <c r="G101" s="10" t="s">
        <v>279</v>
      </c>
      <c r="I101" s="12" t="s">
        <v>9</v>
      </c>
      <c r="K101" s="8"/>
      <c r="L101" s="8"/>
    </row>
    <row r="102" spans="1:12" s="1" customFormat="1" x14ac:dyDescent="0.2">
      <c r="A102" s="46" t="s">
        <v>109</v>
      </c>
      <c r="B102" s="46"/>
      <c r="C102" s="46"/>
      <c r="D102" s="46"/>
      <c r="E102" s="46"/>
      <c r="F102" s="46"/>
      <c r="G102" s="46"/>
      <c r="K102" s="8" t="s">
        <v>109</v>
      </c>
      <c r="L102" s="8"/>
    </row>
    <row r="103" spans="1:12" s="1" customFormat="1" ht="135" customHeight="1" x14ac:dyDescent="0.2">
      <c r="A103" s="9">
        <f>IF(I103&lt;&gt;"",COUNTA(I$1:I103),"")</f>
        <v>85</v>
      </c>
      <c r="B103" s="10" t="s">
        <v>110</v>
      </c>
      <c r="C103" s="11" t="s">
        <v>49</v>
      </c>
      <c r="D103" s="35">
        <f>0.03*100</f>
        <v>3</v>
      </c>
      <c r="E103" s="11" t="s">
        <v>318</v>
      </c>
      <c r="F103" s="30"/>
      <c r="G103" s="10"/>
      <c r="I103" s="12" t="s">
        <v>9</v>
      </c>
      <c r="K103" s="8"/>
      <c r="L103" s="8"/>
    </row>
    <row r="104" spans="1:12" s="1" customFormat="1" ht="135" customHeight="1" x14ac:dyDescent="0.2">
      <c r="A104" s="9">
        <f>IF(I104&lt;&gt;"",COUNTA(I$1:I104),"")</f>
        <v>86</v>
      </c>
      <c r="B104" s="10" t="s">
        <v>111</v>
      </c>
      <c r="C104" s="11" t="s">
        <v>49</v>
      </c>
      <c r="D104" s="35">
        <f>0.01*100</f>
        <v>1</v>
      </c>
      <c r="E104" s="11" t="s">
        <v>318</v>
      </c>
      <c r="F104" s="30"/>
      <c r="G104" s="10"/>
      <c r="I104" s="12" t="s">
        <v>9</v>
      </c>
      <c r="K104" s="8"/>
      <c r="L104" s="8"/>
    </row>
    <row r="105" spans="1:12" s="1" customFormat="1" ht="135" customHeight="1" x14ac:dyDescent="0.2">
      <c r="A105" s="9">
        <f>IF(I105&lt;&gt;"",COUNTA(I$1:I105),"")</f>
        <v>87</v>
      </c>
      <c r="B105" s="10" t="s">
        <v>213</v>
      </c>
      <c r="C105" s="11" t="s">
        <v>49</v>
      </c>
      <c r="D105" s="36">
        <f>0.005*100</f>
        <v>0.5</v>
      </c>
      <c r="E105" s="11" t="s">
        <v>318</v>
      </c>
      <c r="F105" s="30"/>
      <c r="G105" s="10"/>
      <c r="I105" s="12" t="s">
        <v>9</v>
      </c>
      <c r="K105" s="8"/>
      <c r="L105" s="8"/>
    </row>
    <row r="106" spans="1:12" s="1" customFormat="1" ht="76.5" x14ac:dyDescent="0.2">
      <c r="A106" s="9">
        <f>IF(I106&lt;&gt;"",COUNTA(I$1:I106),"")</f>
        <v>88</v>
      </c>
      <c r="B106" s="10" t="s">
        <v>112</v>
      </c>
      <c r="C106" s="11" t="s">
        <v>49</v>
      </c>
      <c r="D106" s="37">
        <v>0.5</v>
      </c>
      <c r="E106" s="11"/>
      <c r="F106" s="30" t="s">
        <v>351</v>
      </c>
      <c r="G106" s="10"/>
      <c r="I106" s="12" t="s">
        <v>9</v>
      </c>
      <c r="K106" s="8"/>
      <c r="L106" s="8"/>
    </row>
    <row r="107" spans="1:12" s="1" customFormat="1" ht="135" customHeight="1" x14ac:dyDescent="0.2">
      <c r="A107" s="9">
        <f>IF(I107&lt;&gt;"",COUNTA(I$1:I107),"")</f>
        <v>89</v>
      </c>
      <c r="B107" s="10" t="s">
        <v>113</v>
      </c>
      <c r="C107" s="11" t="s">
        <v>49</v>
      </c>
      <c r="D107" s="36">
        <f>0.015*100</f>
        <v>1.5</v>
      </c>
      <c r="E107" s="11" t="s">
        <v>318</v>
      </c>
      <c r="F107" s="30"/>
      <c r="G107" s="10"/>
      <c r="I107" s="12" t="s">
        <v>9</v>
      </c>
      <c r="K107" s="8"/>
      <c r="L107" s="8"/>
    </row>
    <row r="108" spans="1:12" s="1" customFormat="1" ht="55.5" customHeight="1" x14ac:dyDescent="0.2">
      <c r="A108" s="9">
        <f>IF(I108&lt;&gt;"",COUNTA(I$1:I108),"")</f>
        <v>90</v>
      </c>
      <c r="B108" s="10" t="s">
        <v>114</v>
      </c>
      <c r="C108" s="11" t="s">
        <v>49</v>
      </c>
      <c r="D108" s="33">
        <v>1.5225</v>
      </c>
      <c r="E108" s="11"/>
      <c r="F108" s="30" t="s">
        <v>352</v>
      </c>
      <c r="G108" s="10" t="s">
        <v>353</v>
      </c>
      <c r="I108" s="12" t="s">
        <v>9</v>
      </c>
      <c r="K108" s="8"/>
      <c r="L108" s="8"/>
    </row>
    <row r="109" spans="1:12" s="1" customFormat="1" ht="54" customHeight="1" x14ac:dyDescent="0.2">
      <c r="A109" s="9">
        <f>IF(I109&lt;&gt;"",COUNTA(I$1:I109),"")</f>
        <v>91</v>
      </c>
      <c r="B109" s="10" t="s">
        <v>115</v>
      </c>
      <c r="C109" s="11" t="s">
        <v>19</v>
      </c>
      <c r="D109" s="33">
        <v>6.7500000000000004E-2</v>
      </c>
      <c r="E109" s="11"/>
      <c r="F109" s="30" t="s">
        <v>354</v>
      </c>
      <c r="G109" s="10" t="s">
        <v>355</v>
      </c>
      <c r="I109" s="12" t="s">
        <v>9</v>
      </c>
      <c r="K109" s="8"/>
      <c r="L109" s="8"/>
    </row>
    <row r="110" spans="1:12" s="1" customFormat="1" ht="135" customHeight="1" x14ac:dyDescent="0.2">
      <c r="A110" s="9">
        <f>IF(I110&lt;&gt;"",COUNTA(I$1:I110),"")</f>
        <v>92</v>
      </c>
      <c r="B110" s="10" t="s">
        <v>116</v>
      </c>
      <c r="C110" s="11" t="s">
        <v>19</v>
      </c>
      <c r="D110" s="36">
        <v>8.4000000000000005E-2</v>
      </c>
      <c r="E110" s="11" t="s">
        <v>318</v>
      </c>
      <c r="F110" s="30"/>
      <c r="G110" s="10"/>
      <c r="I110" s="12" t="s">
        <v>9</v>
      </c>
      <c r="K110" s="8"/>
      <c r="L110" s="8"/>
    </row>
    <row r="111" spans="1:12" s="1" customFormat="1" ht="63.75" x14ac:dyDescent="0.2">
      <c r="A111" s="9">
        <f>IF(I111&lt;&gt;"",COUNTA(I$1:I111),"")</f>
        <v>93</v>
      </c>
      <c r="B111" s="10" t="s">
        <v>117</v>
      </c>
      <c r="C111" s="11" t="s">
        <v>19</v>
      </c>
      <c r="D111" s="36">
        <v>8.4000000000000005E-2</v>
      </c>
      <c r="E111" s="11"/>
      <c r="F111" s="30" t="s">
        <v>324</v>
      </c>
      <c r="G111" s="10" t="s">
        <v>356</v>
      </c>
      <c r="I111" s="12" t="s">
        <v>9</v>
      </c>
      <c r="K111" s="8"/>
      <c r="L111" s="8"/>
    </row>
    <row r="112" spans="1:12" s="1" customFormat="1" ht="135" customHeight="1" x14ac:dyDescent="0.2">
      <c r="A112" s="9">
        <f>IF(I112&lt;&gt;"",COUNTA(I$1:I112),"")</f>
        <v>94</v>
      </c>
      <c r="B112" s="10" t="s">
        <v>118</v>
      </c>
      <c r="C112" s="11" t="s">
        <v>43</v>
      </c>
      <c r="D112" s="36">
        <f>0.021*100</f>
        <v>2.1</v>
      </c>
      <c r="E112" s="11" t="s">
        <v>318</v>
      </c>
      <c r="F112" s="30"/>
      <c r="G112" s="10"/>
      <c r="I112" s="12" t="s">
        <v>9</v>
      </c>
      <c r="K112" s="8"/>
      <c r="L112" s="8"/>
    </row>
    <row r="113" spans="1:12" s="1" customFormat="1" ht="34.5" customHeight="1" x14ac:dyDescent="0.2">
      <c r="A113" s="9">
        <f>IF(I113&lt;&gt;"",COUNTA(I$1:I113),"")</f>
        <v>95</v>
      </c>
      <c r="B113" s="10" t="s">
        <v>119</v>
      </c>
      <c r="C113" s="11" t="s">
        <v>19</v>
      </c>
      <c r="D113" s="38">
        <v>3.3599999999999998E-4</v>
      </c>
      <c r="E113" s="11"/>
      <c r="F113" s="30" t="s">
        <v>357</v>
      </c>
      <c r="G113" s="10"/>
      <c r="I113" s="12" t="s">
        <v>9</v>
      </c>
      <c r="K113" s="8"/>
      <c r="L113" s="8"/>
    </row>
    <row r="114" spans="1:12" s="1" customFormat="1" ht="89.25" x14ac:dyDescent="0.2">
      <c r="A114" s="9">
        <f>IF(I114&lt;&gt;"",COUNTA(I$1:I114),"")</f>
        <v>96</v>
      </c>
      <c r="B114" s="10" t="s">
        <v>120</v>
      </c>
      <c r="C114" s="11" t="s">
        <v>19</v>
      </c>
      <c r="D114" s="27">
        <v>5.0400000000000002E-3</v>
      </c>
      <c r="E114" s="11"/>
      <c r="F114" s="30" t="s">
        <v>357</v>
      </c>
      <c r="G114" s="10" t="s">
        <v>358</v>
      </c>
      <c r="I114" s="12" t="s">
        <v>9</v>
      </c>
      <c r="K114" s="8"/>
      <c r="L114" s="8"/>
    </row>
    <row r="115" spans="1:12" s="1" customFormat="1" ht="135" customHeight="1" x14ac:dyDescent="0.2">
      <c r="A115" s="9">
        <f>IF(I115&lt;&gt;"",COUNTA(I$1:I115),"")</f>
        <v>97</v>
      </c>
      <c r="B115" s="10" t="s">
        <v>121</v>
      </c>
      <c r="C115" s="11" t="s">
        <v>19</v>
      </c>
      <c r="D115" s="35">
        <v>0.23</v>
      </c>
      <c r="E115" s="11" t="s">
        <v>318</v>
      </c>
      <c r="F115" s="30"/>
      <c r="G115" s="10"/>
      <c r="I115" s="12" t="s">
        <v>9</v>
      </c>
      <c r="K115" s="8"/>
      <c r="L115" s="8"/>
    </row>
    <row r="116" spans="1:12" s="1" customFormat="1" ht="178.5" x14ac:dyDescent="0.2">
      <c r="A116" s="9">
        <f>IF(I116&lt;&gt;"",COUNTA(I$1:I116),"")</f>
        <v>98</v>
      </c>
      <c r="B116" s="10" t="s">
        <v>122</v>
      </c>
      <c r="C116" s="11" t="s">
        <v>19</v>
      </c>
      <c r="D116" s="35">
        <v>0.23</v>
      </c>
      <c r="E116" s="11"/>
      <c r="F116" s="30" t="s">
        <v>340</v>
      </c>
      <c r="G116" s="10" t="s">
        <v>359</v>
      </c>
      <c r="I116" s="12" t="s">
        <v>9</v>
      </c>
      <c r="K116" s="8"/>
      <c r="L116" s="8"/>
    </row>
    <row r="117" spans="1:12" s="1" customFormat="1" ht="135" customHeight="1" x14ac:dyDescent="0.2">
      <c r="A117" s="9">
        <f>IF(I117&lt;&gt;"",COUNTA(I$1:I117),"")</f>
        <v>99</v>
      </c>
      <c r="B117" s="10" t="s">
        <v>123</v>
      </c>
      <c r="C117" s="11" t="s">
        <v>19</v>
      </c>
      <c r="D117" s="37">
        <v>1.5</v>
      </c>
      <c r="E117" s="11" t="s">
        <v>318</v>
      </c>
      <c r="F117" s="30"/>
      <c r="G117" s="10"/>
      <c r="I117" s="12" t="s">
        <v>9</v>
      </c>
      <c r="K117" s="8"/>
      <c r="L117" s="8"/>
    </row>
    <row r="118" spans="1:12" s="1" customFormat="1" ht="63.75" x14ac:dyDescent="0.2">
      <c r="A118" s="9">
        <f>IF(I118&lt;&gt;"",COUNTA(I$1:I118),"")</f>
        <v>100</v>
      </c>
      <c r="B118" s="10" t="s">
        <v>124</v>
      </c>
      <c r="C118" s="11" t="s">
        <v>19</v>
      </c>
      <c r="D118" s="37">
        <v>1.5</v>
      </c>
      <c r="E118" s="11"/>
      <c r="F118" s="30" t="s">
        <v>340</v>
      </c>
      <c r="G118" s="10" t="s">
        <v>360</v>
      </c>
      <c r="I118" s="12" t="s">
        <v>9</v>
      </c>
      <c r="K118" s="8"/>
      <c r="L118" s="8"/>
    </row>
    <row r="119" spans="1:12" s="1" customFormat="1" ht="135" customHeight="1" x14ac:dyDescent="0.2">
      <c r="A119" s="9">
        <f>IF(I119&lt;&gt;"",COUNTA(I$1:I119),"")</f>
        <v>101</v>
      </c>
      <c r="B119" s="10" t="s">
        <v>125</v>
      </c>
      <c r="C119" s="11" t="s">
        <v>43</v>
      </c>
      <c r="D119" s="33">
        <f>0.5842*100</f>
        <v>58.42</v>
      </c>
      <c r="E119" s="11" t="s">
        <v>318</v>
      </c>
      <c r="F119" s="30"/>
      <c r="G119" s="10"/>
      <c r="I119" s="12" t="s">
        <v>9</v>
      </c>
      <c r="K119" s="8"/>
      <c r="L119" s="8"/>
    </row>
    <row r="120" spans="1:12" s="1" customFormat="1" ht="51" x14ac:dyDescent="0.2">
      <c r="A120" s="9">
        <f>IF(I120&lt;&gt;"",COUNTA(I$1:I120),"")</f>
        <v>102</v>
      </c>
      <c r="B120" s="10" t="s">
        <v>126</v>
      </c>
      <c r="C120" s="11" t="s">
        <v>127</v>
      </c>
      <c r="D120" s="39">
        <v>10</v>
      </c>
      <c r="E120" s="11" t="s">
        <v>364</v>
      </c>
      <c r="F120" s="30" t="s">
        <v>361</v>
      </c>
      <c r="G120" s="10"/>
      <c r="I120" s="12" t="s">
        <v>9</v>
      </c>
      <c r="K120" s="8"/>
      <c r="L120" s="8"/>
    </row>
    <row r="121" spans="1:12" s="1" customFormat="1" ht="45.75" customHeight="1" x14ac:dyDescent="0.2">
      <c r="A121" s="9">
        <f>IF(I121&lt;&gt;"",COUNTA(I$1:I121),"")</f>
        <v>103</v>
      </c>
      <c r="B121" s="10" t="s">
        <v>128</v>
      </c>
      <c r="C121" s="11" t="s">
        <v>127</v>
      </c>
      <c r="D121" s="39">
        <v>10</v>
      </c>
      <c r="E121" s="11" t="s">
        <v>364</v>
      </c>
      <c r="F121" s="30" t="s">
        <v>362</v>
      </c>
      <c r="G121" s="10"/>
      <c r="I121" s="12" t="s">
        <v>9</v>
      </c>
      <c r="K121" s="8"/>
      <c r="L121" s="8"/>
    </row>
    <row r="122" spans="1:12" s="1" customFormat="1" ht="88.5" customHeight="1" x14ac:dyDescent="0.2">
      <c r="A122" s="9">
        <f>IF(I122&lt;&gt;"",COUNTA(I$1:I122),"")</f>
        <v>104</v>
      </c>
      <c r="B122" s="10" t="s">
        <v>129</v>
      </c>
      <c r="C122" s="11" t="s">
        <v>127</v>
      </c>
      <c r="D122" s="39">
        <v>10</v>
      </c>
      <c r="E122" s="11" t="s">
        <v>365</v>
      </c>
      <c r="F122" s="30" t="s">
        <v>362</v>
      </c>
      <c r="G122" s="10"/>
      <c r="I122" s="12" t="s">
        <v>9</v>
      </c>
      <c r="K122" s="8"/>
      <c r="L122" s="8"/>
    </row>
    <row r="123" spans="1:12" s="1" customFormat="1" x14ac:dyDescent="0.2">
      <c r="A123" s="46" t="s">
        <v>131</v>
      </c>
      <c r="B123" s="46"/>
      <c r="C123" s="46"/>
      <c r="D123" s="46"/>
      <c r="E123" s="46"/>
      <c r="F123" s="46"/>
      <c r="G123" s="46"/>
      <c r="I123" s="12" t="s">
        <v>9</v>
      </c>
      <c r="K123" s="8"/>
      <c r="L123" s="8"/>
    </row>
    <row r="124" spans="1:12" s="1" customFormat="1" ht="135" customHeight="1" x14ac:dyDescent="0.2">
      <c r="A124" s="9">
        <v>105</v>
      </c>
      <c r="B124" s="10" t="s">
        <v>132</v>
      </c>
      <c r="C124" s="11" t="s">
        <v>43</v>
      </c>
      <c r="D124" s="27">
        <f>0.46238*100</f>
        <v>46.238</v>
      </c>
      <c r="E124" s="11" t="s">
        <v>319</v>
      </c>
      <c r="F124" s="30"/>
      <c r="G124" s="10"/>
      <c r="I124" s="12" t="s">
        <v>9</v>
      </c>
      <c r="K124" s="8"/>
      <c r="L124" s="8"/>
    </row>
    <row r="125" spans="1:12" s="1" customFormat="1" ht="25.5" x14ac:dyDescent="0.2">
      <c r="A125" s="9">
        <v>106</v>
      </c>
      <c r="B125" s="10" t="s">
        <v>133</v>
      </c>
      <c r="C125" s="11" t="s">
        <v>127</v>
      </c>
      <c r="D125" s="33">
        <v>4.7625000000000002</v>
      </c>
      <c r="E125" s="11"/>
      <c r="F125" s="30"/>
      <c r="G125" s="10" t="s">
        <v>134</v>
      </c>
      <c r="I125" s="12" t="s">
        <v>9</v>
      </c>
      <c r="K125" s="8"/>
      <c r="L125" s="8"/>
    </row>
    <row r="126" spans="1:12" s="1" customFormat="1" ht="135" customHeight="1" x14ac:dyDescent="0.2">
      <c r="A126" s="9">
        <v>107</v>
      </c>
      <c r="B126" s="10" t="s">
        <v>135</v>
      </c>
      <c r="C126" s="11" t="s">
        <v>43</v>
      </c>
      <c r="D126" s="33">
        <f>0.4826*100</f>
        <v>48.26</v>
      </c>
      <c r="E126" s="11" t="s">
        <v>319</v>
      </c>
      <c r="F126" s="30"/>
      <c r="G126" s="10"/>
      <c r="K126" s="8" t="s">
        <v>131</v>
      </c>
      <c r="L126" s="8"/>
    </row>
    <row r="127" spans="1:12" s="1" customFormat="1" ht="135" customHeight="1" x14ac:dyDescent="0.2">
      <c r="A127" s="9">
        <f>IF(I127&lt;&gt;"",COUNTA(I$1:I127),"")</f>
        <v>108</v>
      </c>
      <c r="B127" s="10" t="s">
        <v>136</v>
      </c>
      <c r="C127" s="11" t="s">
        <v>43</v>
      </c>
      <c r="D127" s="33">
        <f>0.3946*100</f>
        <v>39.46</v>
      </c>
      <c r="E127" s="11" t="s">
        <v>319</v>
      </c>
      <c r="F127" s="30"/>
      <c r="G127" s="10"/>
      <c r="I127" s="12" t="s">
        <v>9</v>
      </c>
      <c r="K127" s="8"/>
      <c r="L127" s="8"/>
    </row>
    <row r="128" spans="1:12" s="1" customFormat="1" ht="135" customHeight="1" x14ac:dyDescent="0.2">
      <c r="A128" s="9">
        <f>IF(I128&lt;&gt;"",COUNTA(I$1:I128),"")</f>
        <v>109</v>
      </c>
      <c r="B128" s="10" t="s">
        <v>137</v>
      </c>
      <c r="C128" s="11" t="s">
        <v>43</v>
      </c>
      <c r="D128" s="36">
        <f>0.088*100</f>
        <v>8.7999999999999989</v>
      </c>
      <c r="E128" s="11" t="s">
        <v>319</v>
      </c>
      <c r="F128" s="30"/>
      <c r="G128" s="10"/>
      <c r="I128" s="12" t="s">
        <v>9</v>
      </c>
      <c r="K128" s="8"/>
      <c r="L128" s="8"/>
    </row>
    <row r="129" spans="1:12" s="1" customFormat="1" ht="135" customHeight="1" x14ac:dyDescent="0.2">
      <c r="A129" s="9">
        <f>IF(I129&lt;&gt;"",COUNTA(I$1:I129),"")</f>
        <v>110</v>
      </c>
      <c r="B129" s="10" t="s">
        <v>138</v>
      </c>
      <c r="C129" s="11" t="s">
        <v>43</v>
      </c>
      <c r="D129" s="27">
        <f>0.46238*100</f>
        <v>46.238</v>
      </c>
      <c r="E129" s="11" t="s">
        <v>319</v>
      </c>
      <c r="F129" s="30"/>
      <c r="G129" s="10"/>
      <c r="I129" s="12" t="s">
        <v>9</v>
      </c>
      <c r="K129" s="8"/>
      <c r="L129" s="8"/>
    </row>
    <row r="130" spans="1:12" s="1" customFormat="1" ht="63.75" x14ac:dyDescent="0.2">
      <c r="A130" s="9">
        <f>IF(I130&lt;&gt;"",COUNTA(I$1:I130),"")</f>
        <v>111</v>
      </c>
      <c r="B130" s="10" t="s">
        <v>139</v>
      </c>
      <c r="C130" s="11" t="s">
        <v>140</v>
      </c>
      <c r="D130" s="35">
        <v>17.57</v>
      </c>
      <c r="E130" s="11"/>
      <c r="F130" s="30" t="s">
        <v>363</v>
      </c>
      <c r="G130" s="10" t="s">
        <v>12</v>
      </c>
      <c r="I130" s="12" t="s">
        <v>9</v>
      </c>
      <c r="K130" s="8"/>
      <c r="L130" s="8"/>
    </row>
    <row r="131" spans="1:12" s="1" customFormat="1" ht="29.25" customHeight="1" x14ac:dyDescent="0.2">
      <c r="A131" s="9">
        <f>IF(I131&lt;&gt;"",COUNTA(I$1:I131),"")</f>
        <v>112</v>
      </c>
      <c r="B131" s="10" t="s">
        <v>133</v>
      </c>
      <c r="C131" s="11" t="s">
        <v>127</v>
      </c>
      <c r="D131" s="33">
        <v>6.0109000000000004</v>
      </c>
      <c r="E131" s="11"/>
      <c r="F131" s="30" t="s">
        <v>362</v>
      </c>
      <c r="G131" s="10" t="s">
        <v>141</v>
      </c>
      <c r="I131" s="12" t="s">
        <v>9</v>
      </c>
      <c r="K131" s="8"/>
      <c r="L131" s="8"/>
    </row>
    <row r="132" spans="1:12" s="1" customFormat="1" x14ac:dyDescent="0.2">
      <c r="A132" s="46" t="s">
        <v>142</v>
      </c>
      <c r="B132" s="46"/>
      <c r="C132" s="46"/>
      <c r="D132" s="46"/>
      <c r="E132" s="46"/>
      <c r="F132" s="46"/>
      <c r="G132" s="46"/>
      <c r="I132" s="12" t="s">
        <v>9</v>
      </c>
      <c r="K132" s="8"/>
      <c r="L132" s="8"/>
    </row>
    <row r="133" spans="1:12" s="1" customFormat="1" ht="135" customHeight="1" x14ac:dyDescent="0.2">
      <c r="A133" s="9">
        <v>113</v>
      </c>
      <c r="B133" s="10" t="s">
        <v>143</v>
      </c>
      <c r="C133" s="11" t="s">
        <v>43</v>
      </c>
      <c r="D133" s="35">
        <f>0.12*100</f>
        <v>12</v>
      </c>
      <c r="E133" s="11" t="s">
        <v>320</v>
      </c>
      <c r="F133" s="30"/>
      <c r="G133" s="10"/>
      <c r="I133" s="12" t="s">
        <v>9</v>
      </c>
      <c r="K133" s="8"/>
      <c r="L133" s="8"/>
    </row>
    <row r="134" spans="1:12" s="1" customFormat="1" ht="135" customHeight="1" x14ac:dyDescent="0.2">
      <c r="A134" s="9">
        <v>114</v>
      </c>
      <c r="B134" s="10" t="s">
        <v>144</v>
      </c>
      <c r="C134" s="11" t="s">
        <v>19</v>
      </c>
      <c r="D134" s="36">
        <v>0.108</v>
      </c>
      <c r="E134" s="11" t="s">
        <v>320</v>
      </c>
      <c r="F134" s="30"/>
      <c r="G134" s="10" t="s">
        <v>12</v>
      </c>
      <c r="I134" s="12" t="s">
        <v>9</v>
      </c>
      <c r="K134" s="8"/>
      <c r="L134" s="8"/>
    </row>
    <row r="135" spans="1:12" s="1" customFormat="1" ht="63.75" x14ac:dyDescent="0.2">
      <c r="A135" s="9">
        <v>115</v>
      </c>
      <c r="B135" s="10" t="s">
        <v>145</v>
      </c>
      <c r="C135" s="11" t="s">
        <v>19</v>
      </c>
      <c r="D135" s="36">
        <v>0.108</v>
      </c>
      <c r="E135" s="11"/>
      <c r="F135" s="30" t="s">
        <v>335</v>
      </c>
      <c r="G135" s="10" t="s">
        <v>321</v>
      </c>
      <c r="I135" s="12" t="s">
        <v>9</v>
      </c>
      <c r="K135" s="8"/>
      <c r="L135" s="8"/>
    </row>
    <row r="136" spans="1:12" s="1" customFormat="1" ht="135" customHeight="1" x14ac:dyDescent="0.2">
      <c r="A136" s="9">
        <v>116</v>
      </c>
      <c r="B136" s="10" t="s">
        <v>116</v>
      </c>
      <c r="C136" s="11" t="s">
        <v>19</v>
      </c>
      <c r="D136" s="35">
        <v>0.12</v>
      </c>
      <c r="E136" s="11" t="s">
        <v>320</v>
      </c>
      <c r="F136" s="30"/>
      <c r="G136" s="10" t="s">
        <v>12</v>
      </c>
      <c r="I136" s="12" t="s">
        <v>9</v>
      </c>
      <c r="K136" s="8"/>
      <c r="L136" s="8"/>
    </row>
    <row r="137" spans="1:12" s="1" customFormat="1" ht="63.75" x14ac:dyDescent="0.2">
      <c r="A137" s="9">
        <v>117</v>
      </c>
      <c r="B137" s="10" t="s">
        <v>117</v>
      </c>
      <c r="C137" s="11" t="s">
        <v>19</v>
      </c>
      <c r="D137" s="35">
        <v>0.12</v>
      </c>
      <c r="E137" s="11"/>
      <c r="F137" s="30" t="s">
        <v>324</v>
      </c>
      <c r="G137" s="10" t="s">
        <v>322</v>
      </c>
      <c r="K137" s="8" t="s">
        <v>142</v>
      </c>
      <c r="L137" s="8"/>
    </row>
    <row r="138" spans="1:12" s="1" customFormat="1" ht="138" customHeight="1" x14ac:dyDescent="0.2">
      <c r="A138" s="9">
        <f>IF(I138&lt;&gt;"",COUNTA(I$1:I138),"")</f>
        <v>118</v>
      </c>
      <c r="B138" s="10" t="s">
        <v>146</v>
      </c>
      <c r="C138" s="11" t="s">
        <v>49</v>
      </c>
      <c r="D138" s="36">
        <f>0.022*100</f>
        <v>2.1999999999999997</v>
      </c>
      <c r="E138" s="11" t="s">
        <v>320</v>
      </c>
      <c r="F138" s="30"/>
      <c r="G138" s="10"/>
      <c r="I138" s="12" t="s">
        <v>9</v>
      </c>
      <c r="K138" s="8"/>
      <c r="L138" s="8"/>
    </row>
    <row r="139" spans="1:12" s="1" customFormat="1" ht="51" x14ac:dyDescent="0.2">
      <c r="A139" s="9">
        <f>IF(I139&lt;&gt;"",COUNTA(I$1:I139),"")</f>
        <v>119</v>
      </c>
      <c r="B139" s="10" t="s">
        <v>114</v>
      </c>
      <c r="C139" s="11" t="s">
        <v>49</v>
      </c>
      <c r="D139" s="36">
        <v>2.2440000000000002</v>
      </c>
      <c r="E139" s="11"/>
      <c r="F139" s="40" t="s">
        <v>336</v>
      </c>
      <c r="G139" s="10" t="s">
        <v>323</v>
      </c>
      <c r="I139" s="12" t="s">
        <v>9</v>
      </c>
      <c r="K139" s="8"/>
      <c r="L139" s="8"/>
    </row>
    <row r="140" spans="1:12" s="1" customFormat="1" ht="135" customHeight="1" x14ac:dyDescent="0.2">
      <c r="A140" s="9">
        <f>IF(I140&lt;&gt;"",COUNTA(I$1:I140),"")</f>
        <v>120</v>
      </c>
      <c r="B140" s="10" t="s">
        <v>147</v>
      </c>
      <c r="C140" s="11" t="s">
        <v>11</v>
      </c>
      <c r="D140" s="37">
        <f>0.4*100</f>
        <v>40</v>
      </c>
      <c r="E140" s="11" t="s">
        <v>320</v>
      </c>
      <c r="F140" s="30"/>
      <c r="G140" s="10"/>
      <c r="I140" s="12" t="s">
        <v>9</v>
      </c>
      <c r="K140" s="8"/>
      <c r="L140" s="8"/>
    </row>
    <row r="141" spans="1:12" s="1" customFormat="1" ht="135" customHeight="1" x14ac:dyDescent="0.2">
      <c r="A141" s="9">
        <f>IF(I141&lt;&gt;"",COUNTA(I$1:I141),"")</f>
        <v>121</v>
      </c>
      <c r="B141" s="10" t="s">
        <v>148</v>
      </c>
      <c r="C141" s="11" t="s">
        <v>43</v>
      </c>
      <c r="D141" s="27">
        <f>0.42585*100</f>
        <v>42.585000000000001</v>
      </c>
      <c r="E141" s="11" t="s">
        <v>320</v>
      </c>
      <c r="F141" s="30"/>
      <c r="G141" s="10"/>
      <c r="I141" s="12" t="s">
        <v>9</v>
      </c>
      <c r="K141" s="8"/>
      <c r="L141" s="8"/>
    </row>
    <row r="142" spans="1:12" s="1" customFormat="1" ht="135" customHeight="1" x14ac:dyDescent="0.2">
      <c r="A142" s="9">
        <f>IF(I142&lt;&gt;"",COUNTA(I$1:I142),"")</f>
        <v>122</v>
      </c>
      <c r="B142" s="10" t="s">
        <v>149</v>
      </c>
      <c r="C142" s="11" t="s">
        <v>43</v>
      </c>
      <c r="D142" s="36">
        <v>42.585000000000001</v>
      </c>
      <c r="E142" s="11" t="s">
        <v>320</v>
      </c>
      <c r="F142" s="30"/>
      <c r="G142" s="10" t="s">
        <v>12</v>
      </c>
      <c r="I142" s="12" t="s">
        <v>9</v>
      </c>
      <c r="K142" s="8"/>
      <c r="L142" s="8"/>
    </row>
    <row r="143" spans="1:12" s="1" customFormat="1" ht="135" customHeight="1" x14ac:dyDescent="0.2">
      <c r="A143" s="9">
        <f>IF(I143&lt;&gt;"",COUNTA(I$1:I143),"")</f>
        <v>123</v>
      </c>
      <c r="B143" s="10" t="s">
        <v>150</v>
      </c>
      <c r="C143" s="11" t="s">
        <v>43</v>
      </c>
      <c r="D143" s="27">
        <f>0.42585*100</f>
        <v>42.585000000000001</v>
      </c>
      <c r="E143" s="11" t="s">
        <v>320</v>
      </c>
      <c r="F143" s="30"/>
      <c r="G143" s="10"/>
      <c r="I143" s="12" t="s">
        <v>9</v>
      </c>
      <c r="K143" s="8"/>
      <c r="L143" s="8"/>
    </row>
    <row r="144" spans="1:12" s="1" customFormat="1" ht="38.25" x14ac:dyDescent="0.2">
      <c r="A144" s="9">
        <f>IF(I144&lt;&gt;"",COUNTA(I$1:I144),"")</f>
        <v>124</v>
      </c>
      <c r="B144" s="10" t="s">
        <v>133</v>
      </c>
      <c r="C144" s="11" t="s">
        <v>127</v>
      </c>
      <c r="D144" s="36">
        <v>8.5169999999999995</v>
      </c>
      <c r="E144" s="11"/>
      <c r="F144" s="30" t="s">
        <v>325</v>
      </c>
      <c r="G144" s="10" t="s">
        <v>151</v>
      </c>
      <c r="I144" s="12" t="s">
        <v>9</v>
      </c>
      <c r="K144" s="8"/>
      <c r="L144" s="8"/>
    </row>
    <row r="145" spans="1:12" s="1" customFormat="1" ht="133.5" customHeight="1" x14ac:dyDescent="0.2">
      <c r="A145" s="9">
        <f>IF(I145&lt;&gt;"",COUNTA(I$1:I145),"")</f>
        <v>125</v>
      </c>
      <c r="B145" s="10" t="s">
        <v>152</v>
      </c>
      <c r="C145" s="11" t="s">
        <v>43</v>
      </c>
      <c r="D145" s="27">
        <f>0.42585*100</f>
        <v>42.585000000000001</v>
      </c>
      <c r="E145" s="11" t="s">
        <v>320</v>
      </c>
      <c r="F145" s="30"/>
      <c r="G145" s="10"/>
      <c r="I145" s="12" t="s">
        <v>9</v>
      </c>
      <c r="K145" s="8"/>
      <c r="L145" s="8"/>
    </row>
    <row r="146" spans="1:12" s="1" customFormat="1" ht="93.75" customHeight="1" x14ac:dyDescent="0.2">
      <c r="A146" s="9">
        <f>IF(I146&lt;&gt;"",COUNTA(I$1:I146),"")</f>
        <v>126</v>
      </c>
      <c r="B146" s="10" t="s">
        <v>210</v>
      </c>
      <c r="C146" s="11" t="s">
        <v>19</v>
      </c>
      <c r="D146" s="27">
        <v>0.51102000000000003</v>
      </c>
      <c r="E146" s="11"/>
      <c r="F146" s="30" t="s">
        <v>327</v>
      </c>
      <c r="G146" s="10" t="s">
        <v>337</v>
      </c>
      <c r="I146" s="12" t="s">
        <v>9</v>
      </c>
      <c r="K146" s="8"/>
      <c r="L146" s="8"/>
    </row>
    <row r="147" spans="1:12" s="1" customFormat="1" ht="95.25" customHeight="1" x14ac:dyDescent="0.2">
      <c r="A147" s="9">
        <f>IF(I147&lt;&gt;"",COUNTA(I$1:I147),"")</f>
        <v>127</v>
      </c>
      <c r="B147" s="10" t="s">
        <v>211</v>
      </c>
      <c r="C147" s="11" t="s">
        <v>43</v>
      </c>
      <c r="D147" s="33">
        <v>43.436700000000002</v>
      </c>
      <c r="E147" s="11"/>
      <c r="F147" s="30" t="s">
        <v>326</v>
      </c>
      <c r="G147" s="10" t="s">
        <v>338</v>
      </c>
      <c r="I147" s="12" t="s">
        <v>9</v>
      </c>
      <c r="K147" s="8"/>
      <c r="L147" s="8"/>
    </row>
    <row r="148" spans="1:12" s="1" customFormat="1" ht="138.75" customHeight="1" x14ac:dyDescent="0.2">
      <c r="A148" s="9">
        <f>IF(I148&lt;&gt;"",COUNTA(I$1:I148),"")</f>
        <v>128</v>
      </c>
      <c r="B148" s="10" t="s">
        <v>121</v>
      </c>
      <c r="C148" s="11" t="s">
        <v>19</v>
      </c>
      <c r="D148" s="36">
        <v>0.16800000000000001</v>
      </c>
      <c r="E148" s="11" t="s">
        <v>320</v>
      </c>
      <c r="F148" s="30"/>
      <c r="G148" s="10" t="s">
        <v>12</v>
      </c>
      <c r="I148" s="12" t="s">
        <v>9</v>
      </c>
      <c r="K148" s="8"/>
      <c r="L148" s="8"/>
    </row>
    <row r="149" spans="1:12" s="1" customFormat="1" ht="178.5" x14ac:dyDescent="0.2">
      <c r="A149" s="9">
        <f>IF(I149&lt;&gt;"",COUNTA(I$1:I149),"")</f>
        <v>129</v>
      </c>
      <c r="B149" s="10" t="s">
        <v>122</v>
      </c>
      <c r="C149" s="11" t="s">
        <v>19</v>
      </c>
      <c r="D149" s="36">
        <v>0.16800000000000001</v>
      </c>
      <c r="E149" s="11"/>
      <c r="F149" s="30" t="s">
        <v>340</v>
      </c>
      <c r="G149" s="10" t="s">
        <v>339</v>
      </c>
      <c r="I149" s="12" t="s">
        <v>9</v>
      </c>
      <c r="K149" s="8"/>
      <c r="L149" s="8"/>
    </row>
    <row r="150" spans="1:12" s="1" customFormat="1" ht="135" customHeight="1" x14ac:dyDescent="0.2">
      <c r="A150" s="9">
        <f>IF(I150&lt;&gt;"",COUNTA(I$1:I150),"")</f>
        <v>130</v>
      </c>
      <c r="B150" s="10" t="s">
        <v>153</v>
      </c>
      <c r="C150" s="11" t="s">
        <v>19</v>
      </c>
      <c r="D150" s="36">
        <v>0.17799999999999999</v>
      </c>
      <c r="E150" s="11" t="s">
        <v>320</v>
      </c>
      <c r="F150" s="30"/>
      <c r="G150" s="10" t="s">
        <v>12</v>
      </c>
      <c r="I150" s="12" t="s">
        <v>9</v>
      </c>
      <c r="K150" s="8"/>
      <c r="L150" s="8"/>
    </row>
    <row r="151" spans="1:12" s="1" customFormat="1" ht="178.5" x14ac:dyDescent="0.2">
      <c r="A151" s="9">
        <f>IF(I151&lt;&gt;"",COUNTA(I$1:I151),"")</f>
        <v>131</v>
      </c>
      <c r="B151" s="10" t="s">
        <v>122</v>
      </c>
      <c r="C151" s="11" t="s">
        <v>19</v>
      </c>
      <c r="D151" s="36">
        <v>0.17799999999999999</v>
      </c>
      <c r="E151" s="11"/>
      <c r="F151" s="30" t="s">
        <v>340</v>
      </c>
      <c r="G151" s="10" t="s">
        <v>341</v>
      </c>
      <c r="I151" s="12" t="s">
        <v>9</v>
      </c>
      <c r="K151" s="8"/>
      <c r="L151" s="8"/>
    </row>
    <row r="152" spans="1:12" s="1" customFormat="1" ht="135" customHeight="1" x14ac:dyDescent="0.2">
      <c r="A152" s="9">
        <f>IF(I152&lt;&gt;"",COUNTA(I$1:I152),"")</f>
        <v>132</v>
      </c>
      <c r="B152" s="10" t="s">
        <v>154</v>
      </c>
      <c r="C152" s="11" t="s">
        <v>65</v>
      </c>
      <c r="D152" s="36">
        <f>0.142*100</f>
        <v>14.2</v>
      </c>
      <c r="E152" s="11" t="s">
        <v>320</v>
      </c>
      <c r="F152" s="30"/>
      <c r="G152" s="10"/>
      <c r="I152" s="12" t="s">
        <v>9</v>
      </c>
      <c r="K152" s="8"/>
      <c r="L152" s="8"/>
    </row>
    <row r="153" spans="1:12" s="1" customFormat="1" ht="74.25" customHeight="1" x14ac:dyDescent="0.2">
      <c r="A153" s="9">
        <f>IF(I153&lt;&gt;"",COUNTA(I$1:I153),"")</f>
        <v>133</v>
      </c>
      <c r="B153" s="10" t="s">
        <v>366</v>
      </c>
      <c r="C153" s="11" t="s">
        <v>11</v>
      </c>
      <c r="D153" s="37">
        <v>15</v>
      </c>
      <c r="E153" s="11"/>
      <c r="F153" s="30" t="s">
        <v>342</v>
      </c>
      <c r="G153" s="10"/>
      <c r="I153" s="12" t="s">
        <v>9</v>
      </c>
      <c r="K153" s="8"/>
      <c r="L153" s="8"/>
    </row>
    <row r="154" spans="1:12" s="1" customFormat="1" ht="135" customHeight="1" x14ac:dyDescent="0.2">
      <c r="A154" s="9">
        <f>IF(I154&lt;&gt;"",COUNTA(I$1:I154),"")</f>
        <v>134</v>
      </c>
      <c r="B154" s="10" t="s">
        <v>155</v>
      </c>
      <c r="C154" s="11" t="s">
        <v>43</v>
      </c>
      <c r="D154" s="35">
        <v>20.45</v>
      </c>
      <c r="E154" s="11" t="s">
        <v>320</v>
      </c>
      <c r="F154" s="30"/>
      <c r="G154" s="10"/>
      <c r="I154" s="12" t="s">
        <v>9</v>
      </c>
      <c r="K154" s="8"/>
      <c r="L154" s="8"/>
    </row>
    <row r="155" spans="1:12" s="1" customFormat="1" ht="116.25" customHeight="1" x14ac:dyDescent="0.2">
      <c r="A155" s="9">
        <f>IF(I155&lt;&gt;"",COUNTA(I$1:I155),"")</f>
        <v>135</v>
      </c>
      <c r="B155" s="10" t="s">
        <v>156</v>
      </c>
      <c r="C155" s="11" t="s">
        <v>43</v>
      </c>
      <c r="D155" s="35">
        <v>24.54</v>
      </c>
      <c r="E155" s="11"/>
      <c r="F155" s="30" t="s">
        <v>329</v>
      </c>
      <c r="G155" s="10" t="s">
        <v>157</v>
      </c>
      <c r="I155" s="12" t="s">
        <v>9</v>
      </c>
      <c r="K155" s="8"/>
      <c r="L155" s="8"/>
    </row>
    <row r="156" spans="1:12" s="1" customFormat="1" ht="63.75" x14ac:dyDescent="0.2">
      <c r="A156" s="9">
        <f>IF(I156&lt;&gt;"",COUNTA(I$1:I156),"")</f>
        <v>136</v>
      </c>
      <c r="B156" s="10" t="s">
        <v>158</v>
      </c>
      <c r="C156" s="11" t="s">
        <v>43</v>
      </c>
      <c r="D156" s="33">
        <f>0.2134*100</f>
        <v>21.34</v>
      </c>
      <c r="E156" s="11"/>
      <c r="F156" s="30" t="s">
        <v>330</v>
      </c>
      <c r="G156" s="10" t="s">
        <v>331</v>
      </c>
      <c r="I156" s="12" t="s">
        <v>9</v>
      </c>
      <c r="K156" s="8"/>
      <c r="L156" s="8"/>
    </row>
    <row r="157" spans="1:12" s="1" customFormat="1" ht="63.75" x14ac:dyDescent="0.2">
      <c r="A157" s="9">
        <f>IF(I157&lt;&gt;"",COUNTA(I$1:I157),"")</f>
        <v>137</v>
      </c>
      <c r="B157" s="10" t="s">
        <v>130</v>
      </c>
      <c r="C157" s="11" t="s">
        <v>43</v>
      </c>
      <c r="D157" s="33">
        <f>0.2134*100</f>
        <v>21.34</v>
      </c>
      <c r="E157" s="11"/>
      <c r="F157" s="30" t="s">
        <v>332</v>
      </c>
      <c r="G157" s="10" t="s">
        <v>331</v>
      </c>
      <c r="I157" s="12" t="s">
        <v>9</v>
      </c>
      <c r="K157" s="8"/>
      <c r="L157" s="8"/>
    </row>
    <row r="158" spans="1:12" s="1" customFormat="1" ht="51" x14ac:dyDescent="0.2">
      <c r="A158" s="9">
        <f>IF(I158&lt;&gt;"",COUNTA(I$1:I158),"")</f>
        <v>138</v>
      </c>
      <c r="B158" s="10" t="s">
        <v>126</v>
      </c>
      <c r="C158" s="11" t="s">
        <v>127</v>
      </c>
      <c r="D158" s="39">
        <v>2</v>
      </c>
      <c r="E158" s="11"/>
      <c r="F158" s="30" t="s">
        <v>333</v>
      </c>
      <c r="G158" s="10" t="s">
        <v>334</v>
      </c>
      <c r="I158" s="12" t="s">
        <v>9</v>
      </c>
      <c r="K158" s="8"/>
      <c r="L158" s="8"/>
    </row>
    <row r="159" spans="1:12" s="1" customFormat="1" x14ac:dyDescent="0.2">
      <c r="A159" s="46" t="s">
        <v>159</v>
      </c>
      <c r="B159" s="46"/>
      <c r="C159" s="46"/>
      <c r="D159" s="46"/>
      <c r="E159" s="46"/>
      <c r="F159" s="46"/>
      <c r="G159" s="46"/>
      <c r="I159" s="12" t="s">
        <v>9</v>
      </c>
      <c r="K159" s="8"/>
      <c r="L159" s="8"/>
    </row>
    <row r="160" spans="1:12" s="1" customFormat="1" ht="135" customHeight="1" x14ac:dyDescent="0.2">
      <c r="A160" s="9">
        <v>139</v>
      </c>
      <c r="B160" s="10" t="s">
        <v>160</v>
      </c>
      <c r="C160" s="11" t="s">
        <v>11</v>
      </c>
      <c r="D160" s="39">
        <v>24</v>
      </c>
      <c r="E160" s="11" t="s">
        <v>343</v>
      </c>
      <c r="F160" s="41"/>
      <c r="G160" s="10" t="s">
        <v>12</v>
      </c>
      <c r="I160" s="12" t="s">
        <v>9</v>
      </c>
      <c r="K160" s="8"/>
      <c r="L160" s="8"/>
    </row>
    <row r="161" spans="1:12" s="1" customFormat="1" ht="89.25" x14ac:dyDescent="0.2">
      <c r="A161" s="9">
        <v>140</v>
      </c>
      <c r="B161" s="10" t="s">
        <v>161</v>
      </c>
      <c r="C161" s="11" t="s">
        <v>11</v>
      </c>
      <c r="D161" s="39">
        <v>24</v>
      </c>
      <c r="E161" s="11" t="s">
        <v>290</v>
      </c>
      <c r="F161" s="30" t="s">
        <v>345</v>
      </c>
      <c r="G161" s="10" t="s">
        <v>12</v>
      </c>
      <c r="I161" s="12" t="s">
        <v>9</v>
      </c>
      <c r="K161" s="8"/>
      <c r="L161" s="8"/>
    </row>
    <row r="162" spans="1:12" s="1" customFormat="1" ht="135" customHeight="1" x14ac:dyDescent="0.2">
      <c r="A162" s="9">
        <v>141</v>
      </c>
      <c r="B162" s="10" t="s">
        <v>162</v>
      </c>
      <c r="C162" s="11" t="s">
        <v>65</v>
      </c>
      <c r="D162" s="39">
        <v>302.5</v>
      </c>
      <c r="E162" s="11" t="s">
        <v>343</v>
      </c>
      <c r="F162" s="41"/>
      <c r="G162" s="10" t="s">
        <v>12</v>
      </c>
      <c r="I162" s="12" t="s">
        <v>9</v>
      </c>
      <c r="K162" s="8"/>
      <c r="L162" s="8"/>
    </row>
    <row r="163" spans="1:12" s="1" customFormat="1" ht="102" x14ac:dyDescent="0.2">
      <c r="A163" s="9">
        <v>142</v>
      </c>
      <c r="B163" s="10" t="s">
        <v>163</v>
      </c>
      <c r="C163" s="11" t="s">
        <v>11</v>
      </c>
      <c r="D163" s="39">
        <v>101</v>
      </c>
      <c r="E163" s="11" t="s">
        <v>290</v>
      </c>
      <c r="F163" s="30" t="s">
        <v>344</v>
      </c>
      <c r="G163" s="10" t="s">
        <v>164</v>
      </c>
      <c r="I163" s="12" t="s">
        <v>9</v>
      </c>
      <c r="K163" s="8"/>
      <c r="L163" s="8"/>
    </row>
    <row r="164" spans="1:12" s="1" customFormat="1" ht="135" customHeight="1" x14ac:dyDescent="0.2">
      <c r="A164" s="9">
        <v>143</v>
      </c>
      <c r="B164" s="10" t="s">
        <v>165</v>
      </c>
      <c r="C164" s="11" t="s">
        <v>11</v>
      </c>
      <c r="D164" s="39">
        <v>72</v>
      </c>
      <c r="E164" s="11" t="s">
        <v>343</v>
      </c>
      <c r="F164" s="41"/>
      <c r="G164" s="10" t="s">
        <v>166</v>
      </c>
      <c r="I164" s="12" t="s">
        <v>9</v>
      </c>
      <c r="K164" s="8"/>
      <c r="L164" s="8"/>
    </row>
    <row r="165" spans="1:12" s="1" customFormat="1" ht="102" x14ac:dyDescent="0.2">
      <c r="A165" s="9">
        <v>144</v>
      </c>
      <c r="B165" s="10" t="s">
        <v>167</v>
      </c>
      <c r="C165" s="11" t="s">
        <v>11</v>
      </c>
      <c r="D165" s="39">
        <v>72</v>
      </c>
      <c r="E165" s="11" t="s">
        <v>290</v>
      </c>
      <c r="F165" s="30" t="s">
        <v>346</v>
      </c>
      <c r="G165" s="10" t="s">
        <v>166</v>
      </c>
      <c r="I165" s="12" t="s">
        <v>9</v>
      </c>
      <c r="K165" s="8"/>
      <c r="L165" s="8"/>
    </row>
    <row r="166" spans="1:12" s="1" customFormat="1" ht="89.25" x14ac:dyDescent="0.2">
      <c r="A166" s="9">
        <v>145</v>
      </c>
      <c r="B166" s="10" t="s">
        <v>168</v>
      </c>
      <c r="C166" s="11" t="s">
        <v>11</v>
      </c>
      <c r="D166" s="39">
        <v>268</v>
      </c>
      <c r="E166" s="11" t="s">
        <v>290</v>
      </c>
      <c r="F166" s="30" t="s">
        <v>347</v>
      </c>
      <c r="G166" s="10" t="s">
        <v>12</v>
      </c>
      <c r="K166" s="8" t="s">
        <v>159</v>
      </c>
      <c r="L166" s="8"/>
    </row>
    <row r="167" spans="1:12" s="1" customFormat="1" ht="84" customHeight="1" x14ac:dyDescent="0.2">
      <c r="A167" s="9">
        <v>146</v>
      </c>
      <c r="B167" s="10" t="s">
        <v>169</v>
      </c>
      <c r="C167" s="11" t="s">
        <v>11</v>
      </c>
      <c r="D167" s="35">
        <f>2.68*100</f>
        <v>268</v>
      </c>
      <c r="E167" s="11" t="s">
        <v>290</v>
      </c>
      <c r="F167" s="30" t="s">
        <v>348</v>
      </c>
      <c r="G167" s="10"/>
      <c r="I167" s="12" t="s">
        <v>9</v>
      </c>
      <c r="K167" s="8"/>
      <c r="L167" s="8"/>
    </row>
    <row r="168" spans="1:12" s="1" customFormat="1" ht="135" customHeight="1" x14ac:dyDescent="0.2">
      <c r="A168" s="9">
        <v>147</v>
      </c>
      <c r="B168" s="10" t="s">
        <v>212</v>
      </c>
      <c r="C168" s="11" t="s">
        <v>49</v>
      </c>
      <c r="D168" s="33">
        <f>0.0045*100</f>
        <v>0.44999999999999996</v>
      </c>
      <c r="E168" s="11" t="s">
        <v>343</v>
      </c>
      <c r="F168" s="30"/>
      <c r="G168" s="10" t="s">
        <v>280</v>
      </c>
      <c r="I168" s="12" t="s">
        <v>9</v>
      </c>
      <c r="K168" s="8"/>
      <c r="L168" s="8"/>
    </row>
    <row r="169" spans="1:12" s="1" customFormat="1" ht="140.25" x14ac:dyDescent="0.2">
      <c r="A169" s="9">
        <v>148</v>
      </c>
      <c r="B169" s="10" t="s">
        <v>170</v>
      </c>
      <c r="C169" s="11" t="s">
        <v>11</v>
      </c>
      <c r="D169" s="39">
        <v>3</v>
      </c>
      <c r="E169" s="11" t="s">
        <v>290</v>
      </c>
      <c r="F169" s="30" t="s">
        <v>253</v>
      </c>
      <c r="G169" s="10" t="s">
        <v>12</v>
      </c>
      <c r="I169" s="12" t="s">
        <v>9</v>
      </c>
      <c r="K169" s="8"/>
      <c r="L169" s="8"/>
    </row>
    <row r="170" spans="1:12" s="1" customFormat="1" ht="140.25" x14ac:dyDescent="0.2">
      <c r="A170" s="9">
        <v>149</v>
      </c>
      <c r="B170" s="10" t="s">
        <v>171</v>
      </c>
      <c r="C170" s="11" t="s">
        <v>11</v>
      </c>
      <c r="D170" s="39">
        <v>3</v>
      </c>
      <c r="E170" s="11" t="s">
        <v>290</v>
      </c>
      <c r="F170" s="30" t="s">
        <v>254</v>
      </c>
      <c r="G170" s="10" t="s">
        <v>12</v>
      </c>
      <c r="I170" s="12" t="s">
        <v>9</v>
      </c>
      <c r="K170" s="8"/>
      <c r="L170" s="8"/>
    </row>
    <row r="171" spans="1:12" s="1" customFormat="1" ht="87.75" customHeight="1" x14ac:dyDescent="0.2">
      <c r="A171" s="9">
        <v>150</v>
      </c>
      <c r="B171" s="10" t="s">
        <v>172</v>
      </c>
      <c r="C171" s="11" t="s">
        <v>11</v>
      </c>
      <c r="D171" s="35">
        <f>5.36*100</f>
        <v>536</v>
      </c>
      <c r="E171" s="11" t="s">
        <v>290</v>
      </c>
      <c r="F171" s="30" t="s">
        <v>349</v>
      </c>
      <c r="G171" s="10"/>
      <c r="I171" s="12" t="s">
        <v>9</v>
      </c>
      <c r="K171" s="8"/>
      <c r="L171" s="8"/>
    </row>
    <row r="172" spans="1:12" s="1" customFormat="1" x14ac:dyDescent="0.2">
      <c r="A172" s="46" t="s">
        <v>173</v>
      </c>
      <c r="B172" s="46"/>
      <c r="C172" s="46"/>
      <c r="D172" s="46"/>
      <c r="E172" s="46"/>
      <c r="F172" s="46"/>
      <c r="G172" s="46"/>
      <c r="I172" s="12" t="s">
        <v>9</v>
      </c>
      <c r="K172" s="8"/>
      <c r="L172" s="8"/>
    </row>
    <row r="173" spans="1:12" s="1" customFormat="1" ht="135" customHeight="1" x14ac:dyDescent="0.2">
      <c r="A173" s="9">
        <v>151</v>
      </c>
      <c r="B173" s="10" t="s">
        <v>174</v>
      </c>
      <c r="C173" s="11" t="s">
        <v>11</v>
      </c>
      <c r="D173" s="35">
        <f>0.01*100</f>
        <v>1</v>
      </c>
      <c r="E173" s="11" t="s">
        <v>328</v>
      </c>
      <c r="F173" s="30"/>
      <c r="G173" s="10"/>
      <c r="I173" s="12" t="s">
        <v>9</v>
      </c>
      <c r="K173" s="8"/>
      <c r="L173" s="8"/>
    </row>
    <row r="174" spans="1:12" s="1" customFormat="1" ht="89.25" x14ac:dyDescent="0.2">
      <c r="A174" s="9">
        <v>152</v>
      </c>
      <c r="B174" s="10" t="s">
        <v>175</v>
      </c>
      <c r="C174" s="11" t="s">
        <v>11</v>
      </c>
      <c r="D174" s="35">
        <v>1</v>
      </c>
      <c r="E174" s="11" t="s">
        <v>364</v>
      </c>
      <c r="F174" s="30" t="s">
        <v>256</v>
      </c>
      <c r="G174" s="10" t="s">
        <v>12</v>
      </c>
      <c r="I174" s="12" t="s">
        <v>9</v>
      </c>
      <c r="K174" s="8"/>
      <c r="L174" s="8"/>
    </row>
    <row r="175" spans="1:12" s="1" customFormat="1" ht="160.5" customHeight="1" x14ac:dyDescent="0.2">
      <c r="A175" s="9">
        <v>153</v>
      </c>
      <c r="B175" s="10" t="s">
        <v>176</v>
      </c>
      <c r="C175" s="11" t="s">
        <v>11</v>
      </c>
      <c r="D175" s="35">
        <v>1</v>
      </c>
      <c r="E175" s="11" t="s">
        <v>364</v>
      </c>
      <c r="F175" s="30" t="s">
        <v>255</v>
      </c>
      <c r="G175" s="10" t="s">
        <v>12</v>
      </c>
      <c r="I175" s="12" t="s">
        <v>9</v>
      </c>
      <c r="K175" s="8"/>
      <c r="L175" s="8"/>
    </row>
    <row r="176" spans="1:12" s="1" customFormat="1" ht="89.25" x14ac:dyDescent="0.2">
      <c r="A176" s="9">
        <v>154</v>
      </c>
      <c r="B176" s="10" t="s">
        <v>177</v>
      </c>
      <c r="C176" s="11" t="s">
        <v>11</v>
      </c>
      <c r="D176" s="35">
        <v>1</v>
      </c>
      <c r="E176" s="11" t="s">
        <v>364</v>
      </c>
      <c r="F176" s="30" t="s">
        <v>257</v>
      </c>
      <c r="G176" s="10" t="s">
        <v>12</v>
      </c>
      <c r="I176" s="12" t="s">
        <v>9</v>
      </c>
      <c r="K176" s="8"/>
      <c r="L176" s="8"/>
    </row>
    <row r="177" spans="1:12" s="1" customFormat="1" ht="135" customHeight="1" x14ac:dyDescent="0.2">
      <c r="A177" s="9">
        <v>155</v>
      </c>
      <c r="B177" s="10" t="s">
        <v>178</v>
      </c>
      <c r="C177" s="11" t="s">
        <v>11</v>
      </c>
      <c r="D177" s="35">
        <f>0.01*100</f>
        <v>1</v>
      </c>
      <c r="E177" s="11" t="s">
        <v>328</v>
      </c>
      <c r="F177" s="30"/>
      <c r="G177" s="10"/>
      <c r="I177" s="12" t="s">
        <v>9</v>
      </c>
      <c r="K177" s="8"/>
      <c r="L177" s="8"/>
    </row>
    <row r="178" spans="1:12" s="1" customFormat="1" ht="193.5" customHeight="1" x14ac:dyDescent="0.2">
      <c r="A178" s="9">
        <v>156</v>
      </c>
      <c r="B178" s="10" t="s">
        <v>179</v>
      </c>
      <c r="C178" s="11" t="s">
        <v>11</v>
      </c>
      <c r="D178" s="35">
        <v>1</v>
      </c>
      <c r="E178" s="11" t="s">
        <v>364</v>
      </c>
      <c r="F178" s="30" t="s">
        <v>258</v>
      </c>
      <c r="G178" s="10" t="s">
        <v>12</v>
      </c>
      <c r="I178" s="12" t="s">
        <v>9</v>
      </c>
      <c r="K178" s="8"/>
      <c r="L178" s="8"/>
    </row>
    <row r="179" spans="1:12" s="1" customFormat="1" ht="111" customHeight="1" x14ac:dyDescent="0.2">
      <c r="A179" s="9">
        <v>157</v>
      </c>
      <c r="B179" s="10" t="s">
        <v>180</v>
      </c>
      <c r="C179" s="11" t="s">
        <v>65</v>
      </c>
      <c r="D179" s="35">
        <f>0.3*100</f>
        <v>30</v>
      </c>
      <c r="E179" s="11" t="s">
        <v>364</v>
      </c>
      <c r="F179" s="30" t="s">
        <v>259</v>
      </c>
      <c r="G179" s="10"/>
      <c r="I179" s="12" t="s">
        <v>9</v>
      </c>
      <c r="K179" s="8"/>
      <c r="L179" s="8"/>
    </row>
    <row r="180" spans="1:12" s="1" customFormat="1" ht="111" customHeight="1" x14ac:dyDescent="0.2">
      <c r="A180" s="9">
        <v>158</v>
      </c>
      <c r="B180" s="10" t="s">
        <v>181</v>
      </c>
      <c r="C180" s="11" t="s">
        <v>65</v>
      </c>
      <c r="D180" s="35">
        <f>0.03*1000</f>
        <v>30</v>
      </c>
      <c r="E180" s="11" t="s">
        <v>364</v>
      </c>
      <c r="F180" s="30" t="s">
        <v>259</v>
      </c>
      <c r="G180" s="10"/>
      <c r="K180" s="8" t="s">
        <v>173</v>
      </c>
      <c r="L180" s="8"/>
    </row>
    <row r="181" spans="1:12" s="1" customFormat="1" ht="111" customHeight="1" x14ac:dyDescent="0.2">
      <c r="A181" s="9">
        <f>IF(I181&lt;&gt;"",COUNTA(I$1:I181),"")</f>
        <v>159</v>
      </c>
      <c r="B181" s="10" t="s">
        <v>182</v>
      </c>
      <c r="C181" s="11" t="s">
        <v>65</v>
      </c>
      <c r="D181" s="35">
        <f>0.3*100</f>
        <v>30</v>
      </c>
      <c r="E181" s="11" t="s">
        <v>364</v>
      </c>
      <c r="F181" s="30" t="s">
        <v>259</v>
      </c>
      <c r="G181" s="10"/>
      <c r="I181" s="12" t="s">
        <v>9</v>
      </c>
      <c r="K181" s="8"/>
      <c r="L181" s="8"/>
    </row>
    <row r="182" spans="1:12" s="1" customFormat="1" ht="110.25" customHeight="1" x14ac:dyDescent="0.2">
      <c r="A182" s="9">
        <f>IF(I182&lt;&gt;"",COUNTA(I$1:I182),"")</f>
        <v>160</v>
      </c>
      <c r="B182" s="10" t="s">
        <v>183</v>
      </c>
      <c r="C182" s="11" t="s">
        <v>65</v>
      </c>
      <c r="D182" s="35">
        <v>30</v>
      </c>
      <c r="E182" s="11" t="s">
        <v>364</v>
      </c>
      <c r="F182" s="30" t="s">
        <v>259</v>
      </c>
      <c r="G182" s="10" t="s">
        <v>12</v>
      </c>
      <c r="I182" s="12" t="s">
        <v>9</v>
      </c>
      <c r="K182" s="8"/>
      <c r="L182" s="8"/>
    </row>
    <row r="183" spans="1:12" s="1" customFormat="1" ht="135" customHeight="1" x14ac:dyDescent="0.2">
      <c r="A183" s="9">
        <f>IF(I183&lt;&gt;"",COUNTA(I$1:I183),"")</f>
        <v>161</v>
      </c>
      <c r="B183" s="10" t="s">
        <v>184</v>
      </c>
      <c r="C183" s="11" t="s">
        <v>65</v>
      </c>
      <c r="D183" s="35">
        <f>0.3*100</f>
        <v>30</v>
      </c>
      <c r="E183" s="11" t="s">
        <v>328</v>
      </c>
      <c r="F183" s="30"/>
      <c r="G183" s="10"/>
      <c r="I183" s="12" t="s">
        <v>9</v>
      </c>
      <c r="K183" s="8"/>
      <c r="L183" s="8"/>
    </row>
    <row r="184" spans="1:12" s="1" customFormat="1" ht="59.25" customHeight="1" x14ac:dyDescent="0.2">
      <c r="A184" s="9">
        <f>IF(I184&lt;&gt;"",COUNTA(I$1:I184),"")</f>
        <v>162</v>
      </c>
      <c r="B184" s="10" t="s">
        <v>185</v>
      </c>
      <c r="C184" s="11" t="s">
        <v>11</v>
      </c>
      <c r="D184" s="35">
        <v>2</v>
      </c>
      <c r="E184" s="11" t="s">
        <v>364</v>
      </c>
      <c r="F184" s="30" t="s">
        <v>350</v>
      </c>
      <c r="G184" s="10" t="s">
        <v>12</v>
      </c>
      <c r="I184" s="12" t="s">
        <v>9</v>
      </c>
      <c r="K184" s="8"/>
      <c r="L184" s="8"/>
    </row>
    <row r="185" spans="1:12" s="1" customFormat="1" ht="156.75" customHeight="1" x14ac:dyDescent="0.2">
      <c r="A185" s="9">
        <f>IF(I185&lt;&gt;"",COUNTA(I$1:I185),"")</f>
        <v>163</v>
      </c>
      <c r="B185" s="10" t="s">
        <v>186</v>
      </c>
      <c r="C185" s="11" t="s">
        <v>11</v>
      </c>
      <c r="D185" s="35">
        <v>1</v>
      </c>
      <c r="E185" s="11" t="s">
        <v>364</v>
      </c>
      <c r="F185" s="30" t="s">
        <v>260</v>
      </c>
      <c r="G185" s="10" t="s">
        <v>12</v>
      </c>
      <c r="I185" s="12" t="s">
        <v>9</v>
      </c>
      <c r="K185" s="8"/>
      <c r="L185" s="8"/>
    </row>
    <row r="186" spans="1:12" s="1" customFormat="1" ht="63.75" x14ac:dyDescent="0.2">
      <c r="A186" s="9">
        <f>IF(I186&lt;&gt;"",COUNTA(I$1:I186),"")</f>
        <v>164</v>
      </c>
      <c r="B186" s="10" t="s">
        <v>261</v>
      </c>
      <c r="C186" s="11" t="s">
        <v>11</v>
      </c>
      <c r="D186" s="35">
        <v>1</v>
      </c>
      <c r="E186" s="11" t="s">
        <v>364</v>
      </c>
      <c r="F186" s="30" t="s">
        <v>262</v>
      </c>
      <c r="G186" s="10" t="s">
        <v>12</v>
      </c>
      <c r="I186" s="12" t="s">
        <v>9</v>
      </c>
      <c r="K186" s="8"/>
      <c r="L186" s="8"/>
    </row>
    <row r="187" spans="1:12" s="1" customFormat="1" x14ac:dyDescent="0.2">
      <c r="A187" s="46" t="s">
        <v>187</v>
      </c>
      <c r="B187" s="46"/>
      <c r="C187" s="46"/>
      <c r="D187" s="46"/>
      <c r="E187" s="46"/>
      <c r="F187" s="46"/>
      <c r="G187" s="46"/>
      <c r="I187" s="12" t="s">
        <v>9</v>
      </c>
      <c r="K187" s="8"/>
      <c r="L187" s="8"/>
    </row>
    <row r="188" spans="1:12" s="1" customFormat="1" ht="51.75" customHeight="1" x14ac:dyDescent="0.2">
      <c r="A188" s="9">
        <v>165</v>
      </c>
      <c r="B188" s="10" t="s">
        <v>188</v>
      </c>
      <c r="C188" s="11" t="s">
        <v>43</v>
      </c>
      <c r="D188" s="39">
        <v>56</v>
      </c>
      <c r="E188" s="11" t="s">
        <v>290</v>
      </c>
      <c r="F188" s="30"/>
      <c r="G188" s="10" t="s">
        <v>189</v>
      </c>
      <c r="I188" s="12" t="s">
        <v>9</v>
      </c>
      <c r="K188" s="8"/>
      <c r="L188" s="8"/>
    </row>
    <row r="189" spans="1:12" s="1" customFormat="1" ht="51" x14ac:dyDescent="0.2">
      <c r="A189" s="9">
        <v>166</v>
      </c>
      <c r="B189" s="10" t="s">
        <v>190</v>
      </c>
      <c r="C189" s="11" t="s">
        <v>65</v>
      </c>
      <c r="D189" s="39">
        <v>30</v>
      </c>
      <c r="E189" s="11" t="s">
        <v>290</v>
      </c>
      <c r="F189" s="30"/>
      <c r="G189" s="10" t="s">
        <v>191</v>
      </c>
      <c r="I189" s="12" t="s">
        <v>9</v>
      </c>
      <c r="K189" s="8"/>
      <c r="L189" s="8"/>
    </row>
    <row r="190" spans="1:12" s="1" customFormat="1" ht="51" x14ac:dyDescent="0.2">
      <c r="A190" s="9">
        <v>167</v>
      </c>
      <c r="B190" s="10" t="s">
        <v>192</v>
      </c>
      <c r="C190" s="11" t="s">
        <v>43</v>
      </c>
      <c r="D190" s="39">
        <v>56</v>
      </c>
      <c r="E190" s="11" t="s">
        <v>290</v>
      </c>
      <c r="F190" s="30"/>
      <c r="G190" s="10" t="s">
        <v>189</v>
      </c>
      <c r="I190" s="12" t="s">
        <v>9</v>
      </c>
      <c r="K190" s="8"/>
      <c r="L190" s="8"/>
    </row>
    <row r="191" spans="1:12" s="1" customFormat="1" ht="51" x14ac:dyDescent="0.2">
      <c r="A191" s="9">
        <v>168</v>
      </c>
      <c r="B191" s="10" t="s">
        <v>193</v>
      </c>
      <c r="C191" s="11" t="s">
        <v>43</v>
      </c>
      <c r="D191" s="37">
        <v>19.8</v>
      </c>
      <c r="E191" s="11" t="s">
        <v>290</v>
      </c>
      <c r="F191" s="30"/>
      <c r="G191" s="10" t="s">
        <v>194</v>
      </c>
      <c r="I191" s="12" t="s">
        <v>9</v>
      </c>
      <c r="K191" s="8"/>
      <c r="L191" s="8"/>
    </row>
    <row r="192" spans="1:12" s="1" customFormat="1" ht="51" x14ac:dyDescent="0.2">
      <c r="A192" s="9">
        <v>169</v>
      </c>
      <c r="B192" s="10" t="s">
        <v>190</v>
      </c>
      <c r="C192" s="11" t="s">
        <v>65</v>
      </c>
      <c r="D192" s="37">
        <v>18.600000000000001</v>
      </c>
      <c r="E192" s="11" t="s">
        <v>290</v>
      </c>
      <c r="F192" s="30"/>
      <c r="G192" s="10" t="s">
        <v>195</v>
      </c>
      <c r="I192" s="12" t="s">
        <v>9</v>
      </c>
      <c r="K192" s="8"/>
      <c r="L192" s="8"/>
    </row>
    <row r="193" spans="1:13" s="1" customFormat="1" ht="63.75" x14ac:dyDescent="0.2">
      <c r="A193" s="9">
        <v>170</v>
      </c>
      <c r="B193" s="10" t="s">
        <v>196</v>
      </c>
      <c r="C193" s="11" t="s">
        <v>43</v>
      </c>
      <c r="D193" s="37">
        <v>19.8</v>
      </c>
      <c r="E193" s="11" t="s">
        <v>290</v>
      </c>
      <c r="F193" s="30"/>
      <c r="G193" s="10" t="s">
        <v>194</v>
      </c>
      <c r="I193" s="12" t="s">
        <v>9</v>
      </c>
      <c r="K193" s="8"/>
      <c r="L193" s="8"/>
    </row>
    <row r="194" spans="1:13" s="1" customFormat="1" x14ac:dyDescent="0.2">
      <c r="A194" s="46" t="s">
        <v>197</v>
      </c>
      <c r="B194" s="46"/>
      <c r="C194" s="46"/>
      <c r="D194" s="46"/>
      <c r="E194" s="46"/>
      <c r="F194" s="46"/>
      <c r="G194" s="46"/>
      <c r="I194" s="12" t="s">
        <v>9</v>
      </c>
      <c r="K194" s="8"/>
      <c r="L194" s="8"/>
    </row>
    <row r="195" spans="1:13" s="1" customFormat="1" ht="138.75" customHeight="1" x14ac:dyDescent="0.2">
      <c r="A195" s="9">
        <v>171</v>
      </c>
      <c r="B195" s="10" t="s">
        <v>198</v>
      </c>
      <c r="C195" s="11" t="s">
        <v>11</v>
      </c>
      <c r="D195" s="39">
        <v>1</v>
      </c>
      <c r="E195" s="11" t="s">
        <v>290</v>
      </c>
      <c r="F195" s="30" t="s">
        <v>281</v>
      </c>
      <c r="G195" s="10"/>
      <c r="K195" s="8" t="s">
        <v>187</v>
      </c>
      <c r="L195" s="8"/>
    </row>
    <row r="196" spans="1:13" s="1" customFormat="1" ht="216.75" x14ac:dyDescent="0.2">
      <c r="A196" s="9">
        <v>172</v>
      </c>
      <c r="B196" s="10" t="s">
        <v>199</v>
      </c>
      <c r="C196" s="11" t="s">
        <v>11</v>
      </c>
      <c r="D196" s="39">
        <v>1</v>
      </c>
      <c r="E196" s="11" t="s">
        <v>290</v>
      </c>
      <c r="F196" s="30" t="s">
        <v>282</v>
      </c>
      <c r="G196" s="10"/>
      <c r="I196" s="12" t="s">
        <v>9</v>
      </c>
      <c r="K196" s="8"/>
      <c r="L196" s="8"/>
    </row>
    <row r="197" spans="1:13" s="1" customFormat="1" ht="137.25" customHeight="1" x14ac:dyDescent="0.2">
      <c r="A197" s="9">
        <v>173</v>
      </c>
      <c r="B197" s="10" t="s">
        <v>200</v>
      </c>
      <c r="C197" s="11" t="s">
        <v>11</v>
      </c>
      <c r="D197" s="35">
        <f>0.07*100</f>
        <v>7.0000000000000009</v>
      </c>
      <c r="E197" s="11" t="s">
        <v>290</v>
      </c>
      <c r="F197" s="30" t="s">
        <v>283</v>
      </c>
      <c r="G197" s="10"/>
      <c r="I197" s="12" t="s">
        <v>9</v>
      </c>
      <c r="K197" s="8"/>
      <c r="L197" s="8"/>
    </row>
    <row r="198" spans="1:13" s="1" customFormat="1" x14ac:dyDescent="0.2">
      <c r="B198" s="13"/>
      <c r="C198" s="13"/>
      <c r="D198" s="24"/>
      <c r="E198" s="24"/>
      <c r="F198" s="31"/>
      <c r="G198" s="13"/>
    </row>
    <row r="199" spans="1:13" s="15" customFormat="1" x14ac:dyDescent="0.2">
      <c r="A199" s="14"/>
      <c r="B199" s="55"/>
      <c r="C199" s="55"/>
      <c r="D199" s="55"/>
      <c r="E199" s="55"/>
      <c r="F199" s="55"/>
      <c r="G199" s="55"/>
      <c r="K199" s="16"/>
      <c r="L199" s="16"/>
      <c r="M199" s="16"/>
    </row>
    <row r="200" spans="1:13" s="15" customFormat="1" x14ac:dyDescent="0.2">
      <c r="A200" s="14"/>
      <c r="B200" s="54" t="s">
        <v>201</v>
      </c>
      <c r="C200" s="54"/>
      <c r="D200" s="54"/>
      <c r="E200" s="54"/>
      <c r="F200" s="54"/>
      <c r="G200" s="54"/>
      <c r="K200" s="16"/>
      <c r="L200" s="16"/>
      <c r="M200" s="16"/>
    </row>
    <row r="201" spans="1:13" s="15" customFormat="1" x14ac:dyDescent="0.2">
      <c r="A201" s="14"/>
      <c r="B201" s="55"/>
      <c r="C201" s="55"/>
      <c r="D201" s="55"/>
      <c r="E201" s="55"/>
      <c r="F201" s="55"/>
      <c r="G201" s="55"/>
      <c r="K201" s="16"/>
      <c r="L201" s="16"/>
      <c r="M201" s="16"/>
    </row>
    <row r="202" spans="1:13" s="15" customFormat="1" x14ac:dyDescent="0.2">
      <c r="A202" s="14"/>
      <c r="B202" s="54" t="s">
        <v>201</v>
      </c>
      <c r="C202" s="54"/>
      <c r="D202" s="54"/>
      <c r="E202" s="54"/>
      <c r="F202" s="54"/>
      <c r="G202" s="54"/>
      <c r="K202" s="16"/>
      <c r="L202" s="16"/>
      <c r="M202" s="16"/>
    </row>
    <row r="204" spans="1:13" s="1" customFormat="1" x14ac:dyDescent="0.2">
      <c r="A204" s="56"/>
      <c r="B204" s="56"/>
      <c r="C204" s="56"/>
      <c r="D204" s="56"/>
      <c r="E204" s="56"/>
      <c r="F204" s="56"/>
      <c r="G204" s="56"/>
      <c r="M204" s="17" t="s">
        <v>202</v>
      </c>
    </row>
    <row r="205" spans="1:13" s="1" customFormat="1" x14ac:dyDescent="0.2">
      <c r="C205" s="18"/>
      <c r="D205" s="23"/>
      <c r="E205" s="25"/>
      <c r="F205" s="29"/>
    </row>
    <row r="210" spans="2:6" s="1" customFormat="1" x14ac:dyDescent="0.2">
      <c r="B210" s="19"/>
      <c r="D210" s="23"/>
      <c r="E210" s="45"/>
      <c r="F210" s="29"/>
    </row>
    <row r="211" spans="2:6" s="1" customFormat="1" x14ac:dyDescent="0.2">
      <c r="B211" s="19"/>
      <c r="D211" s="23"/>
      <c r="E211" s="45"/>
      <c r="F211" s="29"/>
    </row>
    <row r="212" spans="2:6" s="1" customFormat="1" x14ac:dyDescent="0.2">
      <c r="B212" s="19"/>
      <c r="D212" s="23"/>
      <c r="E212" s="45"/>
      <c r="F212" s="29"/>
    </row>
  </sheetData>
  <mergeCells count="26">
    <mergeCell ref="A159:G159"/>
    <mergeCell ref="A172:G172"/>
    <mergeCell ref="A187:G187"/>
    <mergeCell ref="A194:G194"/>
    <mergeCell ref="A72:G72"/>
    <mergeCell ref="A81:G81"/>
    <mergeCell ref="A95:G95"/>
    <mergeCell ref="A123:G123"/>
    <mergeCell ref="A132:G132"/>
    <mergeCell ref="A102:G102"/>
    <mergeCell ref="B200:G200"/>
    <mergeCell ref="B201:G201"/>
    <mergeCell ref="B202:G202"/>
    <mergeCell ref="A204:G204"/>
    <mergeCell ref="B199:G199"/>
    <mergeCell ref="A30:G30"/>
    <mergeCell ref="A35:G35"/>
    <mergeCell ref="A46:G46"/>
    <mergeCell ref="A51:G51"/>
    <mergeCell ref="A2:G2"/>
    <mergeCell ref="F7:G7"/>
    <mergeCell ref="F8:G8"/>
    <mergeCell ref="A9:G9"/>
    <mergeCell ref="A25:G25"/>
    <mergeCell ref="A4:G4"/>
    <mergeCell ref="F31:G31"/>
  </mergeCells>
  <printOptions horizontalCentered="1"/>
  <pageMargins left="0.25" right="0.25" top="0.75" bottom="0.75" header="0.3" footer="0.3"/>
  <pageSetup paperSize="9" scale="85" fitToHeight="0" orientation="portrait" r:id="rId1"/>
  <headerFooter>
    <oddFooter>&amp;RСтраница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02-01-01 Констрктивные и объемн</vt:lpstr>
      <vt:lpstr>'02-01-01 Констрктивные и объемн'!Заголовки_для_печати</vt:lpstr>
      <vt:lpstr>'02-01-01 Констрктивные и объемн'!Область_печати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Кристина Дубинко</dc:creator>
  <cp:lastModifiedBy>Кристина Дубинко</cp:lastModifiedBy>
  <cp:lastPrinted>2023-10-09T09:57:32Z</cp:lastPrinted>
  <dcterms:created xsi:type="dcterms:W3CDTF">2020-09-30T08:50:27Z</dcterms:created>
  <dcterms:modified xsi:type="dcterms:W3CDTF">2023-10-11T16:17:15Z</dcterms:modified>
</cp:coreProperties>
</file>