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esktop\Дмитрий\2024\Гос. закупки\Конкурсная документация\Канцтовары\"/>
    </mc:Choice>
  </mc:AlternateContent>
  <bookViews>
    <workbookView xWindow="0" yWindow="0" windowWidth="20175" windowHeight="7620"/>
  </bookViews>
  <sheets>
    <sheet name="Лист2" sheetId="13" r:id="rId1"/>
  </sheets>
  <definedNames>
    <definedName name="_xlnm._FilterDatabase" localSheetId="0" hidden="1">Лист2!$A$7:$N$38</definedName>
    <definedName name="_xlnm.Print_Titles" localSheetId="0">Лист2!$1:$7</definedName>
    <definedName name="_xlnm.Print_Area" localSheetId="0">Лист2!$A$1:$N$48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3" l="1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L11" i="13" l="1"/>
  <c r="M11" i="13" s="1"/>
  <c r="N12" i="13"/>
  <c r="L15" i="13"/>
  <c r="M15" i="13" s="1"/>
  <c r="L20" i="13"/>
  <c r="M20" i="13" s="1"/>
  <c r="L23" i="13"/>
  <c r="M23" i="13" s="1"/>
  <c r="N28" i="13"/>
  <c r="L31" i="13"/>
  <c r="M31" i="13" s="1"/>
  <c r="N32" i="13"/>
  <c r="L9" i="13"/>
  <c r="M9" i="13" s="1"/>
  <c r="N9" i="13"/>
  <c r="L10" i="13"/>
  <c r="M10" i="13" s="1"/>
  <c r="N10" i="13"/>
  <c r="N11" i="13"/>
  <c r="L12" i="13"/>
  <c r="M12" i="13" s="1"/>
  <c r="L13" i="13"/>
  <c r="M13" i="13" s="1"/>
  <c r="N13" i="13"/>
  <c r="L14" i="13"/>
  <c r="M14" i="13" s="1"/>
  <c r="N14" i="13"/>
  <c r="L17" i="13"/>
  <c r="M17" i="13" s="1"/>
  <c r="N17" i="13"/>
  <c r="L18" i="13"/>
  <c r="M18" i="13" s="1"/>
  <c r="N18" i="13"/>
  <c r="L19" i="13"/>
  <c r="M19" i="13" s="1"/>
  <c r="N19" i="13"/>
  <c r="L21" i="13"/>
  <c r="M21" i="13" s="1"/>
  <c r="N21" i="13"/>
  <c r="L22" i="13"/>
  <c r="M22" i="13" s="1"/>
  <c r="N22" i="13"/>
  <c r="L25" i="13"/>
  <c r="M25" i="13" s="1"/>
  <c r="N25" i="13"/>
  <c r="L26" i="13"/>
  <c r="M26" i="13" s="1"/>
  <c r="N26" i="13"/>
  <c r="L27" i="13"/>
  <c r="M27" i="13" s="1"/>
  <c r="N27" i="13"/>
  <c r="L28" i="13"/>
  <c r="M28" i="13" s="1"/>
  <c r="L29" i="13"/>
  <c r="M29" i="13" s="1"/>
  <c r="N29" i="13"/>
  <c r="L30" i="13"/>
  <c r="M30" i="13" s="1"/>
  <c r="N30" i="13"/>
  <c r="N31" i="13"/>
  <c r="L33" i="13"/>
  <c r="M33" i="13" s="1"/>
  <c r="N33" i="13"/>
  <c r="L34" i="13"/>
  <c r="M34" i="13" s="1"/>
  <c r="N34" i="13"/>
  <c r="L35" i="13"/>
  <c r="M35" i="13" s="1"/>
  <c r="N35" i="13"/>
  <c r="L36" i="13"/>
  <c r="M36" i="13" s="1"/>
  <c r="N36" i="13"/>
  <c r="N20" i="13" l="1"/>
  <c r="N15" i="13"/>
  <c r="N23" i="13"/>
  <c r="L32" i="13"/>
  <c r="M32" i="13" s="1"/>
  <c r="L24" i="13"/>
  <c r="M24" i="13" s="1"/>
  <c r="L16" i="13"/>
  <c r="M16" i="13" s="1"/>
  <c r="N24" i="13"/>
  <c r="N16" i="13"/>
  <c r="L8" i="13" l="1"/>
  <c r="M8" i="13" l="1"/>
  <c r="N8" i="13"/>
  <c r="N38" i="13" l="1"/>
  <c r="N43" i="13" s="1"/>
  <c r="N41" i="13" l="1"/>
</calcChain>
</file>

<file path=xl/sharedStrings.xml><?xml version="1.0" encoding="utf-8"?>
<sst xmlns="http://schemas.openxmlformats.org/spreadsheetml/2006/main" count="75" uniqueCount="73">
  <si>
    <t>за ед.</t>
  </si>
  <si>
    <t>кол-во</t>
  </si>
  <si>
    <t>коэф-т вариации, %</t>
  </si>
  <si>
    <t>Наименование товаров, работ, услуг</t>
  </si>
  <si>
    <t>Коммерческое предложение 1</t>
  </si>
  <si>
    <t>Коммерческое предложение 2</t>
  </si>
  <si>
    <t>Коммерческое предложение 3</t>
  </si>
  <si>
    <t>ИТОГО:</t>
  </si>
  <si>
    <t>№ п/п</t>
  </si>
  <si>
    <t>Коммерческое предложение 4</t>
  </si>
  <si>
    <t>Коммерческое предложение 5</t>
  </si>
  <si>
    <t>НМЦК, руб.</t>
  </si>
  <si>
    <t>5% от НМЦК</t>
  </si>
  <si>
    <t>10% от НМЦК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</si>
  <si>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</si>
  <si>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</si>
  <si>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</si>
  <si>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</si>
  <si>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</si>
  <si>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</si>
  <si>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</si>
  <si>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</si>
  <si>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</si>
  <si>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</si>
  <si>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</si>
  <si>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</si>
  <si>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</si>
  <si>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</si>
  <si>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</si>
  <si>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</si>
  <si>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</si>
  <si>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</si>
  <si>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</si>
  <si>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</si>
  <si>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</si>
  <si>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</si>
  <si>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</si>
  <si>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</si>
  <si>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</si>
  <si>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</si>
  <si>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</si>
  <si>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</si>
  <si>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</si>
  <si>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Коммерческое предложение 6</t>
  </si>
  <si>
    <t>Коммерческое предложение 7</t>
  </si>
  <si>
    <t>Бумага офисная</t>
  </si>
  <si>
    <t>Дырокол</t>
  </si>
  <si>
    <t>Зажимы для бумаг</t>
  </si>
  <si>
    <t>Ножницы Standart Erich Krause</t>
  </si>
  <si>
    <t>Степлер большой Quadro Classic</t>
  </si>
  <si>
    <t>Степлер малый</t>
  </si>
  <si>
    <t xml:space="preserve">Скобы для степлера </t>
  </si>
  <si>
    <t>Клейкая лента</t>
  </si>
  <si>
    <t xml:space="preserve">Скрепки </t>
  </si>
  <si>
    <t>Скрепки большие</t>
  </si>
  <si>
    <t>клей карандаш Erich Krause</t>
  </si>
  <si>
    <t>мел</t>
  </si>
  <si>
    <t>Папки регистраторы</t>
  </si>
  <si>
    <t>Папка уголок</t>
  </si>
  <si>
    <t>Короб архивный BRAUBERG</t>
  </si>
  <si>
    <t>Ручка шариковая</t>
  </si>
  <si>
    <t>Карандаш простой</t>
  </si>
  <si>
    <t>Файлы</t>
  </si>
  <si>
    <t>Фотобумага А4</t>
  </si>
  <si>
    <t>Бумага А3</t>
  </si>
  <si>
    <t>Фотобумага А3 мат</t>
  </si>
  <si>
    <t>Закладки клейкие</t>
  </si>
  <si>
    <t>Скоросшиватель DOLCE COSTO</t>
  </si>
  <si>
    <t>шпагат</t>
  </si>
  <si>
    <t>папка с файлами</t>
  </si>
  <si>
    <t xml:space="preserve">Текстовый маркер INFORMAT Paint marker </t>
  </si>
  <si>
    <t>маркер</t>
  </si>
  <si>
    <t>Обоснование начальной (максимальной) цены договора на поставку канцелярских принадлежностей для нужд ГАПОУ РБ «Колледж искусств им. П.И. Чайковского»
Настоящее обоснование начальной максимальной цены договора разработано в соответствии с Федеральным законом от 18.07.2011 N 223-ФЗ "О закупках товаров, работ, услуг отдельными видами юридических лиц" (далее – Федеральный закон от 18.07.2011 N 223-ФЗ), Гражданским кодексом РФ, Федеральным законом от 26.07.2006 № 135-ФЗ "О защите конкуренции" и Положением о закупках товаров, работ, услуг.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</si>
</sst>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Alignment="0"/>
  </cellStyleXfs>
  <cellXfs count="45">
    <xf numFmtId="0" fontId="0" fillId="0" borderId="0" xfId="0"/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wrapText="1"/>
    </xf>
    <xf numFmtId="1" fontId="1" fillId="0" borderId="0" xfId="0" applyNumberFormat="1" applyFont="1" applyFill="1" applyAlignment="1">
      <alignment horizontal="center" wrapText="1"/>
    </xf>
    <xf numFmtId="4" fontId="0" fillId="0" borderId="0" xfId="0" applyNumberFormat="1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4" fontId="0" fillId="0" borderId="8" xfId="0" applyNumberFormat="1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0" xfId="0" applyNumberFormat="1" applyFont="1" applyFill="1" applyAlignment="1">
      <alignment horizontal="center" vertical="center" wrapText="1"/>
    </xf>
    <xf numFmtId="4" fontId="0" fillId="0" borderId="0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2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right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1">
    <dxf>
      <fill>
        <patternFill>
          <bgColor rgb="FFFE8F86"/>
        </patternFill>
      </fill>
    </dxf>
  </dxfs>
  <tableStyles count="0" defaultTableStyle="TableStyleMedium2" defaultPivotStyle="PivotStyleLight16"/>
  <colors>
    <mruColors>
      <color rgb="FFFF9B9B"/>
      <color rgb="FFFE8F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view="pageBreakPreview" topLeftCell="D11" zoomScaleNormal="100" zoomScaleSheetLayoutView="100" workbookViewId="0">
      <selection activeCell="L20" sqref="L20"/>
    </sheetView>
  </sheetViews>
  <sheetFormatPr defaultRowHeight="15" x14ac:dyDescent="0.25"/>
  <cols>
    <col min="1" max="1" width="6.5703125" style="25" customWidth="1"/>
    <col min="2" max="2" width="33.85546875" style="16" customWidth="1"/>
    <col min="3" max="5" width="18" style="23" customWidth="1"/>
    <col min="6" max="9" width="18" style="23" hidden="1" customWidth="1"/>
    <col min="10" max="10" width="14.85546875" style="25" customWidth="1"/>
    <col min="11" max="11" width="11.28515625" style="26" customWidth="1"/>
    <col min="12" max="12" width="14" style="25" customWidth="1"/>
    <col min="13" max="13" width="8" style="25" customWidth="1"/>
    <col min="14" max="14" width="18.140625" style="25" customWidth="1"/>
    <col min="15" max="15" width="18.140625" style="18" customWidth="1"/>
    <col min="16" max="17" width="18.140625" style="19" customWidth="1"/>
    <col min="18" max="16384" width="9.140625" style="19"/>
  </cols>
  <sheetData>
    <row r="1" spans="1:16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6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6" ht="67.5" customHeight="1" x14ac:dyDescent="0.25">
      <c r="A4" s="38" t="s">
        <v>72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6" ht="37.5" customHeight="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6" ht="37.5" customHeigh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6" s="2" customFormat="1" ht="30" x14ac:dyDescent="0.25">
      <c r="A7" s="8" t="s">
        <v>8</v>
      </c>
      <c r="B7" s="14" t="s">
        <v>3</v>
      </c>
      <c r="C7" s="10" t="s">
        <v>4</v>
      </c>
      <c r="D7" s="10" t="s">
        <v>5</v>
      </c>
      <c r="E7" s="10" t="s">
        <v>6</v>
      </c>
      <c r="F7" s="10" t="s">
        <v>9</v>
      </c>
      <c r="G7" s="10" t="s">
        <v>10</v>
      </c>
      <c r="H7" s="10" t="s">
        <v>43</v>
      </c>
      <c r="I7" s="10" t="s">
        <v>44</v>
      </c>
      <c r="J7" s="8" t="s">
        <v>0</v>
      </c>
      <c r="K7" s="9" t="s">
        <v>1</v>
      </c>
      <c r="L7" s="39" t="s">
        <v>2</v>
      </c>
      <c r="M7" s="40"/>
      <c r="N7" s="8" t="s">
        <v>11</v>
      </c>
      <c r="O7" s="11"/>
    </row>
    <row r="8" spans="1:16" s="2" customFormat="1" x14ac:dyDescent="0.25">
      <c r="A8" s="12" t="s">
        <v>14</v>
      </c>
      <c r="B8" s="32" t="s">
        <v>45</v>
      </c>
      <c r="C8" s="20">
        <v>367.5</v>
      </c>
      <c r="D8" s="21">
        <v>350</v>
      </c>
      <c r="E8" s="22">
        <v>358</v>
      </c>
      <c r="F8" s="28"/>
      <c r="G8" s="22"/>
      <c r="H8" s="22"/>
      <c r="I8" s="22"/>
      <c r="J8" s="7">
        <f>ROUND(AVERAGE(C8:I8),2)</f>
        <v>358.5</v>
      </c>
      <c r="K8" s="33">
        <v>250</v>
      </c>
      <c r="L8" s="6">
        <f>ROUND(_xlfn.STDEV.S(C8:I8)/J8*100,2)</f>
        <v>2.44</v>
      </c>
      <c r="M8" s="31" t="str">
        <f>IF(L8&lt;33,"&lt;33","&gt;33")</f>
        <v>&lt;33</v>
      </c>
      <c r="N8" s="30">
        <f>(K8/(COUNT(C8:I8))*(C8+D8+E8+F8+G8+H8+I8))</f>
        <v>89625</v>
      </c>
      <c r="O8" s="11"/>
      <c r="P8" s="17"/>
    </row>
    <row r="9" spans="1:16" s="2" customFormat="1" x14ac:dyDescent="0.25">
      <c r="A9" s="12" t="s">
        <v>15</v>
      </c>
      <c r="B9" s="32" t="s">
        <v>46</v>
      </c>
      <c r="C9" s="20">
        <v>1249.5</v>
      </c>
      <c r="D9" s="21">
        <v>1190</v>
      </c>
      <c r="E9" s="22">
        <v>1219</v>
      </c>
      <c r="F9" s="28"/>
      <c r="G9" s="22"/>
      <c r="H9" s="22"/>
      <c r="I9" s="22"/>
      <c r="J9" s="7">
        <f t="shared" ref="J9:J36" si="0">ROUND(AVERAGE(C9:I9),2)</f>
        <v>1219.5</v>
      </c>
      <c r="K9" s="33">
        <v>3</v>
      </c>
      <c r="L9" s="6">
        <f t="shared" ref="L9:L36" si="1">ROUND(_xlfn.STDEV.S(C9:I9)/J9*100,2)</f>
        <v>2.44</v>
      </c>
      <c r="M9" s="35" t="str">
        <f t="shared" ref="M9:M36" si="2">IF(L9&lt;33,"&lt;33","&gt;33")</f>
        <v>&lt;33</v>
      </c>
      <c r="N9" s="34">
        <f t="shared" ref="N9:N36" si="3">(K9/(COUNT(C9:I9))*(C9+D9+E9+F9+G9+H9+I9))</f>
        <v>3658.5</v>
      </c>
      <c r="O9" s="11"/>
      <c r="P9" s="17"/>
    </row>
    <row r="10" spans="1:16" s="2" customFormat="1" x14ac:dyDescent="0.25">
      <c r="A10" s="12" t="s">
        <v>16</v>
      </c>
      <c r="B10" s="32" t="s">
        <v>47</v>
      </c>
      <c r="C10" s="20">
        <v>6.83</v>
      </c>
      <c r="D10" s="21">
        <v>6.5</v>
      </c>
      <c r="E10" s="22">
        <v>6.66</v>
      </c>
      <c r="F10" s="28"/>
      <c r="G10" s="22"/>
      <c r="H10" s="22"/>
      <c r="I10" s="22"/>
      <c r="J10" s="7">
        <f t="shared" si="0"/>
        <v>6.66</v>
      </c>
      <c r="K10" s="33">
        <v>24</v>
      </c>
      <c r="L10" s="6">
        <f t="shared" si="1"/>
        <v>2.48</v>
      </c>
      <c r="M10" s="35" t="str">
        <f t="shared" si="2"/>
        <v>&lt;33</v>
      </c>
      <c r="N10" s="34">
        <f t="shared" si="3"/>
        <v>159.92000000000002</v>
      </c>
      <c r="O10" s="11"/>
      <c r="P10" s="17"/>
    </row>
    <row r="11" spans="1:16" s="2" customFormat="1" x14ac:dyDescent="0.25">
      <c r="A11" s="12" t="s">
        <v>17</v>
      </c>
      <c r="B11" s="32" t="s">
        <v>48</v>
      </c>
      <c r="C11" s="20">
        <v>93.98</v>
      </c>
      <c r="D11" s="21">
        <v>89.5</v>
      </c>
      <c r="E11" s="22">
        <v>91.74</v>
      </c>
      <c r="F11" s="28"/>
      <c r="G11" s="22"/>
      <c r="H11" s="22"/>
      <c r="I11" s="22"/>
      <c r="J11" s="7">
        <f t="shared" si="0"/>
        <v>91.74</v>
      </c>
      <c r="K11" s="33">
        <v>3</v>
      </c>
      <c r="L11" s="6">
        <f t="shared" si="1"/>
        <v>2.44</v>
      </c>
      <c r="M11" s="35" t="str">
        <f t="shared" si="2"/>
        <v>&lt;33</v>
      </c>
      <c r="N11" s="34">
        <f t="shared" si="3"/>
        <v>275.22000000000003</v>
      </c>
      <c r="O11" s="11"/>
      <c r="P11" s="17"/>
    </row>
    <row r="12" spans="1:16" s="2" customFormat="1" x14ac:dyDescent="0.25">
      <c r="A12" s="12" t="s">
        <v>18</v>
      </c>
      <c r="B12" s="32" t="s">
        <v>49</v>
      </c>
      <c r="C12" s="20">
        <v>456.75</v>
      </c>
      <c r="D12" s="21">
        <v>435</v>
      </c>
      <c r="E12" s="22">
        <v>445.88</v>
      </c>
      <c r="F12" s="28"/>
      <c r="G12" s="22"/>
      <c r="H12" s="22"/>
      <c r="I12" s="22"/>
      <c r="J12" s="7">
        <f t="shared" si="0"/>
        <v>445.88</v>
      </c>
      <c r="K12" s="33">
        <v>2</v>
      </c>
      <c r="L12" s="6">
        <f t="shared" si="1"/>
        <v>2.44</v>
      </c>
      <c r="M12" s="35" t="str">
        <f t="shared" si="2"/>
        <v>&lt;33</v>
      </c>
      <c r="N12" s="34">
        <f t="shared" si="3"/>
        <v>891.75333333333333</v>
      </c>
      <c r="O12" s="11"/>
      <c r="P12" s="17"/>
    </row>
    <row r="13" spans="1:16" s="2" customFormat="1" x14ac:dyDescent="0.25">
      <c r="A13" s="12" t="s">
        <v>19</v>
      </c>
      <c r="B13" s="32" t="s">
        <v>50</v>
      </c>
      <c r="C13" s="20">
        <v>299.25</v>
      </c>
      <c r="D13" s="21">
        <v>285</v>
      </c>
      <c r="E13" s="22">
        <v>292.13</v>
      </c>
      <c r="F13" s="28"/>
      <c r="G13" s="22"/>
      <c r="H13" s="22"/>
      <c r="I13" s="22"/>
      <c r="J13" s="7">
        <f t="shared" si="0"/>
        <v>292.13</v>
      </c>
      <c r="K13" s="33">
        <v>2</v>
      </c>
      <c r="L13" s="6">
        <f t="shared" si="1"/>
        <v>2.44</v>
      </c>
      <c r="M13" s="35" t="str">
        <f t="shared" si="2"/>
        <v>&lt;33</v>
      </c>
      <c r="N13" s="34">
        <f t="shared" si="3"/>
        <v>584.25333333333333</v>
      </c>
      <c r="O13" s="11"/>
      <c r="P13" s="17"/>
    </row>
    <row r="14" spans="1:16" s="2" customFormat="1" x14ac:dyDescent="0.25">
      <c r="A14" s="12" t="s">
        <v>20</v>
      </c>
      <c r="B14" s="32" t="s">
        <v>51</v>
      </c>
      <c r="C14" s="20">
        <v>19.43</v>
      </c>
      <c r="D14" s="21">
        <v>18.5</v>
      </c>
      <c r="E14" s="22">
        <v>18.96</v>
      </c>
      <c r="F14" s="28"/>
      <c r="G14" s="22"/>
      <c r="H14" s="22"/>
      <c r="I14" s="22"/>
      <c r="J14" s="7">
        <f t="shared" si="0"/>
        <v>18.96</v>
      </c>
      <c r="K14" s="33">
        <v>10</v>
      </c>
      <c r="L14" s="6">
        <f t="shared" si="1"/>
        <v>2.4500000000000002</v>
      </c>
      <c r="M14" s="35" t="str">
        <f t="shared" si="2"/>
        <v>&lt;33</v>
      </c>
      <c r="N14" s="34">
        <f t="shared" si="3"/>
        <v>189.63333333333335</v>
      </c>
      <c r="O14" s="11"/>
      <c r="P14" s="17"/>
    </row>
    <row r="15" spans="1:16" s="2" customFormat="1" x14ac:dyDescent="0.25">
      <c r="A15" s="12" t="s">
        <v>21</v>
      </c>
      <c r="B15" s="32" t="s">
        <v>51</v>
      </c>
      <c r="C15" s="20">
        <v>11.45</v>
      </c>
      <c r="D15" s="21">
        <v>10.9</v>
      </c>
      <c r="E15" s="22">
        <v>11.17</v>
      </c>
      <c r="F15" s="28"/>
      <c r="G15" s="22"/>
      <c r="H15" s="22"/>
      <c r="I15" s="22"/>
      <c r="J15" s="7">
        <f t="shared" si="0"/>
        <v>11.17</v>
      </c>
      <c r="K15" s="33">
        <v>10</v>
      </c>
      <c r="L15" s="6">
        <f t="shared" si="1"/>
        <v>2.46</v>
      </c>
      <c r="M15" s="35" t="str">
        <f t="shared" si="2"/>
        <v>&lt;33</v>
      </c>
      <c r="N15" s="34">
        <f t="shared" si="3"/>
        <v>111.73333333333335</v>
      </c>
      <c r="O15" s="11"/>
      <c r="P15" s="17"/>
    </row>
    <row r="16" spans="1:16" s="2" customFormat="1" x14ac:dyDescent="0.25">
      <c r="A16" s="12" t="s">
        <v>22</v>
      </c>
      <c r="B16" s="32" t="s">
        <v>52</v>
      </c>
      <c r="C16" s="20">
        <v>19.43</v>
      </c>
      <c r="D16" s="21">
        <v>18.5</v>
      </c>
      <c r="E16" s="22">
        <v>18.96</v>
      </c>
      <c r="F16" s="28"/>
      <c r="G16" s="22"/>
      <c r="H16" s="22"/>
      <c r="I16" s="22"/>
      <c r="J16" s="7">
        <f t="shared" si="0"/>
        <v>18.96</v>
      </c>
      <c r="K16" s="33">
        <v>10</v>
      </c>
      <c r="L16" s="6">
        <f t="shared" si="1"/>
        <v>2.4500000000000002</v>
      </c>
      <c r="M16" s="35" t="str">
        <f t="shared" si="2"/>
        <v>&lt;33</v>
      </c>
      <c r="N16" s="34">
        <f t="shared" si="3"/>
        <v>189.63333333333335</v>
      </c>
      <c r="O16" s="11"/>
      <c r="P16" s="17"/>
    </row>
    <row r="17" spans="1:16" s="2" customFormat="1" x14ac:dyDescent="0.25">
      <c r="A17" s="12" t="s">
        <v>23</v>
      </c>
      <c r="B17" s="32" t="s">
        <v>52</v>
      </c>
      <c r="C17" s="20">
        <v>75.599999999999994</v>
      </c>
      <c r="D17" s="21">
        <v>72</v>
      </c>
      <c r="E17" s="22">
        <v>73.8</v>
      </c>
      <c r="F17" s="28"/>
      <c r="G17" s="22"/>
      <c r="H17" s="22"/>
      <c r="I17" s="22"/>
      <c r="J17" s="7">
        <f t="shared" si="0"/>
        <v>73.8</v>
      </c>
      <c r="K17" s="33">
        <v>10</v>
      </c>
      <c r="L17" s="6">
        <f t="shared" si="1"/>
        <v>2.44</v>
      </c>
      <c r="M17" s="35" t="str">
        <f t="shared" si="2"/>
        <v>&lt;33</v>
      </c>
      <c r="N17" s="34">
        <f t="shared" si="3"/>
        <v>738</v>
      </c>
      <c r="O17" s="11"/>
      <c r="P17" s="17"/>
    </row>
    <row r="18" spans="1:16" s="2" customFormat="1" x14ac:dyDescent="0.25">
      <c r="A18" s="12" t="s">
        <v>24</v>
      </c>
      <c r="B18" s="32" t="s">
        <v>53</v>
      </c>
      <c r="C18" s="20">
        <v>28.35</v>
      </c>
      <c r="D18" s="21">
        <v>27</v>
      </c>
      <c r="E18" s="22">
        <v>27.68</v>
      </c>
      <c r="F18" s="28"/>
      <c r="G18" s="22"/>
      <c r="H18" s="22"/>
      <c r="I18" s="22"/>
      <c r="J18" s="7">
        <f t="shared" si="0"/>
        <v>27.68</v>
      </c>
      <c r="K18" s="33">
        <v>10</v>
      </c>
      <c r="L18" s="6">
        <f t="shared" si="1"/>
        <v>2.44</v>
      </c>
      <c r="M18" s="35" t="str">
        <f t="shared" si="2"/>
        <v>&lt;33</v>
      </c>
      <c r="N18" s="34">
        <f t="shared" si="3"/>
        <v>276.76666666666671</v>
      </c>
      <c r="O18" s="11"/>
      <c r="P18" s="17"/>
    </row>
    <row r="19" spans="1:16" s="2" customFormat="1" x14ac:dyDescent="0.25">
      <c r="A19" s="12" t="s">
        <v>25</v>
      </c>
      <c r="B19" s="32" t="s">
        <v>54</v>
      </c>
      <c r="C19" s="20">
        <v>37.799999999999997</v>
      </c>
      <c r="D19" s="21">
        <v>36</v>
      </c>
      <c r="E19" s="22">
        <v>36.9</v>
      </c>
      <c r="F19" s="28"/>
      <c r="G19" s="22"/>
      <c r="H19" s="22"/>
      <c r="I19" s="22"/>
      <c r="J19" s="7">
        <f t="shared" si="0"/>
        <v>36.9</v>
      </c>
      <c r="K19" s="33">
        <v>10</v>
      </c>
      <c r="L19" s="6">
        <f t="shared" si="1"/>
        <v>2.44</v>
      </c>
      <c r="M19" s="35" t="str">
        <f t="shared" si="2"/>
        <v>&lt;33</v>
      </c>
      <c r="N19" s="34">
        <f t="shared" si="3"/>
        <v>369</v>
      </c>
      <c r="O19" s="11"/>
      <c r="P19" s="17"/>
    </row>
    <row r="20" spans="1:16" s="2" customFormat="1" x14ac:dyDescent="0.25">
      <c r="A20" s="12" t="s">
        <v>26</v>
      </c>
      <c r="B20" s="32" t="s">
        <v>55</v>
      </c>
      <c r="C20" s="20">
        <v>194.25</v>
      </c>
      <c r="D20" s="21">
        <v>185</v>
      </c>
      <c r="E20" s="22">
        <v>189.63</v>
      </c>
      <c r="F20" s="28"/>
      <c r="G20" s="22"/>
      <c r="H20" s="22"/>
      <c r="I20" s="22"/>
      <c r="J20" s="7">
        <f t="shared" si="0"/>
        <v>189.63</v>
      </c>
      <c r="K20" s="33">
        <v>5</v>
      </c>
      <c r="L20" s="6">
        <f t="shared" si="1"/>
        <v>2.44</v>
      </c>
      <c r="M20" s="35" t="str">
        <f t="shared" si="2"/>
        <v>&lt;33</v>
      </c>
      <c r="N20" s="34">
        <f t="shared" si="3"/>
        <v>948.13333333333333</v>
      </c>
      <c r="O20" s="11"/>
      <c r="P20" s="17"/>
    </row>
    <row r="21" spans="1:16" s="2" customFormat="1" x14ac:dyDescent="0.25">
      <c r="A21" s="12" t="s">
        <v>27</v>
      </c>
      <c r="B21" s="32" t="s">
        <v>56</v>
      </c>
      <c r="C21" s="20">
        <v>2.63</v>
      </c>
      <c r="D21" s="21">
        <v>2.5</v>
      </c>
      <c r="E21" s="22">
        <v>2.56</v>
      </c>
      <c r="F21" s="28"/>
      <c r="G21" s="22"/>
      <c r="H21" s="22"/>
      <c r="I21" s="22"/>
      <c r="J21" s="7">
        <f t="shared" si="0"/>
        <v>2.56</v>
      </c>
      <c r="K21" s="33">
        <v>100</v>
      </c>
      <c r="L21" s="6">
        <f t="shared" si="1"/>
        <v>2.54</v>
      </c>
      <c r="M21" s="35" t="str">
        <f t="shared" si="2"/>
        <v>&lt;33</v>
      </c>
      <c r="N21" s="34">
        <f t="shared" si="3"/>
        <v>256.33333333333331</v>
      </c>
      <c r="O21" s="11"/>
      <c r="P21" s="17"/>
    </row>
    <row r="22" spans="1:16" s="2" customFormat="1" x14ac:dyDescent="0.25">
      <c r="A22" s="12" t="s">
        <v>28</v>
      </c>
      <c r="B22" s="32" t="s">
        <v>57</v>
      </c>
      <c r="C22" s="20">
        <v>236.25</v>
      </c>
      <c r="D22" s="21">
        <v>225</v>
      </c>
      <c r="E22" s="22">
        <v>230.63</v>
      </c>
      <c r="F22" s="28"/>
      <c r="G22" s="22"/>
      <c r="H22" s="22"/>
      <c r="I22" s="22"/>
      <c r="J22" s="7">
        <f t="shared" si="0"/>
        <v>230.63</v>
      </c>
      <c r="K22" s="33">
        <v>30</v>
      </c>
      <c r="L22" s="6">
        <f t="shared" si="1"/>
        <v>2.44</v>
      </c>
      <c r="M22" s="35" t="str">
        <f t="shared" si="2"/>
        <v>&lt;33</v>
      </c>
      <c r="N22" s="34">
        <f t="shared" si="3"/>
        <v>6918.8</v>
      </c>
      <c r="O22" s="11"/>
      <c r="P22" s="17"/>
    </row>
    <row r="23" spans="1:16" s="2" customFormat="1" x14ac:dyDescent="0.25">
      <c r="A23" s="12" t="s">
        <v>29</v>
      </c>
      <c r="B23" s="32" t="s">
        <v>58</v>
      </c>
      <c r="C23" s="20">
        <v>20.48</v>
      </c>
      <c r="D23" s="21">
        <v>19.5</v>
      </c>
      <c r="E23" s="22">
        <v>19.989999999999998</v>
      </c>
      <c r="F23" s="28"/>
      <c r="G23" s="22"/>
      <c r="H23" s="22"/>
      <c r="I23" s="22"/>
      <c r="J23" s="7">
        <f t="shared" si="0"/>
        <v>19.989999999999998</v>
      </c>
      <c r="K23" s="33">
        <v>10</v>
      </c>
      <c r="L23" s="6">
        <f t="shared" si="1"/>
        <v>2.4500000000000002</v>
      </c>
      <c r="M23" s="35" t="str">
        <f t="shared" si="2"/>
        <v>&lt;33</v>
      </c>
      <c r="N23" s="34">
        <f t="shared" si="3"/>
        <v>199.9</v>
      </c>
      <c r="O23" s="11"/>
      <c r="P23" s="17"/>
    </row>
    <row r="24" spans="1:16" s="2" customFormat="1" x14ac:dyDescent="0.25">
      <c r="A24" s="12" t="s">
        <v>30</v>
      </c>
      <c r="B24" s="32" t="s">
        <v>59</v>
      </c>
      <c r="C24" s="20">
        <v>183.75</v>
      </c>
      <c r="D24" s="21">
        <v>175</v>
      </c>
      <c r="E24" s="22">
        <v>179.38</v>
      </c>
      <c r="F24" s="28"/>
      <c r="G24" s="22"/>
      <c r="H24" s="22"/>
      <c r="I24" s="22"/>
      <c r="J24" s="7">
        <f t="shared" si="0"/>
        <v>179.38</v>
      </c>
      <c r="K24" s="33">
        <v>80</v>
      </c>
      <c r="L24" s="6">
        <f t="shared" si="1"/>
        <v>2.44</v>
      </c>
      <c r="M24" s="35" t="str">
        <f t="shared" si="2"/>
        <v>&lt;33</v>
      </c>
      <c r="N24" s="34">
        <f t="shared" si="3"/>
        <v>14350.133333333333</v>
      </c>
      <c r="O24" s="11"/>
      <c r="P24" s="17"/>
    </row>
    <row r="25" spans="1:16" s="2" customFormat="1" x14ac:dyDescent="0.25">
      <c r="A25" s="12" t="s">
        <v>31</v>
      </c>
      <c r="B25" s="32" t="s">
        <v>60</v>
      </c>
      <c r="C25" s="20">
        <v>7.88</v>
      </c>
      <c r="D25" s="21">
        <v>7.5</v>
      </c>
      <c r="E25" s="22">
        <v>7.69</v>
      </c>
      <c r="F25" s="28"/>
      <c r="G25" s="22"/>
      <c r="H25" s="22"/>
      <c r="I25" s="22"/>
      <c r="J25" s="7">
        <f t="shared" si="0"/>
        <v>7.69</v>
      </c>
      <c r="K25" s="33">
        <v>20</v>
      </c>
      <c r="L25" s="6">
        <f t="shared" si="1"/>
        <v>2.4700000000000002</v>
      </c>
      <c r="M25" s="35" t="str">
        <f t="shared" si="2"/>
        <v>&lt;33</v>
      </c>
      <c r="N25" s="34">
        <f t="shared" si="3"/>
        <v>153.80000000000001</v>
      </c>
      <c r="O25" s="11"/>
      <c r="P25" s="17"/>
    </row>
    <row r="26" spans="1:16" s="2" customFormat="1" x14ac:dyDescent="0.25">
      <c r="A26" s="12" t="s">
        <v>32</v>
      </c>
      <c r="B26" s="32" t="s">
        <v>61</v>
      </c>
      <c r="C26" s="20">
        <v>5.78</v>
      </c>
      <c r="D26" s="21">
        <v>5.5</v>
      </c>
      <c r="E26" s="22">
        <v>5.64</v>
      </c>
      <c r="F26" s="28"/>
      <c r="G26" s="22"/>
      <c r="H26" s="22"/>
      <c r="I26" s="22"/>
      <c r="J26" s="7">
        <f t="shared" si="0"/>
        <v>5.64</v>
      </c>
      <c r="K26" s="33">
        <v>10</v>
      </c>
      <c r="L26" s="6">
        <f t="shared" si="1"/>
        <v>2.48</v>
      </c>
      <c r="M26" s="35" t="str">
        <f t="shared" si="2"/>
        <v>&lt;33</v>
      </c>
      <c r="N26" s="34">
        <f t="shared" si="3"/>
        <v>56.400000000000006</v>
      </c>
      <c r="O26" s="11"/>
      <c r="P26" s="17"/>
    </row>
    <row r="27" spans="1:16" s="2" customFormat="1" x14ac:dyDescent="0.25">
      <c r="A27" s="12" t="s">
        <v>33</v>
      </c>
      <c r="B27" s="32" t="s">
        <v>62</v>
      </c>
      <c r="C27" s="20">
        <v>2.63</v>
      </c>
      <c r="D27" s="21">
        <v>2.5</v>
      </c>
      <c r="E27" s="22">
        <v>2.56</v>
      </c>
      <c r="F27" s="28"/>
      <c r="G27" s="22"/>
      <c r="H27" s="22"/>
      <c r="I27" s="22"/>
      <c r="J27" s="7">
        <f t="shared" si="0"/>
        <v>2.56</v>
      </c>
      <c r="K27" s="33">
        <v>20</v>
      </c>
      <c r="L27" s="6">
        <f t="shared" si="1"/>
        <v>2.54</v>
      </c>
      <c r="M27" s="35" t="str">
        <f t="shared" si="2"/>
        <v>&lt;33</v>
      </c>
      <c r="N27" s="34">
        <f t="shared" si="3"/>
        <v>51.266666666666666</v>
      </c>
      <c r="O27" s="11"/>
      <c r="P27" s="17"/>
    </row>
    <row r="28" spans="1:16" s="2" customFormat="1" x14ac:dyDescent="0.25">
      <c r="A28" s="12" t="s">
        <v>34</v>
      </c>
      <c r="B28" s="32" t="s">
        <v>63</v>
      </c>
      <c r="C28" s="20">
        <v>332.85</v>
      </c>
      <c r="D28" s="21">
        <v>317</v>
      </c>
      <c r="E28" s="22">
        <v>324.93</v>
      </c>
      <c r="F28" s="28"/>
      <c r="G28" s="22"/>
      <c r="H28" s="22"/>
      <c r="I28" s="22"/>
      <c r="J28" s="7">
        <f t="shared" si="0"/>
        <v>324.93</v>
      </c>
      <c r="K28" s="33">
        <v>10</v>
      </c>
      <c r="L28" s="6">
        <f t="shared" si="1"/>
        <v>2.44</v>
      </c>
      <c r="M28" s="35" t="str">
        <f t="shared" si="2"/>
        <v>&lt;33</v>
      </c>
      <c r="N28" s="34">
        <f t="shared" si="3"/>
        <v>3249.2666666666669</v>
      </c>
      <c r="O28" s="11"/>
      <c r="P28" s="17"/>
    </row>
    <row r="29" spans="1:16" s="2" customFormat="1" x14ac:dyDescent="0.25">
      <c r="A29" s="12" t="s">
        <v>35</v>
      </c>
      <c r="B29" s="32" t="s">
        <v>64</v>
      </c>
      <c r="C29" s="20">
        <v>756</v>
      </c>
      <c r="D29" s="21">
        <v>720</v>
      </c>
      <c r="E29" s="22">
        <v>738</v>
      </c>
      <c r="F29" s="28"/>
      <c r="G29" s="22"/>
      <c r="H29" s="22"/>
      <c r="I29" s="22"/>
      <c r="J29" s="7">
        <f t="shared" si="0"/>
        <v>738</v>
      </c>
      <c r="K29" s="33">
        <v>1</v>
      </c>
      <c r="L29" s="6">
        <f t="shared" si="1"/>
        <v>2.44</v>
      </c>
      <c r="M29" s="35" t="str">
        <f t="shared" si="2"/>
        <v>&lt;33</v>
      </c>
      <c r="N29" s="34">
        <f t="shared" si="3"/>
        <v>738</v>
      </c>
      <c r="O29" s="11"/>
      <c r="P29" s="17"/>
    </row>
    <row r="30" spans="1:16" s="2" customFormat="1" x14ac:dyDescent="0.25">
      <c r="A30" s="12" t="s">
        <v>36</v>
      </c>
      <c r="B30" s="32" t="s">
        <v>65</v>
      </c>
      <c r="C30" s="20">
        <v>3118.5</v>
      </c>
      <c r="D30" s="21">
        <v>2970</v>
      </c>
      <c r="E30" s="22">
        <v>3044.25</v>
      </c>
      <c r="F30" s="28"/>
      <c r="G30" s="22"/>
      <c r="H30" s="22"/>
      <c r="I30" s="22"/>
      <c r="J30" s="7">
        <f t="shared" si="0"/>
        <v>3044.25</v>
      </c>
      <c r="K30" s="33">
        <v>1</v>
      </c>
      <c r="L30" s="6">
        <f t="shared" si="1"/>
        <v>2.44</v>
      </c>
      <c r="M30" s="35" t="str">
        <f t="shared" si="2"/>
        <v>&lt;33</v>
      </c>
      <c r="N30" s="34">
        <f t="shared" si="3"/>
        <v>3044.25</v>
      </c>
      <c r="O30" s="11"/>
      <c r="P30" s="17"/>
    </row>
    <row r="31" spans="1:16" s="2" customFormat="1" x14ac:dyDescent="0.25">
      <c r="A31" s="12" t="s">
        <v>37</v>
      </c>
      <c r="B31" s="32" t="s">
        <v>66</v>
      </c>
      <c r="C31" s="20">
        <v>33.6</v>
      </c>
      <c r="D31" s="21">
        <v>32</v>
      </c>
      <c r="E31" s="22">
        <v>32.799999999999997</v>
      </c>
      <c r="F31" s="28"/>
      <c r="G31" s="22"/>
      <c r="H31" s="22"/>
      <c r="I31" s="22"/>
      <c r="J31" s="7">
        <f t="shared" si="0"/>
        <v>32.799999999999997</v>
      </c>
      <c r="K31" s="33">
        <v>10</v>
      </c>
      <c r="L31" s="6">
        <f t="shared" si="1"/>
        <v>2.44</v>
      </c>
      <c r="M31" s="35" t="str">
        <f t="shared" si="2"/>
        <v>&lt;33</v>
      </c>
      <c r="N31" s="34">
        <f t="shared" si="3"/>
        <v>328</v>
      </c>
      <c r="O31" s="11"/>
      <c r="P31" s="17"/>
    </row>
    <row r="32" spans="1:16" s="2" customFormat="1" x14ac:dyDescent="0.25">
      <c r="A32" s="12" t="s">
        <v>38</v>
      </c>
      <c r="B32" s="32" t="s">
        <v>67</v>
      </c>
      <c r="C32" s="20">
        <v>21.53</v>
      </c>
      <c r="D32" s="21">
        <v>20.5</v>
      </c>
      <c r="E32" s="22">
        <v>21.01</v>
      </c>
      <c r="F32" s="28"/>
      <c r="G32" s="22"/>
      <c r="H32" s="22"/>
      <c r="I32" s="22"/>
      <c r="J32" s="7">
        <f t="shared" si="0"/>
        <v>21.01</v>
      </c>
      <c r="K32" s="33">
        <v>200</v>
      </c>
      <c r="L32" s="6">
        <f t="shared" si="1"/>
        <v>2.4500000000000002</v>
      </c>
      <c r="M32" s="35" t="str">
        <f t="shared" si="2"/>
        <v>&lt;33</v>
      </c>
      <c r="N32" s="34">
        <f t="shared" si="3"/>
        <v>4202.666666666667</v>
      </c>
      <c r="O32" s="11"/>
      <c r="P32" s="17"/>
    </row>
    <row r="33" spans="1:17" s="2" customFormat="1" x14ac:dyDescent="0.25">
      <c r="A33" s="12" t="s">
        <v>39</v>
      </c>
      <c r="B33" s="32" t="s">
        <v>68</v>
      </c>
      <c r="C33" s="20">
        <v>593.25</v>
      </c>
      <c r="D33" s="21">
        <v>565</v>
      </c>
      <c r="E33" s="22">
        <v>579.12</v>
      </c>
      <c r="F33" s="28"/>
      <c r="G33" s="22"/>
      <c r="H33" s="22"/>
      <c r="I33" s="22"/>
      <c r="J33" s="7">
        <f t="shared" si="0"/>
        <v>579.12</v>
      </c>
      <c r="K33" s="33">
        <v>3</v>
      </c>
      <c r="L33" s="6">
        <f t="shared" si="1"/>
        <v>2.44</v>
      </c>
      <c r="M33" s="35" t="str">
        <f t="shared" si="2"/>
        <v>&lt;33</v>
      </c>
      <c r="N33" s="34">
        <f t="shared" si="3"/>
        <v>1737.37</v>
      </c>
      <c r="O33" s="11"/>
      <c r="P33" s="17"/>
    </row>
    <row r="34" spans="1:17" s="2" customFormat="1" x14ac:dyDescent="0.25">
      <c r="A34" s="12" t="s">
        <v>40</v>
      </c>
      <c r="B34" s="32" t="s">
        <v>69</v>
      </c>
      <c r="C34" s="20">
        <v>61.95</v>
      </c>
      <c r="D34" s="21">
        <v>59</v>
      </c>
      <c r="E34" s="22">
        <v>60.48</v>
      </c>
      <c r="F34" s="28"/>
      <c r="G34" s="22"/>
      <c r="H34" s="22"/>
      <c r="I34" s="22"/>
      <c r="J34" s="7">
        <f t="shared" si="0"/>
        <v>60.48</v>
      </c>
      <c r="K34" s="33">
        <v>1</v>
      </c>
      <c r="L34" s="6">
        <f t="shared" si="1"/>
        <v>2.44</v>
      </c>
      <c r="M34" s="35" t="str">
        <f t="shared" si="2"/>
        <v>&lt;33</v>
      </c>
      <c r="N34" s="34">
        <f t="shared" si="3"/>
        <v>60.476666666666667</v>
      </c>
      <c r="O34" s="11"/>
      <c r="P34" s="17"/>
    </row>
    <row r="35" spans="1:17" s="2" customFormat="1" ht="30" x14ac:dyDescent="0.25">
      <c r="A35" s="12" t="s">
        <v>41</v>
      </c>
      <c r="B35" s="32" t="s">
        <v>70</v>
      </c>
      <c r="C35" s="20">
        <v>18.899999999999999</v>
      </c>
      <c r="D35" s="21">
        <v>18</v>
      </c>
      <c r="E35" s="22">
        <v>18.45</v>
      </c>
      <c r="F35" s="28"/>
      <c r="G35" s="22"/>
      <c r="H35" s="22"/>
      <c r="I35" s="22"/>
      <c r="J35" s="7">
        <f t="shared" si="0"/>
        <v>18.45</v>
      </c>
      <c r="K35" s="33">
        <v>2</v>
      </c>
      <c r="L35" s="6">
        <f t="shared" si="1"/>
        <v>2.44</v>
      </c>
      <c r="M35" s="35" t="str">
        <f t="shared" si="2"/>
        <v>&lt;33</v>
      </c>
      <c r="N35" s="34">
        <f t="shared" si="3"/>
        <v>36.899999999999991</v>
      </c>
      <c r="O35" s="11"/>
      <c r="P35" s="17"/>
    </row>
    <row r="36" spans="1:17" s="2" customFormat="1" x14ac:dyDescent="0.25">
      <c r="A36" s="12" t="s">
        <v>42</v>
      </c>
      <c r="B36" s="32" t="s">
        <v>71</v>
      </c>
      <c r="C36" s="20">
        <v>53.55</v>
      </c>
      <c r="D36" s="21">
        <v>51</v>
      </c>
      <c r="E36" s="22">
        <v>52.27</v>
      </c>
      <c r="F36" s="28"/>
      <c r="G36" s="22"/>
      <c r="H36" s="22"/>
      <c r="I36" s="22"/>
      <c r="J36" s="7">
        <f t="shared" si="0"/>
        <v>52.27</v>
      </c>
      <c r="K36" s="35">
        <v>4</v>
      </c>
      <c r="L36" s="6">
        <f t="shared" si="1"/>
        <v>2.44</v>
      </c>
      <c r="M36" s="35" t="str">
        <f t="shared" si="2"/>
        <v>&lt;33</v>
      </c>
      <c r="N36" s="34">
        <f t="shared" si="3"/>
        <v>209.09333333333331</v>
      </c>
      <c r="O36" s="11"/>
      <c r="P36" s="17"/>
    </row>
    <row r="37" spans="1:17" ht="21.75" customHeight="1" x14ac:dyDescent="0.25">
      <c r="A37" s="13"/>
      <c r="B37" s="41"/>
      <c r="C37" s="41"/>
      <c r="D37" s="41"/>
      <c r="E37" s="41"/>
      <c r="F37" s="42"/>
      <c r="G37" s="42"/>
      <c r="H37" s="42"/>
      <c r="I37" s="42"/>
      <c r="J37" s="42"/>
      <c r="K37" s="41"/>
      <c r="L37" s="42"/>
      <c r="M37" s="43"/>
      <c r="N37" s="1" t="s">
        <v>7</v>
      </c>
    </row>
    <row r="38" spans="1:17" s="3" customFormat="1" ht="21.75" customHeight="1" x14ac:dyDescent="0.25">
      <c r="A38" s="13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4"/>
      <c r="N38" s="1">
        <f>SUM(N8:N37)</f>
        <v>133610.20333333325</v>
      </c>
      <c r="O38" s="11"/>
    </row>
    <row r="39" spans="1:17" x14ac:dyDescent="0.25">
      <c r="A39" s="13"/>
      <c r="B39" s="15"/>
      <c r="D39" s="24"/>
      <c r="E39" s="24"/>
      <c r="F39" s="24"/>
      <c r="G39" s="24"/>
      <c r="H39" s="24"/>
      <c r="I39" s="24"/>
      <c r="L39" s="23"/>
      <c r="N39" s="29"/>
    </row>
    <row r="40" spans="1:17" x14ac:dyDescent="0.25">
      <c r="A40" s="5"/>
      <c r="D40" s="24"/>
      <c r="E40" s="24"/>
      <c r="F40" s="24"/>
      <c r="G40" s="24"/>
      <c r="H40" s="24"/>
      <c r="I40" s="24"/>
      <c r="L40" s="23"/>
      <c r="N40" s="1" t="s">
        <v>12</v>
      </c>
    </row>
    <row r="41" spans="1:17" x14ac:dyDescent="0.25">
      <c r="A41" s="5"/>
      <c r="L41" s="23"/>
      <c r="N41" s="1">
        <f>N38*0.05</f>
        <v>6680.5101666666633</v>
      </c>
    </row>
    <row r="42" spans="1:17" x14ac:dyDescent="0.25">
      <c r="A42" s="5"/>
      <c r="L42" s="23"/>
      <c r="N42" s="1" t="s">
        <v>13</v>
      </c>
    </row>
    <row r="43" spans="1:17" x14ac:dyDescent="0.25">
      <c r="A43" s="27"/>
      <c r="K43" s="23"/>
      <c r="L43" s="23"/>
      <c r="M43" s="23"/>
      <c r="N43" s="1">
        <f>N38*0.3</f>
        <v>40083.060999999972</v>
      </c>
    </row>
    <row r="44" spans="1:17" s="26" customFormat="1" x14ac:dyDescent="0.25">
      <c r="A44" s="27"/>
      <c r="B44" s="16"/>
      <c r="C44" s="23"/>
      <c r="D44" s="23"/>
      <c r="E44" s="23"/>
      <c r="F44" s="23"/>
      <c r="G44" s="23"/>
      <c r="H44" s="23"/>
      <c r="I44" s="23"/>
      <c r="J44" s="25"/>
      <c r="L44" s="25"/>
      <c r="M44" s="25"/>
      <c r="N44" s="25"/>
      <c r="O44" s="18"/>
      <c r="P44" s="19"/>
      <c r="Q44" s="19"/>
    </row>
    <row r="45" spans="1:17" s="26" customFormat="1" x14ac:dyDescent="0.25">
      <c r="A45" s="27"/>
      <c r="B45" s="16"/>
      <c r="C45" s="23"/>
      <c r="D45" s="23"/>
      <c r="E45" s="23"/>
      <c r="F45" s="23"/>
      <c r="G45" s="23"/>
      <c r="H45" s="23"/>
      <c r="I45" s="23"/>
      <c r="J45" s="25"/>
      <c r="L45" s="25"/>
      <c r="M45" s="25"/>
      <c r="N45" s="25"/>
      <c r="O45" s="18"/>
      <c r="P45" s="19"/>
      <c r="Q45" s="19"/>
    </row>
    <row r="46" spans="1:17" s="26" customFormat="1" x14ac:dyDescent="0.25">
      <c r="A46" s="4"/>
      <c r="B46" s="16"/>
      <c r="C46" s="23"/>
      <c r="D46" s="23"/>
      <c r="E46" s="23"/>
      <c r="F46" s="23"/>
      <c r="G46" s="23"/>
      <c r="H46" s="23"/>
      <c r="I46" s="23"/>
      <c r="J46" s="25"/>
      <c r="L46" s="25"/>
      <c r="M46" s="25"/>
      <c r="N46" s="25"/>
      <c r="O46" s="18"/>
      <c r="P46" s="19"/>
      <c r="Q46" s="19"/>
    </row>
    <row r="47" spans="1:17" s="26" customFormat="1" x14ac:dyDescent="0.25">
      <c r="A47" s="25"/>
      <c r="B47" s="16"/>
      <c r="C47" s="23"/>
      <c r="D47" s="23"/>
      <c r="E47" s="23"/>
      <c r="F47" s="23"/>
      <c r="G47" s="23"/>
      <c r="H47" s="23"/>
      <c r="I47" s="23"/>
      <c r="J47" s="23"/>
      <c r="L47" s="25"/>
      <c r="M47" s="25"/>
      <c r="N47" s="25"/>
      <c r="O47" s="18"/>
      <c r="P47" s="19"/>
      <c r="Q47" s="19"/>
    </row>
    <row r="48" spans="1:17" s="26" customFormat="1" x14ac:dyDescent="0.25">
      <c r="A48" s="25"/>
      <c r="B48" s="16"/>
      <c r="C48" s="23"/>
      <c r="D48" s="23"/>
      <c r="E48" s="23"/>
      <c r="F48" s="23"/>
      <c r="G48" s="23"/>
      <c r="H48" s="23"/>
      <c r="I48" s="23"/>
      <c r="J48" s="25"/>
      <c r="L48" s="25"/>
      <c r="M48" s="25"/>
      <c r="N48" s="25"/>
      <c r="O48" s="18"/>
      <c r="P48" s="19"/>
      <c r="Q48" s="19"/>
    </row>
    <row r="49" spans="1:17" s="26" customFormat="1" x14ac:dyDescent="0.25">
      <c r="A49" s="25"/>
      <c r="B49" s="16"/>
      <c r="C49" s="23"/>
      <c r="D49" s="23"/>
      <c r="E49" s="23"/>
      <c r="F49" s="23"/>
      <c r="G49" s="23"/>
      <c r="H49" s="23"/>
      <c r="I49" s="23"/>
      <c r="J49" s="25"/>
      <c r="L49" s="25"/>
      <c r="M49" s="25"/>
      <c r="N49" s="25"/>
      <c r="O49" s="18"/>
      <c r="P49" s="19"/>
      <c r="Q49" s="19"/>
    </row>
    <row r="50" spans="1:17" s="26" customFormat="1" x14ac:dyDescent="0.25">
      <c r="A50" s="25"/>
      <c r="B50" s="16"/>
      <c r="C50" s="23"/>
      <c r="D50" s="23"/>
      <c r="E50" s="23"/>
      <c r="F50" s="23"/>
      <c r="G50" s="23"/>
      <c r="H50" s="23"/>
      <c r="I50" s="23"/>
      <c r="J50" s="25"/>
      <c r="L50" s="25"/>
      <c r="M50" s="25"/>
      <c r="N50" s="25"/>
      <c r="O50" s="18"/>
      <c r="P50" s="19"/>
      <c r="Q50" s="19"/>
    </row>
    <row r="51" spans="1:17" s="26" customFormat="1" x14ac:dyDescent="0.25">
      <c r="A51" s="25"/>
      <c r="B51" s="16"/>
      <c r="C51" s="23"/>
      <c r="D51" s="23"/>
      <c r="E51" s="23"/>
      <c r="F51" s="23"/>
      <c r="G51" s="23"/>
      <c r="H51" s="23"/>
      <c r="I51" s="23"/>
      <c r="J51" s="25"/>
      <c r="L51" s="25"/>
      <c r="M51" s="25"/>
      <c r="N51" s="25"/>
      <c r="O51" s="18"/>
      <c r="P51" s="19"/>
      <c r="Q51" s="19"/>
    </row>
    <row r="52" spans="1:17" s="26" customFormat="1" x14ac:dyDescent="0.25">
      <c r="A52" s="25"/>
      <c r="B52" s="16"/>
      <c r="C52" s="23"/>
      <c r="D52" s="23"/>
      <c r="E52" s="23"/>
      <c r="F52" s="23"/>
      <c r="G52" s="23"/>
      <c r="H52" s="23"/>
      <c r="I52" s="23"/>
      <c r="J52" s="25"/>
      <c r="L52" s="25"/>
      <c r="M52" s="25"/>
      <c r="N52" s="25"/>
      <c r="O52" s="18"/>
      <c r="P52" s="19"/>
      <c r="Q52" s="19"/>
    </row>
  </sheetData>
  <autoFilter ref="A7:N38">
    <filterColumn colId="11" showButton="0"/>
  </autoFilter>
  <mergeCells count="4">
    <mergeCell ref="A1:N3"/>
    <mergeCell ref="A4:N6"/>
    <mergeCell ref="L7:M7"/>
    <mergeCell ref="B37:M38"/>
  </mergeCells>
  <phoneticPr fontId="2" type="noConversion"/>
  <conditionalFormatting sqref="M8:M36">
    <cfRule type="cellIs" dxfId="0" priority="1" operator="equal">
      <formula>"&gt;33"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Дибаева</dc:creator>
  <cp:lastModifiedBy>Дмитрий</cp:lastModifiedBy>
  <cp:lastPrinted>2022-02-25T05:33:42Z</cp:lastPrinted>
  <dcterms:created xsi:type="dcterms:W3CDTF">2021-04-05T09:35:27Z</dcterms:created>
  <dcterms:modified xsi:type="dcterms:W3CDTF">2024-02-28T06:42:39Z</dcterms:modified>
</cp:coreProperties>
</file>