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ommon\ПТО\Для Малышева\Трастинвест\Сметы и ТЗ\"/>
    </mc:Choice>
  </mc:AlternateContent>
  <bookViews>
    <workbookView xWindow="0" yWindow="0" windowWidth="28800" windowHeight="12435" tabRatio="858"/>
  </bookViews>
  <sheets>
    <sheet name="1" sheetId="44" r:id="rId1"/>
    <sheet name="Сравнение НЦС и проектн сметы 2" sheetId="21" state="hidden" r:id="rId2"/>
    <sheet name="Сравнение НЦС " sheetId="37" state="hidden" r:id="rId3"/>
    <sheet name="Пандусы" sheetId="39" state="hidden" r:id="rId4"/>
    <sheet name="Ограждения" sheetId="40" state="hidden" r:id="rId5"/>
    <sheet name="Флагштоки" sheetId="43" state="hidden" r:id="rId6"/>
    <sheet name="Система вызова первонала для МГ" sheetId="41" state="hidden" r:id="rId7"/>
    <sheet name="Оборудование" sheetId="35" state="hidden" r:id="rId8"/>
    <sheet name="Фоновое озвуч.катка" sheetId="42" state="hidden" r:id="rId9"/>
    <sheet name="Наружные сети связи" sheetId="29" state="hidden" r:id="rId10"/>
    <sheet name="Система АОВ" sheetId="32" state="hidden" r:id="rId11"/>
    <sheet name="КИПиА" sheetId="33" state="hidden" r:id="rId12"/>
    <sheet name="Система оперативной связи" sheetId="34" state="hidden" r:id="rId13"/>
    <sheet name="Разрушение валунов" sheetId="31" state="hidden" r:id="rId14"/>
  </sheets>
  <externalReferences>
    <externalReference r:id="rId15"/>
    <externalReference r:id="rId16"/>
  </externalReferences>
  <definedNames>
    <definedName name="_xlnm.Print_Titles" localSheetId="0">'1'!#REF!</definedName>
    <definedName name="_xlnm.Print_Titles" localSheetId="11">КИПиА!$26:$26</definedName>
    <definedName name="_xlnm.Print_Titles" localSheetId="2">'Сравнение НЦС '!$3:$3</definedName>
    <definedName name="_xlnm.Print_Titles" localSheetId="1">'Сравнение НЦС и проектн сметы 2'!$3:$3</definedName>
    <definedName name="_xlnm.Print_Area" localSheetId="0">'1'!$A$1:$G$16</definedName>
    <definedName name="_xlnm.Print_Area" localSheetId="2">'Сравнение НЦС '!$A$1:$G$40</definedName>
    <definedName name="_xlnm.Print_Area" localSheetId="1">'Сравнение НЦС и проектн сметы 2'!$A$1:$G$39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4" l="1"/>
  <c r="G8" i="44"/>
  <c r="G6" i="44"/>
  <c r="G7" i="44" s="1"/>
  <c r="G10" i="44" l="1"/>
  <c r="G16" i="44" s="1"/>
  <c r="E25" i="29"/>
  <c r="F25" i="29"/>
  <c r="G17" i="44" l="1"/>
  <c r="E61" i="37"/>
  <c r="E58" i="37"/>
  <c r="E55" i="37"/>
  <c r="E52" i="37"/>
  <c r="E49" i="37"/>
  <c r="E44" i="37"/>
  <c r="E41" i="37"/>
  <c r="E38" i="37"/>
  <c r="E35" i="37"/>
  <c r="E32" i="37"/>
  <c r="E27" i="37"/>
  <c r="E24" i="37"/>
  <c r="E21" i="37"/>
  <c r="E16" i="37" l="1"/>
  <c r="E14" i="37"/>
  <c r="E13" i="37"/>
  <c r="E11" i="37"/>
  <c r="E9" i="37" l="1"/>
  <c r="E5" i="37"/>
  <c r="E22" i="37" l="1"/>
  <c r="E47" i="37"/>
  <c r="E63" i="37" l="1"/>
  <c r="E30" i="37"/>
  <c r="E42" i="37"/>
  <c r="D8" i="43" l="1"/>
  <c r="D8" i="41" l="1"/>
  <c r="G28" i="43"/>
  <c r="H27" i="43"/>
  <c r="H26" i="43"/>
  <c r="H25" i="43"/>
  <c r="G18" i="43"/>
  <c r="G19" i="43" s="1"/>
  <c r="H17" i="43"/>
  <c r="F10" i="43"/>
  <c r="F14" i="43" s="1"/>
  <c r="F19" i="43" s="1"/>
  <c r="F23" i="43" s="1"/>
  <c r="F29" i="43" s="1"/>
  <c r="F30" i="43" s="1"/>
  <c r="F31" i="43" s="1"/>
  <c r="F32" i="43" s="1"/>
  <c r="F33" i="43" s="1"/>
  <c r="E10" i="43"/>
  <c r="E12" i="43" s="1"/>
  <c r="D10" i="43"/>
  <c r="D12" i="43" s="1"/>
  <c r="D13" i="43" s="1"/>
  <c r="D14" i="43" s="1"/>
  <c r="D16" i="43" s="1"/>
  <c r="D18" i="43" s="1"/>
  <c r="D19" i="43" s="1"/>
  <c r="D23" i="43" s="1"/>
  <c r="D29" i="43" s="1"/>
  <c r="D30" i="43" s="1"/>
  <c r="D31" i="43" s="1"/>
  <c r="D8" i="42"/>
  <c r="D10" i="42" s="1"/>
  <c r="D12" i="42" s="1"/>
  <c r="D13" i="42" s="1"/>
  <c r="D14" i="42" s="1"/>
  <c r="D16" i="42" s="1"/>
  <c r="D18" i="42" s="1"/>
  <c r="D19" i="42" s="1"/>
  <c r="D23" i="42" s="1"/>
  <c r="D29" i="42" s="1"/>
  <c r="D30" i="42" s="1"/>
  <c r="D31" i="42" s="1"/>
  <c r="D32" i="42" s="1"/>
  <c r="D33" i="42" s="1"/>
  <c r="G28" i="42"/>
  <c r="H27" i="42"/>
  <c r="H26" i="42"/>
  <c r="H25" i="42"/>
  <c r="G18" i="42"/>
  <c r="G19" i="42" s="1"/>
  <c r="H17" i="42"/>
  <c r="F10" i="42"/>
  <c r="F14" i="42" s="1"/>
  <c r="F19" i="42" s="1"/>
  <c r="F23" i="42" s="1"/>
  <c r="F29" i="42" s="1"/>
  <c r="F30" i="42" s="1"/>
  <c r="F31" i="42" s="1"/>
  <c r="F32" i="42" s="1"/>
  <c r="F33" i="42" s="1"/>
  <c r="E10" i="42"/>
  <c r="E12" i="42" s="1"/>
  <c r="H8" i="41"/>
  <c r="G28" i="41"/>
  <c r="H27" i="41"/>
  <c r="H26" i="41"/>
  <c r="H25" i="41"/>
  <c r="G18" i="41"/>
  <c r="G19" i="41" s="1"/>
  <c r="H17" i="41"/>
  <c r="F10" i="41"/>
  <c r="F14" i="41" s="1"/>
  <c r="F19" i="41" s="1"/>
  <c r="F23" i="41" s="1"/>
  <c r="F29" i="41" s="1"/>
  <c r="F30" i="41" s="1"/>
  <c r="F31" i="41" s="1"/>
  <c r="E10" i="41"/>
  <c r="E12" i="41" s="1"/>
  <c r="D8" i="40"/>
  <c r="D10" i="40" s="1"/>
  <c r="D12" i="40" s="1"/>
  <c r="D13" i="40" s="1"/>
  <c r="D14" i="40" s="1"/>
  <c r="D16" i="40" s="1"/>
  <c r="D18" i="40" s="1"/>
  <c r="D19" i="40" s="1"/>
  <c r="D23" i="40" s="1"/>
  <c r="D29" i="40" s="1"/>
  <c r="D30" i="40" s="1"/>
  <c r="D31" i="40" s="1"/>
  <c r="G28" i="40"/>
  <c r="H27" i="40"/>
  <c r="H26" i="40"/>
  <c r="H25" i="40"/>
  <c r="G18" i="40"/>
  <c r="G19" i="40" s="1"/>
  <c r="H17" i="40"/>
  <c r="E10" i="40"/>
  <c r="E12" i="40" s="1"/>
  <c r="D8" i="39"/>
  <c r="H8" i="39" s="1"/>
  <c r="G28" i="39"/>
  <c r="H27" i="39"/>
  <c r="H26" i="39"/>
  <c r="H25" i="39"/>
  <c r="G18" i="39"/>
  <c r="G19" i="39" s="1"/>
  <c r="H17" i="39"/>
  <c r="E10" i="39"/>
  <c r="E12" i="39" s="1"/>
  <c r="H28" i="41" l="1"/>
  <c r="H8" i="40"/>
  <c r="H28" i="40"/>
  <c r="F32" i="41"/>
  <c r="F33" i="41" s="1"/>
  <c r="D32" i="43"/>
  <c r="D33" i="43" s="1"/>
  <c r="D32" i="40"/>
  <c r="D33" i="40" s="1"/>
  <c r="H28" i="42"/>
  <c r="D10" i="39"/>
  <c r="D12" i="39" s="1"/>
  <c r="D13" i="39" s="1"/>
  <c r="D14" i="39" s="1"/>
  <c r="D16" i="39" s="1"/>
  <c r="D18" i="39" s="1"/>
  <c r="D19" i="39" s="1"/>
  <c r="D23" i="39" s="1"/>
  <c r="D29" i="39" s="1"/>
  <c r="D30" i="39" s="1"/>
  <c r="D31" i="39" s="1"/>
  <c r="D32" i="39" s="1"/>
  <c r="D33" i="39" s="1"/>
  <c r="H28" i="39"/>
  <c r="H28" i="43"/>
  <c r="E13" i="43"/>
  <c r="H12" i="43"/>
  <c r="H8" i="43"/>
  <c r="H10" i="43"/>
  <c r="H12" i="42"/>
  <c r="E13" i="42"/>
  <c r="H8" i="42"/>
  <c r="H10" i="42"/>
  <c r="E13" i="41"/>
  <c r="D10" i="41"/>
  <c r="D12" i="41" s="1"/>
  <c r="D13" i="41" s="1"/>
  <c r="D14" i="41" s="1"/>
  <c r="D16" i="41" s="1"/>
  <c r="D18" i="41" s="1"/>
  <c r="D19" i="41" s="1"/>
  <c r="D23" i="41" s="1"/>
  <c r="D29" i="41" s="1"/>
  <c r="D30" i="41" s="1"/>
  <c r="D31" i="41" s="1"/>
  <c r="H12" i="40"/>
  <c r="E13" i="40"/>
  <c r="F10" i="40"/>
  <c r="E13" i="39"/>
  <c r="F10" i="39"/>
  <c r="E12" i="21"/>
  <c r="E11" i="21"/>
  <c r="E10" i="21"/>
  <c r="D32" i="41" l="1"/>
  <c r="D33" i="41" s="1"/>
  <c r="H12" i="39"/>
  <c r="H13" i="43"/>
  <c r="H14" i="43" s="1"/>
  <c r="E14" i="43"/>
  <c r="E16" i="43" s="1"/>
  <c r="H13" i="42"/>
  <c r="H14" i="42" s="1"/>
  <c r="E14" i="42"/>
  <c r="E16" i="42" s="1"/>
  <c r="H12" i="41"/>
  <c r="H13" i="41"/>
  <c r="E14" i="41"/>
  <c r="E16" i="41" s="1"/>
  <c r="H10" i="41"/>
  <c r="F14" i="40"/>
  <c r="F19" i="40" s="1"/>
  <c r="F23" i="40" s="1"/>
  <c r="F29" i="40" s="1"/>
  <c r="F30" i="40" s="1"/>
  <c r="F31" i="40" s="1"/>
  <c r="H10" i="40"/>
  <c r="H13" i="40"/>
  <c r="E14" i="40"/>
  <c r="E16" i="40" s="1"/>
  <c r="F14" i="39"/>
  <c r="F19" i="39" s="1"/>
  <c r="F23" i="39" s="1"/>
  <c r="F29" i="39" s="1"/>
  <c r="F30" i="39" s="1"/>
  <c r="F31" i="39" s="1"/>
  <c r="F32" i="39" s="1"/>
  <c r="F33" i="39" s="1"/>
  <c r="H10" i="39"/>
  <c r="H13" i="39"/>
  <c r="E14" i="39"/>
  <c r="E16" i="39" s="1"/>
  <c r="F32" i="40" l="1"/>
  <c r="F33" i="40" s="1"/>
  <c r="H16" i="43"/>
  <c r="H18" i="43" s="1"/>
  <c r="H19" i="43" s="1"/>
  <c r="G21" i="43" s="1"/>
  <c r="E18" i="43"/>
  <c r="E19" i="43" s="1"/>
  <c r="E23" i="43" s="1"/>
  <c r="E29" i="43" s="1"/>
  <c r="E30" i="43" s="1"/>
  <c r="E31" i="43" s="1"/>
  <c r="E32" i="43" s="1"/>
  <c r="E33" i="43" s="1"/>
  <c r="H16" i="42"/>
  <c r="H18" i="42" s="1"/>
  <c r="H19" i="42" s="1"/>
  <c r="G21" i="42" s="1"/>
  <c r="E18" i="42"/>
  <c r="E19" i="42" s="1"/>
  <c r="E23" i="42" s="1"/>
  <c r="E29" i="42" s="1"/>
  <c r="E30" i="42" s="1"/>
  <c r="E31" i="42" s="1"/>
  <c r="E32" i="42" s="1"/>
  <c r="E33" i="42" s="1"/>
  <c r="H16" i="41"/>
  <c r="H18" i="41" s="1"/>
  <c r="E18" i="41"/>
  <c r="E19" i="41" s="1"/>
  <c r="E23" i="41" s="1"/>
  <c r="E29" i="41" s="1"/>
  <c r="E30" i="41" s="1"/>
  <c r="E31" i="41" s="1"/>
  <c r="H14" i="41"/>
  <c r="H14" i="40"/>
  <c r="H16" i="40"/>
  <c r="H18" i="40" s="1"/>
  <c r="E18" i="40"/>
  <c r="E19" i="40" s="1"/>
  <c r="E23" i="40" s="1"/>
  <c r="E29" i="40" s="1"/>
  <c r="E30" i="40" s="1"/>
  <c r="E31" i="40" s="1"/>
  <c r="H14" i="39"/>
  <c r="H16" i="39"/>
  <c r="H18" i="39" s="1"/>
  <c r="E18" i="39"/>
  <c r="E19" i="39" s="1"/>
  <c r="E23" i="39" s="1"/>
  <c r="E29" i="39" s="1"/>
  <c r="E30" i="39" s="1"/>
  <c r="E31" i="39" s="1"/>
  <c r="E32" i="39" s="1"/>
  <c r="E33" i="39" s="1"/>
  <c r="E32" i="41" l="1"/>
  <c r="E33" i="41" s="1"/>
  <c r="E32" i="40"/>
  <c r="E33" i="40" s="1"/>
  <c r="G22" i="43"/>
  <c r="H21" i="43"/>
  <c r="G22" i="42"/>
  <c r="H21" i="42"/>
  <c r="H19" i="41"/>
  <c r="G21" i="41" s="1"/>
  <c r="H19" i="40"/>
  <c r="G21" i="40" s="1"/>
  <c r="H21" i="40" s="1"/>
  <c r="H19" i="39"/>
  <c r="G21" i="39" s="1"/>
  <c r="H21" i="39" s="1"/>
  <c r="G23" i="43" l="1"/>
  <c r="G29" i="43" s="1"/>
  <c r="G30" i="43" s="1"/>
  <c r="H22" i="43"/>
  <c r="H23" i="43" s="1"/>
  <c r="H29" i="43" s="1"/>
  <c r="G23" i="42"/>
  <c r="G29" i="42" s="1"/>
  <c r="G30" i="42" s="1"/>
  <c r="H22" i="42"/>
  <c r="H23" i="42" s="1"/>
  <c r="H29" i="42" s="1"/>
  <c r="G22" i="41"/>
  <c r="H21" i="41"/>
  <c r="G22" i="40"/>
  <c r="H22" i="40" s="1"/>
  <c r="H23" i="40" s="1"/>
  <c r="H29" i="40" s="1"/>
  <c r="G22" i="39"/>
  <c r="G23" i="39" s="1"/>
  <c r="G29" i="39" s="1"/>
  <c r="G30" i="39" s="1"/>
  <c r="G31" i="43" l="1"/>
  <c r="G32" i="43" s="1"/>
  <c r="H30" i="43"/>
  <c r="H31" i="43" s="1"/>
  <c r="G31" i="42"/>
  <c r="G32" i="42" s="1"/>
  <c r="H30" i="42"/>
  <c r="H31" i="42" s="1"/>
  <c r="E12" i="37" s="1"/>
  <c r="G23" i="41"/>
  <c r="G29" i="41" s="1"/>
  <c r="G30" i="41" s="1"/>
  <c r="H22" i="41"/>
  <c r="H23" i="41" s="1"/>
  <c r="H29" i="41" s="1"/>
  <c r="G23" i="40"/>
  <c r="G29" i="40" s="1"/>
  <c r="G30" i="40" s="1"/>
  <c r="G31" i="40" s="1"/>
  <c r="G32" i="40" s="1"/>
  <c r="H22" i="39"/>
  <c r="H23" i="39" s="1"/>
  <c r="H29" i="39" s="1"/>
  <c r="G31" i="39"/>
  <c r="G32" i="39" s="1"/>
  <c r="H30" i="39"/>
  <c r="G33" i="43" l="1"/>
  <c r="H32" i="43"/>
  <c r="H33" i="43" s="1"/>
  <c r="E8" i="37" s="1"/>
  <c r="G33" i="42"/>
  <c r="H32" i="42"/>
  <c r="H33" i="42" s="1"/>
  <c r="H30" i="41"/>
  <c r="H31" i="41" s="1"/>
  <c r="G31" i="41"/>
  <c r="G32" i="41" s="1"/>
  <c r="H30" i="40"/>
  <c r="H31" i="40" s="1"/>
  <c r="G33" i="40"/>
  <c r="H32" i="40"/>
  <c r="H31" i="39"/>
  <c r="G33" i="39"/>
  <c r="H32" i="39"/>
  <c r="G33" i="41" l="1"/>
  <c r="H32" i="41"/>
  <c r="H33" i="41" s="1"/>
  <c r="E10" i="37" s="1"/>
  <c r="H33" i="40"/>
  <c r="H33" i="39"/>
  <c r="E7" i="37" l="1"/>
  <c r="F8" i="35"/>
  <c r="H8" i="35" s="1"/>
  <c r="E13" i="21" s="1"/>
  <c r="G28" i="35"/>
  <c r="H27" i="35"/>
  <c r="H26" i="35"/>
  <c r="H25" i="35"/>
  <c r="G18" i="35"/>
  <c r="G19" i="35" s="1"/>
  <c r="H17" i="35"/>
  <c r="E10" i="35"/>
  <c r="E12" i="35" s="1"/>
  <c r="D10" i="35"/>
  <c r="D12" i="35" s="1"/>
  <c r="D13" i="35" s="1"/>
  <c r="D14" i="35" s="1"/>
  <c r="D16" i="35" s="1"/>
  <c r="D18" i="35" s="1"/>
  <c r="D19" i="35" s="1"/>
  <c r="D23" i="35" s="1"/>
  <c r="D29" i="35" s="1"/>
  <c r="D30" i="35" s="1"/>
  <c r="D31" i="35" s="1"/>
  <c r="D10" i="34"/>
  <c r="D12" i="34" s="1"/>
  <c r="D13" i="34" s="1"/>
  <c r="D14" i="34" s="1"/>
  <c r="D16" i="34" s="1"/>
  <c r="D17" i="34" s="1"/>
  <c r="D18" i="34" s="1"/>
  <c r="D22" i="34" s="1"/>
  <c r="D23" i="34" s="1"/>
  <c r="D24" i="34" s="1"/>
  <c r="D25" i="34" s="1"/>
  <c r="D26" i="34" s="1"/>
  <c r="H8" i="34"/>
  <c r="E10" i="34"/>
  <c r="H28" i="35" l="1"/>
  <c r="D32" i="35"/>
  <c r="D33" i="35" s="1"/>
  <c r="H12" i="35"/>
  <c r="E13" i="35"/>
  <c r="F10" i="35"/>
  <c r="E12" i="34"/>
  <c r="H10" i="34"/>
  <c r="F14" i="35" l="1"/>
  <c r="F19" i="35" s="1"/>
  <c r="F23" i="35" s="1"/>
  <c r="F29" i="35" s="1"/>
  <c r="F30" i="35" s="1"/>
  <c r="F31" i="35" s="1"/>
  <c r="H10" i="35"/>
  <c r="H13" i="35"/>
  <c r="E14" i="35"/>
  <c r="E16" i="35" s="1"/>
  <c r="E13" i="34"/>
  <c r="H12" i="34"/>
  <c r="F32" i="35" l="1"/>
  <c r="F33" i="35" s="1"/>
  <c r="H14" i="35"/>
  <c r="E18" i="35"/>
  <c r="E19" i="35" s="1"/>
  <c r="E23" i="35" s="1"/>
  <c r="E29" i="35" s="1"/>
  <c r="E30" i="35" s="1"/>
  <c r="E31" i="35" s="1"/>
  <c r="H16" i="35"/>
  <c r="H18" i="35" s="1"/>
  <c r="H13" i="34"/>
  <c r="H14" i="34" s="1"/>
  <c r="E14" i="34"/>
  <c r="E16" i="34" s="1"/>
  <c r="E32" i="35" l="1"/>
  <c r="E33" i="35" s="1"/>
  <c r="H19" i="35"/>
  <c r="G21" i="35" s="1"/>
  <c r="H21" i="35" s="1"/>
  <c r="E17" i="34"/>
  <c r="E18" i="34" s="1"/>
  <c r="E22" i="34" s="1"/>
  <c r="E23" i="34" s="1"/>
  <c r="E24" i="34" s="1"/>
  <c r="E25" i="34" s="1"/>
  <c r="E26" i="34" s="1"/>
  <c r="H16" i="34"/>
  <c r="H17" i="34" s="1"/>
  <c r="H18" i="34" s="1"/>
  <c r="G20" i="34" s="1"/>
  <c r="G22" i="35" l="1"/>
  <c r="H22" i="35" s="1"/>
  <c r="H23" i="35" s="1"/>
  <c r="H29" i="35" s="1"/>
  <c r="G22" i="34"/>
  <c r="G23" i="34" s="1"/>
  <c r="G21" i="34"/>
  <c r="H20" i="34"/>
  <c r="H21" i="34" s="1"/>
  <c r="H22" i="34" s="1"/>
  <c r="G23" i="35" l="1"/>
  <c r="G29" i="35" s="1"/>
  <c r="G30" i="35" s="1"/>
  <c r="H30" i="35" s="1"/>
  <c r="H31" i="35" s="1"/>
  <c r="G31" i="35"/>
  <c r="G32" i="35" s="1"/>
  <c r="H23" i="34"/>
  <c r="H24" i="34" s="1"/>
  <c r="G24" i="34"/>
  <c r="G25" i="34" s="1"/>
  <c r="G33" i="35" l="1"/>
  <c r="H32" i="35"/>
  <c r="H33" i="35" s="1"/>
  <c r="E15" i="37" s="1"/>
  <c r="H25" i="34"/>
  <c r="H26" i="34" s="1"/>
  <c r="G26" i="34"/>
  <c r="F387" i="33" l="1"/>
  <c r="F386" i="33" s="1"/>
  <c r="L386" i="33" s="1"/>
  <c r="E8" i="32" s="1"/>
  <c r="E40" i="21"/>
  <c r="L387" i="33" l="1"/>
  <c r="F8" i="32" s="1"/>
  <c r="F10" i="32" s="1"/>
  <c r="F14" i="32" s="1"/>
  <c r="F18" i="32" s="1"/>
  <c r="F22" i="32" s="1"/>
  <c r="F23" i="32" s="1"/>
  <c r="F24" i="32" s="1"/>
  <c r="F25" i="32" s="1"/>
  <c r="E34" i="21"/>
  <c r="E57" i="21" l="1"/>
  <c r="E8" i="21" l="1"/>
  <c r="H8" i="32" l="1"/>
  <c r="E14" i="21" s="1"/>
  <c r="E10" i="32"/>
  <c r="D10" i="32"/>
  <c r="D12" i="32" s="1"/>
  <c r="D13" i="32" s="1"/>
  <c r="D14" i="32" s="1"/>
  <c r="D16" i="32" s="1"/>
  <c r="D17" i="32" s="1"/>
  <c r="D18" i="32" s="1"/>
  <c r="D22" i="32" s="1"/>
  <c r="D23" i="32" s="1"/>
  <c r="D24" i="32" s="1"/>
  <c r="D25" i="32" l="1"/>
  <c r="D26" i="32" s="1"/>
  <c r="E12" i="32"/>
  <c r="H10" i="32"/>
  <c r="E13" i="32" l="1"/>
  <c r="H12" i="32"/>
  <c r="H13" i="32" l="1"/>
  <c r="H14" i="32" s="1"/>
  <c r="E14" i="32"/>
  <c r="E16" i="32" s="1"/>
  <c r="E17" i="32" l="1"/>
  <c r="E18" i="32" s="1"/>
  <c r="E22" i="32" s="1"/>
  <c r="E23" i="32" s="1"/>
  <c r="E24" i="32" s="1"/>
  <c r="H16" i="32"/>
  <c r="H17" i="32" s="1"/>
  <c r="H18" i="32" s="1"/>
  <c r="G20" i="32" s="1"/>
  <c r="E25" i="32" l="1"/>
  <c r="E26" i="32" s="1"/>
  <c r="G22" i="32"/>
  <c r="G23" i="32" s="1"/>
  <c r="G21" i="32"/>
  <c r="H20" i="32"/>
  <c r="H21" i="32" s="1"/>
  <c r="H22" i="32" s="1"/>
  <c r="H23" i="32" l="1"/>
  <c r="H24" i="32" s="1"/>
  <c r="G24" i="32"/>
  <c r="G25" i="32" s="1"/>
  <c r="H25" i="32" l="1"/>
  <c r="H26" i="32" s="1"/>
  <c r="E17" i="37" s="1"/>
  <c r="E19" i="37" s="1"/>
  <c r="E64" i="37" s="1"/>
  <c r="G26" i="32"/>
  <c r="E9" i="21" l="1"/>
  <c r="E5" i="21" l="1"/>
  <c r="E48" i="21"/>
  <c r="D8" i="31"/>
  <c r="H8" i="31" s="1"/>
  <c r="G18" i="31"/>
  <c r="G19" i="31" s="1"/>
  <c r="H17" i="31"/>
  <c r="F10" i="31"/>
  <c r="F14" i="31" s="1"/>
  <c r="F19" i="31" s="1"/>
  <c r="F23" i="31" s="1"/>
  <c r="F24" i="31" s="1"/>
  <c r="F25" i="31" s="1"/>
  <c r="F26" i="31" s="1"/>
  <c r="F27" i="31" s="1"/>
  <c r="E10" i="31"/>
  <c r="E12" i="31" s="1"/>
  <c r="E7" i="21"/>
  <c r="E60" i="21"/>
  <c r="E54" i="21"/>
  <c r="E51" i="21"/>
  <c r="D8" i="29"/>
  <c r="E43" i="21"/>
  <c r="E46" i="21" s="1"/>
  <c r="E37" i="21"/>
  <c r="E31" i="21"/>
  <c r="E26" i="21"/>
  <c r="E23" i="21"/>
  <c r="E18" i="21"/>
  <c r="E21" i="21" s="1"/>
  <c r="E41" i="21" l="1"/>
  <c r="H8" i="29"/>
  <c r="F46" i="21" s="1"/>
  <c r="D10" i="29"/>
  <c r="D12" i="29" s="1"/>
  <c r="E16" i="21"/>
  <c r="E62" i="21"/>
  <c r="E13" i="31"/>
  <c r="D10" i="31"/>
  <c r="D12" i="31" s="1"/>
  <c r="D13" i="31" s="1"/>
  <c r="D14" i="31" s="1"/>
  <c r="D16" i="31" s="1"/>
  <c r="D18" i="31" s="1"/>
  <c r="D19" i="31" s="1"/>
  <c r="D23" i="31" s="1"/>
  <c r="D24" i="31" s="1"/>
  <c r="D25" i="31" s="1"/>
  <c r="D26" i="31" s="1"/>
  <c r="D27" i="31" s="1"/>
  <c r="E29" i="21"/>
  <c r="H10" i="29" l="1"/>
  <c r="F29" i="21"/>
  <c r="F21" i="21"/>
  <c r="E14" i="31"/>
  <c r="E16" i="31" s="1"/>
  <c r="H13" i="31"/>
  <c r="H12" i="31"/>
  <c r="H10" i="31"/>
  <c r="D13" i="29"/>
  <c r="H12" i="29"/>
  <c r="H14" i="31" l="1"/>
  <c r="E18" i="31"/>
  <c r="E19" i="31" s="1"/>
  <c r="E23" i="31" s="1"/>
  <c r="E24" i="31" s="1"/>
  <c r="E25" i="31" s="1"/>
  <c r="E26" i="31" s="1"/>
  <c r="E27" i="31" s="1"/>
  <c r="H16" i="31"/>
  <c r="H18" i="31" s="1"/>
  <c r="H13" i="29"/>
  <c r="H14" i="29" s="1"/>
  <c r="D14" i="29"/>
  <c r="D16" i="29" s="1"/>
  <c r="H19" i="31" l="1"/>
  <c r="G21" i="31" s="1"/>
  <c r="G23" i="31" s="1"/>
  <c r="G24" i="31" s="1"/>
  <c r="H16" i="29"/>
  <c r="H17" i="29" s="1"/>
  <c r="H18" i="29" s="1"/>
  <c r="G20" i="29" s="1"/>
  <c r="D17" i="29"/>
  <c r="D18" i="29" s="1"/>
  <c r="D22" i="29" s="1"/>
  <c r="D23" i="29" s="1"/>
  <c r="D24" i="29" s="1"/>
  <c r="D25" i="29" s="1"/>
  <c r="H21" i="31" l="1"/>
  <c r="H22" i="31" s="1"/>
  <c r="H23" i="31" s="1"/>
  <c r="G22" i="31"/>
  <c r="D26" i="29"/>
  <c r="H24" i="31"/>
  <c r="H25" i="31" s="1"/>
  <c r="G25" i="31"/>
  <c r="G26" i="31" s="1"/>
  <c r="G21" i="29"/>
  <c r="G22" i="29"/>
  <c r="G23" i="29" s="1"/>
  <c r="H20" i="29"/>
  <c r="H21" i="29" s="1"/>
  <c r="H22" i="29" s="1"/>
  <c r="G27" i="31" l="1"/>
  <c r="H26" i="31"/>
  <c r="H27" i="31" s="1"/>
  <c r="H23" i="29"/>
  <c r="H24" i="29" s="1"/>
  <c r="H25" i="29" s="1"/>
  <c r="G24" i="29"/>
  <c r="G25" i="29" s="1"/>
  <c r="H26" i="29" l="1"/>
  <c r="F47" i="37" s="1"/>
  <c r="G47" i="37" s="1"/>
  <c r="G26" i="29"/>
  <c r="F62" i="21" l="1"/>
  <c r="F22" i="37" l="1"/>
  <c r="G22" i="37" s="1"/>
  <c r="G46" i="21"/>
  <c r="G29" i="21"/>
  <c r="G21" i="21"/>
  <c r="E63" i="21" l="1"/>
  <c r="G62" i="21"/>
  <c r="F41" i="21" l="1"/>
  <c r="G41" i="21" s="1"/>
  <c r="F42" i="37" l="1"/>
  <c r="G42" i="37" s="1"/>
  <c r="F63" i="37" l="1"/>
  <c r="G63" i="37" s="1"/>
  <c r="F30" i="37" l="1"/>
  <c r="G30" i="37" s="1"/>
  <c r="F63" i="21"/>
  <c r="G63" i="21" s="1"/>
  <c r="F16" i="21" l="1"/>
  <c r="G16" i="21" s="1"/>
  <c r="F64" i="37" l="1"/>
  <c r="G64" i="37" s="1"/>
  <c r="F19" i="37" l="1"/>
  <c r="G19" i="37" s="1"/>
</calcChain>
</file>

<file path=xl/comments1.xml><?xml version="1.0" encoding="utf-8"?>
<comments xmlns="http://schemas.openxmlformats.org/spreadsheetml/2006/main">
  <authors>
    <author>Алексей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&lt;Единица измерения стомости&gt;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&lt;Единица измерения стомости&gt;</t>
        </r>
      </text>
    </comment>
  </commentList>
</comments>
</file>

<file path=xl/comments2.xml><?xml version="1.0" encoding="utf-8"?>
<comments xmlns="http://schemas.openxmlformats.org/spreadsheetml/2006/main">
  <authors>
    <author>Алексей</author>
    <author>Сергей</author>
    <author>Alex Sosedko</author>
    <author>Alex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&lt;Единица измерения стомости&gt;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&lt;Единица измерения стомости&gt;</t>
        </r>
      </text>
    </comment>
    <comment ref="A3" authorId="1" shape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3" authorId="1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&lt;Номера частей&gt;
(&lt;Обоснование (код) позиции&gt;)&lt;Пустой идентификатор&gt;&lt;Наименование коэффициентов&gt;</t>
        </r>
      </text>
    </comment>
    <comment ref="D3" authorId="1" shapeId="0">
      <text>
        <r>
          <rPr>
            <sz val="8"/>
            <color indexed="81"/>
            <rFont val="Tahoma"/>
            <family val="2"/>
            <charset val="204"/>
          </rPr>
          <t xml:space="preserve"> &lt;Расчет стомости&gt;
&lt;Расчет стомости - формула&gt;&lt;Обоснование коэффициентов&gt;</t>
        </r>
      </text>
    </comment>
    <comment ref="E3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&lt;Стоимость&gt;&lt;Стоимость КОС&gt;</t>
        </r>
      </text>
    </comment>
  </commentList>
</comments>
</file>

<file path=xl/comments3.xml><?xml version="1.0" encoding="utf-8"?>
<comments xmlns="http://schemas.openxmlformats.org/spreadsheetml/2006/main">
  <authors>
    <author>Алексей</author>
    <author>Сергей</author>
    <author>Alex Sosedko</author>
    <author>Alex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&lt;Единица измерения стомости&gt;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&lt;Единица измерения стомости&gt;</t>
        </r>
      </text>
    </comment>
    <comment ref="A3" authorId="1" shape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3" authorId="1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&lt;Номера частей&gt;
(&lt;Обоснование (код) позиции&gt;)&lt;Пустой идентификатор&gt;&lt;Наименование коэффициентов&gt;</t>
        </r>
      </text>
    </comment>
    <comment ref="D3" authorId="1" shapeId="0">
      <text>
        <r>
          <rPr>
            <sz val="8"/>
            <color indexed="81"/>
            <rFont val="Tahoma"/>
            <family val="2"/>
            <charset val="204"/>
          </rPr>
          <t xml:space="preserve"> &lt;Расчет стомости&gt;
&lt;Расчет стомости - формула&gt;&lt;Обоснование коэффициентов&gt;</t>
        </r>
      </text>
    </comment>
    <comment ref="E3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<sst xmlns="http://schemas.openxmlformats.org/spreadsheetml/2006/main" count="1842" uniqueCount="490">
  <si>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</si>
  <si>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</si>
  <si>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</si>
  <si>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тыс. руб.</t>
  </si>
  <si>
    <t>Стоимость работ,
тыс. руб.</t>
  </si>
  <si>
    <t>Разница стоимости работ НЦС_ЛС/ОС,
тыс. руб.</t>
  </si>
  <si>
    <t>Заказчик</t>
  </si>
  <si>
    <t>№ п/п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</si>
  <si>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</si>
  <si>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</si>
  <si>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</si>
  <si>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</si>
  <si>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</si>
  <si>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</si>
  <si>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 и инвентаря</t>
  </si>
  <si>
    <t>Прочих затрат</t>
  </si>
  <si>
    <t>1</t>
  </si>
  <si>
    <t>Глава 2. Основные объекты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</si>
  <si>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</si>
  <si>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</si>
  <si>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</si>
  <si>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</si>
  <si>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</si>
  <si>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</si>
  <si>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</si>
  <si>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</si>
  <si>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</si>
  <si>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</si>
  <si>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</si>
  <si>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 по главе 2</t>
  </si>
  <si>
    <t>Итого по главе 8</t>
  </si>
  <si>
    <t>Итого по главе 9</t>
  </si>
  <si>
    <t>МДС 81-35.2004</t>
  </si>
  <si>
    <t>Руководитель проектной организации</t>
  </si>
  <si>
    <t>[подпись (инициалы, фамилия)]</t>
  </si>
  <si>
    <t>Главный инженер проекта</t>
  </si>
  <si>
    <t>и.о. начальника</t>
  </si>
  <si>
    <t xml:space="preserve">[должность, </t>
  </si>
  <si>
    <t>Составлен(а) в ценах по состоянию на 4 квартал 2017 года.</t>
  </si>
  <si>
    <t>Индексы пересчета в цены 4 квартала 2017года  (Письмо Минстроя от 26.12.2017 №49127-ХМ/09)</t>
  </si>
  <si>
    <t>Итого по главам 2-8</t>
  </si>
  <si>
    <t>Гос контракт №585089 от 23.01.2017</t>
  </si>
  <si>
    <t>Проектные работы 1092,242*0,97428870341</t>
  </si>
  <si>
    <t>Стоимость экспертизы</t>
  </si>
  <si>
    <t>Договор</t>
  </si>
  <si>
    <t>Итого по главам 2-9</t>
  </si>
  <si>
    <t>Непредвиденные расходы 2%</t>
  </si>
  <si>
    <t>Итого с непредвиденными</t>
  </si>
  <si>
    <t>НДС 18%</t>
  </si>
  <si>
    <t>Итого с НДС</t>
  </si>
  <si>
    <t>Глава 8. Временные здания и сооружения</t>
  </si>
  <si>
    <t>Глава 9. Прочие работы и затраты</t>
  </si>
  <si>
    <t>Глава 10. Технический надзор</t>
  </si>
  <si>
    <t>Итого по главе 10</t>
  </si>
  <si>
    <t>Глава 12. Проектные и изыскательские работы</t>
  </si>
  <si>
    <t>Итого по главам 2-10</t>
  </si>
  <si>
    <t>Итого по главе 12</t>
  </si>
  <si>
    <t>Итого по главам 2-12</t>
  </si>
  <si>
    <t>ВЫКИПИРОВКА для 2 главы СВОДНОГО СМЕТНОГО РАСЧЕТА СТОИМОСТИ СТРОИТЕЛЬСТВА</t>
  </si>
  <si>
    <t>Стоимость работ по ЛС/ОС в ценах 2001 г,
тыс. руб.</t>
  </si>
  <si>
    <t>Сравнительная таблица параметров НЦС и проекта, по объекту: "Центр спортивный с универсальным игровым залом, плавательным бассейном и крытым катком с искусственным льдом (2 этап)", расположенный по адресу: Ленинградская область, г. Выборг, Ленинградское шоссе, 103, в III планировочном районе.</t>
  </si>
  <si>
    <t xml:space="preserve">Спортивные комплексы с ледовыми аренами на 200 мест 1 место </t>
  </si>
  <si>
    <t>ГСН-81-05-01-2001 п.4.2</t>
  </si>
  <si>
    <t>Временные здания и сооружения 1,8%</t>
  </si>
  <si>
    <t>Удорожание работ в зимнее время 1,5%</t>
  </si>
  <si>
    <t>ГСН-81-05-02-2001 п.1,14</t>
  </si>
  <si>
    <t>Письмо Министерства регионального развития РФ от 4 февраля 2011г. №2317/ИП/08.</t>
  </si>
  <si>
    <t xml:space="preserve">Проведение строительного контроля и авторский надзор 1,93%. </t>
  </si>
  <si>
    <t>"Центр спортивный с универсальным игровым залом, плавательным бассейном и крытым катком с искусственным льдом"  по адресу: Ленинградская область, г. Выборг, Ленинградское шоссе, д. 103, в III планировочном районе.</t>
  </si>
  <si>
    <t>34 512,57*1,18</t>
  </si>
  <si>
    <t>Бесканальная прокладка трубопроводов теплоснабжения в изоляции из пенополиуретана (ППУ) при условном давлении 1,6 Мпа, температуре 150С, в сухих грунтах в траншеях с откосами с погрузкой и вывозом грунта автотранспортом, диаметр труб 125мм.  (Протяженность трассы 67,5м, d125, 2нитки)</t>
  </si>
  <si>
    <t>индекс дефлятор (1,045) на 2017год (Письмо Комитета экономического развития и инвестиционной деятельности №14-2651/17-01 от 12.05.2017)</t>
  </si>
  <si>
    <t>733,95188559*1,18</t>
  </si>
  <si>
    <t>ИТОГО по тепловым сетям</t>
  </si>
  <si>
    <t>Наружные сети электроснабжения</t>
  </si>
  <si>
    <t xml:space="preserve">Подземная прокладка в траншее кабеля с алюминиевыми жилами марки АВБбШв 4х240.     1150 м </t>
  </si>
  <si>
    <t>ИТОГО по наружным сетям электроснабжения</t>
  </si>
  <si>
    <t>1913,86726*1,045</t>
  </si>
  <si>
    <t>1999,9912867*1,18</t>
  </si>
  <si>
    <t>1340,9357325*1,045</t>
  </si>
  <si>
    <t>1401,2778404625*1,18</t>
  </si>
  <si>
    <t>Наружные сети водоснабжения и водоотведения</t>
  </si>
  <si>
    <t>Наружные инженерные сети водопровода из полиэтиленовых труб, разработка сухого грунта в отвал без креплений (группа грунтов 1-3), диаметром: 
100 мм и глубиной 3м. Протяженность трассы 0,025км.</t>
  </si>
  <si>
    <t>Наружные инженерные сети канализации из полиэтиленовых труб, разработка сухого грунта в отвал без крепления (группа грунтов 1-3), диаметром: 150 мм и глубиной 2 м, 1км. 0,278</t>
  </si>
  <si>
    <t xml:space="preserve">ИТОГО по наружным сетям водоснабжения и водоотведения </t>
  </si>
  <si>
    <t>81,15605*1,045</t>
  </si>
  <si>
    <t>84,80807225*1,18</t>
  </si>
  <si>
    <t>1038,41517*1,045</t>
  </si>
  <si>
    <t>1085,14385265*1,18</t>
  </si>
  <si>
    <t>792,5191196*1,045</t>
  </si>
  <si>
    <t>828,182479982*1,18</t>
  </si>
  <si>
    <t>Наружные сети связи</t>
  </si>
  <si>
    <t xml:space="preserve">Наружные инженерные сети водопровода из полиэтиленовых труб, разработка сухого грунта в отвал без креплений (группа грунтов 1-3), диаметром: 
100 мм и глубиной 2м. Протяженность трассы 0,09км. </t>
  </si>
  <si>
    <t>169,7515128*1,045</t>
  </si>
  <si>
    <t>177,390330876*1,18</t>
  </si>
  <si>
    <t>Озеленение территории, благоустройство</t>
  </si>
  <si>
    <t>Площадки, дорожки, тротуары шириной от 0,9 до 2,5 с покрытием из мелкоразмерной плитки  4926м2</t>
  </si>
  <si>
    <t>Ограждение протяженностью 800м</t>
  </si>
  <si>
    <t>6625,600856*1,045</t>
  </si>
  <si>
    <t>6923,75289452*1,18</t>
  </si>
  <si>
    <t>10718,2986*1,045</t>
  </si>
  <si>
    <t>11200,622037*1,18</t>
  </si>
  <si>
    <t>13175,29395*1,045</t>
  </si>
  <si>
    <t>13768,18217775*1,18</t>
  </si>
  <si>
    <t>1896,8096*1,045</t>
  </si>
  <si>
    <t>1982,166032*1,18</t>
  </si>
  <si>
    <t>ИТОГО по наружным сетям связи</t>
  </si>
  <si>
    <t>ИТОГО по благоустройству и озеленению</t>
  </si>
  <si>
    <t>ВСЕГО по НЦС</t>
  </si>
  <si>
    <t>Глава 7.</t>
  </si>
  <si>
    <t>Итого по главе 7</t>
  </si>
  <si>
    <t>ГСНр81-05-01-2001 п. 5.9</t>
  </si>
  <si>
    <t>Итого по главам 7-8</t>
  </si>
  <si>
    <t>ГСНр81-05-02-2007 п. 7.2</t>
  </si>
  <si>
    <t>Присоединение к эл сетям</t>
  </si>
  <si>
    <t>Итого по главам 7-9</t>
  </si>
  <si>
    <t>Постановление РФ №468 от 21.06.2010</t>
  </si>
  <si>
    <t>Итого по главам 7-10</t>
  </si>
  <si>
    <t>Итого по главе 6</t>
  </si>
  <si>
    <t>Итого по главам 6-9</t>
  </si>
  <si>
    <t>Итого по главам 6-10</t>
  </si>
  <si>
    <t>ВЫКИПИРОВКА ПО БЛАГОУСТРОЙСТВУ ИЗ СВОДНОГО СМЕТНОГО РАСЧЕТА СТОИМОСТИ СТРОИТЕЛЬСТВА</t>
  </si>
  <si>
    <t>Строительный контроль 1,93%</t>
  </si>
  <si>
    <t>1053,78*200*0,97*1,045/6,19</t>
  </si>
  <si>
    <t>УКРУПНЕННЫЕ НОРМАТИВЫ
ЦЕНЫ СТРОИТЕЛЬСТВА
НЦС 81-02-2017
05-01-002-01 Спортивные комплексы с ледовыми аренами на 200 в ценах на 01.01.2017г с учетом индекс-дефлятора =1,045 (Письмо Комитета экономического развития и инвестиционной деятельности №14-2651/17-01 от 12.05.2017);  к-0,97 региона  (переход в базовые цены по письму минстроя 49127-ХМ/09 от 26.12.2017)</t>
  </si>
  <si>
    <t>УКРУПНЕННЫЕ НОРМАТИВЫ
ЦЕНЫ СТРОИТЕЛЬСТВА
НЦС 81-02-13-2017, 13-05-001-03 в ценах на 01.01.2017г с учетом индекс-дефлятора =1,045 (Письмо Комитета экономического развития и инвестиционной деятельности №14-2651/17-01 от 12.05.2017); к-0,84 региона  (переход в базовые цены по письму минстроя 49127-ХМ/09 от 26.12.2017)</t>
  </si>
  <si>
    <t>12 387,06*0,135/2*0,84*1,045/6,19</t>
  </si>
  <si>
    <t>1770,46*1,15*0,94*1,045/6,19</t>
  </si>
  <si>
    <t>24,59*232,05/4*0,94*1,045/6,19</t>
  </si>
  <si>
    <t>(3 774,7*(0,025)*0,86*1,045/6,19
(A*X)</t>
  </si>
  <si>
    <t>УКРУПНЕННЫЕ НОРМАТИВЫ
ЦЕНЫ СТРОИТЕЛЬСТВА
НЦС 81-02-12-2017
12-01-012-6 в ценах на 01.01.2017г с учетом индекс-дефлятора =1,045 (Письмо Комитета экономического развития и инвестиционной деятельности №14-2651/17-01 от 12.05.2017); к-0,94 региона    (переход в базовые цены по письму минстроя 49127-ХМ/09 от 26.12.2017)</t>
  </si>
  <si>
    <t>УКРУПНЕННЫЕ НОРМАТИВЫ
ЦЕНЫ СТРОИТЕЛЬСТВА
НЦС 81-02-16-2017
16-07-001-01  в ценах на 01.01.2017г с учетом индекс-дефлятора =1,045 (Письмо Комитета экономического развития и инвестиционной деятельности №14-2651/17-01 от 12.05.2017); к-0,94 региона    (переход в базовые цены по письму минстроя 49127-ХМ/09 от 26.12.2017)</t>
  </si>
  <si>
    <t>УКРУПНЕННЫЕ НОРМАТИВЫ
ЦЕНЫ СТРОИТЕЛЬСТВА
НЦС 81-02-14-2017
14-06-001-02  в ценах на 01.01.2017г с учетом индекс-дефлятора =1,045 (Письмо Комитета экономического развития и инвестиционной деятельности №14-2651/17-01 от 12.05.2017); (Расценка получена путем интерполяции для глубины троншеи 2,545м), к-0,86 региона   (переход в базовые цены по письму минстроя 49127-ХМ/09 от 26.12.2017)</t>
  </si>
  <si>
    <t xml:space="preserve">УКРУПНЕННЫЕ НОРМАТИВЫ
ЦЕНЫ СТРОИТЕЛЬСТВА
НЦС 81-02--14-2017
14-07-001-03  в ценах на 01.01.2017г с учетом индекс-дефлятора =1,045 (Письмо Комитета экономического развития и инвестиционной деятельности №14-2651/17-01 от 12.05.2017); без учета интерполяции, т.к. средняя глубина заложения 1,97м, к-0,86 региона </t>
  </si>
  <si>
    <t xml:space="preserve">УКРУПНЕННЫЕ НОРМАТИВЫ
ЦЕНЫ СТРОИТЕЛЬСТВА
НЦС 81-02-14-2017
14-07-001-01   в ценах на 01.01.2017г с учетом индекс-дефлятора =1,045 (Письмо Комитета экономического развития и инвестиционной деятельности №14-2651/17-01 от 12.05.2017); без учета интерполяции, т.к. средняя глубина заложения 1,97м, к-0,86 региона </t>
  </si>
  <si>
    <t>(3 314,87*0,278)*0,86*1,045/6,19
(A*X)</t>
  </si>
  <si>
    <t>Составлен(а) в ценах по состоянию на  2000 год</t>
  </si>
  <si>
    <t>Канализационные насосные станции производительностью до 10 000 м3/сут</t>
  </si>
  <si>
    <t xml:space="preserve">УКРУПНЕННЫЕ НОРМАТИВЫ
ЦЕНЫ СТРОИТЕЛЬСТВА
НЦС 81-02-14-2017
14-06-001-01 в ценах на 01.01.2017г с учетом индекс-дефлятора =1,045 (Письмо Комитета экономического развития и инвестиционной деятельности №14-2651/17-01 от 12.05.2017);  экстраполяция глубины до 0,7м,  к-0,86 региона </t>
  </si>
  <si>
    <t>(2 193,17*(0,09)*0,86*1,045/6,19
(A*X)</t>
  </si>
  <si>
    <t>ВЫКИПИРОВКА ПО НАРУЖНЫМ СЕТЯМ СВЯЗИ ИЗ СВОДНОГО СМЕТНОГО РАСЧЕТА СТОИМОСТИ СТРОИТЕЛЬСТВА</t>
  </si>
  <si>
    <t>05-01-01</t>
  </si>
  <si>
    <t xml:space="preserve">УКРУПНЕННЫЕ НОРМАТИВЫ
ЦЕНЫ СТРОИТЕЛЬСТВА
НЦС 81-02-17-2017
17-02-004-02  в ценах на 01.01.2017г с учетом индекс-дефлятора =1,045 (Письмо Комитета экономического развития и инвестиционной деятельности №14-2651/17-01 от 12.05.2017); , к-0,98 региона </t>
  </si>
  <si>
    <t>255,38*49,26*0,98*1,045/6,19</t>
  </si>
  <si>
    <t>263,25*51,07*0,98*1,045/6,19</t>
  </si>
  <si>
    <t xml:space="preserve">УКРУПНЕННЫЕ НОРМАТИВЫ
ЦЕНЫ СТРОИТЕЛЬСТВА
НЦС 81-02-16-2017
16-06-002-02, в ценах на 01.01.2017г с учетом индекс-дефлятора =1,045 (Письмо Комитета экономического развития и инвестиционной деятельности №14-2651/17-01 от 12.05.2017); к-0,98 региона </t>
  </si>
  <si>
    <t xml:space="preserve">УКРУПНЕННЫЕ НОРМАТИВЫ
ЦЕНЫ СТРОИТЕЛЬСТВА
НЦС 81-02-16-2017
17-06-002-02 в ценах на 01.01.2017г с учетом индекс-дефлятора =1,045 (Письмо Комитета экономического развития и инвестиционной деятельности №14-2651/17-01 от 12.05.2017); к-0,98 региона </t>
  </si>
  <si>
    <t>241,94*8*0,98*1,045/6,19</t>
  </si>
  <si>
    <t>Засыпка котлована по ЛС 02-01-02 (Раздел 1)  1 628 319,00 в БЦ не учтенное в ЛС 07-01-01</t>
  </si>
  <si>
    <t>ЛС 02-01-01 (Раздел 9)</t>
  </si>
  <si>
    <t>Ограждение кровли и снегозадерживающие конструкции в БЦ</t>
  </si>
  <si>
    <t>ЛС 02-01-02 (Раздел 1)</t>
  </si>
  <si>
    <t>ЛС 02-01-01 (Раздел 10)</t>
  </si>
  <si>
    <t xml:space="preserve">Флагштоки </t>
  </si>
  <si>
    <t xml:space="preserve">Гос контракт </t>
  </si>
  <si>
    <t xml:space="preserve">Изыскательские работы  </t>
  </si>
  <si>
    <t>Стоимость ПНР</t>
  </si>
  <si>
    <t xml:space="preserve">ЛС №07-01-01( раздел 2) </t>
  </si>
  <si>
    <t>Устройство насыпи объемом 19059м2 и  вывоз на 15 км. 2482м3 грунта.по разделу 2= 2326,47 тыс. руб. в БЦ *1,018*1,015*1,02</t>
  </si>
  <si>
    <t>Разрушение валунов</t>
  </si>
  <si>
    <t>07-01-01 ДОП</t>
  </si>
  <si>
    <t>ЛС 07-01-01 ДОП в БЦ</t>
  </si>
  <si>
    <t>77,24*101,91*0,98*1,045/6,19</t>
  </si>
  <si>
    <t xml:space="preserve">УКРУПНЕННЫЕ НОРМАТИВЫ
ЦЕНЫ СТРОИТЕЛЬСТВА
НЦС 81-02-16-2017
16-06-001-04 в ценах на 01.01.2017г с учетом индекс-дефлятора =1,045 (Письмо Комитета экономического развития и инвестиционной деятельности №14-2651/17-01 от 12.05.2017); к-0,98 региона </t>
  </si>
  <si>
    <t>УКРУПНЕННЫЕ НОРМАТИВЫ
ЦЕНЫ СТРОИТЕЛЬСТВА
НЦС 81-02-13-2017, 19-02-002-03 в ценах на 01.01.2017г с учетом индекс-дефлятора =1,045 (Письмо Комитета экономического развития и инвестиционной деятельности №14-2651/17-01 от 12.05.2017); к-0,84 региона  (переход в базовые цены по письму минстроя 49127-ХМ/09 от 26.12.2017)</t>
  </si>
  <si>
    <t>5740,89*0,5546*0,84*1,045/6,19</t>
  </si>
  <si>
    <t>Система АОВ</t>
  </si>
  <si>
    <t>ЛС № 02-01-14</t>
  </si>
  <si>
    <t>02-01-14</t>
  </si>
  <si>
    <t xml:space="preserve">Тепловые сети </t>
  </si>
  <si>
    <t/>
  </si>
  <si>
    <t>Итого СМР</t>
  </si>
  <si>
    <t>Итого по акту:</t>
  </si>
  <si>
    <t>3,8</t>
  </si>
  <si>
    <t>Оборудование в текущих ценах</t>
  </si>
  <si>
    <t>Стоимость  оборудования</t>
  </si>
  <si>
    <t>Прямые затраты</t>
  </si>
  <si>
    <t>ШТ</t>
  </si>
  <si>
    <t>Защитное реле STDT 16 №382011</t>
  </si>
  <si>
    <t>-Прайс</t>
  </si>
  <si>
    <t>224</t>
  </si>
  <si>
    <t>КИПиА</t>
  </si>
  <si>
    <t>Раздел 20. ОБЩЕОБМЕННАЯ ВЕНТИЛЯЦИЯ. В8. Оборудование</t>
  </si>
  <si>
    <t>220</t>
  </si>
  <si>
    <t>Раздел 18. ОБЩЕОБМЕННАЯ ВЕНТИЛЯЦИЯ. В7. Оборудование</t>
  </si>
  <si>
    <t>6,19</t>
  </si>
  <si>
    <t>Пересчет СМР в текущие цены</t>
  </si>
  <si>
    <t>Сметная прибыль</t>
  </si>
  <si>
    <t>Накладные расходы</t>
  </si>
  <si>
    <t>Основная зарплата</t>
  </si>
  <si>
    <t>Материальные затраты</t>
  </si>
  <si>
    <t>шт</t>
  </si>
  <si>
    <t>Прибор, устанавливаемый на резьбовых соединениях, масса до 1,5 кг
НР=80% (НР = 15.49 руб.)
СП=60% (СП = 11.62 руб.)</t>
  </si>
  <si>
    <t>ТЕРм-11-02-001-01</t>
  </si>
  <si>
    <t>219</t>
  </si>
  <si>
    <t>Раздел 17. ОБЩЕОБМЕННАЯ ВЕНТИЛЯЦИЯ. В7 монтаж</t>
  </si>
  <si>
    <t>Привод воздушной заслонки GMA 321.1E/4N Заслонка</t>
  </si>
  <si>
    <t>216</t>
  </si>
  <si>
    <t>215</t>
  </si>
  <si>
    <t>Раздел 16. ОБЩЕОБМЕННАЯ ВЕНТИЛЯЦИЯ. В6. Оборудование</t>
  </si>
  <si>
    <t>в тч ЗП машинистов</t>
  </si>
  <si>
    <t>Эксплуатация машин</t>
  </si>
  <si>
    <t>т</t>
  </si>
  <si>
    <t>Электропривод колонковый, масса 27 кг
НР=80% (НР = 2.28 руб.)
СП=60% (СП = 1.71 руб.)</t>
  </si>
  <si>
    <t>ТЕРм-12-15-003-01</t>
  </si>
  <si>
    <t>214</t>
  </si>
  <si>
    <t>213</t>
  </si>
  <si>
    <t xml:space="preserve"> КИПиА</t>
  </si>
  <si>
    <t>Раздел 15. ОБЩЕОБМЕННАЯ ВЕНТИЛЯЦИЯ. В6 монтаж</t>
  </si>
  <si>
    <t>204</t>
  </si>
  <si>
    <t>203</t>
  </si>
  <si>
    <t>Раздел 14. ОБЩЕОБМЕННАЯ ВЕНТИЛЯЦИЯ. В1. Оборудование</t>
  </si>
  <si>
    <t>202</t>
  </si>
  <si>
    <t>201</t>
  </si>
  <si>
    <t>Раздел 13. ОБЩЕОБМЕННАЯ ВЕНТИЛЯЦИЯ. В1 монтаж</t>
  </si>
  <si>
    <t>Термостат KP 61 (060L126466) 6 м</t>
  </si>
  <si>
    <t>192</t>
  </si>
  <si>
    <t>Смесительный узел SMEX 40-1.0 обратной конфигурации Нагреватель</t>
  </si>
  <si>
    <t>191</t>
  </si>
  <si>
    <t>Регулятор мощности однофазный R-E-6G №302049/302109</t>
  </si>
  <si>
    <t>190</t>
  </si>
  <si>
    <t>189</t>
  </si>
  <si>
    <t>Привод воздушной заслонки GDB 331.1E/KF</t>
  </si>
  <si>
    <t>188</t>
  </si>
  <si>
    <t>Датчик температуры канальный STK-3</t>
  </si>
  <si>
    <t>187</t>
  </si>
  <si>
    <t>Датчик температуры воды погружной VSP-3</t>
  </si>
  <si>
    <t>186</t>
  </si>
  <si>
    <t>Датчик перепада давления 500 Pa DPD-5 с контактором</t>
  </si>
  <si>
    <t>185</t>
  </si>
  <si>
    <t>Датчик наружной температуры STN-3</t>
  </si>
  <si>
    <t>184</t>
  </si>
  <si>
    <t>Блок управления ACW CR1-11</t>
  </si>
  <si>
    <t>183</t>
  </si>
  <si>
    <t>Раздел 12. ОБЩЕОБМЕННАЯ ВЕНТИЛЯЦИЯ. ПВ1.5. Оборудование</t>
  </si>
  <si>
    <t>Итого с оборудованием</t>
  </si>
  <si>
    <t>Клапан с рычажным приводом регулирующий, диаметр условного прохода 40; 50 мм
НР=80% (НР = 34.54 руб.)
СП=60% (СП = 25.9 руб.)</t>
  </si>
  <si>
    <t>ТЕРм-11-02-042-04</t>
  </si>
  <si>
    <t>178</t>
  </si>
  <si>
    <t>Электропривод колонковый, масса 27 кг
НР=80% (НР = 4.56 руб.)
СП=60% (СП = 3.42 руб.)</t>
  </si>
  <si>
    <t>177</t>
  </si>
  <si>
    <t>Прибор, устанавливаемый на резьбовых соединениях, масса до 1,5 кг
НР=80% (НР = 46.46 руб.)
СП=60% (СП = 34.85 руб.)</t>
  </si>
  <si>
    <t>176</t>
  </si>
  <si>
    <t>компл</t>
  </si>
  <si>
    <t>Прибор для анализа физико-химического состава вещества, категория сложности I
НР=80% (НР = 347.16 руб.)
СП=60% (СП = 260.37 руб.)</t>
  </si>
  <si>
    <t>ТЕРм-11-03-011-01</t>
  </si>
  <si>
    <t>175</t>
  </si>
  <si>
    <t>Блок управления шкафного исполнения или распределительный пункт (шкаф), устанавливаемый на стене, высота и ширина до 600х600 мм
НР=95% (НР = 43.77 руб.)
СП=65% (СП = 29.95 руб.)</t>
  </si>
  <si>
    <t>ТЕРм-08-03-572-03</t>
  </si>
  <si>
    <t>174</t>
  </si>
  <si>
    <t xml:space="preserve"> Раздел 11. ОБЩЕОБМЕННАЯ ВЕНТИЛЯЦИЯ. ПВ1.5 монтаж</t>
  </si>
  <si>
    <t>158</t>
  </si>
  <si>
    <t>Смесительный узел SMEX 40-4.0 обратной конфигурации Нагреватель</t>
  </si>
  <si>
    <t>157</t>
  </si>
  <si>
    <t>156</t>
  </si>
  <si>
    <t>155</t>
  </si>
  <si>
    <t>Комплект частотного преобразователя FC-051P3K0 (3 кВт, 7,2 А, 380 В) №132F0024</t>
  </si>
  <si>
    <t>154</t>
  </si>
  <si>
    <t>Комплект частотного преобразователя FC-051P1K75 (0,75 кВт, 4,2 А, 220 В) №132F0003</t>
  </si>
  <si>
    <t>153</t>
  </si>
  <si>
    <t>152</t>
  </si>
  <si>
    <t>151</t>
  </si>
  <si>
    <t>150</t>
  </si>
  <si>
    <t>149</t>
  </si>
  <si>
    <t>Блок управления ACW CR1-3R1R</t>
  </si>
  <si>
    <t>148</t>
  </si>
  <si>
    <t>Раздел 10. ОБЩЕОБМЕННАЯ ВЕНТИЛЯЦИЯ. ПВ1.4. Оборудование</t>
  </si>
  <si>
    <t>145</t>
  </si>
  <si>
    <t>144</t>
  </si>
  <si>
    <t>143</t>
  </si>
  <si>
    <t>142</t>
  </si>
  <si>
    <t>141</t>
  </si>
  <si>
    <t>Раздел 9. ОБЩЕОБМЕННАЯ ВЕНТИЛЯЦИЯ. ПВ1.4 монтаж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</si>
  <si>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</si>
  <si>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</si>
  <si>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</si>
  <si>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</si>
  <si>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</si>
  <si>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</si>
  <si>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</si>
  <si>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</si>
  <si>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</si>
  <si>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Раздел 8. ОБЩЕОБМЕННАЯ ВЕНТИЛЯЦИЯ. ПВ1.3. Оборудование</t>
  </si>
  <si>
    <t>107</t>
  </si>
  <si>
    <t>106</t>
  </si>
  <si>
    <t>105</t>
  </si>
  <si>
    <t>Прибор для анализа физико-химического состава вещества, категория сложности I
НР=80% (НР = 486.02 руб.)
СП=60% (СП = 364.52 руб.)</t>
  </si>
  <si>
    <t>104</t>
  </si>
  <si>
    <t>103</t>
  </si>
  <si>
    <t>Раздел 7. ОБЩЕОБМЕННАЯ ВЕНТИЛЯЦИЯ. ПВ1.3 монтаж</t>
  </si>
  <si>
    <t>87</t>
  </si>
  <si>
    <t>86</t>
  </si>
  <si>
    <t>85</t>
  </si>
  <si>
    <t>84</t>
  </si>
  <si>
    <t>Комплект частотного преобразователя FC-051P2K2 (2,2 кВт, 5,3 А, 380 В) №132F0022</t>
  </si>
  <si>
    <t>83</t>
  </si>
  <si>
    <t>82</t>
  </si>
  <si>
    <t>81</t>
  </si>
  <si>
    <t>80</t>
  </si>
  <si>
    <t>79</t>
  </si>
  <si>
    <t>Блок управления ACW CR1-3R3R-JW</t>
  </si>
  <si>
    <t>78</t>
  </si>
  <si>
    <t>Раздел 6. ОБЩЕОБМЕННАЯ ВЕНТИЛЯЦИЯ. ПВ1.2. Оборудование</t>
  </si>
  <si>
    <t>73</t>
  </si>
  <si>
    <t>72</t>
  </si>
  <si>
    <t>71</t>
  </si>
  <si>
    <t>70</t>
  </si>
  <si>
    <t>Блок управления шкафного исполнения или распределительный пункт (шкаф), устанавливаемый на стене, высота и ширина до 600х600 мм
НР=95% (НР = 43.78 руб.)
СП=65% (СП = 29.95 руб.)</t>
  </si>
  <si>
    <t>69</t>
  </si>
  <si>
    <t>Раздел 5. ОБЩЕОБМЕННАЯ ВЕНТИЛЯЦИЯ. ПВ1.2 монтаж</t>
  </si>
  <si>
    <t>Клапан с рычажным приводом регулирующий, диаметр условного прохода 65; 80 мм
НР=80% (НР = 34.54 руб.)
СП=60% (СП = 25.9 руб.)</t>
  </si>
  <si>
    <t>ТЕРм-11-02-042-05</t>
  </si>
  <si>
    <t>43</t>
  </si>
  <si>
    <t>42</t>
  </si>
  <si>
    <t>Прибор, устанавливаемый на резьбовых соединениях, масса до 1,5 кг
НР=80% (НР = 30.98 руб.)
СП=60% (СП = 23.23 руб.)</t>
  </si>
  <si>
    <t>41</t>
  </si>
  <si>
    <t>Прибор для анализа физико-химического состава вещества, категория сложности I
НР=80% (НР = 277.73 руб.)
СП=60% (СП = 208.3 руб.)</t>
  </si>
  <si>
    <t>40</t>
  </si>
  <si>
    <t>39</t>
  </si>
  <si>
    <t>Раздел 3. ОБЩЕОБМЕННАЯ ВЕНТИЛЯЦИЯ. П1 монтаж</t>
  </si>
  <si>
    <t>Трехходовой вентиль VRG131 25-10 Нагреватель</t>
  </si>
  <si>
    <t>25</t>
  </si>
  <si>
    <t>24</t>
  </si>
  <si>
    <t>Сервопривод ARA659 (0…10V) Нагреватель</t>
  </si>
  <si>
    <t>23</t>
  </si>
  <si>
    <t>Привод воздушной заслонки GMA 321.1E Заслонка</t>
  </si>
  <si>
    <t>22</t>
  </si>
  <si>
    <t>Привод воздушной заслонки GEB 331.1E</t>
  </si>
  <si>
    <t>21</t>
  </si>
  <si>
    <t>Комплект частотного преобразователя FC-051P5K5 (5,5 кВт, 12 А, 380 В) №132F0028</t>
  </si>
  <si>
    <t>20</t>
  </si>
  <si>
    <t>Комплект частотного преобразователя FC-051P11K (11кВт, 23А, 380В) №132F0058</t>
  </si>
  <si>
    <t>19</t>
  </si>
  <si>
    <t>Комплект циркуляционного насоса DAB A 50/180 M (230В) Нагреватель</t>
  </si>
  <si>
    <t>18</t>
  </si>
  <si>
    <t>17</t>
  </si>
  <si>
    <t>16</t>
  </si>
  <si>
    <t>15</t>
  </si>
  <si>
    <t>14</t>
  </si>
  <si>
    <t>Блок управления ACW CR1-3R3R-1H25-2H25-JW</t>
  </si>
  <si>
    <t>13</t>
  </si>
  <si>
    <t xml:space="preserve">КИПиА </t>
  </si>
  <si>
    <t>Раздел 2. ОБЩЕОБМЕННАЯ ВЕНТИЛЯЦИЯ. ПВ1.1. Оборудование</t>
  </si>
  <si>
    <t>Клапан с рычажным приводом регулирующий, диаметр условного прохода 25; 32 мм
НР=80% (НР = 18.78 руб.)
СП=60% (СП = 14.08 руб.)</t>
  </si>
  <si>
    <t>ТЕРм-11-02-042-03</t>
  </si>
  <si>
    <t>Электропривод колонковый, масса 27 кг
НР=80% (НР = 6.83 руб.)
СП=60% (СП = 5.12 руб.)</t>
  </si>
  <si>
    <t>Агрегат насосный лопастный центробежный одноступенчатый, многоступенчатый объемный, вихревой, поршневой, приводной, роторный на общей фундаментной плите или моноблочный, масса 0,064 т
НР=80% (НР = 432.79 руб.)
СП=60% (СП = 324.59 руб.)</t>
  </si>
  <si>
    <t>ТЕРм-07-04-001-01</t>
  </si>
  <si>
    <t>Раздел 1. ОБЩЕОБМЕННАЯ ВЕНТИЛЯЦИЯ. ПВ1.1. Монтаж</t>
  </si>
  <si>
    <t>всего</t>
  </si>
  <si>
    <t>на единицу</t>
  </si>
  <si>
    <t>в т. ч. оплаты труда</t>
  </si>
  <si>
    <t>оплаты труда</t>
  </si>
  <si>
    <t>эксплуата-
ции машин</t>
  </si>
  <si>
    <t>Затраты труда рабочих, не занятых обслуживанием машин, чел.-ч</t>
  </si>
  <si>
    <t>Общая стоимость, руб.</t>
  </si>
  <si>
    <t>Стоимость единицы, руб.</t>
  </si>
  <si>
    <t>Количество и единица измерения</t>
  </si>
  <si>
    <t>Наименование работ и затрат</t>
  </si>
  <si>
    <t>Шифр и номер позиции норматива</t>
  </si>
  <si>
    <t>№
п/п</t>
  </si>
  <si>
    <t>Смета составлена в ценах  года</t>
  </si>
  <si>
    <t xml:space="preserve"> чел. час.</t>
  </si>
  <si>
    <t>Нормативная трудоемкость</t>
  </si>
  <si>
    <t xml:space="preserve"> тыс. руб.</t>
  </si>
  <si>
    <t>Средства на оплату труда</t>
  </si>
  <si>
    <t>прочих работ</t>
  </si>
  <si>
    <t>оборудования</t>
  </si>
  <si>
    <t>монтажных работ</t>
  </si>
  <si>
    <t>строительных работ</t>
  </si>
  <si>
    <t>:21123-ИОС8</t>
  </si>
  <si>
    <t>Основание:</t>
  </si>
  <si>
    <t>Вентиляция</t>
  </si>
  <si>
    <t>ЛОКАЛЬНАЯ СМЕТА №02-01-09</t>
  </si>
  <si>
    <t>(наименование объекта)</t>
  </si>
  <si>
    <t>Здание "Крытого катка с искуственным льдом"</t>
  </si>
  <si>
    <t>(наименование стройки)</t>
  </si>
  <si>
    <t>'Центр спортивный с универсальным игровым залом, плавательным бассейном и крытым катком с искусственным льдом"  по адресу: Ленинградская область, г. Выборг, Ленинградское шоссе, д. 103, в III планировочном районе., II этап: Здание "Крытого катка с искуственным льдом"
разбивка осей здания'</t>
  </si>
  <si>
    <t>"_____" ______________ 20___ г.</t>
  </si>
  <si>
    <t>УТВЕРЖДАЮ:</t>
  </si>
  <si>
    <t>СОГЛАСОВАНО:</t>
  </si>
  <si>
    <t>Образец  №4</t>
  </si>
  <si>
    <t>Система выпуска сметной документации А0 v. 2.7.4.2 Copyright InfoStroy Ltd.</t>
  </si>
  <si>
    <t xml:space="preserve">ЛС 02-01-10 </t>
  </si>
  <si>
    <t>Светильники на стальных опорах с ртутными лампами (Приминительно освещение территории участка 23205/м2 ПЗУ лист 6)</t>
  </si>
  <si>
    <t>Площадки, дорожки, тротуары шириной от 2,6м до 6м с покрытием их а/бетонной смеси 2-х слойные  5107м2</t>
  </si>
  <si>
    <t>Наружные инженерные сети канализации из полиэтиленовых труб, разработка сухого грунта в отвал без крепления (группа грунтов 1-3), диаметром: 200 мм и глубиной 2 м, 1км. 0,3823</t>
  </si>
  <si>
    <t>(3 096,05*0,3823)*0,86*1,045/6,19
(A*X)</t>
  </si>
  <si>
    <t>УКРУПНЕННЫЕ НОРМАТИВЫ
ЦЕНЫ СТРОИТЕЛЬСТВА
НЦС 81-02-14-2017 19-04-001-01  в ценах на 01.01.2017г с учетом индекс-дефлятора =1,045 (Письмо Комитета экономического развития и инвестиционной деятельности №14-2651/17-01 от 12.05.2017)</t>
  </si>
  <si>
    <t>(1,77*3300,5 м3/сут)+(1,77*422,5м3/сут)*1,045/6,19</t>
  </si>
  <si>
    <t>Итого СМР в т.ц</t>
  </si>
  <si>
    <t>Оборудование в т.ц.</t>
  </si>
  <si>
    <t>бц</t>
  </si>
  <si>
    <t>Озеленение территорий спортивных объектов с площадью газонов 60% от общей территории  8753+1438м2 (откосы)</t>
  </si>
  <si>
    <t>ВЫКИПИРОВКА ПО СИСТЕМЕ АОВ ИЗ СВОДНОГО СМЕТНОГО РАСЧЕТА СТОИМОСТИ СТРОИТЕЛЬСТВА</t>
  </si>
  <si>
    <t>ВЫКИПИРОВКА ПО СИСТЕМЕ ОПЕРАТИВНОЙ СВЯЗИ ИЗ СВОДНОГО СМЕТНОГО РАСЧЕТА СТОИМОСТИ СТРОИТЕЛЬСТВА</t>
  </si>
  <si>
    <t>Глава 5</t>
  </si>
  <si>
    <t>Глава 2</t>
  </si>
  <si>
    <t>Система оперативной связи</t>
  </si>
  <si>
    <t>Немонтируемое оборудование  (Оборудование по уходу за покрытиями)</t>
  </si>
  <si>
    <t>Оборудование по уходу за покрытием</t>
  </si>
  <si>
    <t>ЛС 02-01-12-2 (раздел 1)</t>
  </si>
  <si>
    <t>ЛС 02-01-12-2  (раздел 1)</t>
  </si>
  <si>
    <t>ЛС 02-01-11  (раздел 5)</t>
  </si>
  <si>
    <t>Система вызова персонала для МНГ</t>
  </si>
  <si>
    <t>ЛС 02-01-11  (раздел 13)</t>
  </si>
  <si>
    <t>Система фонового озвучивания катка</t>
  </si>
  <si>
    <t>ЛС 02-01-02 Доп</t>
  </si>
  <si>
    <t>Конструктивные решения (пандусы для МГН)</t>
  </si>
  <si>
    <t>ЛС 02-01-02</t>
  </si>
  <si>
    <t xml:space="preserve">УКРУПНЕННЫЕ НОРМАТИВЫ
ЦЕНЫ СТРОИТЕЛЬСТВА
НЦС 81-02-14-2017
14-07-001-01   в ценах на 01.01.2017г  без учета интерполяции, т.к. средняя глубина заложения 1,97м, </t>
  </si>
  <si>
    <t>Устройство насыпи объемом 19059м2 и  вывоз на 15 км. 2482м3 грунта.по разделу 2= (2326,47+257,56) тыс. руб. в БЦ *1,018*1,015*1,02</t>
  </si>
  <si>
    <t>Индивидуальные тепловые пункты измеритель 1 МВт 19-2-2-3 от 0,46 до 0,7 МВт</t>
  </si>
  <si>
    <t>ЛС 02-01-11 (раздел 6,7)</t>
  </si>
  <si>
    <t>Ситстема контроля и управления доступом</t>
  </si>
  <si>
    <t>ЛС 02-01-12-1 Монтируемое оборудование</t>
  </si>
  <si>
    <t>Информационное табло</t>
  </si>
  <si>
    <t>ЛС 02-01-01 (раздел 3)</t>
  </si>
  <si>
    <t>Витражное остекление</t>
  </si>
  <si>
    <t>ЛС 02-01-09 (раздел 21)</t>
  </si>
  <si>
    <t>Воздушно-тепловые завесы</t>
  </si>
  <si>
    <t xml:space="preserve">УКРУПНЕННЫЕ НОРМАТИВЫ
ЦЕНЫ СТРОИТЕЛЬСТВА
НЦС 81-02-2017
05-01-002-01 Спортивные комплексы с ледовыми аренами на 200 в ценах на 01.01.2017г </t>
  </si>
  <si>
    <t xml:space="preserve">УКРУПНЕННЫЕ НОРМАТИВЫ
ЦЕНЫ СТРОИТЕЛЬСТВА
НЦС 81-02-13-2017, 19-02-002-03 в ценах на 01.01.2017г   </t>
  </si>
  <si>
    <t xml:space="preserve">УКРУПНЕННЫЕ НОРМАТИВЫ
ЦЕНЫ СТРОИТЕЛЬСТВА
НЦС 81-02-13-2017, 13-05-001-03 в ценах на 01.01.2017г ; </t>
  </si>
  <si>
    <t xml:space="preserve">УКРУПНЕННЫЕ НОРМАТИВЫ
ЦЕНЫ СТРОИТЕЛЬСТВА
НЦС 81-02-16-2017
16-07-001-01  в ценах на 01.01.2017г </t>
  </si>
  <si>
    <t xml:space="preserve">УКРУПНЕННЫЕ НОРМАТИВЫ
ЦЕНЫ СТРОИТЕЛЬСТВА
НЦС 81-02-12-2017
12-01-012-6 в ценах на 01.01.2017г </t>
  </si>
  <si>
    <t xml:space="preserve">УКРУПНЕННЫЕ НОРМАТИВЫ
ЦЕНЫ СТРОИТЕЛЬСТВА
НЦС 81-02-14-2017
14-06-001-02  в ценах на 01.01.2017г (Расценка получена путем интерполяции для глубины троншеи 2,545м),   </t>
  </si>
  <si>
    <t xml:space="preserve">УКРУПНЕННЫЕ НОРМАТИВЫ
ЦЕНЫ СТРОИТЕЛЬСТВА
НЦС 81-02--14-2017
14-07-001-03  в ценах на 01.01.2017г; без учета интерполяции, т.к. средняя глубина заложения 1,97м, </t>
  </si>
  <si>
    <t xml:space="preserve">УКРУПНЕННЫЕ НОРМАТИВЫ
ЦЕНЫ СТРОИТЕЛЬСТВА
НЦС 81-02-14-2017
14-06-001-01 в ценах на 01.01.2017г ;  экстраполяция глубины до 0,7м, </t>
  </si>
  <si>
    <t>УКРУПНЕННЫЕ НОРМАТИВЫ
ЦЕНЫ СТРОИТЕЛЬСТВА
НЦС 81-02-17-2017
17-02-004-02  в ценах на 01.01.2017г</t>
  </si>
  <si>
    <t xml:space="preserve">УКРУПНЕННЫЕ НОРМАТИВЫ
ЦЕНЫ СТРОИТЕЛЬСТВА
НЦС 81-02-16-2017
16-06-001-04 в ценах на 01.01.2017г </t>
  </si>
  <si>
    <t xml:space="preserve">УКРУПНЕННЫЕ НОРМАТИВЫ
ЦЕНЫ СТРОИТЕЛЬСТВА
НЦС 81-02-16-2017
16-06-002-02, в ценах на 01.01.2017г </t>
  </si>
  <si>
    <t xml:space="preserve">УКРУПНЕННЫЕ НОРМАТИВЫ
ЦЕНЫ СТРОИТЕЛЬСТВА
НЦС 81-02-16-2017
17-06-002-02 в ценах на 01.01.2017г </t>
  </si>
  <si>
    <t>(2326,47+257,56)*1,018*1,015*1,02*6,19</t>
  </si>
  <si>
    <t>НДС 20%</t>
  </si>
  <si>
    <t>210756*1,2</t>
  </si>
  <si>
    <t>1053,78*200*1,2</t>
  </si>
  <si>
    <t>5740,89*0,5546*1,2</t>
  </si>
  <si>
    <t>НДС20%</t>
  </si>
  <si>
    <t>1857,105*1,018*1,015*1,02*1,2</t>
  </si>
  <si>
    <t>195,25*3,8*1,03*1,02*1,2</t>
  </si>
  <si>
    <t>6,6425+(153,13*1,03)*1,2</t>
  </si>
  <si>
    <t>12 387,06*0,135/2*1,2</t>
  </si>
  <si>
    <t>1770,46*1,15**1,2</t>
  </si>
  <si>
    <t>24,59*232,05/4*1,2</t>
  </si>
  <si>
    <t>(3 774,7*(0,025)*1,2
(A*X)</t>
  </si>
  <si>
    <t>(3 096,05*0,3823)*1,2
(A*X)</t>
  </si>
  <si>
    <t>(3 314,87*0,278)*1,2
(A*X)</t>
  </si>
  <si>
    <t>(1,77*3300,5 м3/сут)+(1,77*422,5м3/сут)*1,2</t>
  </si>
  <si>
    <t xml:space="preserve">УКРУПНЕННЫЕ НОРМАТИВЫ
ЦЕНЫ СТРОИТЕЛЬСТВА
НЦС 81-02-14-2017 19-04-001-01  в ценах на 01.01.2017г с </t>
  </si>
  <si>
    <t>241,94*8*1,2</t>
  </si>
  <si>
    <t>263,25*51,07*1,2</t>
  </si>
  <si>
    <t>255,38*49,26*1,2</t>
  </si>
  <si>
    <t>77,24*101,91*1,2</t>
  </si>
  <si>
    <t>(2 193,17*(0,09)*1,2
(A*X)</t>
  </si>
  <si>
    <t>Стоимость работ по ЛС/ОС,
тыс. руб.</t>
  </si>
  <si>
    <t>ЛС №07-01-01( раздел 2)</t>
  </si>
  <si>
    <t>Сравнительная таблица параметров НЦС и проекта, по объекту: "Центр спортивный с универсальным игровым залом, плавательным бассейном и крытым катком с искусственным льдом ", расположенный по адресу: Ленинградская область, г. Выборг, Ленинградское шоссе, 103, в III планировочном районе.</t>
  </si>
  <si>
    <t>Составлен(а) в ценах по состоянию на  4 кв 2017год</t>
  </si>
  <si>
    <t xml:space="preserve">Ед. измерения </t>
  </si>
  <si>
    <t>100 м</t>
  </si>
  <si>
    <t>1. Наружные сети теплоснабжения</t>
  </si>
  <si>
    <t>Наименование объектов строительства</t>
  </si>
  <si>
    <t>Обоснование</t>
  </si>
  <si>
    <t>Кол-во</t>
  </si>
  <si>
    <t>Норматив цены
строительства
на 01.01.2023 г.
тыс.руб.</t>
  </si>
  <si>
    <t>Стоимость в текущем
(прогнозном)
уровне цен, руб.</t>
  </si>
  <si>
    <t>1.1.</t>
  </si>
  <si>
    <t>Итого стоимость инженерных сетей</t>
  </si>
  <si>
    <t>В том числе ПИР, включая экспертизу проектной документации</t>
  </si>
  <si>
    <t>2. Поправочные коэффициенты</t>
  </si>
  <si>
    <t>2.1.</t>
  </si>
  <si>
    <t>Коэффициент учитывающий изменение стоимости при строительстве в стеснённых условиях застроенной части города</t>
  </si>
  <si>
    <t>2.2.</t>
  </si>
  <si>
    <t>2.3.</t>
  </si>
  <si>
    <t>2.4.</t>
  </si>
  <si>
    <t>п. 18 общих указаний технической части сборника 
№13 Наружные тепловые сети</t>
  </si>
  <si>
    <t>п. 19 общих указаний технической части сборника 
№13 Наружные тепловые сети</t>
  </si>
  <si>
    <t>п. 22 общих указаний технической части сборника 
№13 Наружные тепловые сети</t>
  </si>
  <si>
    <t>п. 23 общих указаний технической части сборника
№13 Наружные тепловые сети</t>
  </si>
  <si>
    <t>Коэффициент перехода от цен базового района (Московская область) к уровню цен субъекта РФ</t>
  </si>
  <si>
    <t>Коэффициент, учитывающий изменение стоимости строительства, связанный с климатическими условиями (Крег1)</t>
  </si>
  <si>
    <t>Всего стоимость строительства тепловой сети с учетом сроков строительства, с НДС</t>
  </si>
  <si>
    <t>В том числе затраты на строительный контроль</t>
  </si>
  <si>
    <t>Итого стоимость инженерных сетей без учета ПИР и затрат на строительный контроль</t>
  </si>
  <si>
    <t>Коэффициент учитывающий изменение стоимости при прокладке трубопроводов в 2 нитки</t>
  </si>
  <si>
    <t>Стоимость строительства с учетом территориальных, регионально-климатических и стесненных условий, без НДС</t>
  </si>
  <si>
    <r>
      <t xml:space="preserve">УКРУПНЕННЫЙ СМЕТНЫЙ РАСЧЕТ
</t>
    </r>
    <r>
      <rPr>
        <sz val="10"/>
        <rFont val="Arial Narrow"/>
        <family val="2"/>
        <charset val="204"/>
      </rPr>
      <t>на капитальный ремонт тепловой сети отопления от ТК-3 до ТК-4, котельная "Советская-39б"</t>
    </r>
  </si>
  <si>
    <t>Наружные инженерные сети теплоснабжения из стальных труб в изоляции из пенополиуретана на песчаном основании, 
диаметр труб 250 мм</t>
  </si>
  <si>
    <t>НЦС 81-02-13-2024
сборник №13 "Наружные тепловые сети 
от 26.02.2024 г.
(13-03-003-15)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</si>
</sst>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р_._-;\-* #,##0.00\ _р_._-;_-* &quot;-&quot;??\ _р_._-;_-@_-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8"/>
      </left>
      <right/>
      <top style="medium">
        <color indexed="0"/>
      </top>
      <bottom style="medium">
        <color indexed="0"/>
      </bottom>
      <diagonal/>
    </border>
    <border>
      <left style="thin">
        <color indexed="8"/>
      </left>
      <right/>
      <top style="medium">
        <color indexed="0"/>
      </top>
      <bottom style="thin">
        <color indexed="0"/>
      </bottom>
      <diagonal/>
    </border>
    <border>
      <left style="thin">
        <color indexed="8"/>
      </left>
      <right/>
      <top/>
      <bottom style="medium">
        <color indexed="0"/>
      </bottom>
      <diagonal/>
    </border>
    <border>
      <left style="thin">
        <color indexed="8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8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0"/>
      </bottom>
      <diagonal/>
    </border>
    <border>
      <left style="thin">
        <color indexed="8"/>
      </left>
      <right/>
      <top style="medium">
        <color indexed="64"/>
      </top>
      <bottom style="medium">
        <color indexed="0"/>
      </bottom>
      <diagonal/>
    </border>
    <border>
      <left style="thin">
        <color indexed="8"/>
      </left>
      <right/>
      <top style="medium">
        <color indexed="64"/>
      </top>
      <bottom style="thin">
        <color indexed="0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thin">
        <color indexed="8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medium">
        <color indexed="0"/>
      </top>
      <bottom style="thin">
        <color indexed="0"/>
      </bottom>
      <diagonal/>
    </border>
    <border>
      <left style="thin">
        <color indexed="8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8"/>
      </left>
      <right/>
      <top style="thin">
        <color indexed="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8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5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164" fontId="6" fillId="0" borderId="0" applyFont="0" applyFill="0" applyBorder="0" applyAlignment="0" applyProtection="0"/>
    <xf numFmtId="0" fontId="1" fillId="0" borderId="0">
      <alignment horizontal="left" vertical="top"/>
    </xf>
    <xf numFmtId="0" fontId="18" fillId="0" borderId="1">
      <alignment horizontal="left" vertical="top"/>
    </xf>
    <xf numFmtId="0" fontId="18" fillId="0" borderId="1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68">
      <alignment horizontal="right" vertical="top"/>
    </xf>
    <xf numFmtId="0" fontId="19" fillId="0" borderId="68">
      <alignment horizontal="left" vertical="top"/>
    </xf>
    <xf numFmtId="0" fontId="20" fillId="0" borderId="68">
      <alignment horizontal="left" vertical="top"/>
    </xf>
    <xf numFmtId="0" fontId="21" fillId="0" borderId="1">
      <alignment horizontal="right" vertical="top"/>
    </xf>
    <xf numFmtId="0" fontId="21" fillId="0" borderId="1">
      <alignment horizontal="left" vertical="top"/>
    </xf>
    <xf numFmtId="0" fontId="21" fillId="0" borderId="1">
      <alignment horizontal="center" vertical="top"/>
    </xf>
    <xf numFmtId="0" fontId="20" fillId="0" borderId="69">
      <alignment horizontal="center" vertical="center"/>
    </xf>
    <xf numFmtId="0" fontId="21" fillId="0" borderId="1">
      <alignment horizontal="center" vertical="center"/>
    </xf>
    <xf numFmtId="0" fontId="22" fillId="0" borderId="0">
      <alignment horizontal="left" vertical="center"/>
    </xf>
    <xf numFmtId="0" fontId="22" fillId="0" borderId="0">
      <alignment horizontal="left" vertical="top"/>
    </xf>
    <xf numFmtId="0" fontId="22" fillId="0" borderId="0">
      <alignment horizontal="right" vertical="top"/>
    </xf>
    <xf numFmtId="0" fontId="22" fillId="0" borderId="0">
      <alignment horizontal="right" vertical="center"/>
    </xf>
    <xf numFmtId="0" fontId="22" fillId="0" borderId="0">
      <alignment horizontal="center" vertical="top"/>
    </xf>
    <xf numFmtId="0" fontId="23" fillId="0" borderId="0">
      <alignment horizontal="center"/>
    </xf>
    <xf numFmtId="0" fontId="18" fillId="0" borderId="0">
      <alignment horizontal="center" vertical="top"/>
    </xf>
    <xf numFmtId="0" fontId="22" fillId="0" borderId="69">
      <alignment horizontal="center"/>
    </xf>
    <xf numFmtId="0" fontId="24" fillId="0" borderId="0">
      <alignment horizontal="left" vertical="center"/>
    </xf>
    <xf numFmtId="0" fontId="18" fillId="0" borderId="0">
      <alignment horizontal="left" vertical="center"/>
    </xf>
    <xf numFmtId="0" fontId="18" fillId="0" borderId="69">
      <alignment horizontal="left" vertical="center"/>
    </xf>
    <xf numFmtId="0" fontId="20" fillId="0" borderId="0">
      <alignment horizontal="left" vertical="center"/>
    </xf>
    <xf numFmtId="0" fontId="25" fillId="0" borderId="0">
      <alignment horizontal="right" vertical="top"/>
    </xf>
    <xf numFmtId="0" fontId="21" fillId="0" borderId="0">
      <alignment horizontal="left" vertical="top"/>
    </xf>
    <xf numFmtId="0" fontId="28" fillId="0" borderId="0"/>
    <xf numFmtId="0" fontId="32" fillId="0" borderId="0"/>
  </cellStyleXfs>
  <cellXfs count="345">
    <xf numFmtId="0" fontId="0" fillId="0" borderId="0" xfId="0"/>
    <xf numFmtId="0" fontId="9" fillId="0" borderId="0" xfId="0" applyFont="1" applyFill="1"/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8" xfId="4" applyFont="1" applyFill="1" applyBorder="1" applyAlignment="1">
      <alignment horizontal="center" vertical="center" wrapText="1"/>
    </xf>
    <xf numFmtId="0" fontId="10" fillId="0" borderId="29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45" xfId="3" applyFont="1" applyFill="1" applyBorder="1">
      <alignment horizontal="center" wrapText="1"/>
    </xf>
    <xf numFmtId="0" fontId="8" fillId="0" borderId="3" xfId="3" applyFont="1" applyFill="1" applyBorder="1" applyAlignment="1">
      <alignment horizontal="center" wrapText="1"/>
    </xf>
    <xf numFmtId="0" fontId="8" fillId="0" borderId="2" xfId="3" applyFont="1" applyFill="1" applyBorder="1">
      <alignment horizontal="center" wrapText="1"/>
    </xf>
    <xf numFmtId="0" fontId="8" fillId="0" borderId="37" xfId="3" applyFont="1" applyFill="1" applyBorder="1">
      <alignment horizontal="center" wrapText="1"/>
    </xf>
    <xf numFmtId="0" fontId="1" fillId="0" borderId="1" xfId="6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1" fillId="0" borderId="28" xfId="6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1" fillId="2" borderId="41" xfId="0" applyNumberFormat="1" applyFont="1" applyFill="1" applyBorder="1" applyAlignment="1">
      <alignment horizontal="center" vertical="center" wrapText="1"/>
    </xf>
    <xf numFmtId="4" fontId="12" fillId="2" borderId="41" xfId="0" applyNumberFormat="1" applyFont="1" applyFill="1" applyBorder="1" applyAlignment="1">
      <alignment horizontal="center" vertical="center" wrapText="1"/>
    </xf>
    <xf numFmtId="4" fontId="12" fillId="2" borderId="42" xfId="0" applyNumberFormat="1" applyFont="1" applyFill="1" applyBorder="1" applyAlignment="1">
      <alignment horizontal="center" vertical="center" wrapText="1"/>
    </xf>
    <xf numFmtId="2" fontId="1" fillId="0" borderId="2" xfId="5" applyNumberFormat="1" applyFont="1" applyFill="1" applyBorder="1" applyAlignment="1">
      <alignment horizontal="right" vertical="top" wrapText="1"/>
    </xf>
    <xf numFmtId="2" fontId="1" fillId="0" borderId="31" xfId="0" applyNumberFormat="1" applyFont="1" applyFill="1" applyBorder="1" applyAlignment="1">
      <alignment horizontal="right" vertical="top" wrapText="1"/>
    </xf>
    <xf numFmtId="0" fontId="11" fillId="2" borderId="4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top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6" xfId="0" applyNumberFormat="1" applyFont="1" applyBorder="1" applyAlignment="1" applyProtection="1">
      <alignment horizontal="center" vertical="top" wrapText="1" shrinkToFit="1"/>
      <protection locked="0"/>
    </xf>
    <xf numFmtId="1" fontId="1" fillId="0" borderId="6" xfId="0" applyNumberFormat="1" applyFont="1" applyBorder="1" applyAlignment="1" applyProtection="1">
      <alignment horizontal="center" vertical="top" wrapText="1" shrinkToFit="1"/>
      <protection locked="0"/>
    </xf>
    <xf numFmtId="1" fontId="1" fillId="0" borderId="17" xfId="0" applyNumberFormat="1" applyFont="1" applyBorder="1" applyAlignment="1" applyProtection="1">
      <alignment horizontal="center" vertical="top" wrapText="1" shrinkToFit="1"/>
      <protection locked="0"/>
    </xf>
    <xf numFmtId="49" fontId="1" fillId="0" borderId="18" xfId="0" applyNumberFormat="1" applyFont="1" applyBorder="1" applyAlignment="1" applyProtection="1">
      <alignment horizontal="center" vertical="top" wrapText="1" shrinkToFit="1"/>
      <protection locked="0"/>
    </xf>
    <xf numFmtId="1" fontId="1" fillId="0" borderId="9" xfId="0" applyNumberFormat="1" applyFont="1" applyBorder="1" applyAlignment="1" applyProtection="1">
      <alignment horizontal="right" vertical="top" wrapText="1" shrinkToFit="1"/>
      <protection locked="0"/>
    </xf>
    <xf numFmtId="49" fontId="1" fillId="0" borderId="19" xfId="0" applyNumberFormat="1" applyFont="1" applyBorder="1" applyAlignment="1" applyProtection="1">
      <alignment horizontal="center" vertical="top" wrapText="1" shrinkToFit="1"/>
      <protection locked="0"/>
    </xf>
    <xf numFmtId="0" fontId="14" fillId="0" borderId="0" xfId="0" applyFont="1"/>
    <xf numFmtId="0" fontId="14" fillId="0" borderId="5" xfId="0" applyFont="1" applyBorder="1" applyAlignment="1" applyProtection="1">
      <alignment horizontal="center" shrinkToFit="1"/>
      <protection locked="0"/>
    </xf>
    <xf numFmtId="49" fontId="2" fillId="0" borderId="1" xfId="0" applyNumberFormat="1" applyFont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4" xfId="6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2" fontId="11" fillId="2" borderId="33" xfId="0" applyNumberFormat="1" applyFont="1" applyFill="1" applyBorder="1" applyAlignment="1">
      <alignment horizontal="center" vertical="center" wrapText="1"/>
    </xf>
    <xf numFmtId="4" fontId="12" fillId="2" borderId="33" xfId="0" applyNumberFormat="1" applyFont="1" applyFill="1" applyBorder="1" applyAlignment="1">
      <alignment horizontal="center" vertical="center" wrapText="1"/>
    </xf>
    <xf numFmtId="4" fontId="12" fillId="2" borderId="53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28" xfId="0" applyNumberFormat="1" applyFont="1" applyFill="1" applyBorder="1" applyAlignment="1">
      <alignment horizontal="center" vertical="center" wrapText="1"/>
    </xf>
    <xf numFmtId="2" fontId="8" fillId="3" borderId="29" xfId="0" applyNumberFormat="1" applyFont="1" applyFill="1" applyBorder="1" applyAlignment="1">
      <alignment horizontal="center" vertical="center" wrapText="1"/>
    </xf>
    <xf numFmtId="2" fontId="8" fillId="3" borderId="3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1" xfId="5" applyNumberFormat="1" applyFont="1" applyFill="1" applyBorder="1" applyAlignment="1">
      <alignment horizontal="center" vertical="center" wrapText="1"/>
    </xf>
    <xf numFmtId="2" fontId="1" fillId="0" borderId="1" xfId="5" applyNumberFormat="1" applyFont="1" applyFill="1" applyBorder="1" applyAlignment="1">
      <alignment horizontal="right" vertical="top" wrapText="1"/>
    </xf>
    <xf numFmtId="2" fontId="1" fillId="0" borderId="34" xfId="5" applyNumberFormat="1" applyFont="1" applyFill="1" applyBorder="1" applyAlignment="1">
      <alignment horizontal="right" vertical="top" wrapText="1"/>
    </xf>
    <xf numFmtId="2" fontId="1" fillId="0" borderId="35" xfId="0" applyNumberFormat="1" applyFont="1" applyFill="1" applyBorder="1" applyAlignment="1">
      <alignment horizontal="right" vertical="top" wrapText="1"/>
    </xf>
    <xf numFmtId="4" fontId="8" fillId="0" borderId="34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9" fillId="0" borderId="28" xfId="0" applyFont="1" applyFill="1" applyBorder="1"/>
    <xf numFmtId="0" fontId="9" fillId="0" borderId="29" xfId="0" applyFont="1" applyFill="1" applyBorder="1"/>
    <xf numFmtId="0" fontId="9" fillId="0" borderId="31" xfId="0" applyFont="1" applyFill="1" applyBorder="1"/>
    <xf numFmtId="0" fontId="9" fillId="0" borderId="34" xfId="0" applyFont="1" applyFill="1" applyBorder="1"/>
    <xf numFmtId="0" fontId="9" fillId="0" borderId="35" xfId="0" applyFont="1" applyFill="1" applyBorder="1"/>
    <xf numFmtId="0" fontId="1" fillId="0" borderId="5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vertical="top" wrapText="1"/>
    </xf>
    <xf numFmtId="2" fontId="12" fillId="0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left" vertical="center" wrapText="1" shrinkToFit="1"/>
      <protection locked="0"/>
    </xf>
    <xf numFmtId="4" fontId="1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Border="1" applyAlignment="1" applyProtection="1">
      <alignment horizontal="left" vertical="center" wrapText="1" shrinkToFit="1"/>
      <protection locked="0"/>
    </xf>
    <xf numFmtId="4" fontId="9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/>
    <xf numFmtId="4" fontId="9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Border="1" applyAlignment="1" applyProtection="1">
      <alignment horizontal="left" vertical="center" wrapText="1" shrinkToFit="1"/>
      <protection locked="0"/>
    </xf>
    <xf numFmtId="49" fontId="1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3" xfId="0" applyNumberFormat="1" applyFont="1" applyBorder="1" applyAlignment="1" applyProtection="1">
      <alignment horizontal="center" vertical="center" wrapText="1" shrinkToFit="1"/>
      <protection locked="0"/>
    </xf>
    <xf numFmtId="2" fontId="1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2" fontId="1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1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" borderId="0" xfId="0" applyFont="1" applyFill="1"/>
    <xf numFmtId="4" fontId="1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0" xfId="0" applyNumberFormat="1" applyFont="1"/>
    <xf numFmtId="49" fontId="1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5" xfId="0" applyNumberFormat="1" applyFont="1" applyBorder="1" applyAlignment="1" applyProtection="1">
      <alignment horizontal="left" vertical="center" wrapText="1" shrinkToFit="1"/>
      <protection locked="0"/>
    </xf>
    <xf numFmtId="4" fontId="1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Border="1" applyAlignment="1" applyProtection="1">
      <alignment horizontal="center" vertical="top" wrapText="1" shrinkToFit="1"/>
      <protection locked="0"/>
    </xf>
    <xf numFmtId="4" fontId="1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3" borderId="0" xfId="0" applyFill="1"/>
    <xf numFmtId="4" fontId="0" fillId="0" borderId="0" xfId="0" applyNumberFormat="1"/>
    <xf numFmtId="0" fontId="0" fillId="0" borderId="5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shrinkToFit="1"/>
      <protection locked="0"/>
    </xf>
    <xf numFmtId="4" fontId="1" fillId="3" borderId="34" xfId="5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6" applyFont="1" applyFill="1" applyBorder="1" applyAlignment="1">
      <alignment horizontal="left" vertical="center" wrapText="1"/>
    </xf>
    <xf numFmtId="0" fontId="1" fillId="0" borderId="2" xfId="6" quotePrefix="1" applyFont="1" applyFill="1" applyBorder="1" applyAlignment="1">
      <alignment horizontal="left" vertical="center" wrapText="1"/>
    </xf>
    <xf numFmtId="4" fontId="1" fillId="3" borderId="1" xfId="5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4" fontId="1" fillId="3" borderId="48" xfId="0" applyNumberFormat="1" applyFont="1" applyFill="1" applyBorder="1" applyAlignment="1">
      <alignment horizontal="center" vertical="center" wrapText="1"/>
    </xf>
    <xf numFmtId="4" fontId="1" fillId="3" borderId="65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0" fillId="0" borderId="0" xfId="0" applyAlignment="1">
      <alignment wrapText="1"/>
    </xf>
    <xf numFmtId="0" fontId="18" fillId="0" borderId="1" xfId="8" quotePrefix="1" applyAlignment="1">
      <alignment horizontal="right" vertical="top" wrapText="1"/>
    </xf>
    <xf numFmtId="0" fontId="19" fillId="0" borderId="0" xfId="10" applyNumberFormat="1" applyAlignment="1">
      <alignment horizontal="right" vertical="top" wrapText="1"/>
    </xf>
    <xf numFmtId="0" fontId="19" fillId="0" borderId="68" xfId="11" applyNumberFormat="1" applyAlignment="1">
      <alignment horizontal="right" vertical="top" wrapText="1"/>
    </xf>
    <xf numFmtId="0" fontId="19" fillId="0" borderId="68" xfId="12" quotePrefix="1" applyAlignment="1">
      <alignment horizontal="left" vertical="top" wrapText="1"/>
    </xf>
    <xf numFmtId="0" fontId="21" fillId="0" borderId="1" xfId="14" applyAlignment="1">
      <alignment horizontal="right" vertical="top" wrapText="1"/>
    </xf>
    <xf numFmtId="0" fontId="21" fillId="0" borderId="1" xfId="14" quotePrefix="1" applyAlignment="1">
      <alignment horizontal="right" vertical="top" wrapText="1"/>
    </xf>
    <xf numFmtId="0" fontId="21" fillId="0" borderId="1" xfId="14" applyNumberFormat="1" applyAlignment="1">
      <alignment horizontal="right" vertical="top" wrapText="1"/>
    </xf>
    <xf numFmtId="0" fontId="21" fillId="0" borderId="1" xfId="18" applyNumberFormat="1" applyAlignment="1">
      <alignment horizontal="center" vertical="center" wrapText="1"/>
    </xf>
    <xf numFmtId="0" fontId="21" fillId="0" borderId="1" xfId="18" quotePrefix="1" applyAlignment="1">
      <alignment horizontal="center" vertical="center" wrapText="1"/>
    </xf>
    <xf numFmtId="0" fontId="22" fillId="0" borderId="0" xfId="19" quotePrefix="1" applyAlignment="1">
      <alignment horizontal="left" vertical="center" wrapText="1"/>
    </xf>
    <xf numFmtId="164" fontId="12" fillId="0" borderId="42" xfId="5" applyFont="1" applyFill="1" applyBorder="1" applyAlignment="1">
      <alignment horizontal="center" vertical="center" wrapText="1"/>
    </xf>
    <xf numFmtId="164" fontId="12" fillId="2" borderId="33" xfId="5" applyFont="1" applyFill="1" applyBorder="1" applyAlignment="1">
      <alignment horizontal="center" vertical="center" wrapText="1"/>
    </xf>
    <xf numFmtId="164" fontId="12" fillId="2" borderId="53" xfId="5" applyFont="1" applyFill="1" applyBorder="1" applyAlignment="1">
      <alignment horizontal="center" vertical="center" wrapText="1"/>
    </xf>
    <xf numFmtId="164" fontId="12" fillId="0" borderId="41" xfId="5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1" fillId="0" borderId="7" xfId="0" applyNumberFormat="1" applyFont="1" applyBorder="1" applyAlignment="1" applyProtection="1">
      <alignment horizontal="center" vertical="top" wrapText="1" shrinkToFit="1"/>
      <protection locked="0"/>
    </xf>
    <xf numFmtId="0" fontId="1" fillId="0" borderId="1" xfId="0" applyFont="1" applyFill="1" applyBorder="1" applyAlignment="1">
      <alignment horizontal="center" vertical="center" wrapText="1"/>
    </xf>
    <xf numFmtId="164" fontId="0" fillId="0" borderId="0" xfId="5" applyFont="1" applyAlignment="1">
      <alignment wrapText="1"/>
    </xf>
    <xf numFmtId="0" fontId="1" fillId="3" borderId="48" xfId="6" quotePrefix="1" applyFont="1" applyFill="1" applyBorder="1" applyAlignment="1">
      <alignment horizontal="left" vertical="center" wrapText="1"/>
    </xf>
    <xf numFmtId="4" fontId="1" fillId="0" borderId="65" xfId="0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0" xfId="0" applyNumberFormat="1" applyFont="1"/>
    <xf numFmtId="0" fontId="27" fillId="0" borderId="0" xfId="0" applyFont="1"/>
    <xf numFmtId="0" fontId="1" fillId="0" borderId="0" xfId="0" applyFont="1" applyFill="1"/>
    <xf numFmtId="0" fontId="1" fillId="0" borderId="2" xfId="6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164" fontId="9" fillId="0" borderId="0" xfId="5" applyFont="1" applyFill="1"/>
    <xf numFmtId="49" fontId="8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3" borderId="0" xfId="0" applyNumberFormat="1" applyFont="1" applyFill="1"/>
    <xf numFmtId="0" fontId="27" fillId="3" borderId="0" xfId="0" applyFont="1" applyFill="1"/>
    <xf numFmtId="4" fontId="1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" borderId="0" xfId="0" applyNumberFormat="1" applyFill="1"/>
    <xf numFmtId="0" fontId="29" fillId="0" borderId="0" xfId="0" applyFont="1" applyFill="1" applyAlignment="1">
      <alignment wrapText="1"/>
    </xf>
    <xf numFmtId="4" fontId="29" fillId="0" borderId="0" xfId="0" applyNumberFormat="1" applyFont="1" applyFill="1" applyAlignment="1">
      <alignment horizontal="center" vertical="center" wrapText="1"/>
    </xf>
    <xf numFmtId="0" fontId="30" fillId="0" borderId="0" xfId="4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16" fontId="31" fillId="0" borderId="74" xfId="0" applyNumberFormat="1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74" xfId="6" applyFont="1" applyFill="1" applyBorder="1" applyAlignment="1">
      <alignment horizontal="left" vertical="center" wrapText="1"/>
    </xf>
    <xf numFmtId="0" fontId="31" fillId="0" borderId="74" xfId="6" applyFont="1" applyFill="1" applyBorder="1" applyAlignment="1">
      <alignment horizontal="center" vertical="center" wrapText="1"/>
    </xf>
    <xf numFmtId="4" fontId="31" fillId="0" borderId="74" xfId="0" applyNumberFormat="1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wrapText="1"/>
    </xf>
    <xf numFmtId="4" fontId="30" fillId="0" borderId="0" xfId="4" applyNumberFormat="1" applyFont="1" applyFill="1" applyBorder="1" applyAlignment="1">
      <alignment horizontal="center" vertical="center" wrapText="1"/>
    </xf>
    <xf numFmtId="4" fontId="30" fillId="0" borderId="74" xfId="0" applyNumberFormat="1" applyFont="1" applyFill="1" applyBorder="1" applyAlignment="1">
      <alignment horizontal="center" vertical="center" wrapText="1"/>
    </xf>
    <xf numFmtId="4" fontId="30" fillId="0" borderId="74" xfId="4" applyNumberFormat="1" applyFont="1" applyFill="1" applyBorder="1" applyAlignment="1">
      <alignment horizontal="center" vertical="center" wrapText="1"/>
    </xf>
    <xf numFmtId="4" fontId="31" fillId="0" borderId="74" xfId="6" applyNumberFormat="1" applyFont="1" applyFill="1" applyBorder="1" applyAlignment="1">
      <alignment horizontal="center" vertical="center" wrapText="1"/>
    </xf>
    <xf numFmtId="4" fontId="31" fillId="0" borderId="74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horizontal="left" wrapText="1"/>
    </xf>
    <xf numFmtId="0" fontId="30" fillId="0" borderId="0" xfId="4" applyFont="1" applyFill="1" applyBorder="1" applyAlignment="1">
      <alignment horizontal="left" vertical="center" wrapText="1"/>
    </xf>
    <xf numFmtId="0" fontId="30" fillId="0" borderId="74" xfId="0" applyFont="1" applyFill="1" applyBorder="1" applyAlignment="1">
      <alignment horizontal="left" vertical="center" wrapText="1"/>
    </xf>
    <xf numFmtId="0" fontId="30" fillId="0" borderId="0" xfId="4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left" vertical="center" wrapText="1"/>
    </xf>
    <xf numFmtId="0" fontId="30" fillId="0" borderId="75" xfId="0" applyFont="1" applyFill="1" applyBorder="1" applyAlignment="1">
      <alignment horizontal="left" vertical="center" wrapText="1"/>
    </xf>
    <xf numFmtId="0" fontId="30" fillId="0" borderId="76" xfId="0" applyFont="1" applyFill="1" applyBorder="1" applyAlignment="1">
      <alignment horizontal="left" vertical="center" wrapText="1"/>
    </xf>
    <xf numFmtId="0" fontId="30" fillId="0" borderId="77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2" fillId="2" borderId="41" xfId="0" applyFont="1" applyFill="1" applyBorder="1" applyAlignment="1">
      <alignment horizontal="left" vertical="center" wrapText="1"/>
    </xf>
    <xf numFmtId="0" fontId="12" fillId="2" borderId="46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" fillId="0" borderId="0" xfId="6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top" wrapText="1" shrinkToFit="1"/>
      <protection locked="0"/>
    </xf>
    <xf numFmtId="0" fontId="16" fillId="0" borderId="0" xfId="0" applyFont="1" applyAlignment="1" applyProtection="1">
      <alignment shrinkToFit="1"/>
      <protection locked="0"/>
    </xf>
    <xf numFmtId="49" fontId="1" fillId="0" borderId="5" xfId="0" applyNumberFormat="1" applyFont="1" applyBorder="1" applyAlignment="1" applyProtection="1">
      <alignment horizontal="center" vertical="top" wrapText="1" shrinkToFit="1"/>
      <protection locked="0"/>
    </xf>
    <xf numFmtId="0" fontId="16" fillId="0" borderId="5" xfId="0" applyFont="1" applyBorder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shrinkToFit="1"/>
      <protection locked="0"/>
    </xf>
    <xf numFmtId="49" fontId="1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top" wrapText="1" shrinkToFit="1"/>
      <protection locked="0"/>
    </xf>
    <xf numFmtId="0" fontId="14" fillId="0" borderId="0" xfId="0" applyFont="1" applyAlignment="1" applyProtection="1">
      <alignment shrinkToFit="1"/>
      <protection locked="0"/>
    </xf>
    <xf numFmtId="49" fontId="15" fillId="0" borderId="0" xfId="0" applyNumberFormat="1" applyFont="1" applyAlignment="1" applyProtection="1">
      <alignment horizontal="left" vertical="top" wrapText="1" shrinkToFit="1"/>
      <protection locked="0"/>
    </xf>
    <xf numFmtId="0" fontId="14" fillId="0" borderId="5" xfId="0" applyFont="1" applyBorder="1" applyAlignment="1" applyProtection="1">
      <alignment horizontal="right" shrinkToFit="1"/>
      <protection locked="0"/>
    </xf>
    <xf numFmtId="49" fontId="15" fillId="0" borderId="0" xfId="0" applyNumberFormat="1" applyFont="1" applyAlignment="1" applyProtection="1">
      <alignment horizontal="right" vertical="top" wrapText="1" shrinkToFit="1"/>
      <protection locked="0"/>
    </xf>
    <xf numFmtId="0" fontId="14" fillId="0" borderId="5" xfId="0" applyFont="1" applyBorder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right" vertical="top" wrapText="1" shrinkToFit="1"/>
      <protection locked="0"/>
    </xf>
    <xf numFmtId="0" fontId="0" fillId="0" borderId="5" xfId="0" applyBorder="1" applyAlignment="1" applyProtection="1">
      <alignment horizontal="right"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top" wrapText="1" shrinkToFit="1"/>
      <protection locked="0"/>
    </xf>
    <xf numFmtId="49" fontId="1" fillId="0" borderId="54" xfId="0" applyNumberFormat="1" applyFont="1" applyBorder="1" applyAlignment="1" applyProtection="1">
      <alignment horizontal="center" vertical="top" wrapText="1" shrinkToFit="1"/>
      <protection locked="0"/>
    </xf>
    <xf numFmtId="49" fontId="1" fillId="0" borderId="55" xfId="0" applyNumberFormat="1" applyFont="1" applyBorder="1" applyAlignment="1" applyProtection="1">
      <alignment horizontal="center" vertical="top" wrapText="1" shrinkToFit="1"/>
      <protection locked="0"/>
    </xf>
    <xf numFmtId="0" fontId="24" fillId="0" borderId="0" xfId="27" quotePrefix="1" applyAlignment="1">
      <alignment horizontal="left" vertical="center" wrapText="1"/>
    </xf>
    <xf numFmtId="0" fontId="0" fillId="0" borderId="0" xfId="0" applyAlignment="1">
      <alignment wrapText="1"/>
    </xf>
    <xf numFmtId="0" fontId="22" fillId="0" borderId="69" xfId="26" quotePrefix="1" applyAlignment="1">
      <alignment horizontal="center" wrapText="1"/>
    </xf>
    <xf numFmtId="0" fontId="0" fillId="0" borderId="69" xfId="0" applyBorder="1" applyAlignment="1">
      <alignment wrapText="1"/>
    </xf>
    <xf numFmtId="0" fontId="18" fillId="0" borderId="68" xfId="25" quotePrefix="1" applyBorder="1" applyAlignment="1">
      <alignment horizontal="center" vertical="top" wrapText="1"/>
    </xf>
    <xf numFmtId="0" fontId="0" fillId="0" borderId="68" xfId="0" applyBorder="1" applyAlignment="1">
      <alignment wrapText="1"/>
    </xf>
    <xf numFmtId="0" fontId="18" fillId="0" borderId="0" xfId="28" quotePrefix="1" applyAlignment="1">
      <alignment horizontal="left" vertical="center" wrapText="1"/>
    </xf>
    <xf numFmtId="0" fontId="18" fillId="0" borderId="69" xfId="29" quotePrefix="1" applyAlignment="1">
      <alignment horizontal="left" vertical="center" wrapText="1"/>
    </xf>
    <xf numFmtId="0" fontId="21" fillId="0" borderId="0" xfId="32" quotePrefix="1" applyAlignment="1">
      <alignment horizontal="left" vertical="top" wrapText="1"/>
    </xf>
    <xf numFmtId="0" fontId="25" fillId="0" borderId="0" xfId="31" quotePrefix="1" applyAlignment="1">
      <alignment horizontal="right" vertical="top" wrapText="1"/>
    </xf>
    <xf numFmtId="0" fontId="20" fillId="0" borderId="0" xfId="30" quotePrefix="1" applyAlignment="1">
      <alignment horizontal="left" vertical="center" wrapText="1"/>
    </xf>
    <xf numFmtId="0" fontId="22" fillId="0" borderId="0" xfId="20" quotePrefix="1" applyAlignment="1">
      <alignment horizontal="left" vertical="top" wrapText="1"/>
    </xf>
    <xf numFmtId="0" fontId="22" fillId="0" borderId="0" xfId="21" applyNumberFormat="1" applyAlignment="1">
      <alignment horizontal="right" vertical="top" wrapText="1"/>
    </xf>
    <xf numFmtId="0" fontId="22" fillId="0" borderId="0" xfId="19" quotePrefix="1" applyAlignment="1">
      <alignment horizontal="left" vertical="center" wrapText="1"/>
    </xf>
    <xf numFmtId="0" fontId="22" fillId="0" borderId="0" xfId="22" applyNumberFormat="1" applyAlignment="1">
      <alignment horizontal="right" vertical="center" wrapText="1"/>
    </xf>
    <xf numFmtId="0" fontId="23" fillId="0" borderId="0" xfId="24" quotePrefix="1" applyAlignment="1">
      <alignment horizontal="center" wrapText="1"/>
    </xf>
    <xf numFmtId="0" fontId="22" fillId="0" borderId="0" xfId="23" quotePrefix="1" applyAlignment="1">
      <alignment horizontal="center" vertical="top" wrapText="1"/>
    </xf>
    <xf numFmtId="0" fontId="20" fillId="0" borderId="67" xfId="17" quotePrefix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21" fillId="0" borderId="2" xfId="16" quotePrefix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21" fillId="0" borderId="2" xfId="15" quotePrefix="1" applyBorder="1" applyAlignment="1">
      <alignment horizontal="left" vertical="top" wrapText="1"/>
    </xf>
    <xf numFmtId="0" fontId="21" fillId="0" borderId="2" xfId="14" applyNumberFormat="1" applyBorder="1" applyAlignment="1">
      <alignment horizontal="right" vertical="top" wrapText="1"/>
    </xf>
    <xf numFmtId="0" fontId="22" fillId="0" borderId="69" xfId="19" quotePrefix="1" applyBorder="1" applyAlignment="1">
      <alignment horizontal="left" vertical="center" wrapText="1"/>
    </xf>
    <xf numFmtId="0" fontId="21" fillId="0" borderId="2" xfId="18" quotePrefix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1" fillId="0" borderId="59" xfId="18" quotePrefix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21" fillId="0" borderId="3" xfId="18" quotePrefix="1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4" xfId="0" applyBorder="1" applyAlignment="1">
      <alignment vertical="top" wrapText="1"/>
    </xf>
    <xf numFmtId="0" fontId="18" fillId="0" borderId="59" xfId="7" quotePrefix="1" applyBorder="1" applyAlignment="1">
      <alignment horizontal="left" vertical="top" wrapText="1"/>
    </xf>
    <xf numFmtId="0" fontId="0" fillId="0" borderId="66" xfId="0" applyBorder="1" applyAlignment="1">
      <alignment vertical="top" wrapText="1"/>
    </xf>
    <xf numFmtId="0" fontId="18" fillId="0" borderId="59" xfId="8" applyNumberFormat="1" applyBorder="1" applyAlignment="1">
      <alignment horizontal="right" vertical="top" wrapText="1"/>
    </xf>
    <xf numFmtId="0" fontId="0" fillId="0" borderId="67" xfId="0" applyBorder="1" applyAlignment="1">
      <alignment vertical="top" wrapText="1"/>
    </xf>
    <xf numFmtId="0" fontId="21" fillId="0" borderId="2" xfId="14" applyBorder="1" applyAlignment="1">
      <alignment horizontal="right" vertical="top" wrapText="1"/>
    </xf>
    <xf numFmtId="164" fontId="18" fillId="0" borderId="59" xfId="5" applyFont="1" applyBorder="1" applyAlignment="1">
      <alignment horizontal="right" vertical="top" wrapText="1"/>
    </xf>
    <xf numFmtId="164" fontId="0" fillId="0" borderId="66" xfId="5" applyFont="1" applyBorder="1" applyAlignment="1">
      <alignment vertical="top" wrapText="1"/>
    </xf>
    <xf numFmtId="0" fontId="19" fillId="0" borderId="0" xfId="9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68" xfId="13" quotePrefix="1" applyAlignment="1">
      <alignment horizontal="left" vertical="top" wrapText="1"/>
    </xf>
    <xf numFmtId="0" fontId="0" fillId="0" borderId="68" xfId="0" applyBorder="1" applyAlignment="1">
      <alignment vertical="top" wrapText="1"/>
    </xf>
    <xf numFmtId="0" fontId="19" fillId="0" borderId="68" xfId="11" applyNumberFormat="1" applyAlignment="1">
      <alignment horizontal="right" vertical="top" wrapText="1"/>
    </xf>
  </cellXfs>
  <cellStyles count="35">
    <cellStyle name="Excel Built-in Normal" xfId="34"/>
    <cellStyle name="S0" xfId="32"/>
    <cellStyle name="S1" xfId="31"/>
    <cellStyle name="S10" xfId="19"/>
    <cellStyle name="S11" xfId="22"/>
    <cellStyle name="S12" xfId="20"/>
    <cellStyle name="S13" xfId="21"/>
    <cellStyle name="S14" xfId="18"/>
    <cellStyle name="S15" xfId="17"/>
    <cellStyle name="S16" xfId="16"/>
    <cellStyle name="S17" xfId="15"/>
    <cellStyle name="S18" xfId="14"/>
    <cellStyle name="S19" xfId="7"/>
    <cellStyle name="S2" xfId="30"/>
    <cellStyle name="S20" xfId="8"/>
    <cellStyle name="S21" xfId="13"/>
    <cellStyle name="S22" xfId="11"/>
    <cellStyle name="S23" xfId="12"/>
    <cellStyle name="S24" xfId="9"/>
    <cellStyle name="S25" xfId="10"/>
    <cellStyle name="S3" xfId="28"/>
    <cellStyle name="S4" xfId="29"/>
    <cellStyle name="S5" xfId="27"/>
    <cellStyle name="S6" xfId="26"/>
    <cellStyle name="S7" xfId="25"/>
    <cellStyle name="S8" xfId="24"/>
    <cellStyle name="S9" xfId="23"/>
    <cellStyle name="Итоги" xfId="1"/>
    <cellStyle name="ЛокСмета" xfId="2"/>
    <cellStyle name="Обычный" xfId="0" builtinId="0"/>
    <cellStyle name="Обычный 2" xfId="33"/>
    <cellStyle name="ПИР" xfId="3"/>
    <cellStyle name="Титул" xfId="4"/>
    <cellStyle name="Финансовый" xfId="5" builtinId="3"/>
    <cellStyle name="Хвост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(&#1056;&#1044;)\&#1042;&#1067;&#1041;&#1054;&#1056;&#1043;\1_&#1069;&#1082;&#1089;&#1087;&#1077;&#1088;&#1090;&#1080;&#1079;&#1072;\&#1044;&#1048;&#1057;&#1050;%2025.12.19\&#1056;&#1072;&#1079;&#1076;&#1077;&#1083;%20&#1055;&#1044;%20&#8470;%2011%20&#1095;&#1072;&#1089;&#1090;&#1100;%202%20&#1082;&#1085;&#1080;&#1075;&#1072;%201%20&#1057;&#1052;%20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(&#1056;&#1044;)\&#1042;&#1067;&#1041;&#1054;&#1056;&#1043;\1_&#1069;&#1082;&#1089;&#1087;&#1077;&#1088;&#1090;&#1080;&#1079;&#1072;\1.&#1055;&#1044;%20(&#1092;&#1086;&#1088;&#1084;&#1080;&#1088;&#1086;&#1074;&#1072;&#1085;&#1080;&#1077;%20&#1087;&#1072;&#1087;&#1086;&#1082;)\&#1055;&#1044;\&#1056;&#1072;&#1079;&#1076;&#1077;&#1083;%20&#1055;&#1044;%20&#8470;11-&#1057;&#1052;%2021123\&#1056;&#1072;&#1079;&#1076;&#1077;&#1083;%20&#1055;&#1044;%20&#8470;%2011%20&#1095;&#1072;&#1089;&#1090;&#1100;%202%20&#1082;&#1085;&#1080;&#1075;&#1072;%201%20&#1057;&#1052;%20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эт ССР по гк"/>
      <sheetName val="2эт ССР ТЦ"/>
      <sheetName val="2эт ССР тц "/>
      <sheetName val="Обложка"/>
      <sheetName val="Титул"/>
      <sheetName val="Приложение Г"/>
      <sheetName val="2эт ССР (бц) П"/>
      <sheetName val="2эт ССР (тц)"/>
      <sheetName val="2эт ССР (бц)"/>
      <sheetName val="2эт ССР (тц) 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D31">
            <v>84594.76</v>
          </cell>
        </row>
        <row r="110">
          <cell r="H110">
            <v>48864.23</v>
          </cell>
        </row>
      </sheetData>
      <sheetData sheetId="8">
        <row r="38">
          <cell r="D38">
            <v>14.3</v>
          </cell>
        </row>
        <row r="109">
          <cell r="H109">
            <v>44294.68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эт ССР по гк"/>
      <sheetName val="2эт ССР ТЦ"/>
      <sheetName val="2эт ССР тц "/>
      <sheetName val="Обложка"/>
      <sheetName val="Титул"/>
      <sheetName val="Приложение Г"/>
      <sheetName val="2эт ССР (бц) П"/>
      <sheetName val="2эт ССР (тц)"/>
      <sheetName val="2эт ССР (бц)"/>
      <sheetName val="2эт ССР (тц) 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68.209999999999994</v>
          </cell>
        </row>
        <row r="42">
          <cell r="D42">
            <v>5.91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I17"/>
  <sheetViews>
    <sheetView tabSelected="1" zoomScale="130" zoomScaleNormal="130" zoomScaleSheetLayoutView="115" workbookViewId="0">
      <selection activeCell="K16" sqref="K16"/>
    </sheetView>
  </sheetViews>
  <sheetFormatPr defaultColWidth="8.85546875" defaultRowHeight="12.75" x14ac:dyDescent="0.2"/>
  <cols>
    <col min="1" max="1" width="4.28515625" style="208" customWidth="1"/>
    <col min="2" max="2" width="41.5703125" style="197" customWidth="1"/>
    <col min="3" max="3" width="22.7109375" style="216" customWidth="1"/>
    <col min="4" max="4" width="10.5703125" style="197" customWidth="1"/>
    <col min="5" max="5" width="10.140625" style="209" customWidth="1"/>
    <col min="6" max="6" width="20.5703125" style="215" customWidth="1"/>
    <col min="7" max="7" width="20.5703125" style="209" customWidth="1"/>
    <col min="8" max="8" width="21.5703125" style="197" customWidth="1"/>
    <col min="9" max="16384" width="8.85546875" style="197"/>
  </cols>
  <sheetData>
    <row r="2" spans="1:9" ht="45" customHeight="1" x14ac:dyDescent="0.2">
      <c r="A2" s="219" t="s">
        <v>487</v>
      </c>
      <c r="B2" s="219"/>
      <c r="C2" s="219"/>
      <c r="D2" s="219"/>
      <c r="E2" s="219"/>
      <c r="F2" s="219"/>
      <c r="G2" s="219"/>
    </row>
    <row r="3" spans="1:9" ht="14.25" customHeight="1" x14ac:dyDescent="0.2">
      <c r="A3" s="199"/>
      <c r="B3" s="199"/>
      <c r="C3" s="217"/>
      <c r="D3" s="199"/>
      <c r="E3" s="210"/>
      <c r="F3" s="210"/>
      <c r="G3" s="210"/>
    </row>
    <row r="4" spans="1:9" ht="60" customHeight="1" x14ac:dyDescent="0.2">
      <c r="A4" s="200" t="s">
        <v>0</v>
      </c>
      <c r="B4" s="200" t="s">
        <v>462</v>
      </c>
      <c r="C4" s="200" t="s">
        <v>463</v>
      </c>
      <c r="D4" s="200" t="s">
        <v>459</v>
      </c>
      <c r="E4" s="211" t="s">
        <v>464</v>
      </c>
      <c r="F4" s="212" t="s">
        <v>465</v>
      </c>
      <c r="G4" s="212" t="s">
        <v>466</v>
      </c>
    </row>
    <row r="5" spans="1:9" ht="16.5" customHeight="1" x14ac:dyDescent="0.2">
      <c r="A5" s="220" t="s">
        <v>461</v>
      </c>
      <c r="B5" s="220"/>
      <c r="C5" s="220"/>
      <c r="D5" s="220"/>
      <c r="E5" s="220"/>
      <c r="F5" s="220"/>
      <c r="G5" s="220"/>
    </row>
    <row r="6" spans="1:9" ht="77.25" customHeight="1" x14ac:dyDescent="0.2">
      <c r="A6" s="201" t="s">
        <v>467</v>
      </c>
      <c r="B6" s="202" t="s">
        <v>488</v>
      </c>
      <c r="C6" s="204" t="s">
        <v>489</v>
      </c>
      <c r="D6" s="204" t="s">
        <v>460</v>
      </c>
      <c r="E6" s="213">
        <v>1.2</v>
      </c>
      <c r="F6" s="205">
        <v>4505.47</v>
      </c>
      <c r="G6" s="205">
        <f>F6*E6*1000</f>
        <v>5406564</v>
      </c>
      <c r="H6" s="198"/>
      <c r="I6" s="198"/>
    </row>
    <row r="7" spans="1:9" ht="29.25" customHeight="1" x14ac:dyDescent="0.2">
      <c r="A7" s="206"/>
      <c r="B7" s="207" t="s">
        <v>468</v>
      </c>
      <c r="C7" s="203"/>
      <c r="D7" s="204"/>
      <c r="E7" s="213"/>
      <c r="F7" s="205"/>
      <c r="G7" s="205">
        <f>G6</f>
        <v>5406564</v>
      </c>
      <c r="H7" s="198"/>
      <c r="I7" s="198"/>
    </row>
    <row r="8" spans="1:9" ht="32.25" customHeight="1" x14ac:dyDescent="0.2">
      <c r="A8" s="201"/>
      <c r="B8" s="202" t="s">
        <v>469</v>
      </c>
      <c r="C8" s="203"/>
      <c r="D8" s="204"/>
      <c r="E8" s="213">
        <v>1</v>
      </c>
      <c r="F8" s="205">
        <v>176.12</v>
      </c>
      <c r="G8" s="205">
        <f>E6*F8*1000</f>
        <v>211344</v>
      </c>
      <c r="H8" s="198"/>
      <c r="I8" s="198"/>
    </row>
    <row r="9" spans="1:9" ht="32.25" customHeight="1" x14ac:dyDescent="0.2">
      <c r="A9" s="201"/>
      <c r="B9" s="202" t="s">
        <v>483</v>
      </c>
      <c r="C9" s="203"/>
      <c r="D9" s="204"/>
      <c r="E9" s="213">
        <v>1</v>
      </c>
      <c r="F9" s="205">
        <v>90.71</v>
      </c>
      <c r="G9" s="205">
        <f>E6*F9*1000</f>
        <v>108852</v>
      </c>
      <c r="H9" s="198"/>
      <c r="I9" s="198"/>
    </row>
    <row r="10" spans="1:9" ht="29.25" customHeight="1" x14ac:dyDescent="0.2">
      <c r="A10" s="206"/>
      <c r="B10" s="207" t="s">
        <v>484</v>
      </c>
      <c r="C10" s="203"/>
      <c r="D10" s="204"/>
      <c r="E10" s="213"/>
      <c r="F10" s="205"/>
      <c r="G10" s="211">
        <f>G7-G8-G9</f>
        <v>5086368</v>
      </c>
      <c r="H10" s="198"/>
      <c r="I10" s="198"/>
    </row>
    <row r="11" spans="1:9" ht="21.75" customHeight="1" x14ac:dyDescent="0.2">
      <c r="A11" s="221" t="s">
        <v>470</v>
      </c>
      <c r="B11" s="222"/>
      <c r="C11" s="222"/>
      <c r="D11" s="222"/>
      <c r="E11" s="222"/>
      <c r="F11" s="222"/>
      <c r="G11" s="223"/>
    </row>
    <row r="12" spans="1:9" ht="61.5" customHeight="1" x14ac:dyDescent="0.2">
      <c r="A12" s="206" t="s">
        <v>471</v>
      </c>
      <c r="B12" s="202" t="s">
        <v>472</v>
      </c>
      <c r="C12" s="202" t="s">
        <v>476</v>
      </c>
      <c r="D12" s="202"/>
      <c r="E12" s="214"/>
      <c r="F12" s="205">
        <v>1.06</v>
      </c>
      <c r="G12" s="214"/>
    </row>
    <row r="13" spans="1:9" ht="61.5" customHeight="1" x14ac:dyDescent="0.2">
      <c r="A13" s="206" t="s">
        <v>473</v>
      </c>
      <c r="B13" s="202" t="s">
        <v>485</v>
      </c>
      <c r="C13" s="202" t="s">
        <v>477</v>
      </c>
      <c r="D13" s="202"/>
      <c r="E13" s="214"/>
      <c r="F13" s="205">
        <v>1</v>
      </c>
      <c r="G13" s="214"/>
    </row>
    <row r="14" spans="1:9" ht="61.5" customHeight="1" x14ac:dyDescent="0.2">
      <c r="A14" s="206" t="s">
        <v>474</v>
      </c>
      <c r="B14" s="202" t="s">
        <v>480</v>
      </c>
      <c r="C14" s="202" t="s">
        <v>478</v>
      </c>
      <c r="D14" s="202"/>
      <c r="E14" s="214"/>
      <c r="F14" s="205">
        <v>1</v>
      </c>
      <c r="G14" s="214"/>
    </row>
    <row r="15" spans="1:9" ht="61.5" customHeight="1" x14ac:dyDescent="0.2">
      <c r="A15" s="206" t="s">
        <v>475</v>
      </c>
      <c r="B15" s="202" t="s">
        <v>481</v>
      </c>
      <c r="C15" s="202" t="s">
        <v>479</v>
      </c>
      <c r="D15" s="202"/>
      <c r="E15" s="214"/>
      <c r="F15" s="205">
        <v>1</v>
      </c>
      <c r="G15" s="214"/>
    </row>
    <row r="16" spans="1:9" ht="42.75" customHeight="1" x14ac:dyDescent="0.2">
      <c r="A16" s="206"/>
      <c r="B16" s="207" t="s">
        <v>486</v>
      </c>
      <c r="C16" s="202"/>
      <c r="D16" s="202"/>
      <c r="E16" s="214"/>
      <c r="F16" s="205"/>
      <c r="G16" s="205">
        <f>G10*F12*F13*F14*F15</f>
        <v>5391550.0800000001</v>
      </c>
    </row>
    <row r="17" spans="1:7" ht="30.75" customHeight="1" x14ac:dyDescent="0.2">
      <c r="A17" s="206"/>
      <c r="B17" s="218" t="s">
        <v>482</v>
      </c>
      <c r="C17" s="202"/>
      <c r="D17" s="202"/>
      <c r="E17" s="214"/>
      <c r="F17" s="205"/>
      <c r="G17" s="211">
        <f>G16*1.2</f>
        <v>6469860.0999999996</v>
      </c>
    </row>
  </sheetData>
  <mergeCells count="3">
    <mergeCell ref="A2:G2"/>
    <mergeCell ref="A5:G5"/>
    <mergeCell ref="A11:G11"/>
  </mergeCells>
  <printOptions horizontalCentered="1"/>
  <pageMargins left="0.31496062992125984" right="0.11811023622047245" top="0.15748031496062992" bottom="0.35433070866141736" header="0.31496062992125984" footer="0.31496062992125984"/>
  <pageSetup paperSize="9" scale="7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5"/>
  <sheetViews>
    <sheetView workbookViewId="0">
      <selection activeCell="H26" sqref="H26"/>
    </sheetView>
  </sheetViews>
  <sheetFormatPr defaultRowHeight="15" x14ac:dyDescent="0.25"/>
  <cols>
    <col min="1" max="1" width="4.85546875" customWidth="1"/>
    <col min="2" max="2" width="15.7109375" customWidth="1"/>
    <col min="3" max="3" width="37.85546875" customWidth="1"/>
    <col min="4" max="4" width="14.85546875" customWidth="1"/>
    <col min="5" max="5" width="17.28515625" customWidth="1"/>
    <col min="6" max="6" width="15.42578125" customWidth="1"/>
    <col min="7" max="8" width="12.5703125" customWidth="1"/>
    <col min="250" max="250" width="4.85546875" customWidth="1"/>
    <col min="251" max="251" width="6.5703125" customWidth="1"/>
    <col min="252" max="252" width="10.140625" customWidth="1"/>
    <col min="253" max="253" width="0.42578125" customWidth="1"/>
    <col min="254" max="254" width="2.42578125" customWidth="1"/>
    <col min="255" max="255" width="4.42578125" customWidth="1"/>
    <col min="256" max="256" width="28.85546875" customWidth="1"/>
    <col min="257" max="257" width="2.85546875" customWidth="1"/>
    <col min="258" max="258" width="7.28515625" customWidth="1"/>
    <col min="259" max="259" width="10" customWidth="1"/>
    <col min="260" max="260" width="17.28515625" customWidth="1"/>
    <col min="261" max="261" width="15.42578125" customWidth="1"/>
    <col min="262" max="262" width="17.28515625" customWidth="1"/>
    <col min="263" max="263" width="4.5703125" customWidth="1"/>
    <col min="264" max="264" width="10.140625" customWidth="1"/>
    <col min="506" max="506" width="4.85546875" customWidth="1"/>
    <col min="507" max="507" width="6.5703125" customWidth="1"/>
    <col min="508" max="508" width="10.140625" customWidth="1"/>
    <col min="509" max="509" width="0.42578125" customWidth="1"/>
    <col min="510" max="510" width="2.42578125" customWidth="1"/>
    <col min="511" max="511" width="4.42578125" customWidth="1"/>
    <col min="512" max="512" width="28.85546875" customWidth="1"/>
    <col min="513" max="513" width="2.85546875" customWidth="1"/>
    <col min="514" max="514" width="7.28515625" customWidth="1"/>
    <col min="515" max="515" width="10" customWidth="1"/>
    <col min="516" max="516" width="17.28515625" customWidth="1"/>
    <col min="517" max="517" width="15.42578125" customWidth="1"/>
    <col min="518" max="518" width="17.28515625" customWidth="1"/>
    <col min="519" max="519" width="4.5703125" customWidth="1"/>
    <col min="520" max="520" width="10.140625" customWidth="1"/>
    <col min="762" max="762" width="4.85546875" customWidth="1"/>
    <col min="763" max="763" width="6.5703125" customWidth="1"/>
    <col min="764" max="764" width="10.140625" customWidth="1"/>
    <col min="765" max="765" width="0.42578125" customWidth="1"/>
    <col min="766" max="766" width="2.42578125" customWidth="1"/>
    <col min="767" max="767" width="4.42578125" customWidth="1"/>
    <col min="768" max="768" width="28.85546875" customWidth="1"/>
    <col min="769" max="769" width="2.85546875" customWidth="1"/>
    <col min="770" max="770" width="7.28515625" customWidth="1"/>
    <col min="771" max="771" width="10" customWidth="1"/>
    <col min="772" max="772" width="17.28515625" customWidth="1"/>
    <col min="773" max="773" width="15.42578125" customWidth="1"/>
    <col min="774" max="774" width="17.28515625" customWidth="1"/>
    <col min="775" max="775" width="4.5703125" customWidth="1"/>
    <col min="776" max="776" width="10.140625" customWidth="1"/>
    <col min="1018" max="1018" width="4.85546875" customWidth="1"/>
    <col min="1019" max="1019" width="6.5703125" customWidth="1"/>
    <col min="1020" max="1020" width="10.140625" customWidth="1"/>
    <col min="1021" max="1021" width="0.42578125" customWidth="1"/>
    <col min="1022" max="1022" width="2.42578125" customWidth="1"/>
    <col min="1023" max="1023" width="4.42578125" customWidth="1"/>
    <col min="1024" max="1024" width="28.85546875" customWidth="1"/>
    <col min="1025" max="1025" width="2.85546875" customWidth="1"/>
    <col min="1026" max="1026" width="7.28515625" customWidth="1"/>
    <col min="1027" max="1027" width="10" customWidth="1"/>
    <col min="1028" max="1028" width="17.28515625" customWidth="1"/>
    <col min="1029" max="1029" width="15.42578125" customWidth="1"/>
    <col min="1030" max="1030" width="17.28515625" customWidth="1"/>
    <col min="1031" max="1031" width="4.5703125" customWidth="1"/>
    <col min="1032" max="1032" width="10.140625" customWidth="1"/>
    <col min="1274" max="1274" width="4.85546875" customWidth="1"/>
    <col min="1275" max="1275" width="6.5703125" customWidth="1"/>
    <col min="1276" max="1276" width="10.140625" customWidth="1"/>
    <col min="1277" max="1277" width="0.42578125" customWidth="1"/>
    <col min="1278" max="1278" width="2.42578125" customWidth="1"/>
    <col min="1279" max="1279" width="4.42578125" customWidth="1"/>
    <col min="1280" max="1280" width="28.85546875" customWidth="1"/>
    <col min="1281" max="1281" width="2.85546875" customWidth="1"/>
    <col min="1282" max="1282" width="7.28515625" customWidth="1"/>
    <col min="1283" max="1283" width="10" customWidth="1"/>
    <col min="1284" max="1284" width="17.28515625" customWidth="1"/>
    <col min="1285" max="1285" width="15.42578125" customWidth="1"/>
    <col min="1286" max="1286" width="17.28515625" customWidth="1"/>
    <col min="1287" max="1287" width="4.5703125" customWidth="1"/>
    <col min="1288" max="1288" width="10.140625" customWidth="1"/>
    <col min="1530" max="1530" width="4.85546875" customWidth="1"/>
    <col min="1531" max="1531" width="6.5703125" customWidth="1"/>
    <col min="1532" max="1532" width="10.140625" customWidth="1"/>
    <col min="1533" max="1533" width="0.42578125" customWidth="1"/>
    <col min="1534" max="1534" width="2.42578125" customWidth="1"/>
    <col min="1535" max="1535" width="4.42578125" customWidth="1"/>
    <col min="1536" max="1536" width="28.85546875" customWidth="1"/>
    <col min="1537" max="1537" width="2.85546875" customWidth="1"/>
    <col min="1538" max="1538" width="7.28515625" customWidth="1"/>
    <col min="1539" max="1539" width="10" customWidth="1"/>
    <col min="1540" max="1540" width="17.28515625" customWidth="1"/>
    <col min="1541" max="1541" width="15.42578125" customWidth="1"/>
    <col min="1542" max="1542" width="17.28515625" customWidth="1"/>
    <col min="1543" max="1543" width="4.5703125" customWidth="1"/>
    <col min="1544" max="1544" width="10.140625" customWidth="1"/>
    <col min="1786" max="1786" width="4.85546875" customWidth="1"/>
    <col min="1787" max="1787" width="6.5703125" customWidth="1"/>
    <col min="1788" max="1788" width="10.140625" customWidth="1"/>
    <col min="1789" max="1789" width="0.42578125" customWidth="1"/>
    <col min="1790" max="1790" width="2.42578125" customWidth="1"/>
    <col min="1791" max="1791" width="4.42578125" customWidth="1"/>
    <col min="1792" max="1792" width="28.85546875" customWidth="1"/>
    <col min="1793" max="1793" width="2.85546875" customWidth="1"/>
    <col min="1794" max="1794" width="7.28515625" customWidth="1"/>
    <col min="1795" max="1795" width="10" customWidth="1"/>
    <col min="1796" max="1796" width="17.28515625" customWidth="1"/>
    <col min="1797" max="1797" width="15.42578125" customWidth="1"/>
    <col min="1798" max="1798" width="17.28515625" customWidth="1"/>
    <col min="1799" max="1799" width="4.5703125" customWidth="1"/>
    <col min="1800" max="1800" width="10.140625" customWidth="1"/>
    <col min="2042" max="2042" width="4.85546875" customWidth="1"/>
    <col min="2043" max="2043" width="6.5703125" customWidth="1"/>
    <col min="2044" max="2044" width="10.140625" customWidth="1"/>
    <col min="2045" max="2045" width="0.42578125" customWidth="1"/>
    <col min="2046" max="2046" width="2.42578125" customWidth="1"/>
    <col min="2047" max="2047" width="4.42578125" customWidth="1"/>
    <col min="2048" max="2048" width="28.85546875" customWidth="1"/>
    <col min="2049" max="2049" width="2.85546875" customWidth="1"/>
    <col min="2050" max="2050" width="7.28515625" customWidth="1"/>
    <col min="2051" max="2051" width="10" customWidth="1"/>
    <col min="2052" max="2052" width="17.28515625" customWidth="1"/>
    <col min="2053" max="2053" width="15.42578125" customWidth="1"/>
    <col min="2054" max="2054" width="17.28515625" customWidth="1"/>
    <col min="2055" max="2055" width="4.5703125" customWidth="1"/>
    <col min="2056" max="2056" width="10.140625" customWidth="1"/>
    <col min="2298" max="2298" width="4.85546875" customWidth="1"/>
    <col min="2299" max="2299" width="6.5703125" customWidth="1"/>
    <col min="2300" max="2300" width="10.140625" customWidth="1"/>
    <col min="2301" max="2301" width="0.42578125" customWidth="1"/>
    <col min="2302" max="2302" width="2.42578125" customWidth="1"/>
    <col min="2303" max="2303" width="4.42578125" customWidth="1"/>
    <col min="2304" max="2304" width="28.85546875" customWidth="1"/>
    <col min="2305" max="2305" width="2.85546875" customWidth="1"/>
    <col min="2306" max="2306" width="7.28515625" customWidth="1"/>
    <col min="2307" max="2307" width="10" customWidth="1"/>
    <col min="2308" max="2308" width="17.28515625" customWidth="1"/>
    <col min="2309" max="2309" width="15.42578125" customWidth="1"/>
    <col min="2310" max="2310" width="17.28515625" customWidth="1"/>
    <col min="2311" max="2311" width="4.5703125" customWidth="1"/>
    <col min="2312" max="2312" width="10.140625" customWidth="1"/>
    <col min="2554" max="2554" width="4.85546875" customWidth="1"/>
    <col min="2555" max="2555" width="6.5703125" customWidth="1"/>
    <col min="2556" max="2556" width="10.140625" customWidth="1"/>
    <col min="2557" max="2557" width="0.42578125" customWidth="1"/>
    <col min="2558" max="2558" width="2.42578125" customWidth="1"/>
    <col min="2559" max="2559" width="4.42578125" customWidth="1"/>
    <col min="2560" max="2560" width="28.85546875" customWidth="1"/>
    <col min="2561" max="2561" width="2.85546875" customWidth="1"/>
    <col min="2562" max="2562" width="7.28515625" customWidth="1"/>
    <col min="2563" max="2563" width="10" customWidth="1"/>
    <col min="2564" max="2564" width="17.28515625" customWidth="1"/>
    <col min="2565" max="2565" width="15.42578125" customWidth="1"/>
    <col min="2566" max="2566" width="17.28515625" customWidth="1"/>
    <col min="2567" max="2567" width="4.5703125" customWidth="1"/>
    <col min="2568" max="2568" width="10.140625" customWidth="1"/>
    <col min="2810" max="2810" width="4.85546875" customWidth="1"/>
    <col min="2811" max="2811" width="6.5703125" customWidth="1"/>
    <col min="2812" max="2812" width="10.140625" customWidth="1"/>
    <col min="2813" max="2813" width="0.42578125" customWidth="1"/>
    <col min="2814" max="2814" width="2.42578125" customWidth="1"/>
    <col min="2815" max="2815" width="4.42578125" customWidth="1"/>
    <col min="2816" max="2816" width="28.85546875" customWidth="1"/>
    <col min="2817" max="2817" width="2.85546875" customWidth="1"/>
    <col min="2818" max="2818" width="7.28515625" customWidth="1"/>
    <col min="2819" max="2819" width="10" customWidth="1"/>
    <col min="2820" max="2820" width="17.28515625" customWidth="1"/>
    <col min="2821" max="2821" width="15.42578125" customWidth="1"/>
    <col min="2822" max="2822" width="17.28515625" customWidth="1"/>
    <col min="2823" max="2823" width="4.5703125" customWidth="1"/>
    <col min="2824" max="2824" width="10.140625" customWidth="1"/>
    <col min="3066" max="3066" width="4.85546875" customWidth="1"/>
    <col min="3067" max="3067" width="6.5703125" customWidth="1"/>
    <col min="3068" max="3068" width="10.140625" customWidth="1"/>
    <col min="3069" max="3069" width="0.42578125" customWidth="1"/>
    <col min="3070" max="3070" width="2.42578125" customWidth="1"/>
    <col min="3071" max="3071" width="4.42578125" customWidth="1"/>
    <col min="3072" max="3072" width="28.85546875" customWidth="1"/>
    <col min="3073" max="3073" width="2.85546875" customWidth="1"/>
    <col min="3074" max="3074" width="7.28515625" customWidth="1"/>
    <col min="3075" max="3075" width="10" customWidth="1"/>
    <col min="3076" max="3076" width="17.28515625" customWidth="1"/>
    <col min="3077" max="3077" width="15.42578125" customWidth="1"/>
    <col min="3078" max="3078" width="17.28515625" customWidth="1"/>
    <col min="3079" max="3079" width="4.5703125" customWidth="1"/>
    <col min="3080" max="3080" width="10.140625" customWidth="1"/>
    <col min="3322" max="3322" width="4.85546875" customWidth="1"/>
    <col min="3323" max="3323" width="6.5703125" customWidth="1"/>
    <col min="3324" max="3324" width="10.140625" customWidth="1"/>
    <col min="3325" max="3325" width="0.42578125" customWidth="1"/>
    <col min="3326" max="3326" width="2.42578125" customWidth="1"/>
    <col min="3327" max="3327" width="4.42578125" customWidth="1"/>
    <col min="3328" max="3328" width="28.85546875" customWidth="1"/>
    <col min="3329" max="3329" width="2.85546875" customWidth="1"/>
    <col min="3330" max="3330" width="7.28515625" customWidth="1"/>
    <col min="3331" max="3331" width="10" customWidth="1"/>
    <col min="3332" max="3332" width="17.28515625" customWidth="1"/>
    <col min="3333" max="3333" width="15.42578125" customWidth="1"/>
    <col min="3334" max="3334" width="17.28515625" customWidth="1"/>
    <col min="3335" max="3335" width="4.5703125" customWidth="1"/>
    <col min="3336" max="3336" width="10.140625" customWidth="1"/>
    <col min="3578" max="3578" width="4.85546875" customWidth="1"/>
    <col min="3579" max="3579" width="6.5703125" customWidth="1"/>
    <col min="3580" max="3580" width="10.140625" customWidth="1"/>
    <col min="3581" max="3581" width="0.42578125" customWidth="1"/>
    <col min="3582" max="3582" width="2.42578125" customWidth="1"/>
    <col min="3583" max="3583" width="4.42578125" customWidth="1"/>
    <col min="3584" max="3584" width="28.85546875" customWidth="1"/>
    <col min="3585" max="3585" width="2.85546875" customWidth="1"/>
    <col min="3586" max="3586" width="7.28515625" customWidth="1"/>
    <col min="3587" max="3587" width="10" customWidth="1"/>
    <col min="3588" max="3588" width="17.28515625" customWidth="1"/>
    <col min="3589" max="3589" width="15.42578125" customWidth="1"/>
    <col min="3590" max="3590" width="17.28515625" customWidth="1"/>
    <col min="3591" max="3591" width="4.5703125" customWidth="1"/>
    <col min="3592" max="3592" width="10.140625" customWidth="1"/>
    <col min="3834" max="3834" width="4.85546875" customWidth="1"/>
    <col min="3835" max="3835" width="6.5703125" customWidth="1"/>
    <col min="3836" max="3836" width="10.140625" customWidth="1"/>
    <col min="3837" max="3837" width="0.42578125" customWidth="1"/>
    <col min="3838" max="3838" width="2.42578125" customWidth="1"/>
    <col min="3839" max="3839" width="4.42578125" customWidth="1"/>
    <col min="3840" max="3840" width="28.85546875" customWidth="1"/>
    <col min="3841" max="3841" width="2.85546875" customWidth="1"/>
    <col min="3842" max="3842" width="7.28515625" customWidth="1"/>
    <col min="3843" max="3843" width="10" customWidth="1"/>
    <col min="3844" max="3844" width="17.28515625" customWidth="1"/>
    <col min="3845" max="3845" width="15.42578125" customWidth="1"/>
    <col min="3846" max="3846" width="17.28515625" customWidth="1"/>
    <col min="3847" max="3847" width="4.5703125" customWidth="1"/>
    <col min="3848" max="3848" width="10.140625" customWidth="1"/>
    <col min="4090" max="4090" width="4.85546875" customWidth="1"/>
    <col min="4091" max="4091" width="6.5703125" customWidth="1"/>
    <col min="4092" max="4092" width="10.140625" customWidth="1"/>
    <col min="4093" max="4093" width="0.42578125" customWidth="1"/>
    <col min="4094" max="4094" width="2.42578125" customWidth="1"/>
    <col min="4095" max="4095" width="4.42578125" customWidth="1"/>
    <col min="4096" max="4096" width="28.85546875" customWidth="1"/>
    <col min="4097" max="4097" width="2.85546875" customWidth="1"/>
    <col min="4098" max="4098" width="7.28515625" customWidth="1"/>
    <col min="4099" max="4099" width="10" customWidth="1"/>
    <col min="4100" max="4100" width="17.28515625" customWidth="1"/>
    <col min="4101" max="4101" width="15.42578125" customWidth="1"/>
    <col min="4102" max="4102" width="17.28515625" customWidth="1"/>
    <col min="4103" max="4103" width="4.5703125" customWidth="1"/>
    <col min="4104" max="4104" width="10.140625" customWidth="1"/>
    <col min="4346" max="4346" width="4.85546875" customWidth="1"/>
    <col min="4347" max="4347" width="6.5703125" customWidth="1"/>
    <col min="4348" max="4348" width="10.140625" customWidth="1"/>
    <col min="4349" max="4349" width="0.42578125" customWidth="1"/>
    <col min="4350" max="4350" width="2.42578125" customWidth="1"/>
    <col min="4351" max="4351" width="4.42578125" customWidth="1"/>
    <col min="4352" max="4352" width="28.85546875" customWidth="1"/>
    <col min="4353" max="4353" width="2.85546875" customWidth="1"/>
    <col min="4354" max="4354" width="7.28515625" customWidth="1"/>
    <col min="4355" max="4355" width="10" customWidth="1"/>
    <col min="4356" max="4356" width="17.28515625" customWidth="1"/>
    <col min="4357" max="4357" width="15.42578125" customWidth="1"/>
    <col min="4358" max="4358" width="17.28515625" customWidth="1"/>
    <col min="4359" max="4359" width="4.5703125" customWidth="1"/>
    <col min="4360" max="4360" width="10.140625" customWidth="1"/>
    <col min="4602" max="4602" width="4.85546875" customWidth="1"/>
    <col min="4603" max="4603" width="6.5703125" customWidth="1"/>
    <col min="4604" max="4604" width="10.140625" customWidth="1"/>
    <col min="4605" max="4605" width="0.42578125" customWidth="1"/>
    <col min="4606" max="4606" width="2.42578125" customWidth="1"/>
    <col min="4607" max="4607" width="4.42578125" customWidth="1"/>
    <col min="4608" max="4608" width="28.85546875" customWidth="1"/>
    <col min="4609" max="4609" width="2.85546875" customWidth="1"/>
    <col min="4610" max="4610" width="7.28515625" customWidth="1"/>
    <col min="4611" max="4611" width="10" customWidth="1"/>
    <col min="4612" max="4612" width="17.28515625" customWidth="1"/>
    <col min="4613" max="4613" width="15.42578125" customWidth="1"/>
    <col min="4614" max="4614" width="17.28515625" customWidth="1"/>
    <col min="4615" max="4615" width="4.5703125" customWidth="1"/>
    <col min="4616" max="4616" width="10.140625" customWidth="1"/>
    <col min="4858" max="4858" width="4.85546875" customWidth="1"/>
    <col min="4859" max="4859" width="6.5703125" customWidth="1"/>
    <col min="4860" max="4860" width="10.140625" customWidth="1"/>
    <col min="4861" max="4861" width="0.42578125" customWidth="1"/>
    <col min="4862" max="4862" width="2.42578125" customWidth="1"/>
    <col min="4863" max="4863" width="4.42578125" customWidth="1"/>
    <col min="4864" max="4864" width="28.85546875" customWidth="1"/>
    <col min="4865" max="4865" width="2.85546875" customWidth="1"/>
    <col min="4866" max="4866" width="7.28515625" customWidth="1"/>
    <col min="4867" max="4867" width="10" customWidth="1"/>
    <col min="4868" max="4868" width="17.28515625" customWidth="1"/>
    <col min="4869" max="4869" width="15.42578125" customWidth="1"/>
    <col min="4870" max="4870" width="17.28515625" customWidth="1"/>
    <col min="4871" max="4871" width="4.5703125" customWidth="1"/>
    <col min="4872" max="4872" width="10.140625" customWidth="1"/>
    <col min="5114" max="5114" width="4.85546875" customWidth="1"/>
    <col min="5115" max="5115" width="6.5703125" customWidth="1"/>
    <col min="5116" max="5116" width="10.140625" customWidth="1"/>
    <col min="5117" max="5117" width="0.42578125" customWidth="1"/>
    <col min="5118" max="5118" width="2.42578125" customWidth="1"/>
    <col min="5119" max="5119" width="4.42578125" customWidth="1"/>
    <col min="5120" max="5120" width="28.85546875" customWidth="1"/>
    <col min="5121" max="5121" width="2.85546875" customWidth="1"/>
    <col min="5122" max="5122" width="7.28515625" customWidth="1"/>
    <col min="5123" max="5123" width="10" customWidth="1"/>
    <col min="5124" max="5124" width="17.28515625" customWidth="1"/>
    <col min="5125" max="5125" width="15.42578125" customWidth="1"/>
    <col min="5126" max="5126" width="17.28515625" customWidth="1"/>
    <col min="5127" max="5127" width="4.5703125" customWidth="1"/>
    <col min="5128" max="5128" width="10.140625" customWidth="1"/>
    <col min="5370" max="5370" width="4.85546875" customWidth="1"/>
    <col min="5371" max="5371" width="6.5703125" customWidth="1"/>
    <col min="5372" max="5372" width="10.140625" customWidth="1"/>
    <col min="5373" max="5373" width="0.42578125" customWidth="1"/>
    <col min="5374" max="5374" width="2.42578125" customWidth="1"/>
    <col min="5375" max="5375" width="4.42578125" customWidth="1"/>
    <col min="5376" max="5376" width="28.85546875" customWidth="1"/>
    <col min="5377" max="5377" width="2.85546875" customWidth="1"/>
    <col min="5378" max="5378" width="7.28515625" customWidth="1"/>
    <col min="5379" max="5379" width="10" customWidth="1"/>
    <col min="5380" max="5380" width="17.28515625" customWidth="1"/>
    <col min="5381" max="5381" width="15.42578125" customWidth="1"/>
    <col min="5382" max="5382" width="17.28515625" customWidth="1"/>
    <col min="5383" max="5383" width="4.5703125" customWidth="1"/>
    <col min="5384" max="5384" width="10.140625" customWidth="1"/>
    <col min="5626" max="5626" width="4.85546875" customWidth="1"/>
    <col min="5627" max="5627" width="6.5703125" customWidth="1"/>
    <col min="5628" max="5628" width="10.140625" customWidth="1"/>
    <col min="5629" max="5629" width="0.42578125" customWidth="1"/>
    <col min="5630" max="5630" width="2.42578125" customWidth="1"/>
    <col min="5631" max="5631" width="4.42578125" customWidth="1"/>
    <col min="5632" max="5632" width="28.85546875" customWidth="1"/>
    <col min="5633" max="5633" width="2.85546875" customWidth="1"/>
    <col min="5634" max="5634" width="7.28515625" customWidth="1"/>
    <col min="5635" max="5635" width="10" customWidth="1"/>
    <col min="5636" max="5636" width="17.28515625" customWidth="1"/>
    <col min="5637" max="5637" width="15.42578125" customWidth="1"/>
    <col min="5638" max="5638" width="17.28515625" customWidth="1"/>
    <col min="5639" max="5639" width="4.5703125" customWidth="1"/>
    <col min="5640" max="5640" width="10.140625" customWidth="1"/>
    <col min="5882" max="5882" width="4.85546875" customWidth="1"/>
    <col min="5883" max="5883" width="6.5703125" customWidth="1"/>
    <col min="5884" max="5884" width="10.140625" customWidth="1"/>
    <col min="5885" max="5885" width="0.42578125" customWidth="1"/>
    <col min="5886" max="5886" width="2.42578125" customWidth="1"/>
    <col min="5887" max="5887" width="4.42578125" customWidth="1"/>
    <col min="5888" max="5888" width="28.85546875" customWidth="1"/>
    <col min="5889" max="5889" width="2.85546875" customWidth="1"/>
    <col min="5890" max="5890" width="7.28515625" customWidth="1"/>
    <col min="5891" max="5891" width="10" customWidth="1"/>
    <col min="5892" max="5892" width="17.28515625" customWidth="1"/>
    <col min="5893" max="5893" width="15.42578125" customWidth="1"/>
    <col min="5894" max="5894" width="17.28515625" customWidth="1"/>
    <col min="5895" max="5895" width="4.5703125" customWidth="1"/>
    <col min="5896" max="5896" width="10.140625" customWidth="1"/>
    <col min="6138" max="6138" width="4.85546875" customWidth="1"/>
    <col min="6139" max="6139" width="6.5703125" customWidth="1"/>
    <col min="6140" max="6140" width="10.140625" customWidth="1"/>
    <col min="6141" max="6141" width="0.42578125" customWidth="1"/>
    <col min="6142" max="6142" width="2.42578125" customWidth="1"/>
    <col min="6143" max="6143" width="4.42578125" customWidth="1"/>
    <col min="6144" max="6144" width="28.85546875" customWidth="1"/>
    <col min="6145" max="6145" width="2.85546875" customWidth="1"/>
    <col min="6146" max="6146" width="7.28515625" customWidth="1"/>
    <col min="6147" max="6147" width="10" customWidth="1"/>
    <col min="6148" max="6148" width="17.28515625" customWidth="1"/>
    <col min="6149" max="6149" width="15.42578125" customWidth="1"/>
    <col min="6150" max="6150" width="17.28515625" customWidth="1"/>
    <col min="6151" max="6151" width="4.5703125" customWidth="1"/>
    <col min="6152" max="6152" width="10.140625" customWidth="1"/>
    <col min="6394" max="6394" width="4.85546875" customWidth="1"/>
    <col min="6395" max="6395" width="6.5703125" customWidth="1"/>
    <col min="6396" max="6396" width="10.140625" customWidth="1"/>
    <col min="6397" max="6397" width="0.42578125" customWidth="1"/>
    <col min="6398" max="6398" width="2.42578125" customWidth="1"/>
    <col min="6399" max="6399" width="4.42578125" customWidth="1"/>
    <col min="6400" max="6400" width="28.85546875" customWidth="1"/>
    <col min="6401" max="6401" width="2.85546875" customWidth="1"/>
    <col min="6402" max="6402" width="7.28515625" customWidth="1"/>
    <col min="6403" max="6403" width="10" customWidth="1"/>
    <col min="6404" max="6404" width="17.28515625" customWidth="1"/>
    <col min="6405" max="6405" width="15.42578125" customWidth="1"/>
    <col min="6406" max="6406" width="17.28515625" customWidth="1"/>
    <col min="6407" max="6407" width="4.5703125" customWidth="1"/>
    <col min="6408" max="6408" width="10.140625" customWidth="1"/>
    <col min="6650" max="6650" width="4.85546875" customWidth="1"/>
    <col min="6651" max="6651" width="6.5703125" customWidth="1"/>
    <col min="6652" max="6652" width="10.140625" customWidth="1"/>
    <col min="6653" max="6653" width="0.42578125" customWidth="1"/>
    <col min="6654" max="6654" width="2.42578125" customWidth="1"/>
    <col min="6655" max="6655" width="4.42578125" customWidth="1"/>
    <col min="6656" max="6656" width="28.85546875" customWidth="1"/>
    <col min="6657" max="6657" width="2.85546875" customWidth="1"/>
    <col min="6658" max="6658" width="7.28515625" customWidth="1"/>
    <col min="6659" max="6659" width="10" customWidth="1"/>
    <col min="6660" max="6660" width="17.28515625" customWidth="1"/>
    <col min="6661" max="6661" width="15.42578125" customWidth="1"/>
    <col min="6662" max="6662" width="17.28515625" customWidth="1"/>
    <col min="6663" max="6663" width="4.5703125" customWidth="1"/>
    <col min="6664" max="6664" width="10.140625" customWidth="1"/>
    <col min="6906" max="6906" width="4.85546875" customWidth="1"/>
    <col min="6907" max="6907" width="6.5703125" customWidth="1"/>
    <col min="6908" max="6908" width="10.140625" customWidth="1"/>
    <col min="6909" max="6909" width="0.42578125" customWidth="1"/>
    <col min="6910" max="6910" width="2.42578125" customWidth="1"/>
    <col min="6911" max="6911" width="4.42578125" customWidth="1"/>
    <col min="6912" max="6912" width="28.85546875" customWidth="1"/>
    <col min="6913" max="6913" width="2.85546875" customWidth="1"/>
    <col min="6914" max="6914" width="7.28515625" customWidth="1"/>
    <col min="6915" max="6915" width="10" customWidth="1"/>
    <col min="6916" max="6916" width="17.28515625" customWidth="1"/>
    <col min="6917" max="6917" width="15.42578125" customWidth="1"/>
    <col min="6918" max="6918" width="17.28515625" customWidth="1"/>
    <col min="6919" max="6919" width="4.5703125" customWidth="1"/>
    <col min="6920" max="6920" width="10.140625" customWidth="1"/>
    <col min="7162" max="7162" width="4.85546875" customWidth="1"/>
    <col min="7163" max="7163" width="6.5703125" customWidth="1"/>
    <col min="7164" max="7164" width="10.140625" customWidth="1"/>
    <col min="7165" max="7165" width="0.42578125" customWidth="1"/>
    <col min="7166" max="7166" width="2.42578125" customWidth="1"/>
    <col min="7167" max="7167" width="4.42578125" customWidth="1"/>
    <col min="7168" max="7168" width="28.85546875" customWidth="1"/>
    <col min="7169" max="7169" width="2.85546875" customWidth="1"/>
    <col min="7170" max="7170" width="7.28515625" customWidth="1"/>
    <col min="7171" max="7171" width="10" customWidth="1"/>
    <col min="7172" max="7172" width="17.28515625" customWidth="1"/>
    <col min="7173" max="7173" width="15.42578125" customWidth="1"/>
    <col min="7174" max="7174" width="17.28515625" customWidth="1"/>
    <col min="7175" max="7175" width="4.5703125" customWidth="1"/>
    <col min="7176" max="7176" width="10.140625" customWidth="1"/>
    <col min="7418" max="7418" width="4.85546875" customWidth="1"/>
    <col min="7419" max="7419" width="6.5703125" customWidth="1"/>
    <col min="7420" max="7420" width="10.140625" customWidth="1"/>
    <col min="7421" max="7421" width="0.42578125" customWidth="1"/>
    <col min="7422" max="7422" width="2.42578125" customWidth="1"/>
    <col min="7423" max="7423" width="4.42578125" customWidth="1"/>
    <col min="7424" max="7424" width="28.85546875" customWidth="1"/>
    <col min="7425" max="7425" width="2.85546875" customWidth="1"/>
    <col min="7426" max="7426" width="7.28515625" customWidth="1"/>
    <col min="7427" max="7427" width="10" customWidth="1"/>
    <col min="7428" max="7428" width="17.28515625" customWidth="1"/>
    <col min="7429" max="7429" width="15.42578125" customWidth="1"/>
    <col min="7430" max="7430" width="17.28515625" customWidth="1"/>
    <col min="7431" max="7431" width="4.5703125" customWidth="1"/>
    <col min="7432" max="7432" width="10.140625" customWidth="1"/>
    <col min="7674" max="7674" width="4.85546875" customWidth="1"/>
    <col min="7675" max="7675" width="6.5703125" customWidth="1"/>
    <col min="7676" max="7676" width="10.140625" customWidth="1"/>
    <col min="7677" max="7677" width="0.42578125" customWidth="1"/>
    <col min="7678" max="7678" width="2.42578125" customWidth="1"/>
    <col min="7679" max="7679" width="4.42578125" customWidth="1"/>
    <col min="7680" max="7680" width="28.85546875" customWidth="1"/>
    <col min="7681" max="7681" width="2.85546875" customWidth="1"/>
    <col min="7682" max="7682" width="7.28515625" customWidth="1"/>
    <col min="7683" max="7683" width="10" customWidth="1"/>
    <col min="7684" max="7684" width="17.28515625" customWidth="1"/>
    <col min="7685" max="7685" width="15.42578125" customWidth="1"/>
    <col min="7686" max="7686" width="17.28515625" customWidth="1"/>
    <col min="7687" max="7687" width="4.5703125" customWidth="1"/>
    <col min="7688" max="7688" width="10.140625" customWidth="1"/>
    <col min="7930" max="7930" width="4.85546875" customWidth="1"/>
    <col min="7931" max="7931" width="6.5703125" customWidth="1"/>
    <col min="7932" max="7932" width="10.140625" customWidth="1"/>
    <col min="7933" max="7933" width="0.42578125" customWidth="1"/>
    <col min="7934" max="7934" width="2.42578125" customWidth="1"/>
    <col min="7935" max="7935" width="4.42578125" customWidth="1"/>
    <col min="7936" max="7936" width="28.85546875" customWidth="1"/>
    <col min="7937" max="7937" width="2.85546875" customWidth="1"/>
    <col min="7938" max="7938" width="7.28515625" customWidth="1"/>
    <col min="7939" max="7939" width="10" customWidth="1"/>
    <col min="7940" max="7940" width="17.28515625" customWidth="1"/>
    <col min="7941" max="7941" width="15.42578125" customWidth="1"/>
    <col min="7942" max="7942" width="17.28515625" customWidth="1"/>
    <col min="7943" max="7943" width="4.5703125" customWidth="1"/>
    <col min="7944" max="7944" width="10.140625" customWidth="1"/>
    <col min="8186" max="8186" width="4.85546875" customWidth="1"/>
    <col min="8187" max="8187" width="6.5703125" customWidth="1"/>
    <col min="8188" max="8188" width="10.140625" customWidth="1"/>
    <col min="8189" max="8189" width="0.42578125" customWidth="1"/>
    <col min="8190" max="8190" width="2.42578125" customWidth="1"/>
    <col min="8191" max="8191" width="4.42578125" customWidth="1"/>
    <col min="8192" max="8192" width="28.85546875" customWidth="1"/>
    <col min="8193" max="8193" width="2.85546875" customWidth="1"/>
    <col min="8194" max="8194" width="7.28515625" customWidth="1"/>
    <col min="8195" max="8195" width="10" customWidth="1"/>
    <col min="8196" max="8196" width="17.28515625" customWidth="1"/>
    <col min="8197" max="8197" width="15.42578125" customWidth="1"/>
    <col min="8198" max="8198" width="17.28515625" customWidth="1"/>
    <col min="8199" max="8199" width="4.5703125" customWidth="1"/>
    <col min="8200" max="8200" width="10.140625" customWidth="1"/>
    <col min="8442" max="8442" width="4.85546875" customWidth="1"/>
    <col min="8443" max="8443" width="6.5703125" customWidth="1"/>
    <col min="8444" max="8444" width="10.140625" customWidth="1"/>
    <col min="8445" max="8445" width="0.42578125" customWidth="1"/>
    <col min="8446" max="8446" width="2.42578125" customWidth="1"/>
    <col min="8447" max="8447" width="4.42578125" customWidth="1"/>
    <col min="8448" max="8448" width="28.85546875" customWidth="1"/>
    <col min="8449" max="8449" width="2.85546875" customWidth="1"/>
    <col min="8450" max="8450" width="7.28515625" customWidth="1"/>
    <col min="8451" max="8451" width="10" customWidth="1"/>
    <col min="8452" max="8452" width="17.28515625" customWidth="1"/>
    <col min="8453" max="8453" width="15.42578125" customWidth="1"/>
    <col min="8454" max="8454" width="17.28515625" customWidth="1"/>
    <col min="8455" max="8455" width="4.5703125" customWidth="1"/>
    <col min="8456" max="8456" width="10.140625" customWidth="1"/>
    <col min="8698" max="8698" width="4.85546875" customWidth="1"/>
    <col min="8699" max="8699" width="6.5703125" customWidth="1"/>
    <col min="8700" max="8700" width="10.140625" customWidth="1"/>
    <col min="8701" max="8701" width="0.42578125" customWidth="1"/>
    <col min="8702" max="8702" width="2.42578125" customWidth="1"/>
    <col min="8703" max="8703" width="4.42578125" customWidth="1"/>
    <col min="8704" max="8704" width="28.85546875" customWidth="1"/>
    <col min="8705" max="8705" width="2.85546875" customWidth="1"/>
    <col min="8706" max="8706" width="7.28515625" customWidth="1"/>
    <col min="8707" max="8707" width="10" customWidth="1"/>
    <col min="8708" max="8708" width="17.28515625" customWidth="1"/>
    <col min="8709" max="8709" width="15.42578125" customWidth="1"/>
    <col min="8710" max="8710" width="17.28515625" customWidth="1"/>
    <col min="8711" max="8711" width="4.5703125" customWidth="1"/>
    <col min="8712" max="8712" width="10.140625" customWidth="1"/>
    <col min="8954" max="8954" width="4.85546875" customWidth="1"/>
    <col min="8955" max="8955" width="6.5703125" customWidth="1"/>
    <col min="8956" max="8956" width="10.140625" customWidth="1"/>
    <col min="8957" max="8957" width="0.42578125" customWidth="1"/>
    <col min="8958" max="8958" width="2.42578125" customWidth="1"/>
    <col min="8959" max="8959" width="4.42578125" customWidth="1"/>
    <col min="8960" max="8960" width="28.85546875" customWidth="1"/>
    <col min="8961" max="8961" width="2.85546875" customWidth="1"/>
    <col min="8962" max="8962" width="7.28515625" customWidth="1"/>
    <col min="8963" max="8963" width="10" customWidth="1"/>
    <col min="8964" max="8964" width="17.28515625" customWidth="1"/>
    <col min="8965" max="8965" width="15.42578125" customWidth="1"/>
    <col min="8966" max="8966" width="17.28515625" customWidth="1"/>
    <col min="8967" max="8967" width="4.5703125" customWidth="1"/>
    <col min="8968" max="8968" width="10.140625" customWidth="1"/>
    <col min="9210" max="9210" width="4.85546875" customWidth="1"/>
    <col min="9211" max="9211" width="6.5703125" customWidth="1"/>
    <col min="9212" max="9212" width="10.140625" customWidth="1"/>
    <col min="9213" max="9213" width="0.42578125" customWidth="1"/>
    <col min="9214" max="9214" width="2.42578125" customWidth="1"/>
    <col min="9215" max="9215" width="4.42578125" customWidth="1"/>
    <col min="9216" max="9216" width="28.85546875" customWidth="1"/>
    <col min="9217" max="9217" width="2.85546875" customWidth="1"/>
    <col min="9218" max="9218" width="7.28515625" customWidth="1"/>
    <col min="9219" max="9219" width="10" customWidth="1"/>
    <col min="9220" max="9220" width="17.28515625" customWidth="1"/>
    <col min="9221" max="9221" width="15.42578125" customWidth="1"/>
    <col min="9222" max="9222" width="17.28515625" customWidth="1"/>
    <col min="9223" max="9223" width="4.5703125" customWidth="1"/>
    <col min="9224" max="9224" width="10.140625" customWidth="1"/>
    <col min="9466" max="9466" width="4.85546875" customWidth="1"/>
    <col min="9467" max="9467" width="6.5703125" customWidth="1"/>
    <col min="9468" max="9468" width="10.140625" customWidth="1"/>
    <col min="9469" max="9469" width="0.42578125" customWidth="1"/>
    <col min="9470" max="9470" width="2.42578125" customWidth="1"/>
    <col min="9471" max="9471" width="4.42578125" customWidth="1"/>
    <col min="9472" max="9472" width="28.85546875" customWidth="1"/>
    <col min="9473" max="9473" width="2.85546875" customWidth="1"/>
    <col min="9474" max="9474" width="7.28515625" customWidth="1"/>
    <col min="9475" max="9475" width="10" customWidth="1"/>
    <col min="9476" max="9476" width="17.28515625" customWidth="1"/>
    <col min="9477" max="9477" width="15.42578125" customWidth="1"/>
    <col min="9478" max="9478" width="17.28515625" customWidth="1"/>
    <col min="9479" max="9479" width="4.5703125" customWidth="1"/>
    <col min="9480" max="9480" width="10.140625" customWidth="1"/>
    <col min="9722" max="9722" width="4.85546875" customWidth="1"/>
    <col min="9723" max="9723" width="6.5703125" customWidth="1"/>
    <col min="9724" max="9724" width="10.140625" customWidth="1"/>
    <col min="9725" max="9725" width="0.42578125" customWidth="1"/>
    <col min="9726" max="9726" width="2.42578125" customWidth="1"/>
    <col min="9727" max="9727" width="4.42578125" customWidth="1"/>
    <col min="9728" max="9728" width="28.85546875" customWidth="1"/>
    <col min="9729" max="9729" width="2.85546875" customWidth="1"/>
    <col min="9730" max="9730" width="7.28515625" customWidth="1"/>
    <col min="9731" max="9731" width="10" customWidth="1"/>
    <col min="9732" max="9732" width="17.28515625" customWidth="1"/>
    <col min="9733" max="9733" width="15.42578125" customWidth="1"/>
    <col min="9734" max="9734" width="17.28515625" customWidth="1"/>
    <col min="9735" max="9735" width="4.5703125" customWidth="1"/>
    <col min="9736" max="9736" width="10.140625" customWidth="1"/>
    <col min="9978" max="9978" width="4.85546875" customWidth="1"/>
    <col min="9979" max="9979" width="6.5703125" customWidth="1"/>
    <col min="9980" max="9980" width="10.140625" customWidth="1"/>
    <col min="9981" max="9981" width="0.42578125" customWidth="1"/>
    <col min="9982" max="9982" width="2.42578125" customWidth="1"/>
    <col min="9983" max="9983" width="4.42578125" customWidth="1"/>
    <col min="9984" max="9984" width="28.85546875" customWidth="1"/>
    <col min="9985" max="9985" width="2.85546875" customWidth="1"/>
    <col min="9986" max="9986" width="7.28515625" customWidth="1"/>
    <col min="9987" max="9987" width="10" customWidth="1"/>
    <col min="9988" max="9988" width="17.28515625" customWidth="1"/>
    <col min="9989" max="9989" width="15.42578125" customWidth="1"/>
    <col min="9990" max="9990" width="17.28515625" customWidth="1"/>
    <col min="9991" max="9991" width="4.5703125" customWidth="1"/>
    <col min="9992" max="9992" width="10.140625" customWidth="1"/>
    <col min="10234" max="10234" width="4.85546875" customWidth="1"/>
    <col min="10235" max="10235" width="6.5703125" customWidth="1"/>
    <col min="10236" max="10236" width="10.140625" customWidth="1"/>
    <col min="10237" max="10237" width="0.42578125" customWidth="1"/>
    <col min="10238" max="10238" width="2.42578125" customWidth="1"/>
    <col min="10239" max="10239" width="4.42578125" customWidth="1"/>
    <col min="10240" max="10240" width="28.85546875" customWidth="1"/>
    <col min="10241" max="10241" width="2.85546875" customWidth="1"/>
    <col min="10242" max="10242" width="7.28515625" customWidth="1"/>
    <col min="10243" max="10243" width="10" customWidth="1"/>
    <col min="10244" max="10244" width="17.28515625" customWidth="1"/>
    <col min="10245" max="10245" width="15.42578125" customWidth="1"/>
    <col min="10246" max="10246" width="17.28515625" customWidth="1"/>
    <col min="10247" max="10247" width="4.5703125" customWidth="1"/>
    <col min="10248" max="10248" width="10.140625" customWidth="1"/>
    <col min="10490" max="10490" width="4.85546875" customWidth="1"/>
    <col min="10491" max="10491" width="6.5703125" customWidth="1"/>
    <col min="10492" max="10492" width="10.140625" customWidth="1"/>
    <col min="10493" max="10493" width="0.42578125" customWidth="1"/>
    <col min="10494" max="10494" width="2.42578125" customWidth="1"/>
    <col min="10495" max="10495" width="4.42578125" customWidth="1"/>
    <col min="10496" max="10496" width="28.85546875" customWidth="1"/>
    <col min="10497" max="10497" width="2.85546875" customWidth="1"/>
    <col min="10498" max="10498" width="7.28515625" customWidth="1"/>
    <col min="10499" max="10499" width="10" customWidth="1"/>
    <col min="10500" max="10500" width="17.28515625" customWidth="1"/>
    <col min="10501" max="10501" width="15.42578125" customWidth="1"/>
    <col min="10502" max="10502" width="17.28515625" customWidth="1"/>
    <col min="10503" max="10503" width="4.5703125" customWidth="1"/>
    <col min="10504" max="10504" width="10.140625" customWidth="1"/>
    <col min="10746" max="10746" width="4.85546875" customWidth="1"/>
    <col min="10747" max="10747" width="6.5703125" customWidth="1"/>
    <col min="10748" max="10748" width="10.140625" customWidth="1"/>
    <col min="10749" max="10749" width="0.42578125" customWidth="1"/>
    <col min="10750" max="10750" width="2.42578125" customWidth="1"/>
    <col min="10751" max="10751" width="4.42578125" customWidth="1"/>
    <col min="10752" max="10752" width="28.85546875" customWidth="1"/>
    <col min="10753" max="10753" width="2.85546875" customWidth="1"/>
    <col min="10754" max="10754" width="7.28515625" customWidth="1"/>
    <col min="10755" max="10755" width="10" customWidth="1"/>
    <col min="10756" max="10756" width="17.28515625" customWidth="1"/>
    <col min="10757" max="10757" width="15.42578125" customWidth="1"/>
    <col min="10758" max="10758" width="17.28515625" customWidth="1"/>
    <col min="10759" max="10759" width="4.5703125" customWidth="1"/>
    <col min="10760" max="10760" width="10.140625" customWidth="1"/>
    <col min="11002" max="11002" width="4.85546875" customWidth="1"/>
    <col min="11003" max="11003" width="6.5703125" customWidth="1"/>
    <col min="11004" max="11004" width="10.140625" customWidth="1"/>
    <col min="11005" max="11005" width="0.42578125" customWidth="1"/>
    <col min="11006" max="11006" width="2.42578125" customWidth="1"/>
    <col min="11007" max="11007" width="4.42578125" customWidth="1"/>
    <col min="11008" max="11008" width="28.85546875" customWidth="1"/>
    <col min="11009" max="11009" width="2.85546875" customWidth="1"/>
    <col min="11010" max="11010" width="7.28515625" customWidth="1"/>
    <col min="11011" max="11011" width="10" customWidth="1"/>
    <col min="11012" max="11012" width="17.28515625" customWidth="1"/>
    <col min="11013" max="11013" width="15.42578125" customWidth="1"/>
    <col min="11014" max="11014" width="17.28515625" customWidth="1"/>
    <col min="11015" max="11015" width="4.5703125" customWidth="1"/>
    <col min="11016" max="11016" width="10.140625" customWidth="1"/>
    <col min="11258" max="11258" width="4.85546875" customWidth="1"/>
    <col min="11259" max="11259" width="6.5703125" customWidth="1"/>
    <col min="11260" max="11260" width="10.140625" customWidth="1"/>
    <col min="11261" max="11261" width="0.42578125" customWidth="1"/>
    <col min="11262" max="11262" width="2.42578125" customWidth="1"/>
    <col min="11263" max="11263" width="4.42578125" customWidth="1"/>
    <col min="11264" max="11264" width="28.85546875" customWidth="1"/>
    <col min="11265" max="11265" width="2.85546875" customWidth="1"/>
    <col min="11266" max="11266" width="7.28515625" customWidth="1"/>
    <col min="11267" max="11267" width="10" customWidth="1"/>
    <col min="11268" max="11268" width="17.28515625" customWidth="1"/>
    <col min="11269" max="11269" width="15.42578125" customWidth="1"/>
    <col min="11270" max="11270" width="17.28515625" customWidth="1"/>
    <col min="11271" max="11271" width="4.5703125" customWidth="1"/>
    <col min="11272" max="11272" width="10.140625" customWidth="1"/>
    <col min="11514" max="11514" width="4.85546875" customWidth="1"/>
    <col min="11515" max="11515" width="6.5703125" customWidth="1"/>
    <col min="11516" max="11516" width="10.140625" customWidth="1"/>
    <col min="11517" max="11517" width="0.42578125" customWidth="1"/>
    <col min="11518" max="11518" width="2.42578125" customWidth="1"/>
    <col min="11519" max="11519" width="4.42578125" customWidth="1"/>
    <col min="11520" max="11520" width="28.85546875" customWidth="1"/>
    <col min="11521" max="11521" width="2.85546875" customWidth="1"/>
    <col min="11522" max="11522" width="7.28515625" customWidth="1"/>
    <col min="11523" max="11523" width="10" customWidth="1"/>
    <col min="11524" max="11524" width="17.28515625" customWidth="1"/>
    <col min="11525" max="11525" width="15.42578125" customWidth="1"/>
    <col min="11526" max="11526" width="17.28515625" customWidth="1"/>
    <col min="11527" max="11527" width="4.5703125" customWidth="1"/>
    <col min="11528" max="11528" width="10.140625" customWidth="1"/>
    <col min="11770" max="11770" width="4.85546875" customWidth="1"/>
    <col min="11771" max="11771" width="6.5703125" customWidth="1"/>
    <col min="11772" max="11772" width="10.140625" customWidth="1"/>
    <col min="11773" max="11773" width="0.42578125" customWidth="1"/>
    <col min="11774" max="11774" width="2.42578125" customWidth="1"/>
    <col min="11775" max="11775" width="4.42578125" customWidth="1"/>
    <col min="11776" max="11776" width="28.85546875" customWidth="1"/>
    <col min="11777" max="11777" width="2.85546875" customWidth="1"/>
    <col min="11778" max="11778" width="7.28515625" customWidth="1"/>
    <col min="11779" max="11779" width="10" customWidth="1"/>
    <col min="11780" max="11780" width="17.28515625" customWidth="1"/>
    <col min="11781" max="11781" width="15.42578125" customWidth="1"/>
    <col min="11782" max="11782" width="17.28515625" customWidth="1"/>
    <col min="11783" max="11783" width="4.5703125" customWidth="1"/>
    <col min="11784" max="11784" width="10.140625" customWidth="1"/>
    <col min="12026" max="12026" width="4.85546875" customWidth="1"/>
    <col min="12027" max="12027" width="6.5703125" customWidth="1"/>
    <col min="12028" max="12028" width="10.140625" customWidth="1"/>
    <col min="12029" max="12029" width="0.42578125" customWidth="1"/>
    <col min="12030" max="12030" width="2.42578125" customWidth="1"/>
    <col min="12031" max="12031" width="4.42578125" customWidth="1"/>
    <col min="12032" max="12032" width="28.85546875" customWidth="1"/>
    <col min="12033" max="12033" width="2.85546875" customWidth="1"/>
    <col min="12034" max="12034" width="7.28515625" customWidth="1"/>
    <col min="12035" max="12035" width="10" customWidth="1"/>
    <col min="12036" max="12036" width="17.28515625" customWidth="1"/>
    <col min="12037" max="12037" width="15.42578125" customWidth="1"/>
    <col min="12038" max="12038" width="17.28515625" customWidth="1"/>
    <col min="12039" max="12039" width="4.5703125" customWidth="1"/>
    <col min="12040" max="12040" width="10.140625" customWidth="1"/>
    <col min="12282" max="12282" width="4.85546875" customWidth="1"/>
    <col min="12283" max="12283" width="6.5703125" customWidth="1"/>
    <col min="12284" max="12284" width="10.140625" customWidth="1"/>
    <col min="12285" max="12285" width="0.42578125" customWidth="1"/>
    <col min="12286" max="12286" width="2.42578125" customWidth="1"/>
    <col min="12287" max="12287" width="4.42578125" customWidth="1"/>
    <col min="12288" max="12288" width="28.85546875" customWidth="1"/>
    <col min="12289" max="12289" width="2.85546875" customWidth="1"/>
    <col min="12290" max="12290" width="7.28515625" customWidth="1"/>
    <col min="12291" max="12291" width="10" customWidth="1"/>
    <col min="12292" max="12292" width="17.28515625" customWidth="1"/>
    <col min="12293" max="12293" width="15.42578125" customWidth="1"/>
    <col min="12294" max="12294" width="17.28515625" customWidth="1"/>
    <col min="12295" max="12295" width="4.5703125" customWidth="1"/>
    <col min="12296" max="12296" width="10.140625" customWidth="1"/>
    <col min="12538" max="12538" width="4.85546875" customWidth="1"/>
    <col min="12539" max="12539" width="6.5703125" customWidth="1"/>
    <col min="12540" max="12540" width="10.140625" customWidth="1"/>
    <col min="12541" max="12541" width="0.42578125" customWidth="1"/>
    <col min="12542" max="12542" width="2.42578125" customWidth="1"/>
    <col min="12543" max="12543" width="4.42578125" customWidth="1"/>
    <col min="12544" max="12544" width="28.85546875" customWidth="1"/>
    <col min="12545" max="12545" width="2.85546875" customWidth="1"/>
    <col min="12546" max="12546" width="7.28515625" customWidth="1"/>
    <col min="12547" max="12547" width="10" customWidth="1"/>
    <col min="12548" max="12548" width="17.28515625" customWidth="1"/>
    <col min="12549" max="12549" width="15.42578125" customWidth="1"/>
    <col min="12550" max="12550" width="17.28515625" customWidth="1"/>
    <col min="12551" max="12551" width="4.5703125" customWidth="1"/>
    <col min="12552" max="12552" width="10.140625" customWidth="1"/>
    <col min="12794" max="12794" width="4.85546875" customWidth="1"/>
    <col min="12795" max="12795" width="6.5703125" customWidth="1"/>
    <col min="12796" max="12796" width="10.140625" customWidth="1"/>
    <col min="12797" max="12797" width="0.42578125" customWidth="1"/>
    <col min="12798" max="12798" width="2.42578125" customWidth="1"/>
    <col min="12799" max="12799" width="4.42578125" customWidth="1"/>
    <col min="12800" max="12800" width="28.85546875" customWidth="1"/>
    <col min="12801" max="12801" width="2.85546875" customWidth="1"/>
    <col min="12802" max="12802" width="7.28515625" customWidth="1"/>
    <col min="12803" max="12803" width="10" customWidth="1"/>
    <col min="12804" max="12804" width="17.28515625" customWidth="1"/>
    <col min="12805" max="12805" width="15.42578125" customWidth="1"/>
    <col min="12806" max="12806" width="17.28515625" customWidth="1"/>
    <col min="12807" max="12807" width="4.5703125" customWidth="1"/>
    <col min="12808" max="12808" width="10.140625" customWidth="1"/>
    <col min="13050" max="13050" width="4.85546875" customWidth="1"/>
    <col min="13051" max="13051" width="6.5703125" customWidth="1"/>
    <col min="13052" max="13052" width="10.140625" customWidth="1"/>
    <col min="13053" max="13053" width="0.42578125" customWidth="1"/>
    <col min="13054" max="13054" width="2.42578125" customWidth="1"/>
    <col min="13055" max="13055" width="4.42578125" customWidth="1"/>
    <col min="13056" max="13056" width="28.85546875" customWidth="1"/>
    <col min="13057" max="13057" width="2.85546875" customWidth="1"/>
    <col min="13058" max="13058" width="7.28515625" customWidth="1"/>
    <col min="13059" max="13059" width="10" customWidth="1"/>
    <col min="13060" max="13060" width="17.28515625" customWidth="1"/>
    <col min="13061" max="13061" width="15.42578125" customWidth="1"/>
    <col min="13062" max="13062" width="17.28515625" customWidth="1"/>
    <col min="13063" max="13063" width="4.5703125" customWidth="1"/>
    <col min="13064" max="13064" width="10.140625" customWidth="1"/>
    <col min="13306" max="13306" width="4.85546875" customWidth="1"/>
    <col min="13307" max="13307" width="6.5703125" customWidth="1"/>
    <col min="13308" max="13308" width="10.140625" customWidth="1"/>
    <col min="13309" max="13309" width="0.42578125" customWidth="1"/>
    <col min="13310" max="13310" width="2.42578125" customWidth="1"/>
    <col min="13311" max="13311" width="4.42578125" customWidth="1"/>
    <col min="13312" max="13312" width="28.85546875" customWidth="1"/>
    <col min="13313" max="13313" width="2.85546875" customWidth="1"/>
    <col min="13314" max="13314" width="7.28515625" customWidth="1"/>
    <col min="13315" max="13315" width="10" customWidth="1"/>
    <col min="13316" max="13316" width="17.28515625" customWidth="1"/>
    <col min="13317" max="13317" width="15.42578125" customWidth="1"/>
    <col min="13318" max="13318" width="17.28515625" customWidth="1"/>
    <col min="13319" max="13319" width="4.5703125" customWidth="1"/>
    <col min="13320" max="13320" width="10.140625" customWidth="1"/>
    <col min="13562" max="13562" width="4.85546875" customWidth="1"/>
    <col min="13563" max="13563" width="6.5703125" customWidth="1"/>
    <col min="13564" max="13564" width="10.140625" customWidth="1"/>
    <col min="13565" max="13565" width="0.42578125" customWidth="1"/>
    <col min="13566" max="13566" width="2.42578125" customWidth="1"/>
    <col min="13567" max="13567" width="4.42578125" customWidth="1"/>
    <col min="13568" max="13568" width="28.85546875" customWidth="1"/>
    <col min="13569" max="13569" width="2.85546875" customWidth="1"/>
    <col min="13570" max="13570" width="7.28515625" customWidth="1"/>
    <col min="13571" max="13571" width="10" customWidth="1"/>
    <col min="13572" max="13572" width="17.28515625" customWidth="1"/>
    <col min="13573" max="13573" width="15.42578125" customWidth="1"/>
    <col min="13574" max="13574" width="17.28515625" customWidth="1"/>
    <col min="13575" max="13575" width="4.5703125" customWidth="1"/>
    <col min="13576" max="13576" width="10.140625" customWidth="1"/>
    <col min="13818" max="13818" width="4.85546875" customWidth="1"/>
    <col min="13819" max="13819" width="6.5703125" customWidth="1"/>
    <col min="13820" max="13820" width="10.140625" customWidth="1"/>
    <col min="13821" max="13821" width="0.42578125" customWidth="1"/>
    <col min="13822" max="13822" width="2.42578125" customWidth="1"/>
    <col min="13823" max="13823" width="4.42578125" customWidth="1"/>
    <col min="13824" max="13824" width="28.85546875" customWidth="1"/>
    <col min="13825" max="13825" width="2.85546875" customWidth="1"/>
    <col min="13826" max="13826" width="7.28515625" customWidth="1"/>
    <col min="13827" max="13827" width="10" customWidth="1"/>
    <col min="13828" max="13828" width="17.28515625" customWidth="1"/>
    <col min="13829" max="13829" width="15.42578125" customWidth="1"/>
    <col min="13830" max="13830" width="17.28515625" customWidth="1"/>
    <col min="13831" max="13831" width="4.5703125" customWidth="1"/>
    <col min="13832" max="13832" width="10.140625" customWidth="1"/>
    <col min="14074" max="14074" width="4.85546875" customWidth="1"/>
    <col min="14075" max="14075" width="6.5703125" customWidth="1"/>
    <col min="14076" max="14076" width="10.140625" customWidth="1"/>
    <col min="14077" max="14077" width="0.42578125" customWidth="1"/>
    <col min="14078" max="14078" width="2.42578125" customWidth="1"/>
    <col min="14079" max="14079" width="4.42578125" customWidth="1"/>
    <col min="14080" max="14080" width="28.85546875" customWidth="1"/>
    <col min="14081" max="14081" width="2.85546875" customWidth="1"/>
    <col min="14082" max="14082" width="7.28515625" customWidth="1"/>
    <col min="14083" max="14083" width="10" customWidth="1"/>
    <col min="14084" max="14084" width="17.28515625" customWidth="1"/>
    <col min="14085" max="14085" width="15.42578125" customWidth="1"/>
    <col min="14086" max="14086" width="17.28515625" customWidth="1"/>
    <col min="14087" max="14087" width="4.5703125" customWidth="1"/>
    <col min="14088" max="14088" width="10.140625" customWidth="1"/>
    <col min="14330" max="14330" width="4.85546875" customWidth="1"/>
    <col min="14331" max="14331" width="6.5703125" customWidth="1"/>
    <col min="14332" max="14332" width="10.140625" customWidth="1"/>
    <col min="14333" max="14333" width="0.42578125" customWidth="1"/>
    <col min="14334" max="14334" width="2.42578125" customWidth="1"/>
    <col min="14335" max="14335" width="4.42578125" customWidth="1"/>
    <col min="14336" max="14336" width="28.85546875" customWidth="1"/>
    <col min="14337" max="14337" width="2.85546875" customWidth="1"/>
    <col min="14338" max="14338" width="7.28515625" customWidth="1"/>
    <col min="14339" max="14339" width="10" customWidth="1"/>
    <col min="14340" max="14340" width="17.28515625" customWidth="1"/>
    <col min="14341" max="14341" width="15.42578125" customWidth="1"/>
    <col min="14342" max="14342" width="17.28515625" customWidth="1"/>
    <col min="14343" max="14343" width="4.5703125" customWidth="1"/>
    <col min="14344" max="14344" width="10.140625" customWidth="1"/>
    <col min="14586" max="14586" width="4.85546875" customWidth="1"/>
    <col min="14587" max="14587" width="6.5703125" customWidth="1"/>
    <col min="14588" max="14588" width="10.140625" customWidth="1"/>
    <col min="14589" max="14589" width="0.42578125" customWidth="1"/>
    <col min="14590" max="14590" width="2.42578125" customWidth="1"/>
    <col min="14591" max="14591" width="4.42578125" customWidth="1"/>
    <col min="14592" max="14592" width="28.85546875" customWidth="1"/>
    <col min="14593" max="14593" width="2.85546875" customWidth="1"/>
    <col min="14594" max="14594" width="7.28515625" customWidth="1"/>
    <col min="14595" max="14595" width="10" customWidth="1"/>
    <col min="14596" max="14596" width="17.28515625" customWidth="1"/>
    <col min="14597" max="14597" width="15.42578125" customWidth="1"/>
    <col min="14598" max="14598" width="17.28515625" customWidth="1"/>
    <col min="14599" max="14599" width="4.5703125" customWidth="1"/>
    <col min="14600" max="14600" width="10.140625" customWidth="1"/>
    <col min="14842" max="14842" width="4.85546875" customWidth="1"/>
    <col min="14843" max="14843" width="6.5703125" customWidth="1"/>
    <col min="14844" max="14844" width="10.140625" customWidth="1"/>
    <col min="14845" max="14845" width="0.42578125" customWidth="1"/>
    <col min="14846" max="14846" width="2.42578125" customWidth="1"/>
    <col min="14847" max="14847" width="4.42578125" customWidth="1"/>
    <col min="14848" max="14848" width="28.85546875" customWidth="1"/>
    <col min="14849" max="14849" width="2.85546875" customWidth="1"/>
    <col min="14850" max="14850" width="7.28515625" customWidth="1"/>
    <col min="14851" max="14851" width="10" customWidth="1"/>
    <col min="14852" max="14852" width="17.28515625" customWidth="1"/>
    <col min="14853" max="14853" width="15.42578125" customWidth="1"/>
    <col min="14854" max="14854" width="17.28515625" customWidth="1"/>
    <col min="14855" max="14855" width="4.5703125" customWidth="1"/>
    <col min="14856" max="14856" width="10.140625" customWidth="1"/>
    <col min="15098" max="15098" width="4.85546875" customWidth="1"/>
    <col min="15099" max="15099" width="6.5703125" customWidth="1"/>
    <col min="15100" max="15100" width="10.140625" customWidth="1"/>
    <col min="15101" max="15101" width="0.42578125" customWidth="1"/>
    <col min="15102" max="15102" width="2.42578125" customWidth="1"/>
    <col min="15103" max="15103" width="4.42578125" customWidth="1"/>
    <col min="15104" max="15104" width="28.85546875" customWidth="1"/>
    <col min="15105" max="15105" width="2.85546875" customWidth="1"/>
    <col min="15106" max="15106" width="7.28515625" customWidth="1"/>
    <col min="15107" max="15107" width="10" customWidth="1"/>
    <col min="15108" max="15108" width="17.28515625" customWidth="1"/>
    <col min="15109" max="15109" width="15.42578125" customWidth="1"/>
    <col min="15110" max="15110" width="17.28515625" customWidth="1"/>
    <col min="15111" max="15111" width="4.5703125" customWidth="1"/>
    <col min="15112" max="15112" width="10.140625" customWidth="1"/>
    <col min="15354" max="15354" width="4.85546875" customWidth="1"/>
    <col min="15355" max="15355" width="6.5703125" customWidth="1"/>
    <col min="15356" max="15356" width="10.140625" customWidth="1"/>
    <col min="15357" max="15357" width="0.42578125" customWidth="1"/>
    <col min="15358" max="15358" width="2.42578125" customWidth="1"/>
    <col min="15359" max="15359" width="4.42578125" customWidth="1"/>
    <col min="15360" max="15360" width="28.85546875" customWidth="1"/>
    <col min="15361" max="15361" width="2.85546875" customWidth="1"/>
    <col min="15362" max="15362" width="7.28515625" customWidth="1"/>
    <col min="15363" max="15363" width="10" customWidth="1"/>
    <col min="15364" max="15364" width="17.28515625" customWidth="1"/>
    <col min="15365" max="15365" width="15.42578125" customWidth="1"/>
    <col min="15366" max="15366" width="17.28515625" customWidth="1"/>
    <col min="15367" max="15367" width="4.5703125" customWidth="1"/>
    <col min="15368" max="15368" width="10.140625" customWidth="1"/>
    <col min="15610" max="15610" width="4.85546875" customWidth="1"/>
    <col min="15611" max="15611" width="6.5703125" customWidth="1"/>
    <col min="15612" max="15612" width="10.140625" customWidth="1"/>
    <col min="15613" max="15613" width="0.42578125" customWidth="1"/>
    <col min="15614" max="15614" width="2.42578125" customWidth="1"/>
    <col min="15615" max="15615" width="4.42578125" customWidth="1"/>
    <col min="15616" max="15616" width="28.85546875" customWidth="1"/>
    <col min="15617" max="15617" width="2.85546875" customWidth="1"/>
    <col min="15618" max="15618" width="7.28515625" customWidth="1"/>
    <col min="15619" max="15619" width="10" customWidth="1"/>
    <col min="15620" max="15620" width="17.28515625" customWidth="1"/>
    <col min="15621" max="15621" width="15.42578125" customWidth="1"/>
    <col min="15622" max="15622" width="17.28515625" customWidth="1"/>
    <col min="15623" max="15623" width="4.5703125" customWidth="1"/>
    <col min="15624" max="15624" width="10.140625" customWidth="1"/>
    <col min="15866" max="15866" width="4.85546875" customWidth="1"/>
    <col min="15867" max="15867" width="6.5703125" customWidth="1"/>
    <col min="15868" max="15868" width="10.140625" customWidth="1"/>
    <col min="15869" max="15869" width="0.42578125" customWidth="1"/>
    <col min="15870" max="15870" width="2.42578125" customWidth="1"/>
    <col min="15871" max="15871" width="4.42578125" customWidth="1"/>
    <col min="15872" max="15872" width="28.85546875" customWidth="1"/>
    <col min="15873" max="15873" width="2.85546875" customWidth="1"/>
    <col min="15874" max="15874" width="7.28515625" customWidth="1"/>
    <col min="15875" max="15875" width="10" customWidth="1"/>
    <col min="15876" max="15876" width="17.28515625" customWidth="1"/>
    <col min="15877" max="15877" width="15.42578125" customWidth="1"/>
    <col min="15878" max="15878" width="17.28515625" customWidth="1"/>
    <col min="15879" max="15879" width="4.5703125" customWidth="1"/>
    <col min="15880" max="15880" width="10.140625" customWidth="1"/>
    <col min="16122" max="16122" width="4.85546875" customWidth="1"/>
    <col min="16123" max="16123" width="6.5703125" customWidth="1"/>
    <col min="16124" max="16124" width="10.140625" customWidth="1"/>
    <col min="16125" max="16125" width="0.42578125" customWidth="1"/>
    <col min="16126" max="16126" width="2.42578125" customWidth="1"/>
    <col min="16127" max="16127" width="4.42578125" customWidth="1"/>
    <col min="16128" max="16128" width="28.85546875" customWidth="1"/>
    <col min="16129" max="16129" width="2.85546875" customWidth="1"/>
    <col min="16130" max="16130" width="7.28515625" customWidth="1"/>
    <col min="16131" max="16131" width="10" customWidth="1"/>
    <col min="16132" max="16132" width="17.28515625" customWidth="1"/>
    <col min="16133" max="16133" width="15.42578125" customWidth="1"/>
    <col min="16134" max="16134" width="17.28515625" customWidth="1"/>
    <col min="16135" max="16135" width="4.5703125" customWidth="1"/>
    <col min="16136" max="16136" width="10.140625" customWidth="1"/>
  </cols>
  <sheetData>
    <row r="1" spans="1:8" ht="16.149999999999999" customHeight="1" x14ac:dyDescent="0.25">
      <c r="A1" s="270" t="s">
        <v>140</v>
      </c>
      <c r="B1" s="275"/>
      <c r="C1" s="275"/>
      <c r="D1" s="275"/>
      <c r="E1" s="275"/>
      <c r="F1" s="275"/>
      <c r="G1" s="275"/>
      <c r="H1" s="275"/>
    </row>
    <row r="2" spans="1:8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ht="16.149999999999999" customHeight="1" thickBot="1" x14ac:dyDescent="0.3">
      <c r="A3" s="274" t="s">
        <v>458</v>
      </c>
      <c r="B3" s="275"/>
      <c r="C3" s="275"/>
      <c r="D3" s="275"/>
      <c r="E3" s="275"/>
      <c r="F3" s="275"/>
      <c r="G3" s="275"/>
      <c r="H3" s="275"/>
    </row>
    <row r="4" spans="1:8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95"/>
      <c r="F4" s="295"/>
      <c r="G4" s="295"/>
      <c r="H4" s="282" t="s">
        <v>11</v>
      </c>
    </row>
    <row r="5" spans="1:8" ht="44.85" customHeight="1" thickBot="1" x14ac:dyDescent="0.3">
      <c r="A5" s="293"/>
      <c r="B5" s="294"/>
      <c r="C5" s="294"/>
      <c r="D5" s="30" t="s">
        <v>12</v>
      </c>
      <c r="E5" s="30" t="s">
        <v>13</v>
      </c>
      <c r="F5" s="30" t="s">
        <v>14</v>
      </c>
      <c r="G5" s="30" t="s">
        <v>15</v>
      </c>
      <c r="H5" s="296"/>
    </row>
    <row r="6" spans="1:8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ht="16.149999999999999" customHeight="1" x14ac:dyDescent="0.25">
      <c r="A7" s="34"/>
      <c r="B7" s="29"/>
      <c r="C7" s="297" t="s">
        <v>396</v>
      </c>
      <c r="D7" s="298"/>
      <c r="E7" s="298"/>
      <c r="F7" s="298"/>
      <c r="G7" s="299"/>
      <c r="H7" s="36"/>
    </row>
    <row r="8" spans="1:8" ht="30.4" customHeight="1" x14ac:dyDescent="0.25">
      <c r="A8" s="77" t="s">
        <v>16</v>
      </c>
      <c r="B8" s="78" t="s">
        <v>141</v>
      </c>
      <c r="C8" s="79" t="s">
        <v>91</v>
      </c>
      <c r="D8" s="80">
        <f>'[2]2эт ССР (бц)'!$D$42</f>
        <v>5.91</v>
      </c>
      <c r="E8" s="80"/>
      <c r="F8" s="80"/>
      <c r="G8" s="80"/>
      <c r="H8" s="81">
        <f>G8+F8+E8+D8+0.001</f>
        <v>5.91</v>
      </c>
    </row>
    <row r="9" spans="1:8" ht="43.5" customHeight="1" x14ac:dyDescent="0.25">
      <c r="A9" s="77"/>
      <c r="B9" s="78"/>
      <c r="C9" s="79" t="s">
        <v>39</v>
      </c>
      <c r="D9" s="80">
        <v>6.19</v>
      </c>
      <c r="E9" s="80"/>
      <c r="F9" s="80"/>
      <c r="G9" s="80"/>
      <c r="H9" s="81"/>
    </row>
    <row r="10" spans="1:8" ht="16.149999999999999" customHeight="1" thickBot="1" x14ac:dyDescent="0.3">
      <c r="A10" s="77"/>
      <c r="B10" s="78"/>
      <c r="C10" s="79" t="s">
        <v>118</v>
      </c>
      <c r="D10" s="109">
        <f>D9*D8-0.01</f>
        <v>36.57</v>
      </c>
      <c r="E10" s="109"/>
      <c r="F10" s="109"/>
      <c r="G10" s="80"/>
      <c r="H10" s="110">
        <f>G10+F10+E10+D10</f>
        <v>36.57</v>
      </c>
    </row>
    <row r="11" spans="1:8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ht="24.75" customHeight="1" x14ac:dyDescent="0.25">
      <c r="A12" s="95" t="s">
        <v>18</v>
      </c>
      <c r="B12" s="78" t="s">
        <v>111</v>
      </c>
      <c r="C12" s="79" t="s">
        <v>63</v>
      </c>
      <c r="D12" s="96">
        <f>D10*1.8%</f>
        <v>0.66</v>
      </c>
      <c r="E12" s="97"/>
      <c r="F12" s="97"/>
      <c r="G12" s="97"/>
      <c r="H12" s="98">
        <f>G12+F12+E12+D12</f>
        <v>0.66</v>
      </c>
    </row>
    <row r="13" spans="1:8" ht="16.149999999999999" customHeight="1" x14ac:dyDescent="0.25">
      <c r="A13" s="77"/>
      <c r="B13" s="78"/>
      <c r="C13" s="79" t="s">
        <v>30</v>
      </c>
      <c r="D13" s="80">
        <f>D12</f>
        <v>0.66</v>
      </c>
      <c r="E13" s="80"/>
      <c r="F13" s="80"/>
      <c r="G13" s="80"/>
      <c r="H13" s="81">
        <f>G13+F13+E13+D13</f>
        <v>0.66</v>
      </c>
    </row>
    <row r="14" spans="1:8" ht="16.149999999999999" customHeight="1" thickBot="1" x14ac:dyDescent="0.3">
      <c r="A14" s="77"/>
      <c r="B14" s="78"/>
      <c r="C14" s="79" t="s">
        <v>40</v>
      </c>
      <c r="D14" s="80">
        <f>D13+D10</f>
        <v>37.229999999999997</v>
      </c>
      <c r="E14" s="80"/>
      <c r="F14" s="80"/>
      <c r="G14" s="80"/>
      <c r="H14" s="81">
        <f>H13+H10</f>
        <v>37.229999999999997</v>
      </c>
    </row>
    <row r="15" spans="1:8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ht="29.25" customHeight="1" x14ac:dyDescent="0.25">
      <c r="A16" s="95" t="s">
        <v>19</v>
      </c>
      <c r="B16" s="78" t="s">
        <v>113</v>
      </c>
      <c r="C16" s="79" t="s">
        <v>64</v>
      </c>
      <c r="D16" s="96">
        <f>D14*1.5%</f>
        <v>0.56000000000000005</v>
      </c>
      <c r="E16" s="96"/>
      <c r="F16" s="97"/>
      <c r="G16" s="97"/>
      <c r="H16" s="98">
        <f>G16+F16+E16+D16</f>
        <v>0.56000000000000005</v>
      </c>
    </row>
    <row r="17" spans="1:9" ht="16.149999999999999" customHeight="1" x14ac:dyDescent="0.25">
      <c r="A17" s="77"/>
      <c r="B17" s="78"/>
      <c r="C17" s="79" t="s">
        <v>31</v>
      </c>
      <c r="D17" s="80">
        <f>D16</f>
        <v>0.56000000000000005</v>
      </c>
      <c r="E17" s="80"/>
      <c r="F17" s="80"/>
      <c r="G17" s="80"/>
      <c r="H17" s="81">
        <f>H16</f>
        <v>0.56000000000000005</v>
      </c>
    </row>
    <row r="18" spans="1:9" ht="16.149999999999999" customHeight="1" thickBot="1" x14ac:dyDescent="0.3">
      <c r="A18" s="77"/>
      <c r="B18" s="78"/>
      <c r="C18" s="79" t="s">
        <v>119</v>
      </c>
      <c r="D18" s="80">
        <f>D17+D14</f>
        <v>37.79</v>
      </c>
      <c r="E18" s="80"/>
      <c r="F18" s="80"/>
      <c r="G18" s="80"/>
      <c r="H18" s="81">
        <f>H17+H14</f>
        <v>37.79</v>
      </c>
    </row>
    <row r="19" spans="1:9" ht="16.149999999999999" customHeight="1" x14ac:dyDescent="0.25">
      <c r="A19" s="90"/>
      <c r="B19" s="91"/>
      <c r="C19" s="92" t="s">
        <v>52</v>
      </c>
      <c r="D19" s="93"/>
      <c r="E19" s="93"/>
      <c r="F19" s="93"/>
      <c r="G19" s="93"/>
      <c r="H19" s="94"/>
    </row>
    <row r="20" spans="1:9" ht="28.5" customHeight="1" x14ac:dyDescent="0.25">
      <c r="A20" s="99" t="s">
        <v>21</v>
      </c>
      <c r="B20" s="111" t="s">
        <v>116</v>
      </c>
      <c r="C20" s="40" t="s">
        <v>67</v>
      </c>
      <c r="D20" s="96"/>
      <c r="E20" s="97"/>
      <c r="F20" s="97"/>
      <c r="G20" s="97">
        <f>H18*1.93%</f>
        <v>0.73</v>
      </c>
      <c r="H20" s="98">
        <f>G20</f>
        <v>0.73</v>
      </c>
      <c r="I20" s="113"/>
    </row>
    <row r="21" spans="1:9" ht="16.5" customHeight="1" x14ac:dyDescent="0.25">
      <c r="A21" s="99"/>
      <c r="B21" s="111"/>
      <c r="C21" s="112" t="s">
        <v>53</v>
      </c>
      <c r="D21" s="96"/>
      <c r="E21" s="97"/>
      <c r="F21" s="97"/>
      <c r="G21" s="97">
        <f>G20</f>
        <v>0.73</v>
      </c>
      <c r="H21" s="98">
        <f>H20</f>
        <v>0.73</v>
      </c>
      <c r="I21" s="113"/>
    </row>
    <row r="22" spans="1:9" ht="16.149999999999999" customHeight="1" x14ac:dyDescent="0.25">
      <c r="A22" s="77"/>
      <c r="B22" s="78"/>
      <c r="C22" s="79" t="s">
        <v>120</v>
      </c>
      <c r="D22" s="80">
        <f>D18</f>
        <v>37.79</v>
      </c>
      <c r="E22" s="80"/>
      <c r="F22" s="80"/>
      <c r="G22" s="80">
        <f>G20</f>
        <v>0.73</v>
      </c>
      <c r="H22" s="81">
        <f>H21+H18</f>
        <v>38.520000000000003</v>
      </c>
    </row>
    <row r="23" spans="1:9" ht="16.149999999999999" customHeight="1" x14ac:dyDescent="0.25">
      <c r="A23" s="77" t="s">
        <v>25</v>
      </c>
      <c r="B23" s="78" t="s">
        <v>32</v>
      </c>
      <c r="C23" s="79" t="s">
        <v>46</v>
      </c>
      <c r="D23" s="80">
        <f>D22*2%</f>
        <v>0.76</v>
      </c>
      <c r="E23" s="80"/>
      <c r="F23" s="80"/>
      <c r="G23" s="80">
        <f>G22*2%</f>
        <v>0.01</v>
      </c>
      <c r="H23" s="81">
        <f>G23+F23+E23+D23</f>
        <v>0.77</v>
      </c>
      <c r="I23" s="114"/>
    </row>
    <row r="24" spans="1:9" s="113" customFormat="1" ht="16.149999999999999" customHeight="1" x14ac:dyDescent="0.25">
      <c r="A24" s="195" t="s">
        <v>26</v>
      </c>
      <c r="B24" s="111"/>
      <c r="C24" s="112" t="s">
        <v>47</v>
      </c>
      <c r="D24" s="80">
        <f>D23+D22</f>
        <v>38.549999999999997</v>
      </c>
      <c r="E24" s="80"/>
      <c r="F24" s="80"/>
      <c r="G24" s="80">
        <f>G23+G22</f>
        <v>0.74</v>
      </c>
      <c r="H24" s="81">
        <f>H23+H22</f>
        <v>39.29</v>
      </c>
      <c r="I24" s="196"/>
    </row>
    <row r="25" spans="1:9" ht="16.149999999999999" customHeight="1" x14ac:dyDescent="0.25">
      <c r="A25" s="77" t="s">
        <v>27</v>
      </c>
      <c r="B25" s="78"/>
      <c r="C25" s="79" t="s">
        <v>48</v>
      </c>
      <c r="D25" s="80">
        <f>D24*18%</f>
        <v>6.94</v>
      </c>
      <c r="E25" s="80">
        <f>E24*18%</f>
        <v>0</v>
      </c>
      <c r="F25" s="80">
        <f>F24*18%</f>
        <v>0</v>
      </c>
      <c r="G25" s="80">
        <f>G24*18%</f>
        <v>0.13</v>
      </c>
      <c r="H25" s="80">
        <f>H24*18%</f>
        <v>7.07</v>
      </c>
      <c r="I25" s="114"/>
    </row>
    <row r="26" spans="1:9" ht="16.149999999999999" customHeight="1" thickBot="1" x14ac:dyDescent="0.3">
      <c r="A26" s="103" t="s">
        <v>28</v>
      </c>
      <c r="B26" s="104"/>
      <c r="C26" s="105" t="s">
        <v>49</v>
      </c>
      <c r="D26" s="106">
        <f>D25+D24</f>
        <v>45.49</v>
      </c>
      <c r="E26" s="106"/>
      <c r="F26" s="106"/>
      <c r="G26" s="106">
        <f>G25+G24</f>
        <v>0.87</v>
      </c>
      <c r="H26" s="194">
        <f>H25+H24</f>
        <v>46.36</v>
      </c>
      <c r="I26" s="114"/>
    </row>
    <row r="27" spans="1:9" ht="16.149999999999999" customHeight="1" x14ac:dyDescent="0.25">
      <c r="A27" s="270"/>
      <c r="B27" s="275"/>
      <c r="C27" s="275"/>
      <c r="D27" s="275"/>
      <c r="E27" s="275"/>
      <c r="F27" s="275"/>
      <c r="G27" s="275"/>
      <c r="H27" s="275"/>
    </row>
    <row r="28" spans="1:9" ht="16.5" customHeight="1" x14ac:dyDescent="0.25">
      <c r="A28" s="274" t="s">
        <v>33</v>
      </c>
      <c r="B28" s="275"/>
      <c r="C28" s="275"/>
      <c r="D28" s="291"/>
      <c r="E28" s="291"/>
      <c r="F28" s="291"/>
      <c r="G28" s="291"/>
      <c r="H28" s="291"/>
    </row>
    <row r="29" spans="1:9" ht="16.149999999999999" customHeight="1" x14ac:dyDescent="0.25">
      <c r="A29" s="270" t="s">
        <v>34</v>
      </c>
      <c r="B29" s="275"/>
      <c r="C29" s="275"/>
      <c r="D29" s="275"/>
      <c r="E29" s="275"/>
      <c r="F29" s="275"/>
      <c r="G29" s="275"/>
      <c r="H29" s="275"/>
    </row>
    <row r="30" spans="1:9" ht="16.5" customHeight="1" x14ac:dyDescent="0.25">
      <c r="A30" s="274" t="s">
        <v>35</v>
      </c>
      <c r="B30" s="275"/>
      <c r="C30" s="275"/>
      <c r="D30" s="291"/>
      <c r="E30" s="291"/>
      <c r="F30" s="291"/>
      <c r="G30" s="291"/>
      <c r="H30" s="291"/>
    </row>
    <row r="31" spans="1:9" ht="16.149999999999999" customHeight="1" x14ac:dyDescent="0.25">
      <c r="A31" s="270" t="s">
        <v>34</v>
      </c>
      <c r="B31" s="275"/>
      <c r="C31" s="275"/>
      <c r="D31" s="275"/>
      <c r="E31" s="275"/>
      <c r="F31" s="275"/>
      <c r="G31" s="275"/>
      <c r="H31" s="275"/>
    </row>
    <row r="32" spans="1:9" ht="29.25" customHeight="1" x14ac:dyDescent="0.25">
      <c r="A32" s="274" t="s">
        <v>36</v>
      </c>
      <c r="B32" s="275"/>
      <c r="C32" s="115"/>
      <c r="D32" s="116"/>
      <c r="E32" s="291"/>
      <c r="F32" s="291"/>
      <c r="G32" s="291"/>
      <c r="H32" s="291"/>
    </row>
    <row r="33" spans="1:8" ht="16.149999999999999" customHeight="1" x14ac:dyDescent="0.25">
      <c r="A33" s="274"/>
      <c r="B33" s="275"/>
      <c r="C33" s="116"/>
      <c r="D33" s="116"/>
      <c r="E33" s="275"/>
      <c r="F33" s="275"/>
      <c r="G33" s="275"/>
      <c r="H33" s="275"/>
    </row>
    <row r="34" spans="1:8" x14ac:dyDescent="0.25">
      <c r="A34" s="274" t="s">
        <v>6</v>
      </c>
      <c r="B34" s="275"/>
      <c r="C34" s="292"/>
      <c r="D34" s="292"/>
      <c r="E34" s="292"/>
      <c r="F34" s="292"/>
      <c r="G34" s="292"/>
      <c r="H34" s="292"/>
    </row>
    <row r="35" spans="1:8" x14ac:dyDescent="0.25">
      <c r="A35" s="290" t="s">
        <v>37</v>
      </c>
      <c r="B35" s="275"/>
      <c r="C35" s="275"/>
      <c r="D35" s="275"/>
      <c r="E35" s="275"/>
      <c r="F35" s="275"/>
      <c r="G35" s="275"/>
      <c r="H35" s="275"/>
    </row>
  </sheetData>
  <mergeCells count="25">
    <mergeCell ref="A30:C30"/>
    <mergeCell ref="D30:H30"/>
    <mergeCell ref="A1:H1"/>
    <mergeCell ref="A2:H2"/>
    <mergeCell ref="A3:H3"/>
    <mergeCell ref="A4:A5"/>
    <mergeCell ref="B4:B5"/>
    <mergeCell ref="C4:C5"/>
    <mergeCell ref="D4:G4"/>
    <mergeCell ref="H4:H5"/>
    <mergeCell ref="C7:G7"/>
    <mergeCell ref="A27:H27"/>
    <mergeCell ref="A28:C28"/>
    <mergeCell ref="D28:H28"/>
    <mergeCell ref="A29:H29"/>
    <mergeCell ref="A35:D35"/>
    <mergeCell ref="E35:H35"/>
    <mergeCell ref="A31:H31"/>
    <mergeCell ref="A32:B32"/>
    <mergeCell ref="E32:H32"/>
    <mergeCell ref="A33:B33"/>
    <mergeCell ref="E33:H33"/>
    <mergeCell ref="A34:B34"/>
    <mergeCell ref="C34:D34"/>
    <mergeCell ref="E34:H34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K19" sqref="K19"/>
    </sheetView>
  </sheetViews>
  <sheetFormatPr defaultRowHeight="15" x14ac:dyDescent="0.25"/>
  <cols>
    <col min="1" max="1" width="4.85546875" customWidth="1"/>
    <col min="2" max="2" width="15.7109375" customWidth="1"/>
    <col min="3" max="3" width="37.85546875" customWidth="1"/>
    <col min="4" max="4" width="14.85546875" customWidth="1"/>
    <col min="5" max="5" width="17.28515625" customWidth="1"/>
    <col min="6" max="6" width="15.42578125" customWidth="1"/>
    <col min="7" max="8" width="12.5703125" customWidth="1"/>
    <col min="250" max="250" width="4.85546875" customWidth="1"/>
    <col min="251" max="251" width="6.5703125" customWidth="1"/>
    <col min="252" max="252" width="10.140625" customWidth="1"/>
    <col min="253" max="253" width="0.42578125" customWidth="1"/>
    <col min="254" max="254" width="2.42578125" customWidth="1"/>
    <col min="255" max="255" width="4.42578125" customWidth="1"/>
    <col min="256" max="256" width="28.85546875" customWidth="1"/>
    <col min="257" max="257" width="2.85546875" customWidth="1"/>
    <col min="258" max="258" width="7.28515625" customWidth="1"/>
    <col min="259" max="259" width="10" customWidth="1"/>
    <col min="260" max="260" width="17.28515625" customWidth="1"/>
    <col min="261" max="261" width="15.42578125" customWidth="1"/>
    <col min="262" max="262" width="17.28515625" customWidth="1"/>
    <col min="263" max="263" width="4.5703125" customWidth="1"/>
    <col min="264" max="264" width="10.140625" customWidth="1"/>
    <col min="506" max="506" width="4.85546875" customWidth="1"/>
    <col min="507" max="507" width="6.5703125" customWidth="1"/>
    <col min="508" max="508" width="10.140625" customWidth="1"/>
    <col min="509" max="509" width="0.42578125" customWidth="1"/>
    <col min="510" max="510" width="2.42578125" customWidth="1"/>
    <col min="511" max="511" width="4.42578125" customWidth="1"/>
    <col min="512" max="512" width="28.85546875" customWidth="1"/>
    <col min="513" max="513" width="2.85546875" customWidth="1"/>
    <col min="514" max="514" width="7.28515625" customWidth="1"/>
    <col min="515" max="515" width="10" customWidth="1"/>
    <col min="516" max="516" width="17.28515625" customWidth="1"/>
    <col min="517" max="517" width="15.42578125" customWidth="1"/>
    <col min="518" max="518" width="17.28515625" customWidth="1"/>
    <col min="519" max="519" width="4.5703125" customWidth="1"/>
    <col min="520" max="520" width="10.140625" customWidth="1"/>
    <col min="762" max="762" width="4.85546875" customWidth="1"/>
    <col min="763" max="763" width="6.5703125" customWidth="1"/>
    <col min="764" max="764" width="10.140625" customWidth="1"/>
    <col min="765" max="765" width="0.42578125" customWidth="1"/>
    <col min="766" max="766" width="2.42578125" customWidth="1"/>
    <col min="767" max="767" width="4.42578125" customWidth="1"/>
    <col min="768" max="768" width="28.85546875" customWidth="1"/>
    <col min="769" max="769" width="2.85546875" customWidth="1"/>
    <col min="770" max="770" width="7.28515625" customWidth="1"/>
    <col min="771" max="771" width="10" customWidth="1"/>
    <col min="772" max="772" width="17.28515625" customWidth="1"/>
    <col min="773" max="773" width="15.42578125" customWidth="1"/>
    <col min="774" max="774" width="17.28515625" customWidth="1"/>
    <col min="775" max="775" width="4.5703125" customWidth="1"/>
    <col min="776" max="776" width="10.140625" customWidth="1"/>
    <col min="1018" max="1018" width="4.85546875" customWidth="1"/>
    <col min="1019" max="1019" width="6.5703125" customWidth="1"/>
    <col min="1020" max="1020" width="10.140625" customWidth="1"/>
    <col min="1021" max="1021" width="0.42578125" customWidth="1"/>
    <col min="1022" max="1022" width="2.42578125" customWidth="1"/>
    <col min="1023" max="1023" width="4.42578125" customWidth="1"/>
    <col min="1024" max="1024" width="28.85546875" customWidth="1"/>
    <col min="1025" max="1025" width="2.85546875" customWidth="1"/>
    <col min="1026" max="1026" width="7.28515625" customWidth="1"/>
    <col min="1027" max="1027" width="10" customWidth="1"/>
    <col min="1028" max="1028" width="17.28515625" customWidth="1"/>
    <col min="1029" max="1029" width="15.42578125" customWidth="1"/>
    <col min="1030" max="1030" width="17.28515625" customWidth="1"/>
    <col min="1031" max="1031" width="4.5703125" customWidth="1"/>
    <col min="1032" max="1032" width="10.140625" customWidth="1"/>
    <col min="1274" max="1274" width="4.85546875" customWidth="1"/>
    <col min="1275" max="1275" width="6.5703125" customWidth="1"/>
    <col min="1276" max="1276" width="10.140625" customWidth="1"/>
    <col min="1277" max="1277" width="0.42578125" customWidth="1"/>
    <col min="1278" max="1278" width="2.42578125" customWidth="1"/>
    <col min="1279" max="1279" width="4.42578125" customWidth="1"/>
    <col min="1280" max="1280" width="28.85546875" customWidth="1"/>
    <col min="1281" max="1281" width="2.85546875" customWidth="1"/>
    <col min="1282" max="1282" width="7.28515625" customWidth="1"/>
    <col min="1283" max="1283" width="10" customWidth="1"/>
    <col min="1284" max="1284" width="17.28515625" customWidth="1"/>
    <col min="1285" max="1285" width="15.42578125" customWidth="1"/>
    <col min="1286" max="1286" width="17.28515625" customWidth="1"/>
    <col min="1287" max="1287" width="4.5703125" customWidth="1"/>
    <col min="1288" max="1288" width="10.140625" customWidth="1"/>
    <col min="1530" max="1530" width="4.85546875" customWidth="1"/>
    <col min="1531" max="1531" width="6.5703125" customWidth="1"/>
    <col min="1532" max="1532" width="10.140625" customWidth="1"/>
    <col min="1533" max="1533" width="0.42578125" customWidth="1"/>
    <col min="1534" max="1534" width="2.42578125" customWidth="1"/>
    <col min="1535" max="1535" width="4.42578125" customWidth="1"/>
    <col min="1536" max="1536" width="28.85546875" customWidth="1"/>
    <col min="1537" max="1537" width="2.85546875" customWidth="1"/>
    <col min="1538" max="1538" width="7.28515625" customWidth="1"/>
    <col min="1539" max="1539" width="10" customWidth="1"/>
    <col min="1540" max="1540" width="17.28515625" customWidth="1"/>
    <col min="1541" max="1541" width="15.42578125" customWidth="1"/>
    <col min="1542" max="1542" width="17.28515625" customWidth="1"/>
    <col min="1543" max="1543" width="4.5703125" customWidth="1"/>
    <col min="1544" max="1544" width="10.140625" customWidth="1"/>
    <col min="1786" max="1786" width="4.85546875" customWidth="1"/>
    <col min="1787" max="1787" width="6.5703125" customWidth="1"/>
    <col min="1788" max="1788" width="10.140625" customWidth="1"/>
    <col min="1789" max="1789" width="0.42578125" customWidth="1"/>
    <col min="1790" max="1790" width="2.42578125" customWidth="1"/>
    <col min="1791" max="1791" width="4.42578125" customWidth="1"/>
    <col min="1792" max="1792" width="28.85546875" customWidth="1"/>
    <col min="1793" max="1793" width="2.85546875" customWidth="1"/>
    <col min="1794" max="1794" width="7.28515625" customWidth="1"/>
    <col min="1795" max="1795" width="10" customWidth="1"/>
    <col min="1796" max="1796" width="17.28515625" customWidth="1"/>
    <col min="1797" max="1797" width="15.42578125" customWidth="1"/>
    <col min="1798" max="1798" width="17.28515625" customWidth="1"/>
    <col min="1799" max="1799" width="4.5703125" customWidth="1"/>
    <col min="1800" max="1800" width="10.140625" customWidth="1"/>
    <col min="2042" max="2042" width="4.85546875" customWidth="1"/>
    <col min="2043" max="2043" width="6.5703125" customWidth="1"/>
    <col min="2044" max="2044" width="10.140625" customWidth="1"/>
    <col min="2045" max="2045" width="0.42578125" customWidth="1"/>
    <col min="2046" max="2046" width="2.42578125" customWidth="1"/>
    <col min="2047" max="2047" width="4.42578125" customWidth="1"/>
    <col min="2048" max="2048" width="28.85546875" customWidth="1"/>
    <col min="2049" max="2049" width="2.85546875" customWidth="1"/>
    <col min="2050" max="2050" width="7.28515625" customWidth="1"/>
    <col min="2051" max="2051" width="10" customWidth="1"/>
    <col min="2052" max="2052" width="17.28515625" customWidth="1"/>
    <col min="2053" max="2053" width="15.42578125" customWidth="1"/>
    <col min="2054" max="2054" width="17.28515625" customWidth="1"/>
    <col min="2055" max="2055" width="4.5703125" customWidth="1"/>
    <col min="2056" max="2056" width="10.140625" customWidth="1"/>
    <col min="2298" max="2298" width="4.85546875" customWidth="1"/>
    <col min="2299" max="2299" width="6.5703125" customWidth="1"/>
    <col min="2300" max="2300" width="10.140625" customWidth="1"/>
    <col min="2301" max="2301" width="0.42578125" customWidth="1"/>
    <col min="2302" max="2302" width="2.42578125" customWidth="1"/>
    <col min="2303" max="2303" width="4.42578125" customWidth="1"/>
    <col min="2304" max="2304" width="28.85546875" customWidth="1"/>
    <col min="2305" max="2305" width="2.85546875" customWidth="1"/>
    <col min="2306" max="2306" width="7.28515625" customWidth="1"/>
    <col min="2307" max="2307" width="10" customWidth="1"/>
    <col min="2308" max="2308" width="17.28515625" customWidth="1"/>
    <col min="2309" max="2309" width="15.42578125" customWidth="1"/>
    <col min="2310" max="2310" width="17.28515625" customWidth="1"/>
    <col min="2311" max="2311" width="4.5703125" customWidth="1"/>
    <col min="2312" max="2312" width="10.140625" customWidth="1"/>
    <col min="2554" max="2554" width="4.85546875" customWidth="1"/>
    <col min="2555" max="2555" width="6.5703125" customWidth="1"/>
    <col min="2556" max="2556" width="10.140625" customWidth="1"/>
    <col min="2557" max="2557" width="0.42578125" customWidth="1"/>
    <col min="2558" max="2558" width="2.42578125" customWidth="1"/>
    <col min="2559" max="2559" width="4.42578125" customWidth="1"/>
    <col min="2560" max="2560" width="28.85546875" customWidth="1"/>
    <col min="2561" max="2561" width="2.85546875" customWidth="1"/>
    <col min="2562" max="2562" width="7.28515625" customWidth="1"/>
    <col min="2563" max="2563" width="10" customWidth="1"/>
    <col min="2564" max="2564" width="17.28515625" customWidth="1"/>
    <col min="2565" max="2565" width="15.42578125" customWidth="1"/>
    <col min="2566" max="2566" width="17.28515625" customWidth="1"/>
    <col min="2567" max="2567" width="4.5703125" customWidth="1"/>
    <col min="2568" max="2568" width="10.140625" customWidth="1"/>
    <col min="2810" max="2810" width="4.85546875" customWidth="1"/>
    <col min="2811" max="2811" width="6.5703125" customWidth="1"/>
    <col min="2812" max="2812" width="10.140625" customWidth="1"/>
    <col min="2813" max="2813" width="0.42578125" customWidth="1"/>
    <col min="2814" max="2814" width="2.42578125" customWidth="1"/>
    <col min="2815" max="2815" width="4.42578125" customWidth="1"/>
    <col min="2816" max="2816" width="28.85546875" customWidth="1"/>
    <col min="2817" max="2817" width="2.85546875" customWidth="1"/>
    <col min="2818" max="2818" width="7.28515625" customWidth="1"/>
    <col min="2819" max="2819" width="10" customWidth="1"/>
    <col min="2820" max="2820" width="17.28515625" customWidth="1"/>
    <col min="2821" max="2821" width="15.42578125" customWidth="1"/>
    <col min="2822" max="2822" width="17.28515625" customWidth="1"/>
    <col min="2823" max="2823" width="4.5703125" customWidth="1"/>
    <col min="2824" max="2824" width="10.140625" customWidth="1"/>
    <col min="3066" max="3066" width="4.85546875" customWidth="1"/>
    <col min="3067" max="3067" width="6.5703125" customWidth="1"/>
    <col min="3068" max="3068" width="10.140625" customWidth="1"/>
    <col min="3069" max="3069" width="0.42578125" customWidth="1"/>
    <col min="3070" max="3070" width="2.42578125" customWidth="1"/>
    <col min="3071" max="3071" width="4.42578125" customWidth="1"/>
    <col min="3072" max="3072" width="28.85546875" customWidth="1"/>
    <col min="3073" max="3073" width="2.85546875" customWidth="1"/>
    <col min="3074" max="3074" width="7.28515625" customWidth="1"/>
    <col min="3075" max="3075" width="10" customWidth="1"/>
    <col min="3076" max="3076" width="17.28515625" customWidth="1"/>
    <col min="3077" max="3077" width="15.42578125" customWidth="1"/>
    <col min="3078" max="3078" width="17.28515625" customWidth="1"/>
    <col min="3079" max="3079" width="4.5703125" customWidth="1"/>
    <col min="3080" max="3080" width="10.140625" customWidth="1"/>
    <col min="3322" max="3322" width="4.85546875" customWidth="1"/>
    <col min="3323" max="3323" width="6.5703125" customWidth="1"/>
    <col min="3324" max="3324" width="10.140625" customWidth="1"/>
    <col min="3325" max="3325" width="0.42578125" customWidth="1"/>
    <col min="3326" max="3326" width="2.42578125" customWidth="1"/>
    <col min="3327" max="3327" width="4.42578125" customWidth="1"/>
    <col min="3328" max="3328" width="28.85546875" customWidth="1"/>
    <col min="3329" max="3329" width="2.85546875" customWidth="1"/>
    <col min="3330" max="3330" width="7.28515625" customWidth="1"/>
    <col min="3331" max="3331" width="10" customWidth="1"/>
    <col min="3332" max="3332" width="17.28515625" customWidth="1"/>
    <col min="3333" max="3333" width="15.42578125" customWidth="1"/>
    <col min="3334" max="3334" width="17.28515625" customWidth="1"/>
    <col min="3335" max="3335" width="4.5703125" customWidth="1"/>
    <col min="3336" max="3336" width="10.140625" customWidth="1"/>
    <col min="3578" max="3578" width="4.85546875" customWidth="1"/>
    <col min="3579" max="3579" width="6.5703125" customWidth="1"/>
    <col min="3580" max="3580" width="10.140625" customWidth="1"/>
    <col min="3581" max="3581" width="0.42578125" customWidth="1"/>
    <col min="3582" max="3582" width="2.42578125" customWidth="1"/>
    <col min="3583" max="3583" width="4.42578125" customWidth="1"/>
    <col min="3584" max="3584" width="28.85546875" customWidth="1"/>
    <col min="3585" max="3585" width="2.85546875" customWidth="1"/>
    <col min="3586" max="3586" width="7.28515625" customWidth="1"/>
    <col min="3587" max="3587" width="10" customWidth="1"/>
    <col min="3588" max="3588" width="17.28515625" customWidth="1"/>
    <col min="3589" max="3589" width="15.42578125" customWidth="1"/>
    <col min="3590" max="3590" width="17.28515625" customWidth="1"/>
    <col min="3591" max="3591" width="4.5703125" customWidth="1"/>
    <col min="3592" max="3592" width="10.140625" customWidth="1"/>
    <col min="3834" max="3834" width="4.85546875" customWidth="1"/>
    <col min="3835" max="3835" width="6.5703125" customWidth="1"/>
    <col min="3836" max="3836" width="10.140625" customWidth="1"/>
    <col min="3837" max="3837" width="0.42578125" customWidth="1"/>
    <col min="3838" max="3838" width="2.42578125" customWidth="1"/>
    <col min="3839" max="3839" width="4.42578125" customWidth="1"/>
    <col min="3840" max="3840" width="28.85546875" customWidth="1"/>
    <col min="3841" max="3841" width="2.85546875" customWidth="1"/>
    <col min="3842" max="3842" width="7.28515625" customWidth="1"/>
    <col min="3843" max="3843" width="10" customWidth="1"/>
    <col min="3844" max="3844" width="17.28515625" customWidth="1"/>
    <col min="3845" max="3845" width="15.42578125" customWidth="1"/>
    <col min="3846" max="3846" width="17.28515625" customWidth="1"/>
    <col min="3847" max="3847" width="4.5703125" customWidth="1"/>
    <col min="3848" max="3848" width="10.140625" customWidth="1"/>
    <col min="4090" max="4090" width="4.85546875" customWidth="1"/>
    <col min="4091" max="4091" width="6.5703125" customWidth="1"/>
    <col min="4092" max="4092" width="10.140625" customWidth="1"/>
    <col min="4093" max="4093" width="0.42578125" customWidth="1"/>
    <col min="4094" max="4094" width="2.42578125" customWidth="1"/>
    <col min="4095" max="4095" width="4.42578125" customWidth="1"/>
    <col min="4096" max="4096" width="28.85546875" customWidth="1"/>
    <col min="4097" max="4097" width="2.85546875" customWidth="1"/>
    <col min="4098" max="4098" width="7.28515625" customWidth="1"/>
    <col min="4099" max="4099" width="10" customWidth="1"/>
    <col min="4100" max="4100" width="17.28515625" customWidth="1"/>
    <col min="4101" max="4101" width="15.42578125" customWidth="1"/>
    <col min="4102" max="4102" width="17.28515625" customWidth="1"/>
    <col min="4103" max="4103" width="4.5703125" customWidth="1"/>
    <col min="4104" max="4104" width="10.140625" customWidth="1"/>
    <col min="4346" max="4346" width="4.85546875" customWidth="1"/>
    <col min="4347" max="4347" width="6.5703125" customWidth="1"/>
    <col min="4348" max="4348" width="10.140625" customWidth="1"/>
    <col min="4349" max="4349" width="0.42578125" customWidth="1"/>
    <col min="4350" max="4350" width="2.42578125" customWidth="1"/>
    <col min="4351" max="4351" width="4.42578125" customWidth="1"/>
    <col min="4352" max="4352" width="28.85546875" customWidth="1"/>
    <col min="4353" max="4353" width="2.85546875" customWidth="1"/>
    <col min="4354" max="4354" width="7.28515625" customWidth="1"/>
    <col min="4355" max="4355" width="10" customWidth="1"/>
    <col min="4356" max="4356" width="17.28515625" customWidth="1"/>
    <col min="4357" max="4357" width="15.42578125" customWidth="1"/>
    <col min="4358" max="4358" width="17.28515625" customWidth="1"/>
    <col min="4359" max="4359" width="4.5703125" customWidth="1"/>
    <col min="4360" max="4360" width="10.140625" customWidth="1"/>
    <col min="4602" max="4602" width="4.85546875" customWidth="1"/>
    <col min="4603" max="4603" width="6.5703125" customWidth="1"/>
    <col min="4604" max="4604" width="10.140625" customWidth="1"/>
    <col min="4605" max="4605" width="0.42578125" customWidth="1"/>
    <col min="4606" max="4606" width="2.42578125" customWidth="1"/>
    <col min="4607" max="4607" width="4.42578125" customWidth="1"/>
    <col min="4608" max="4608" width="28.85546875" customWidth="1"/>
    <col min="4609" max="4609" width="2.85546875" customWidth="1"/>
    <col min="4610" max="4610" width="7.28515625" customWidth="1"/>
    <col min="4611" max="4611" width="10" customWidth="1"/>
    <col min="4612" max="4612" width="17.28515625" customWidth="1"/>
    <col min="4613" max="4613" width="15.42578125" customWidth="1"/>
    <col min="4614" max="4614" width="17.28515625" customWidth="1"/>
    <col min="4615" max="4615" width="4.5703125" customWidth="1"/>
    <col min="4616" max="4616" width="10.140625" customWidth="1"/>
    <col min="4858" max="4858" width="4.85546875" customWidth="1"/>
    <col min="4859" max="4859" width="6.5703125" customWidth="1"/>
    <col min="4860" max="4860" width="10.140625" customWidth="1"/>
    <col min="4861" max="4861" width="0.42578125" customWidth="1"/>
    <col min="4862" max="4862" width="2.42578125" customWidth="1"/>
    <col min="4863" max="4863" width="4.42578125" customWidth="1"/>
    <col min="4864" max="4864" width="28.85546875" customWidth="1"/>
    <col min="4865" max="4865" width="2.85546875" customWidth="1"/>
    <col min="4866" max="4866" width="7.28515625" customWidth="1"/>
    <col min="4867" max="4867" width="10" customWidth="1"/>
    <col min="4868" max="4868" width="17.28515625" customWidth="1"/>
    <col min="4869" max="4869" width="15.42578125" customWidth="1"/>
    <col min="4870" max="4870" width="17.28515625" customWidth="1"/>
    <col min="4871" max="4871" width="4.5703125" customWidth="1"/>
    <col min="4872" max="4872" width="10.140625" customWidth="1"/>
    <col min="5114" max="5114" width="4.85546875" customWidth="1"/>
    <col min="5115" max="5115" width="6.5703125" customWidth="1"/>
    <col min="5116" max="5116" width="10.140625" customWidth="1"/>
    <col min="5117" max="5117" width="0.42578125" customWidth="1"/>
    <col min="5118" max="5118" width="2.42578125" customWidth="1"/>
    <col min="5119" max="5119" width="4.42578125" customWidth="1"/>
    <col min="5120" max="5120" width="28.85546875" customWidth="1"/>
    <col min="5121" max="5121" width="2.85546875" customWidth="1"/>
    <col min="5122" max="5122" width="7.28515625" customWidth="1"/>
    <col min="5123" max="5123" width="10" customWidth="1"/>
    <col min="5124" max="5124" width="17.28515625" customWidth="1"/>
    <col min="5125" max="5125" width="15.42578125" customWidth="1"/>
    <col min="5126" max="5126" width="17.28515625" customWidth="1"/>
    <col min="5127" max="5127" width="4.5703125" customWidth="1"/>
    <col min="5128" max="5128" width="10.140625" customWidth="1"/>
    <col min="5370" max="5370" width="4.85546875" customWidth="1"/>
    <col min="5371" max="5371" width="6.5703125" customWidth="1"/>
    <col min="5372" max="5372" width="10.140625" customWidth="1"/>
    <col min="5373" max="5373" width="0.42578125" customWidth="1"/>
    <col min="5374" max="5374" width="2.42578125" customWidth="1"/>
    <col min="5375" max="5375" width="4.42578125" customWidth="1"/>
    <col min="5376" max="5376" width="28.85546875" customWidth="1"/>
    <col min="5377" max="5377" width="2.85546875" customWidth="1"/>
    <col min="5378" max="5378" width="7.28515625" customWidth="1"/>
    <col min="5379" max="5379" width="10" customWidth="1"/>
    <col min="5380" max="5380" width="17.28515625" customWidth="1"/>
    <col min="5381" max="5381" width="15.42578125" customWidth="1"/>
    <col min="5382" max="5382" width="17.28515625" customWidth="1"/>
    <col min="5383" max="5383" width="4.5703125" customWidth="1"/>
    <col min="5384" max="5384" width="10.140625" customWidth="1"/>
    <col min="5626" max="5626" width="4.85546875" customWidth="1"/>
    <col min="5627" max="5627" width="6.5703125" customWidth="1"/>
    <col min="5628" max="5628" width="10.140625" customWidth="1"/>
    <col min="5629" max="5629" width="0.42578125" customWidth="1"/>
    <col min="5630" max="5630" width="2.42578125" customWidth="1"/>
    <col min="5631" max="5631" width="4.42578125" customWidth="1"/>
    <col min="5632" max="5632" width="28.85546875" customWidth="1"/>
    <col min="5633" max="5633" width="2.85546875" customWidth="1"/>
    <col min="5634" max="5634" width="7.28515625" customWidth="1"/>
    <col min="5635" max="5635" width="10" customWidth="1"/>
    <col min="5636" max="5636" width="17.28515625" customWidth="1"/>
    <col min="5637" max="5637" width="15.42578125" customWidth="1"/>
    <col min="5638" max="5638" width="17.28515625" customWidth="1"/>
    <col min="5639" max="5639" width="4.5703125" customWidth="1"/>
    <col min="5640" max="5640" width="10.140625" customWidth="1"/>
    <col min="5882" max="5882" width="4.85546875" customWidth="1"/>
    <col min="5883" max="5883" width="6.5703125" customWidth="1"/>
    <col min="5884" max="5884" width="10.140625" customWidth="1"/>
    <col min="5885" max="5885" width="0.42578125" customWidth="1"/>
    <col min="5886" max="5886" width="2.42578125" customWidth="1"/>
    <col min="5887" max="5887" width="4.42578125" customWidth="1"/>
    <col min="5888" max="5888" width="28.85546875" customWidth="1"/>
    <col min="5889" max="5889" width="2.85546875" customWidth="1"/>
    <col min="5890" max="5890" width="7.28515625" customWidth="1"/>
    <col min="5891" max="5891" width="10" customWidth="1"/>
    <col min="5892" max="5892" width="17.28515625" customWidth="1"/>
    <col min="5893" max="5893" width="15.42578125" customWidth="1"/>
    <col min="5894" max="5894" width="17.28515625" customWidth="1"/>
    <col min="5895" max="5895" width="4.5703125" customWidth="1"/>
    <col min="5896" max="5896" width="10.140625" customWidth="1"/>
    <col min="6138" max="6138" width="4.85546875" customWidth="1"/>
    <col min="6139" max="6139" width="6.5703125" customWidth="1"/>
    <col min="6140" max="6140" width="10.140625" customWidth="1"/>
    <col min="6141" max="6141" width="0.42578125" customWidth="1"/>
    <col min="6142" max="6142" width="2.42578125" customWidth="1"/>
    <col min="6143" max="6143" width="4.42578125" customWidth="1"/>
    <col min="6144" max="6144" width="28.85546875" customWidth="1"/>
    <col min="6145" max="6145" width="2.85546875" customWidth="1"/>
    <col min="6146" max="6146" width="7.28515625" customWidth="1"/>
    <col min="6147" max="6147" width="10" customWidth="1"/>
    <col min="6148" max="6148" width="17.28515625" customWidth="1"/>
    <col min="6149" max="6149" width="15.42578125" customWidth="1"/>
    <col min="6150" max="6150" width="17.28515625" customWidth="1"/>
    <col min="6151" max="6151" width="4.5703125" customWidth="1"/>
    <col min="6152" max="6152" width="10.140625" customWidth="1"/>
    <col min="6394" max="6394" width="4.85546875" customWidth="1"/>
    <col min="6395" max="6395" width="6.5703125" customWidth="1"/>
    <col min="6396" max="6396" width="10.140625" customWidth="1"/>
    <col min="6397" max="6397" width="0.42578125" customWidth="1"/>
    <col min="6398" max="6398" width="2.42578125" customWidth="1"/>
    <col min="6399" max="6399" width="4.42578125" customWidth="1"/>
    <col min="6400" max="6400" width="28.85546875" customWidth="1"/>
    <col min="6401" max="6401" width="2.85546875" customWidth="1"/>
    <col min="6402" max="6402" width="7.28515625" customWidth="1"/>
    <col min="6403" max="6403" width="10" customWidth="1"/>
    <col min="6404" max="6404" width="17.28515625" customWidth="1"/>
    <col min="6405" max="6405" width="15.42578125" customWidth="1"/>
    <col min="6406" max="6406" width="17.28515625" customWidth="1"/>
    <col min="6407" max="6407" width="4.5703125" customWidth="1"/>
    <col min="6408" max="6408" width="10.140625" customWidth="1"/>
    <col min="6650" max="6650" width="4.85546875" customWidth="1"/>
    <col min="6651" max="6651" width="6.5703125" customWidth="1"/>
    <col min="6652" max="6652" width="10.140625" customWidth="1"/>
    <col min="6653" max="6653" width="0.42578125" customWidth="1"/>
    <col min="6654" max="6654" width="2.42578125" customWidth="1"/>
    <col min="6655" max="6655" width="4.42578125" customWidth="1"/>
    <col min="6656" max="6656" width="28.85546875" customWidth="1"/>
    <col min="6657" max="6657" width="2.85546875" customWidth="1"/>
    <col min="6658" max="6658" width="7.28515625" customWidth="1"/>
    <col min="6659" max="6659" width="10" customWidth="1"/>
    <col min="6660" max="6660" width="17.28515625" customWidth="1"/>
    <col min="6661" max="6661" width="15.42578125" customWidth="1"/>
    <col min="6662" max="6662" width="17.28515625" customWidth="1"/>
    <col min="6663" max="6663" width="4.5703125" customWidth="1"/>
    <col min="6664" max="6664" width="10.140625" customWidth="1"/>
    <col min="6906" max="6906" width="4.85546875" customWidth="1"/>
    <col min="6907" max="6907" width="6.5703125" customWidth="1"/>
    <col min="6908" max="6908" width="10.140625" customWidth="1"/>
    <col min="6909" max="6909" width="0.42578125" customWidth="1"/>
    <col min="6910" max="6910" width="2.42578125" customWidth="1"/>
    <col min="6911" max="6911" width="4.42578125" customWidth="1"/>
    <col min="6912" max="6912" width="28.85546875" customWidth="1"/>
    <col min="6913" max="6913" width="2.85546875" customWidth="1"/>
    <col min="6914" max="6914" width="7.28515625" customWidth="1"/>
    <col min="6915" max="6915" width="10" customWidth="1"/>
    <col min="6916" max="6916" width="17.28515625" customWidth="1"/>
    <col min="6917" max="6917" width="15.42578125" customWidth="1"/>
    <col min="6918" max="6918" width="17.28515625" customWidth="1"/>
    <col min="6919" max="6919" width="4.5703125" customWidth="1"/>
    <col min="6920" max="6920" width="10.140625" customWidth="1"/>
    <col min="7162" max="7162" width="4.85546875" customWidth="1"/>
    <col min="7163" max="7163" width="6.5703125" customWidth="1"/>
    <col min="7164" max="7164" width="10.140625" customWidth="1"/>
    <col min="7165" max="7165" width="0.42578125" customWidth="1"/>
    <col min="7166" max="7166" width="2.42578125" customWidth="1"/>
    <col min="7167" max="7167" width="4.42578125" customWidth="1"/>
    <col min="7168" max="7168" width="28.85546875" customWidth="1"/>
    <col min="7169" max="7169" width="2.85546875" customWidth="1"/>
    <col min="7170" max="7170" width="7.28515625" customWidth="1"/>
    <col min="7171" max="7171" width="10" customWidth="1"/>
    <col min="7172" max="7172" width="17.28515625" customWidth="1"/>
    <col min="7173" max="7173" width="15.42578125" customWidth="1"/>
    <col min="7174" max="7174" width="17.28515625" customWidth="1"/>
    <col min="7175" max="7175" width="4.5703125" customWidth="1"/>
    <col min="7176" max="7176" width="10.140625" customWidth="1"/>
    <col min="7418" max="7418" width="4.85546875" customWidth="1"/>
    <col min="7419" max="7419" width="6.5703125" customWidth="1"/>
    <col min="7420" max="7420" width="10.140625" customWidth="1"/>
    <col min="7421" max="7421" width="0.42578125" customWidth="1"/>
    <col min="7422" max="7422" width="2.42578125" customWidth="1"/>
    <col min="7423" max="7423" width="4.42578125" customWidth="1"/>
    <col min="7424" max="7424" width="28.85546875" customWidth="1"/>
    <col min="7425" max="7425" width="2.85546875" customWidth="1"/>
    <col min="7426" max="7426" width="7.28515625" customWidth="1"/>
    <col min="7427" max="7427" width="10" customWidth="1"/>
    <col min="7428" max="7428" width="17.28515625" customWidth="1"/>
    <col min="7429" max="7429" width="15.42578125" customWidth="1"/>
    <col min="7430" max="7430" width="17.28515625" customWidth="1"/>
    <col min="7431" max="7431" width="4.5703125" customWidth="1"/>
    <col min="7432" max="7432" width="10.140625" customWidth="1"/>
    <col min="7674" max="7674" width="4.85546875" customWidth="1"/>
    <col min="7675" max="7675" width="6.5703125" customWidth="1"/>
    <col min="7676" max="7676" width="10.140625" customWidth="1"/>
    <col min="7677" max="7677" width="0.42578125" customWidth="1"/>
    <col min="7678" max="7678" width="2.42578125" customWidth="1"/>
    <col min="7679" max="7679" width="4.42578125" customWidth="1"/>
    <col min="7680" max="7680" width="28.85546875" customWidth="1"/>
    <col min="7681" max="7681" width="2.85546875" customWidth="1"/>
    <col min="7682" max="7682" width="7.28515625" customWidth="1"/>
    <col min="7683" max="7683" width="10" customWidth="1"/>
    <col min="7684" max="7684" width="17.28515625" customWidth="1"/>
    <col min="7685" max="7685" width="15.42578125" customWidth="1"/>
    <col min="7686" max="7686" width="17.28515625" customWidth="1"/>
    <col min="7687" max="7687" width="4.5703125" customWidth="1"/>
    <col min="7688" max="7688" width="10.140625" customWidth="1"/>
    <col min="7930" max="7930" width="4.85546875" customWidth="1"/>
    <col min="7931" max="7931" width="6.5703125" customWidth="1"/>
    <col min="7932" max="7932" width="10.140625" customWidth="1"/>
    <col min="7933" max="7933" width="0.42578125" customWidth="1"/>
    <col min="7934" max="7934" width="2.42578125" customWidth="1"/>
    <col min="7935" max="7935" width="4.42578125" customWidth="1"/>
    <col min="7936" max="7936" width="28.85546875" customWidth="1"/>
    <col min="7937" max="7937" width="2.85546875" customWidth="1"/>
    <col min="7938" max="7938" width="7.28515625" customWidth="1"/>
    <col min="7939" max="7939" width="10" customWidth="1"/>
    <col min="7940" max="7940" width="17.28515625" customWidth="1"/>
    <col min="7941" max="7941" width="15.42578125" customWidth="1"/>
    <col min="7942" max="7942" width="17.28515625" customWidth="1"/>
    <col min="7943" max="7943" width="4.5703125" customWidth="1"/>
    <col min="7944" max="7944" width="10.140625" customWidth="1"/>
    <col min="8186" max="8186" width="4.85546875" customWidth="1"/>
    <col min="8187" max="8187" width="6.5703125" customWidth="1"/>
    <col min="8188" max="8188" width="10.140625" customWidth="1"/>
    <col min="8189" max="8189" width="0.42578125" customWidth="1"/>
    <col min="8190" max="8190" width="2.42578125" customWidth="1"/>
    <col min="8191" max="8191" width="4.42578125" customWidth="1"/>
    <col min="8192" max="8192" width="28.85546875" customWidth="1"/>
    <col min="8193" max="8193" width="2.85546875" customWidth="1"/>
    <col min="8194" max="8194" width="7.28515625" customWidth="1"/>
    <col min="8195" max="8195" width="10" customWidth="1"/>
    <col min="8196" max="8196" width="17.28515625" customWidth="1"/>
    <col min="8197" max="8197" width="15.42578125" customWidth="1"/>
    <col min="8198" max="8198" width="17.28515625" customWidth="1"/>
    <col min="8199" max="8199" width="4.5703125" customWidth="1"/>
    <col min="8200" max="8200" width="10.140625" customWidth="1"/>
    <col min="8442" max="8442" width="4.85546875" customWidth="1"/>
    <col min="8443" max="8443" width="6.5703125" customWidth="1"/>
    <col min="8444" max="8444" width="10.140625" customWidth="1"/>
    <col min="8445" max="8445" width="0.42578125" customWidth="1"/>
    <col min="8446" max="8446" width="2.42578125" customWidth="1"/>
    <col min="8447" max="8447" width="4.42578125" customWidth="1"/>
    <col min="8448" max="8448" width="28.85546875" customWidth="1"/>
    <col min="8449" max="8449" width="2.85546875" customWidth="1"/>
    <col min="8450" max="8450" width="7.28515625" customWidth="1"/>
    <col min="8451" max="8451" width="10" customWidth="1"/>
    <col min="8452" max="8452" width="17.28515625" customWidth="1"/>
    <col min="8453" max="8453" width="15.42578125" customWidth="1"/>
    <col min="8454" max="8454" width="17.28515625" customWidth="1"/>
    <col min="8455" max="8455" width="4.5703125" customWidth="1"/>
    <col min="8456" max="8456" width="10.140625" customWidth="1"/>
    <col min="8698" max="8698" width="4.85546875" customWidth="1"/>
    <col min="8699" max="8699" width="6.5703125" customWidth="1"/>
    <col min="8700" max="8700" width="10.140625" customWidth="1"/>
    <col min="8701" max="8701" width="0.42578125" customWidth="1"/>
    <col min="8702" max="8702" width="2.42578125" customWidth="1"/>
    <col min="8703" max="8703" width="4.42578125" customWidth="1"/>
    <col min="8704" max="8704" width="28.85546875" customWidth="1"/>
    <col min="8705" max="8705" width="2.85546875" customWidth="1"/>
    <col min="8706" max="8706" width="7.28515625" customWidth="1"/>
    <col min="8707" max="8707" width="10" customWidth="1"/>
    <col min="8708" max="8708" width="17.28515625" customWidth="1"/>
    <col min="8709" max="8709" width="15.42578125" customWidth="1"/>
    <col min="8710" max="8710" width="17.28515625" customWidth="1"/>
    <col min="8711" max="8711" width="4.5703125" customWidth="1"/>
    <col min="8712" max="8712" width="10.140625" customWidth="1"/>
    <col min="8954" max="8954" width="4.85546875" customWidth="1"/>
    <col min="8955" max="8955" width="6.5703125" customWidth="1"/>
    <col min="8956" max="8956" width="10.140625" customWidth="1"/>
    <col min="8957" max="8957" width="0.42578125" customWidth="1"/>
    <col min="8958" max="8958" width="2.42578125" customWidth="1"/>
    <col min="8959" max="8959" width="4.42578125" customWidth="1"/>
    <col min="8960" max="8960" width="28.85546875" customWidth="1"/>
    <col min="8961" max="8961" width="2.85546875" customWidth="1"/>
    <col min="8962" max="8962" width="7.28515625" customWidth="1"/>
    <col min="8963" max="8963" width="10" customWidth="1"/>
    <col min="8964" max="8964" width="17.28515625" customWidth="1"/>
    <col min="8965" max="8965" width="15.42578125" customWidth="1"/>
    <col min="8966" max="8966" width="17.28515625" customWidth="1"/>
    <col min="8967" max="8967" width="4.5703125" customWidth="1"/>
    <col min="8968" max="8968" width="10.140625" customWidth="1"/>
    <col min="9210" max="9210" width="4.85546875" customWidth="1"/>
    <col min="9211" max="9211" width="6.5703125" customWidth="1"/>
    <col min="9212" max="9212" width="10.140625" customWidth="1"/>
    <col min="9213" max="9213" width="0.42578125" customWidth="1"/>
    <col min="9214" max="9214" width="2.42578125" customWidth="1"/>
    <col min="9215" max="9215" width="4.42578125" customWidth="1"/>
    <col min="9216" max="9216" width="28.85546875" customWidth="1"/>
    <col min="9217" max="9217" width="2.85546875" customWidth="1"/>
    <col min="9218" max="9218" width="7.28515625" customWidth="1"/>
    <col min="9219" max="9219" width="10" customWidth="1"/>
    <col min="9220" max="9220" width="17.28515625" customWidth="1"/>
    <col min="9221" max="9221" width="15.42578125" customWidth="1"/>
    <col min="9222" max="9222" width="17.28515625" customWidth="1"/>
    <col min="9223" max="9223" width="4.5703125" customWidth="1"/>
    <col min="9224" max="9224" width="10.140625" customWidth="1"/>
    <col min="9466" max="9466" width="4.85546875" customWidth="1"/>
    <col min="9467" max="9467" width="6.5703125" customWidth="1"/>
    <col min="9468" max="9468" width="10.140625" customWidth="1"/>
    <col min="9469" max="9469" width="0.42578125" customWidth="1"/>
    <col min="9470" max="9470" width="2.42578125" customWidth="1"/>
    <col min="9471" max="9471" width="4.42578125" customWidth="1"/>
    <col min="9472" max="9472" width="28.85546875" customWidth="1"/>
    <col min="9473" max="9473" width="2.85546875" customWidth="1"/>
    <col min="9474" max="9474" width="7.28515625" customWidth="1"/>
    <col min="9475" max="9475" width="10" customWidth="1"/>
    <col min="9476" max="9476" width="17.28515625" customWidth="1"/>
    <col min="9477" max="9477" width="15.42578125" customWidth="1"/>
    <col min="9478" max="9478" width="17.28515625" customWidth="1"/>
    <col min="9479" max="9479" width="4.5703125" customWidth="1"/>
    <col min="9480" max="9480" width="10.140625" customWidth="1"/>
    <col min="9722" max="9722" width="4.85546875" customWidth="1"/>
    <col min="9723" max="9723" width="6.5703125" customWidth="1"/>
    <col min="9724" max="9724" width="10.140625" customWidth="1"/>
    <col min="9725" max="9725" width="0.42578125" customWidth="1"/>
    <col min="9726" max="9726" width="2.42578125" customWidth="1"/>
    <col min="9727" max="9727" width="4.42578125" customWidth="1"/>
    <col min="9728" max="9728" width="28.85546875" customWidth="1"/>
    <col min="9729" max="9729" width="2.85546875" customWidth="1"/>
    <col min="9730" max="9730" width="7.28515625" customWidth="1"/>
    <col min="9731" max="9731" width="10" customWidth="1"/>
    <col min="9732" max="9732" width="17.28515625" customWidth="1"/>
    <col min="9733" max="9733" width="15.42578125" customWidth="1"/>
    <col min="9734" max="9734" width="17.28515625" customWidth="1"/>
    <col min="9735" max="9735" width="4.5703125" customWidth="1"/>
    <col min="9736" max="9736" width="10.140625" customWidth="1"/>
    <col min="9978" max="9978" width="4.85546875" customWidth="1"/>
    <col min="9979" max="9979" width="6.5703125" customWidth="1"/>
    <col min="9980" max="9980" width="10.140625" customWidth="1"/>
    <col min="9981" max="9981" width="0.42578125" customWidth="1"/>
    <col min="9982" max="9982" width="2.42578125" customWidth="1"/>
    <col min="9983" max="9983" width="4.42578125" customWidth="1"/>
    <col min="9984" max="9984" width="28.85546875" customWidth="1"/>
    <col min="9985" max="9985" width="2.85546875" customWidth="1"/>
    <col min="9986" max="9986" width="7.28515625" customWidth="1"/>
    <col min="9987" max="9987" width="10" customWidth="1"/>
    <col min="9988" max="9988" width="17.28515625" customWidth="1"/>
    <col min="9989" max="9989" width="15.42578125" customWidth="1"/>
    <col min="9990" max="9990" width="17.28515625" customWidth="1"/>
    <col min="9991" max="9991" width="4.5703125" customWidth="1"/>
    <col min="9992" max="9992" width="10.140625" customWidth="1"/>
    <col min="10234" max="10234" width="4.85546875" customWidth="1"/>
    <col min="10235" max="10235" width="6.5703125" customWidth="1"/>
    <col min="10236" max="10236" width="10.140625" customWidth="1"/>
    <col min="10237" max="10237" width="0.42578125" customWidth="1"/>
    <col min="10238" max="10238" width="2.42578125" customWidth="1"/>
    <col min="10239" max="10239" width="4.42578125" customWidth="1"/>
    <col min="10240" max="10240" width="28.85546875" customWidth="1"/>
    <col min="10241" max="10241" width="2.85546875" customWidth="1"/>
    <col min="10242" max="10242" width="7.28515625" customWidth="1"/>
    <col min="10243" max="10243" width="10" customWidth="1"/>
    <col min="10244" max="10244" width="17.28515625" customWidth="1"/>
    <col min="10245" max="10245" width="15.42578125" customWidth="1"/>
    <col min="10246" max="10246" width="17.28515625" customWidth="1"/>
    <col min="10247" max="10247" width="4.5703125" customWidth="1"/>
    <col min="10248" max="10248" width="10.140625" customWidth="1"/>
    <col min="10490" max="10490" width="4.85546875" customWidth="1"/>
    <col min="10491" max="10491" width="6.5703125" customWidth="1"/>
    <col min="10492" max="10492" width="10.140625" customWidth="1"/>
    <col min="10493" max="10493" width="0.42578125" customWidth="1"/>
    <col min="10494" max="10494" width="2.42578125" customWidth="1"/>
    <col min="10495" max="10495" width="4.42578125" customWidth="1"/>
    <col min="10496" max="10496" width="28.85546875" customWidth="1"/>
    <col min="10497" max="10497" width="2.85546875" customWidth="1"/>
    <col min="10498" max="10498" width="7.28515625" customWidth="1"/>
    <col min="10499" max="10499" width="10" customWidth="1"/>
    <col min="10500" max="10500" width="17.28515625" customWidth="1"/>
    <col min="10501" max="10501" width="15.42578125" customWidth="1"/>
    <col min="10502" max="10502" width="17.28515625" customWidth="1"/>
    <col min="10503" max="10503" width="4.5703125" customWidth="1"/>
    <col min="10504" max="10504" width="10.140625" customWidth="1"/>
    <col min="10746" max="10746" width="4.85546875" customWidth="1"/>
    <col min="10747" max="10747" width="6.5703125" customWidth="1"/>
    <col min="10748" max="10748" width="10.140625" customWidth="1"/>
    <col min="10749" max="10749" width="0.42578125" customWidth="1"/>
    <col min="10750" max="10750" width="2.42578125" customWidth="1"/>
    <col min="10751" max="10751" width="4.42578125" customWidth="1"/>
    <col min="10752" max="10752" width="28.85546875" customWidth="1"/>
    <col min="10753" max="10753" width="2.85546875" customWidth="1"/>
    <col min="10754" max="10754" width="7.28515625" customWidth="1"/>
    <col min="10755" max="10755" width="10" customWidth="1"/>
    <col min="10756" max="10756" width="17.28515625" customWidth="1"/>
    <col min="10757" max="10757" width="15.42578125" customWidth="1"/>
    <col min="10758" max="10758" width="17.28515625" customWidth="1"/>
    <col min="10759" max="10759" width="4.5703125" customWidth="1"/>
    <col min="10760" max="10760" width="10.140625" customWidth="1"/>
    <col min="11002" max="11002" width="4.85546875" customWidth="1"/>
    <col min="11003" max="11003" width="6.5703125" customWidth="1"/>
    <col min="11004" max="11004" width="10.140625" customWidth="1"/>
    <col min="11005" max="11005" width="0.42578125" customWidth="1"/>
    <col min="11006" max="11006" width="2.42578125" customWidth="1"/>
    <col min="11007" max="11007" width="4.42578125" customWidth="1"/>
    <col min="11008" max="11008" width="28.85546875" customWidth="1"/>
    <col min="11009" max="11009" width="2.85546875" customWidth="1"/>
    <col min="11010" max="11010" width="7.28515625" customWidth="1"/>
    <col min="11011" max="11011" width="10" customWidth="1"/>
    <col min="11012" max="11012" width="17.28515625" customWidth="1"/>
    <col min="11013" max="11013" width="15.42578125" customWidth="1"/>
    <col min="11014" max="11014" width="17.28515625" customWidth="1"/>
    <col min="11015" max="11015" width="4.5703125" customWidth="1"/>
    <col min="11016" max="11016" width="10.140625" customWidth="1"/>
    <col min="11258" max="11258" width="4.85546875" customWidth="1"/>
    <col min="11259" max="11259" width="6.5703125" customWidth="1"/>
    <col min="11260" max="11260" width="10.140625" customWidth="1"/>
    <col min="11261" max="11261" width="0.42578125" customWidth="1"/>
    <col min="11262" max="11262" width="2.42578125" customWidth="1"/>
    <col min="11263" max="11263" width="4.42578125" customWidth="1"/>
    <col min="11264" max="11264" width="28.85546875" customWidth="1"/>
    <col min="11265" max="11265" width="2.85546875" customWidth="1"/>
    <col min="11266" max="11266" width="7.28515625" customWidth="1"/>
    <col min="11267" max="11267" width="10" customWidth="1"/>
    <col min="11268" max="11268" width="17.28515625" customWidth="1"/>
    <col min="11269" max="11269" width="15.42578125" customWidth="1"/>
    <col min="11270" max="11270" width="17.28515625" customWidth="1"/>
    <col min="11271" max="11271" width="4.5703125" customWidth="1"/>
    <col min="11272" max="11272" width="10.140625" customWidth="1"/>
    <col min="11514" max="11514" width="4.85546875" customWidth="1"/>
    <col min="11515" max="11515" width="6.5703125" customWidth="1"/>
    <col min="11516" max="11516" width="10.140625" customWidth="1"/>
    <col min="11517" max="11517" width="0.42578125" customWidth="1"/>
    <col min="11518" max="11518" width="2.42578125" customWidth="1"/>
    <col min="11519" max="11519" width="4.42578125" customWidth="1"/>
    <col min="11520" max="11520" width="28.85546875" customWidth="1"/>
    <col min="11521" max="11521" width="2.85546875" customWidth="1"/>
    <col min="11522" max="11522" width="7.28515625" customWidth="1"/>
    <col min="11523" max="11523" width="10" customWidth="1"/>
    <col min="11524" max="11524" width="17.28515625" customWidth="1"/>
    <col min="11525" max="11525" width="15.42578125" customWidth="1"/>
    <col min="11526" max="11526" width="17.28515625" customWidth="1"/>
    <col min="11527" max="11527" width="4.5703125" customWidth="1"/>
    <col min="11528" max="11528" width="10.140625" customWidth="1"/>
    <col min="11770" max="11770" width="4.85546875" customWidth="1"/>
    <col min="11771" max="11771" width="6.5703125" customWidth="1"/>
    <col min="11772" max="11772" width="10.140625" customWidth="1"/>
    <col min="11773" max="11773" width="0.42578125" customWidth="1"/>
    <col min="11774" max="11774" width="2.42578125" customWidth="1"/>
    <col min="11775" max="11775" width="4.42578125" customWidth="1"/>
    <col min="11776" max="11776" width="28.85546875" customWidth="1"/>
    <col min="11777" max="11777" width="2.85546875" customWidth="1"/>
    <col min="11778" max="11778" width="7.28515625" customWidth="1"/>
    <col min="11779" max="11779" width="10" customWidth="1"/>
    <col min="11780" max="11780" width="17.28515625" customWidth="1"/>
    <col min="11781" max="11781" width="15.42578125" customWidth="1"/>
    <col min="11782" max="11782" width="17.28515625" customWidth="1"/>
    <col min="11783" max="11783" width="4.5703125" customWidth="1"/>
    <col min="11784" max="11784" width="10.140625" customWidth="1"/>
    <col min="12026" max="12026" width="4.85546875" customWidth="1"/>
    <col min="12027" max="12027" width="6.5703125" customWidth="1"/>
    <col min="12028" max="12028" width="10.140625" customWidth="1"/>
    <col min="12029" max="12029" width="0.42578125" customWidth="1"/>
    <col min="12030" max="12030" width="2.42578125" customWidth="1"/>
    <col min="12031" max="12031" width="4.42578125" customWidth="1"/>
    <col min="12032" max="12032" width="28.85546875" customWidth="1"/>
    <col min="12033" max="12033" width="2.85546875" customWidth="1"/>
    <col min="12034" max="12034" width="7.28515625" customWidth="1"/>
    <col min="12035" max="12035" width="10" customWidth="1"/>
    <col min="12036" max="12036" width="17.28515625" customWidth="1"/>
    <col min="12037" max="12037" width="15.42578125" customWidth="1"/>
    <col min="12038" max="12038" width="17.28515625" customWidth="1"/>
    <col min="12039" max="12039" width="4.5703125" customWidth="1"/>
    <col min="12040" max="12040" width="10.140625" customWidth="1"/>
    <col min="12282" max="12282" width="4.85546875" customWidth="1"/>
    <col min="12283" max="12283" width="6.5703125" customWidth="1"/>
    <col min="12284" max="12284" width="10.140625" customWidth="1"/>
    <col min="12285" max="12285" width="0.42578125" customWidth="1"/>
    <col min="12286" max="12286" width="2.42578125" customWidth="1"/>
    <col min="12287" max="12287" width="4.42578125" customWidth="1"/>
    <col min="12288" max="12288" width="28.85546875" customWidth="1"/>
    <col min="12289" max="12289" width="2.85546875" customWidth="1"/>
    <col min="12290" max="12290" width="7.28515625" customWidth="1"/>
    <col min="12291" max="12291" width="10" customWidth="1"/>
    <col min="12292" max="12292" width="17.28515625" customWidth="1"/>
    <col min="12293" max="12293" width="15.42578125" customWidth="1"/>
    <col min="12294" max="12294" width="17.28515625" customWidth="1"/>
    <col min="12295" max="12295" width="4.5703125" customWidth="1"/>
    <col min="12296" max="12296" width="10.140625" customWidth="1"/>
    <col min="12538" max="12538" width="4.85546875" customWidth="1"/>
    <col min="12539" max="12539" width="6.5703125" customWidth="1"/>
    <col min="12540" max="12540" width="10.140625" customWidth="1"/>
    <col min="12541" max="12541" width="0.42578125" customWidth="1"/>
    <col min="12542" max="12542" width="2.42578125" customWidth="1"/>
    <col min="12543" max="12543" width="4.42578125" customWidth="1"/>
    <col min="12544" max="12544" width="28.85546875" customWidth="1"/>
    <col min="12545" max="12545" width="2.85546875" customWidth="1"/>
    <col min="12546" max="12546" width="7.28515625" customWidth="1"/>
    <col min="12547" max="12547" width="10" customWidth="1"/>
    <col min="12548" max="12548" width="17.28515625" customWidth="1"/>
    <col min="12549" max="12549" width="15.42578125" customWidth="1"/>
    <col min="12550" max="12550" width="17.28515625" customWidth="1"/>
    <col min="12551" max="12551" width="4.5703125" customWidth="1"/>
    <col min="12552" max="12552" width="10.140625" customWidth="1"/>
    <col min="12794" max="12794" width="4.85546875" customWidth="1"/>
    <col min="12795" max="12795" width="6.5703125" customWidth="1"/>
    <col min="12796" max="12796" width="10.140625" customWidth="1"/>
    <col min="12797" max="12797" width="0.42578125" customWidth="1"/>
    <col min="12798" max="12798" width="2.42578125" customWidth="1"/>
    <col min="12799" max="12799" width="4.42578125" customWidth="1"/>
    <col min="12800" max="12800" width="28.85546875" customWidth="1"/>
    <col min="12801" max="12801" width="2.85546875" customWidth="1"/>
    <col min="12802" max="12802" width="7.28515625" customWidth="1"/>
    <col min="12803" max="12803" width="10" customWidth="1"/>
    <col min="12804" max="12804" width="17.28515625" customWidth="1"/>
    <col min="12805" max="12805" width="15.42578125" customWidth="1"/>
    <col min="12806" max="12806" width="17.28515625" customWidth="1"/>
    <col min="12807" max="12807" width="4.5703125" customWidth="1"/>
    <col min="12808" max="12808" width="10.140625" customWidth="1"/>
    <col min="13050" max="13050" width="4.85546875" customWidth="1"/>
    <col min="13051" max="13051" width="6.5703125" customWidth="1"/>
    <col min="13052" max="13052" width="10.140625" customWidth="1"/>
    <col min="13053" max="13053" width="0.42578125" customWidth="1"/>
    <col min="13054" max="13054" width="2.42578125" customWidth="1"/>
    <col min="13055" max="13055" width="4.42578125" customWidth="1"/>
    <col min="13056" max="13056" width="28.85546875" customWidth="1"/>
    <col min="13057" max="13057" width="2.85546875" customWidth="1"/>
    <col min="13058" max="13058" width="7.28515625" customWidth="1"/>
    <col min="13059" max="13059" width="10" customWidth="1"/>
    <col min="13060" max="13060" width="17.28515625" customWidth="1"/>
    <col min="13061" max="13061" width="15.42578125" customWidth="1"/>
    <col min="13062" max="13062" width="17.28515625" customWidth="1"/>
    <col min="13063" max="13063" width="4.5703125" customWidth="1"/>
    <col min="13064" max="13064" width="10.140625" customWidth="1"/>
    <col min="13306" max="13306" width="4.85546875" customWidth="1"/>
    <col min="13307" max="13307" width="6.5703125" customWidth="1"/>
    <col min="13308" max="13308" width="10.140625" customWidth="1"/>
    <col min="13309" max="13309" width="0.42578125" customWidth="1"/>
    <col min="13310" max="13310" width="2.42578125" customWidth="1"/>
    <col min="13311" max="13311" width="4.42578125" customWidth="1"/>
    <col min="13312" max="13312" width="28.85546875" customWidth="1"/>
    <col min="13313" max="13313" width="2.85546875" customWidth="1"/>
    <col min="13314" max="13314" width="7.28515625" customWidth="1"/>
    <col min="13315" max="13315" width="10" customWidth="1"/>
    <col min="13316" max="13316" width="17.28515625" customWidth="1"/>
    <col min="13317" max="13317" width="15.42578125" customWidth="1"/>
    <col min="13318" max="13318" width="17.28515625" customWidth="1"/>
    <col min="13319" max="13319" width="4.5703125" customWidth="1"/>
    <col min="13320" max="13320" width="10.140625" customWidth="1"/>
    <col min="13562" max="13562" width="4.85546875" customWidth="1"/>
    <col min="13563" max="13563" width="6.5703125" customWidth="1"/>
    <col min="13564" max="13564" width="10.140625" customWidth="1"/>
    <col min="13565" max="13565" width="0.42578125" customWidth="1"/>
    <col min="13566" max="13566" width="2.42578125" customWidth="1"/>
    <col min="13567" max="13567" width="4.42578125" customWidth="1"/>
    <col min="13568" max="13568" width="28.85546875" customWidth="1"/>
    <col min="13569" max="13569" width="2.85546875" customWidth="1"/>
    <col min="13570" max="13570" width="7.28515625" customWidth="1"/>
    <col min="13571" max="13571" width="10" customWidth="1"/>
    <col min="13572" max="13572" width="17.28515625" customWidth="1"/>
    <col min="13573" max="13573" width="15.42578125" customWidth="1"/>
    <col min="13574" max="13574" width="17.28515625" customWidth="1"/>
    <col min="13575" max="13575" width="4.5703125" customWidth="1"/>
    <col min="13576" max="13576" width="10.140625" customWidth="1"/>
    <col min="13818" max="13818" width="4.85546875" customWidth="1"/>
    <col min="13819" max="13819" width="6.5703125" customWidth="1"/>
    <col min="13820" max="13820" width="10.140625" customWidth="1"/>
    <col min="13821" max="13821" width="0.42578125" customWidth="1"/>
    <col min="13822" max="13822" width="2.42578125" customWidth="1"/>
    <col min="13823" max="13823" width="4.42578125" customWidth="1"/>
    <col min="13824" max="13824" width="28.85546875" customWidth="1"/>
    <col min="13825" max="13825" width="2.85546875" customWidth="1"/>
    <col min="13826" max="13826" width="7.28515625" customWidth="1"/>
    <col min="13827" max="13827" width="10" customWidth="1"/>
    <col min="13828" max="13828" width="17.28515625" customWidth="1"/>
    <col min="13829" max="13829" width="15.42578125" customWidth="1"/>
    <col min="13830" max="13830" width="17.28515625" customWidth="1"/>
    <col min="13831" max="13831" width="4.5703125" customWidth="1"/>
    <col min="13832" max="13832" width="10.140625" customWidth="1"/>
    <col min="14074" max="14074" width="4.85546875" customWidth="1"/>
    <col min="14075" max="14075" width="6.5703125" customWidth="1"/>
    <col min="14076" max="14076" width="10.140625" customWidth="1"/>
    <col min="14077" max="14077" width="0.42578125" customWidth="1"/>
    <col min="14078" max="14078" width="2.42578125" customWidth="1"/>
    <col min="14079" max="14079" width="4.42578125" customWidth="1"/>
    <col min="14080" max="14080" width="28.85546875" customWidth="1"/>
    <col min="14081" max="14081" width="2.85546875" customWidth="1"/>
    <col min="14082" max="14082" width="7.28515625" customWidth="1"/>
    <col min="14083" max="14083" width="10" customWidth="1"/>
    <col min="14084" max="14084" width="17.28515625" customWidth="1"/>
    <col min="14085" max="14085" width="15.42578125" customWidth="1"/>
    <col min="14086" max="14086" width="17.28515625" customWidth="1"/>
    <col min="14087" max="14087" width="4.5703125" customWidth="1"/>
    <col min="14088" max="14088" width="10.140625" customWidth="1"/>
    <col min="14330" max="14330" width="4.85546875" customWidth="1"/>
    <col min="14331" max="14331" width="6.5703125" customWidth="1"/>
    <col min="14332" max="14332" width="10.140625" customWidth="1"/>
    <col min="14333" max="14333" width="0.42578125" customWidth="1"/>
    <col min="14334" max="14334" width="2.42578125" customWidth="1"/>
    <col min="14335" max="14335" width="4.42578125" customWidth="1"/>
    <col min="14336" max="14336" width="28.85546875" customWidth="1"/>
    <col min="14337" max="14337" width="2.85546875" customWidth="1"/>
    <col min="14338" max="14338" width="7.28515625" customWidth="1"/>
    <col min="14339" max="14339" width="10" customWidth="1"/>
    <col min="14340" max="14340" width="17.28515625" customWidth="1"/>
    <col min="14341" max="14341" width="15.42578125" customWidth="1"/>
    <col min="14342" max="14342" width="17.28515625" customWidth="1"/>
    <col min="14343" max="14343" width="4.5703125" customWidth="1"/>
    <col min="14344" max="14344" width="10.140625" customWidth="1"/>
    <col min="14586" max="14586" width="4.85546875" customWidth="1"/>
    <col min="14587" max="14587" width="6.5703125" customWidth="1"/>
    <col min="14588" max="14588" width="10.140625" customWidth="1"/>
    <col min="14589" max="14589" width="0.42578125" customWidth="1"/>
    <col min="14590" max="14590" width="2.42578125" customWidth="1"/>
    <col min="14591" max="14591" width="4.42578125" customWidth="1"/>
    <col min="14592" max="14592" width="28.85546875" customWidth="1"/>
    <col min="14593" max="14593" width="2.85546875" customWidth="1"/>
    <col min="14594" max="14594" width="7.28515625" customWidth="1"/>
    <col min="14595" max="14595" width="10" customWidth="1"/>
    <col min="14596" max="14596" width="17.28515625" customWidth="1"/>
    <col min="14597" max="14597" width="15.42578125" customWidth="1"/>
    <col min="14598" max="14598" width="17.28515625" customWidth="1"/>
    <col min="14599" max="14599" width="4.5703125" customWidth="1"/>
    <col min="14600" max="14600" width="10.140625" customWidth="1"/>
    <col min="14842" max="14842" width="4.85546875" customWidth="1"/>
    <col min="14843" max="14843" width="6.5703125" customWidth="1"/>
    <col min="14844" max="14844" width="10.140625" customWidth="1"/>
    <col min="14845" max="14845" width="0.42578125" customWidth="1"/>
    <col min="14846" max="14846" width="2.42578125" customWidth="1"/>
    <col min="14847" max="14847" width="4.42578125" customWidth="1"/>
    <col min="14848" max="14848" width="28.85546875" customWidth="1"/>
    <col min="14849" max="14849" width="2.85546875" customWidth="1"/>
    <col min="14850" max="14850" width="7.28515625" customWidth="1"/>
    <col min="14851" max="14851" width="10" customWidth="1"/>
    <col min="14852" max="14852" width="17.28515625" customWidth="1"/>
    <col min="14853" max="14853" width="15.42578125" customWidth="1"/>
    <col min="14854" max="14854" width="17.28515625" customWidth="1"/>
    <col min="14855" max="14855" width="4.5703125" customWidth="1"/>
    <col min="14856" max="14856" width="10.140625" customWidth="1"/>
    <col min="15098" max="15098" width="4.85546875" customWidth="1"/>
    <col min="15099" max="15099" width="6.5703125" customWidth="1"/>
    <col min="15100" max="15100" width="10.140625" customWidth="1"/>
    <col min="15101" max="15101" width="0.42578125" customWidth="1"/>
    <col min="15102" max="15102" width="2.42578125" customWidth="1"/>
    <col min="15103" max="15103" width="4.42578125" customWidth="1"/>
    <col min="15104" max="15104" width="28.85546875" customWidth="1"/>
    <col min="15105" max="15105" width="2.85546875" customWidth="1"/>
    <col min="15106" max="15106" width="7.28515625" customWidth="1"/>
    <col min="15107" max="15107" width="10" customWidth="1"/>
    <col min="15108" max="15108" width="17.28515625" customWidth="1"/>
    <col min="15109" max="15109" width="15.42578125" customWidth="1"/>
    <col min="15110" max="15110" width="17.28515625" customWidth="1"/>
    <col min="15111" max="15111" width="4.5703125" customWidth="1"/>
    <col min="15112" max="15112" width="10.140625" customWidth="1"/>
    <col min="15354" max="15354" width="4.85546875" customWidth="1"/>
    <col min="15355" max="15355" width="6.5703125" customWidth="1"/>
    <col min="15356" max="15356" width="10.140625" customWidth="1"/>
    <col min="15357" max="15357" width="0.42578125" customWidth="1"/>
    <col min="15358" max="15358" width="2.42578125" customWidth="1"/>
    <col min="15359" max="15359" width="4.42578125" customWidth="1"/>
    <col min="15360" max="15360" width="28.85546875" customWidth="1"/>
    <col min="15361" max="15361" width="2.85546875" customWidth="1"/>
    <col min="15362" max="15362" width="7.28515625" customWidth="1"/>
    <col min="15363" max="15363" width="10" customWidth="1"/>
    <col min="15364" max="15364" width="17.28515625" customWidth="1"/>
    <col min="15365" max="15365" width="15.42578125" customWidth="1"/>
    <col min="15366" max="15366" width="17.28515625" customWidth="1"/>
    <col min="15367" max="15367" width="4.5703125" customWidth="1"/>
    <col min="15368" max="15368" width="10.140625" customWidth="1"/>
    <col min="15610" max="15610" width="4.85546875" customWidth="1"/>
    <col min="15611" max="15611" width="6.5703125" customWidth="1"/>
    <col min="15612" max="15612" width="10.140625" customWidth="1"/>
    <col min="15613" max="15613" width="0.42578125" customWidth="1"/>
    <col min="15614" max="15614" width="2.42578125" customWidth="1"/>
    <col min="15615" max="15615" width="4.42578125" customWidth="1"/>
    <col min="15616" max="15616" width="28.85546875" customWidth="1"/>
    <col min="15617" max="15617" width="2.85546875" customWidth="1"/>
    <col min="15618" max="15618" width="7.28515625" customWidth="1"/>
    <col min="15619" max="15619" width="10" customWidth="1"/>
    <col min="15620" max="15620" width="17.28515625" customWidth="1"/>
    <col min="15621" max="15621" width="15.42578125" customWidth="1"/>
    <col min="15622" max="15622" width="17.28515625" customWidth="1"/>
    <col min="15623" max="15623" width="4.5703125" customWidth="1"/>
    <col min="15624" max="15624" width="10.140625" customWidth="1"/>
    <col min="15866" max="15866" width="4.85546875" customWidth="1"/>
    <col min="15867" max="15867" width="6.5703125" customWidth="1"/>
    <col min="15868" max="15868" width="10.140625" customWidth="1"/>
    <col min="15869" max="15869" width="0.42578125" customWidth="1"/>
    <col min="15870" max="15870" width="2.42578125" customWidth="1"/>
    <col min="15871" max="15871" width="4.42578125" customWidth="1"/>
    <col min="15872" max="15872" width="28.85546875" customWidth="1"/>
    <col min="15873" max="15873" width="2.85546875" customWidth="1"/>
    <col min="15874" max="15874" width="7.28515625" customWidth="1"/>
    <col min="15875" max="15875" width="10" customWidth="1"/>
    <col min="15876" max="15876" width="17.28515625" customWidth="1"/>
    <col min="15877" max="15877" width="15.42578125" customWidth="1"/>
    <col min="15878" max="15878" width="17.28515625" customWidth="1"/>
    <col min="15879" max="15879" width="4.5703125" customWidth="1"/>
    <col min="15880" max="15880" width="10.140625" customWidth="1"/>
    <col min="16122" max="16122" width="4.85546875" customWidth="1"/>
    <col min="16123" max="16123" width="6.5703125" customWidth="1"/>
    <col min="16124" max="16124" width="10.140625" customWidth="1"/>
    <col min="16125" max="16125" width="0.42578125" customWidth="1"/>
    <col min="16126" max="16126" width="2.42578125" customWidth="1"/>
    <col min="16127" max="16127" width="4.42578125" customWidth="1"/>
    <col min="16128" max="16128" width="28.85546875" customWidth="1"/>
    <col min="16129" max="16129" width="2.85546875" customWidth="1"/>
    <col min="16130" max="16130" width="7.28515625" customWidth="1"/>
    <col min="16131" max="16131" width="10" customWidth="1"/>
    <col min="16132" max="16132" width="17.28515625" customWidth="1"/>
    <col min="16133" max="16133" width="15.42578125" customWidth="1"/>
    <col min="16134" max="16134" width="17.28515625" customWidth="1"/>
    <col min="16135" max="16135" width="4.5703125" customWidth="1"/>
    <col min="16136" max="16136" width="10.140625" customWidth="1"/>
  </cols>
  <sheetData>
    <row r="1" spans="1:8" ht="16.149999999999999" customHeight="1" x14ac:dyDescent="0.25">
      <c r="A1" s="270" t="s">
        <v>394</v>
      </c>
      <c r="B1" s="275"/>
      <c r="C1" s="275"/>
      <c r="D1" s="275"/>
      <c r="E1" s="275"/>
      <c r="F1" s="275"/>
      <c r="G1" s="275"/>
      <c r="H1" s="275"/>
    </row>
    <row r="2" spans="1:8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ht="16.149999999999999" customHeight="1" thickBot="1" x14ac:dyDescent="0.3">
      <c r="A3" s="274" t="s">
        <v>136</v>
      </c>
      <c r="B3" s="275"/>
      <c r="C3" s="275"/>
      <c r="D3" s="275"/>
      <c r="E3" s="275"/>
      <c r="F3" s="275"/>
      <c r="G3" s="275"/>
      <c r="H3" s="275"/>
    </row>
    <row r="4" spans="1:8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95"/>
      <c r="F4" s="295"/>
      <c r="G4" s="295"/>
      <c r="H4" s="282" t="s">
        <v>11</v>
      </c>
    </row>
    <row r="5" spans="1:8" ht="44.85" customHeight="1" thickBot="1" x14ac:dyDescent="0.3">
      <c r="A5" s="293"/>
      <c r="B5" s="294"/>
      <c r="C5" s="294"/>
      <c r="D5" s="30" t="s">
        <v>12</v>
      </c>
      <c r="E5" s="30" t="s">
        <v>13</v>
      </c>
      <c r="F5" s="30" t="s">
        <v>14</v>
      </c>
      <c r="G5" s="30" t="s">
        <v>15</v>
      </c>
      <c r="H5" s="296"/>
    </row>
    <row r="6" spans="1:8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ht="16.149999999999999" customHeight="1" x14ac:dyDescent="0.25">
      <c r="A7" s="34"/>
      <c r="B7" s="108"/>
      <c r="C7" s="297"/>
      <c r="D7" s="298"/>
      <c r="E7" s="298"/>
      <c r="F7" s="298"/>
      <c r="G7" s="299"/>
      <c r="H7" s="36"/>
    </row>
    <row r="8" spans="1:8" ht="30.4" customHeight="1" x14ac:dyDescent="0.25">
      <c r="A8" s="77" t="s">
        <v>16</v>
      </c>
      <c r="B8" s="78" t="s">
        <v>168</v>
      </c>
      <c r="C8" s="79" t="s">
        <v>166</v>
      </c>
      <c r="D8" s="80"/>
      <c r="E8" s="80">
        <f>13.65+(КИПиА!L386/1000)</f>
        <v>28.49</v>
      </c>
      <c r="F8" s="80">
        <f>КИПиА!L387/1000</f>
        <v>275.57</v>
      </c>
      <c r="G8" s="80"/>
      <c r="H8" s="81">
        <f>G8+F8+E8+D8</f>
        <v>304.06</v>
      </c>
    </row>
    <row r="9" spans="1:8" ht="43.5" customHeight="1" x14ac:dyDescent="0.25">
      <c r="A9" s="77"/>
      <c r="B9" s="78"/>
      <c r="C9" s="79" t="s">
        <v>39</v>
      </c>
      <c r="D9" s="80">
        <v>1</v>
      </c>
      <c r="E9" s="80">
        <v>6.19</v>
      </c>
      <c r="F9" s="80">
        <v>3.8</v>
      </c>
      <c r="G9" s="80"/>
      <c r="H9" s="81"/>
    </row>
    <row r="10" spans="1:8" ht="16.149999999999999" customHeight="1" thickBot="1" x14ac:dyDescent="0.3">
      <c r="A10" s="77"/>
      <c r="B10" s="78"/>
      <c r="C10" s="79" t="s">
        <v>118</v>
      </c>
      <c r="D10" s="109">
        <f>D9*D8</f>
        <v>0</v>
      </c>
      <c r="E10" s="109">
        <f>E9*E8</f>
        <v>176.35</v>
      </c>
      <c r="F10" s="109">
        <f>F9*F8</f>
        <v>1047.17</v>
      </c>
      <c r="G10" s="80"/>
      <c r="H10" s="110">
        <f>G10+F10+E10+D10</f>
        <v>1223.52</v>
      </c>
    </row>
    <row r="11" spans="1:8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ht="24.75" customHeight="1" x14ac:dyDescent="0.25">
      <c r="A12" s="95" t="s">
        <v>18</v>
      </c>
      <c r="B12" s="78" t="s">
        <v>111</v>
      </c>
      <c r="C12" s="79" t="s">
        <v>63</v>
      </c>
      <c r="D12" s="96">
        <f>D10*1.8%</f>
        <v>0</v>
      </c>
      <c r="E12" s="96">
        <f>E10*1.8%</f>
        <v>3.17</v>
      </c>
      <c r="F12" s="97"/>
      <c r="G12" s="97"/>
      <c r="H12" s="98">
        <f>G12+F12+E12+D12</f>
        <v>3.17</v>
      </c>
    </row>
    <row r="13" spans="1:8" ht="16.149999999999999" customHeight="1" x14ac:dyDescent="0.25">
      <c r="A13" s="77"/>
      <c r="B13" s="78"/>
      <c r="C13" s="79" t="s">
        <v>30</v>
      </c>
      <c r="D13" s="80">
        <f>D12</f>
        <v>0</v>
      </c>
      <c r="E13" s="80">
        <f>E12</f>
        <v>3.17</v>
      </c>
      <c r="F13" s="80"/>
      <c r="G13" s="80"/>
      <c r="H13" s="81">
        <f>G13+F13+E13+D13</f>
        <v>3.17</v>
      </c>
    </row>
    <row r="14" spans="1:8" ht="16.149999999999999" customHeight="1" thickBot="1" x14ac:dyDescent="0.3">
      <c r="A14" s="77"/>
      <c r="B14" s="78"/>
      <c r="C14" s="79" t="s">
        <v>40</v>
      </c>
      <c r="D14" s="80">
        <f>D13+D10</f>
        <v>0</v>
      </c>
      <c r="E14" s="80">
        <f>E13+E10</f>
        <v>179.52</v>
      </c>
      <c r="F14" s="80">
        <f>F13+F10</f>
        <v>1047.17</v>
      </c>
      <c r="G14" s="80"/>
      <c r="H14" s="81">
        <f>H13+H10</f>
        <v>1226.69</v>
      </c>
    </row>
    <row r="15" spans="1:8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ht="29.25" customHeight="1" x14ac:dyDescent="0.25">
      <c r="A16" s="95" t="s">
        <v>19</v>
      </c>
      <c r="B16" s="78" t="s">
        <v>113</v>
      </c>
      <c r="C16" s="79" t="s">
        <v>64</v>
      </c>
      <c r="D16" s="96">
        <f>D14*1.5%</f>
        <v>0</v>
      </c>
      <c r="E16" s="96">
        <f>E14*1.5%</f>
        <v>2.69</v>
      </c>
      <c r="F16" s="97"/>
      <c r="G16" s="97"/>
      <c r="H16" s="98">
        <f>G16+F16+E16+D16</f>
        <v>2.69</v>
      </c>
    </row>
    <row r="17" spans="1:9" ht="16.149999999999999" customHeight="1" x14ac:dyDescent="0.25">
      <c r="A17" s="77"/>
      <c r="B17" s="78"/>
      <c r="C17" s="79" t="s">
        <v>31</v>
      </c>
      <c r="D17" s="80">
        <f>D16</f>
        <v>0</v>
      </c>
      <c r="E17" s="80">
        <f>E16</f>
        <v>2.69</v>
      </c>
      <c r="F17" s="80"/>
      <c r="G17" s="80"/>
      <c r="H17" s="81">
        <f>H16</f>
        <v>2.69</v>
      </c>
    </row>
    <row r="18" spans="1:9" ht="16.149999999999999" customHeight="1" thickBot="1" x14ac:dyDescent="0.3">
      <c r="A18" s="77"/>
      <c r="B18" s="78"/>
      <c r="C18" s="79" t="s">
        <v>119</v>
      </c>
      <c r="D18" s="80">
        <f>D17+D14</f>
        <v>0</v>
      </c>
      <c r="E18" s="80">
        <f>E17+E14</f>
        <v>182.21</v>
      </c>
      <c r="F18" s="80">
        <f>F17+F14</f>
        <v>1047.17</v>
      </c>
      <c r="G18" s="80"/>
      <c r="H18" s="81">
        <f>H17+H14</f>
        <v>1229.3800000000001</v>
      </c>
    </row>
    <row r="19" spans="1:9" ht="16.149999999999999" customHeight="1" x14ac:dyDescent="0.25">
      <c r="A19" s="90"/>
      <c r="B19" s="91"/>
      <c r="C19" s="92" t="s">
        <v>52</v>
      </c>
      <c r="D19" s="93"/>
      <c r="E19" s="93"/>
      <c r="F19" s="93"/>
      <c r="G19" s="93"/>
      <c r="H19" s="94"/>
    </row>
    <row r="20" spans="1:9" ht="28.5" customHeight="1" x14ac:dyDescent="0.25">
      <c r="A20" s="99" t="s">
        <v>21</v>
      </c>
      <c r="B20" s="111" t="s">
        <v>116</v>
      </c>
      <c r="C20" s="40" t="s">
        <v>67</v>
      </c>
      <c r="D20" s="96"/>
      <c r="E20" s="97"/>
      <c r="F20" s="97"/>
      <c r="G20" s="97">
        <f>H18*1.93%</f>
        <v>23.73</v>
      </c>
      <c r="H20" s="98">
        <f>G20</f>
        <v>23.73</v>
      </c>
      <c r="I20" s="113"/>
    </row>
    <row r="21" spans="1:9" ht="16.5" customHeight="1" x14ac:dyDescent="0.25">
      <c r="A21" s="99"/>
      <c r="B21" s="111"/>
      <c r="C21" s="112" t="s">
        <v>122</v>
      </c>
      <c r="D21" s="96"/>
      <c r="E21" s="97"/>
      <c r="F21" s="97"/>
      <c r="G21" s="97">
        <f>G20</f>
        <v>23.73</v>
      </c>
      <c r="H21" s="98">
        <f>H20</f>
        <v>23.73</v>
      </c>
      <c r="I21" s="113"/>
    </row>
    <row r="22" spans="1:9" ht="16.149999999999999" customHeight="1" x14ac:dyDescent="0.25">
      <c r="A22" s="77"/>
      <c r="B22" s="78"/>
      <c r="C22" s="79" t="s">
        <v>120</v>
      </c>
      <c r="D22" s="80">
        <f>D18</f>
        <v>0</v>
      </c>
      <c r="E22" s="80">
        <f>E18</f>
        <v>182.21</v>
      </c>
      <c r="F22" s="80">
        <f>F18</f>
        <v>1047.17</v>
      </c>
      <c r="G22" s="80">
        <f>G20</f>
        <v>23.73</v>
      </c>
      <c r="H22" s="81">
        <f>H21+H18</f>
        <v>1253.1099999999999</v>
      </c>
    </row>
    <row r="23" spans="1:9" ht="16.149999999999999" customHeight="1" x14ac:dyDescent="0.25">
      <c r="A23" s="77" t="s">
        <v>25</v>
      </c>
      <c r="B23" s="78" t="s">
        <v>32</v>
      </c>
      <c r="C23" s="79" t="s">
        <v>46</v>
      </c>
      <c r="D23" s="80">
        <f>D22*2%</f>
        <v>0</v>
      </c>
      <c r="E23" s="80">
        <f>E22*2%</f>
        <v>3.64</v>
      </c>
      <c r="F23" s="80">
        <f>F22*2%</f>
        <v>20.94</v>
      </c>
      <c r="G23" s="80">
        <f>G22*2%</f>
        <v>0.47</v>
      </c>
      <c r="H23" s="81">
        <f>G23+F23+E23+D23</f>
        <v>25.05</v>
      </c>
      <c r="I23" s="114"/>
    </row>
    <row r="24" spans="1:9" s="113" customFormat="1" ht="16.149999999999999" customHeight="1" x14ac:dyDescent="0.25">
      <c r="A24" s="195" t="s">
        <v>26</v>
      </c>
      <c r="B24" s="111"/>
      <c r="C24" s="112" t="s">
        <v>47</v>
      </c>
      <c r="D24" s="80">
        <f>D23+D22</f>
        <v>0</v>
      </c>
      <c r="E24" s="80">
        <f>E23+E22</f>
        <v>185.85</v>
      </c>
      <c r="F24" s="80">
        <f>F23+F22</f>
        <v>1068.1099999999999</v>
      </c>
      <c r="G24" s="80">
        <f>G23+G22</f>
        <v>24.2</v>
      </c>
      <c r="H24" s="81">
        <f>H23+H22</f>
        <v>1278.1600000000001</v>
      </c>
      <c r="I24" s="196"/>
    </row>
    <row r="25" spans="1:9" ht="16.149999999999999" customHeight="1" x14ac:dyDescent="0.25">
      <c r="A25" s="77" t="s">
        <v>27</v>
      </c>
      <c r="B25" s="78"/>
      <c r="C25" s="79" t="s">
        <v>434</v>
      </c>
      <c r="D25" s="80">
        <f>D24*20%</f>
        <v>0</v>
      </c>
      <c r="E25" s="80">
        <f>E24*20%</f>
        <v>37.17</v>
      </c>
      <c r="F25" s="80">
        <f>F24*20%</f>
        <v>213.62</v>
      </c>
      <c r="G25" s="80">
        <f>G24*20%</f>
        <v>4.84</v>
      </c>
      <c r="H25" s="81">
        <f>G25+F25+E25+D25</f>
        <v>255.63</v>
      </c>
      <c r="I25" s="114"/>
    </row>
    <row r="26" spans="1:9" ht="16.149999999999999" customHeight="1" thickBot="1" x14ac:dyDescent="0.3">
      <c r="A26" s="103" t="s">
        <v>28</v>
      </c>
      <c r="B26" s="104"/>
      <c r="C26" s="105" t="s">
        <v>49</v>
      </c>
      <c r="D26" s="106">
        <f>D25+D24</f>
        <v>0</v>
      </c>
      <c r="E26" s="106">
        <f>E25+E24</f>
        <v>223.02</v>
      </c>
      <c r="F26" s="106"/>
      <c r="G26" s="106">
        <f>G25+G24</f>
        <v>29.04</v>
      </c>
      <c r="H26" s="194">
        <f>H25+H24</f>
        <v>1533.79</v>
      </c>
      <c r="I26" s="114"/>
    </row>
    <row r="27" spans="1:9" ht="16.149999999999999" customHeight="1" x14ac:dyDescent="0.25">
      <c r="A27" s="270"/>
      <c r="B27" s="275"/>
      <c r="C27" s="275"/>
      <c r="D27" s="275"/>
      <c r="E27" s="275"/>
      <c r="F27" s="275"/>
      <c r="G27" s="275"/>
      <c r="H27" s="275"/>
    </row>
    <row r="28" spans="1:9" ht="16.5" customHeight="1" x14ac:dyDescent="0.25">
      <c r="A28" s="274" t="s">
        <v>33</v>
      </c>
      <c r="B28" s="275"/>
      <c r="C28" s="275"/>
      <c r="D28" s="291"/>
      <c r="E28" s="291"/>
      <c r="F28" s="291"/>
      <c r="G28" s="291"/>
      <c r="H28" s="291"/>
    </row>
    <row r="29" spans="1:9" ht="16.149999999999999" customHeight="1" x14ac:dyDescent="0.25">
      <c r="A29" s="270" t="s">
        <v>34</v>
      </c>
      <c r="B29" s="275"/>
      <c r="C29" s="275"/>
      <c r="D29" s="275"/>
      <c r="E29" s="275"/>
      <c r="F29" s="275"/>
      <c r="G29" s="275"/>
      <c r="H29" s="275"/>
    </row>
    <row r="30" spans="1:9" ht="16.5" customHeight="1" x14ac:dyDescent="0.25">
      <c r="A30" s="274" t="s">
        <v>35</v>
      </c>
      <c r="B30" s="275"/>
      <c r="C30" s="275"/>
      <c r="D30" s="291"/>
      <c r="E30" s="291"/>
      <c r="F30" s="291"/>
      <c r="G30" s="291"/>
      <c r="H30" s="291"/>
    </row>
    <row r="31" spans="1:9" ht="16.149999999999999" customHeight="1" x14ac:dyDescent="0.25">
      <c r="A31" s="270" t="s">
        <v>34</v>
      </c>
      <c r="B31" s="275"/>
      <c r="C31" s="275"/>
      <c r="D31" s="275"/>
      <c r="E31" s="275"/>
      <c r="F31" s="275"/>
      <c r="G31" s="275"/>
      <c r="H31" s="275"/>
    </row>
    <row r="32" spans="1:9" ht="29.25" customHeight="1" x14ac:dyDescent="0.25">
      <c r="A32" s="274" t="s">
        <v>36</v>
      </c>
      <c r="B32" s="275"/>
      <c r="C32" s="115"/>
      <c r="D32" s="116"/>
      <c r="E32" s="291"/>
      <c r="F32" s="291"/>
      <c r="G32" s="291"/>
      <c r="H32" s="291"/>
    </row>
    <row r="33" spans="1:8" ht="16.149999999999999" customHeight="1" x14ac:dyDescent="0.25">
      <c r="A33" s="274"/>
      <c r="B33" s="275"/>
      <c r="C33" s="116"/>
      <c r="D33" s="116"/>
      <c r="E33" s="275"/>
      <c r="F33" s="275"/>
      <c r="G33" s="275"/>
      <c r="H33" s="275"/>
    </row>
    <row r="34" spans="1:8" x14ac:dyDescent="0.25">
      <c r="A34" s="274" t="s">
        <v>6</v>
      </c>
      <c r="B34" s="275"/>
      <c r="C34" s="292"/>
      <c r="D34" s="292"/>
      <c r="E34" s="292"/>
      <c r="F34" s="292"/>
      <c r="G34" s="292"/>
      <c r="H34" s="292"/>
    </row>
    <row r="35" spans="1:8" x14ac:dyDescent="0.25">
      <c r="A35" s="290" t="s">
        <v>37</v>
      </c>
      <c r="B35" s="275"/>
      <c r="C35" s="275"/>
      <c r="D35" s="275"/>
      <c r="E35" s="275"/>
      <c r="F35" s="275"/>
      <c r="G35" s="275"/>
      <c r="H35" s="275"/>
    </row>
  </sheetData>
  <mergeCells count="25">
    <mergeCell ref="A35:D35"/>
    <mergeCell ref="E35:H35"/>
    <mergeCell ref="A31:H31"/>
    <mergeCell ref="A32:B32"/>
    <mergeCell ref="E32:H32"/>
    <mergeCell ref="A33:B33"/>
    <mergeCell ref="E33:H33"/>
    <mergeCell ref="A34:B34"/>
    <mergeCell ref="C34:D34"/>
    <mergeCell ref="E34:H34"/>
    <mergeCell ref="A30:C30"/>
    <mergeCell ref="D30:H30"/>
    <mergeCell ref="A1:H1"/>
    <mergeCell ref="A2:H2"/>
    <mergeCell ref="A3:H3"/>
    <mergeCell ref="A4:A5"/>
    <mergeCell ref="B4:B5"/>
    <mergeCell ref="C4:C5"/>
    <mergeCell ref="D4:G4"/>
    <mergeCell ref="H4:H5"/>
    <mergeCell ref="C7:G7"/>
    <mergeCell ref="A27:H27"/>
    <mergeCell ref="A28:C28"/>
    <mergeCell ref="D28:H28"/>
    <mergeCell ref="A29:H29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2"/>
  <sheetViews>
    <sheetView topLeftCell="A262" zoomScaleNormal="100" workbookViewId="0">
      <selection activeCell="A12" sqref="A12:XFD12"/>
    </sheetView>
  </sheetViews>
  <sheetFormatPr defaultColWidth="9.140625" defaultRowHeight="15" x14ac:dyDescent="0.25"/>
  <cols>
    <col min="1" max="1" width="4" style="133" customWidth="1"/>
    <col min="2" max="2" width="11.5703125" style="133" customWidth="1"/>
    <col min="3" max="3" width="19.140625" style="133" customWidth="1"/>
    <col min="4" max="6" width="7.85546875" style="133" customWidth="1"/>
    <col min="7" max="7" width="14.7109375" style="133" customWidth="1"/>
    <col min="8" max="11" width="7.85546875" style="133" customWidth="1"/>
    <col min="12" max="16384" width="9.140625" style="133"/>
  </cols>
  <sheetData>
    <row r="1" spans="1:11" ht="14.25" customHeight="1" x14ac:dyDescent="0.25">
      <c r="A1" s="308" t="s">
        <v>382</v>
      </c>
      <c r="B1" s="301"/>
      <c r="C1" s="301"/>
      <c r="D1" s="301"/>
      <c r="E1" s="301"/>
      <c r="F1" s="301"/>
      <c r="G1" s="301"/>
      <c r="H1" s="301"/>
      <c r="I1" s="301"/>
      <c r="J1" s="309" t="s">
        <v>381</v>
      </c>
      <c r="K1" s="301"/>
    </row>
    <row r="2" spans="1:11" ht="18.2" customHeight="1" x14ac:dyDescent="0.25">
      <c r="A2" s="310" t="s">
        <v>380</v>
      </c>
      <c r="B2" s="301"/>
      <c r="C2" s="306" t="s">
        <v>170</v>
      </c>
      <c r="D2" s="301"/>
      <c r="E2" s="301"/>
      <c r="F2" s="310" t="s">
        <v>379</v>
      </c>
      <c r="G2" s="301"/>
      <c r="H2" s="306" t="s">
        <v>170</v>
      </c>
      <c r="I2" s="301"/>
      <c r="J2" s="301"/>
      <c r="K2" s="301"/>
    </row>
    <row r="3" spans="1:11" ht="18.2" customHeight="1" x14ac:dyDescent="0.25">
      <c r="A3" s="306" t="s">
        <v>170</v>
      </c>
      <c r="B3" s="301"/>
      <c r="C3" s="306" t="s">
        <v>170</v>
      </c>
      <c r="D3" s="301"/>
      <c r="E3" s="301"/>
      <c r="F3" s="306" t="s">
        <v>170</v>
      </c>
      <c r="G3" s="301"/>
      <c r="H3" s="306" t="s">
        <v>170</v>
      </c>
      <c r="I3" s="301"/>
      <c r="J3" s="301"/>
      <c r="K3" s="301"/>
    </row>
    <row r="4" spans="1:11" ht="5.85" customHeight="1" x14ac:dyDescent="0.25"/>
    <row r="5" spans="1:11" ht="18.2" customHeight="1" x14ac:dyDescent="0.25">
      <c r="A5" s="307" t="s">
        <v>170</v>
      </c>
      <c r="B5" s="303"/>
      <c r="C5" s="306" t="s">
        <v>170</v>
      </c>
      <c r="D5" s="301"/>
      <c r="E5" s="301"/>
      <c r="F5" s="307" t="s">
        <v>170</v>
      </c>
      <c r="G5" s="303"/>
      <c r="H5" s="306" t="s">
        <v>170</v>
      </c>
      <c r="I5" s="301"/>
      <c r="J5" s="301"/>
      <c r="K5" s="301"/>
    </row>
    <row r="6" spans="1:11" ht="14.25" customHeight="1" x14ac:dyDescent="0.25">
      <c r="A6" s="300" t="s">
        <v>378</v>
      </c>
      <c r="B6" s="301"/>
      <c r="C6" s="301"/>
      <c r="D6" s="301"/>
      <c r="E6" s="301"/>
      <c r="F6" s="300" t="s">
        <v>378</v>
      </c>
      <c r="G6" s="301"/>
      <c r="H6" s="301"/>
      <c r="I6" s="301"/>
      <c r="J6" s="301"/>
      <c r="K6" s="301"/>
    </row>
    <row r="7" spans="1:11" ht="14.25" customHeight="1" x14ac:dyDescent="0.25"/>
    <row r="8" spans="1:11" ht="57.75" customHeight="1" x14ac:dyDescent="0.25">
      <c r="A8" s="302" t="s">
        <v>377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11.45" customHeight="1" x14ac:dyDescent="0.25">
      <c r="A9" s="304" t="s">
        <v>376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</row>
    <row r="10" spans="1:11" ht="19.7" customHeight="1" x14ac:dyDescent="0.25">
      <c r="A10" s="302" t="s">
        <v>375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</row>
    <row r="11" spans="1:11" ht="11.45" customHeight="1" x14ac:dyDescent="0.25">
      <c r="A11" s="304" t="s">
        <v>374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</row>
    <row r="12" spans="1:11" ht="28.7" customHeight="1" x14ac:dyDescent="0.25">
      <c r="A12" s="315" t="s">
        <v>373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</row>
    <row r="13" spans="1:11" ht="28.7" customHeight="1" x14ac:dyDescent="0.25">
      <c r="A13" s="316" t="s">
        <v>372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1" ht="18.95" customHeight="1" x14ac:dyDescent="0.25">
      <c r="A14" s="313" t="s">
        <v>371</v>
      </c>
      <c r="B14" s="301"/>
      <c r="C14" s="313" t="s">
        <v>370</v>
      </c>
      <c r="D14" s="301"/>
      <c r="E14" s="301"/>
      <c r="F14" s="301"/>
      <c r="G14" s="301"/>
      <c r="H14" s="301"/>
      <c r="I14" s="301"/>
      <c r="J14" s="301"/>
      <c r="K14" s="301"/>
    </row>
    <row r="15" spans="1:11" ht="18.95" customHeight="1" x14ac:dyDescent="0.25">
      <c r="A15" s="313" t="s">
        <v>10</v>
      </c>
      <c r="B15" s="301"/>
      <c r="C15" s="301"/>
      <c r="D15" s="314">
        <v>1139.0619999999999</v>
      </c>
      <c r="E15" s="301"/>
      <c r="F15" s="313" t="s">
        <v>364</v>
      </c>
      <c r="G15" s="301"/>
      <c r="H15" s="301"/>
      <c r="I15" s="301"/>
      <c r="J15" s="301"/>
      <c r="K15" s="301"/>
    </row>
    <row r="16" spans="1:11" ht="14.25" customHeight="1" x14ac:dyDescent="0.25">
      <c r="A16" s="313" t="s">
        <v>170</v>
      </c>
      <c r="B16" s="301"/>
      <c r="C16" s="143" t="s">
        <v>369</v>
      </c>
      <c r="D16" s="314">
        <v>0</v>
      </c>
      <c r="E16" s="301"/>
      <c r="F16" s="313" t="s">
        <v>364</v>
      </c>
      <c r="G16" s="301"/>
      <c r="H16" s="301"/>
      <c r="I16" s="301"/>
      <c r="J16" s="301"/>
      <c r="K16" s="301"/>
    </row>
    <row r="17" spans="1:11" ht="14.25" customHeight="1" x14ac:dyDescent="0.25">
      <c r="A17" s="301"/>
      <c r="B17" s="301"/>
      <c r="C17" s="143" t="s">
        <v>368</v>
      </c>
      <c r="D17" s="314">
        <v>91.885999999999996</v>
      </c>
      <c r="E17" s="301"/>
      <c r="F17" s="313" t="s">
        <v>364</v>
      </c>
      <c r="G17" s="301"/>
      <c r="H17" s="301"/>
      <c r="I17" s="301"/>
      <c r="J17" s="301"/>
      <c r="K17" s="301"/>
    </row>
    <row r="18" spans="1:11" ht="14.25" customHeight="1" x14ac:dyDescent="0.25">
      <c r="A18" s="301"/>
      <c r="B18" s="301"/>
      <c r="C18" s="143" t="s">
        <v>367</v>
      </c>
      <c r="D18" s="314">
        <v>1047.1759999999999</v>
      </c>
      <c r="E18" s="301"/>
      <c r="F18" s="313" t="s">
        <v>364</v>
      </c>
      <c r="G18" s="301"/>
      <c r="H18" s="301"/>
      <c r="I18" s="301"/>
      <c r="J18" s="301"/>
      <c r="K18" s="301"/>
    </row>
    <row r="19" spans="1:11" ht="14.25" customHeight="1" x14ac:dyDescent="0.25">
      <c r="A19" s="301"/>
      <c r="B19" s="301"/>
      <c r="C19" s="143" t="s">
        <v>366</v>
      </c>
      <c r="D19" s="314">
        <v>0</v>
      </c>
      <c r="E19" s="301"/>
      <c r="F19" s="313" t="s">
        <v>364</v>
      </c>
      <c r="G19" s="301"/>
      <c r="H19" s="301"/>
      <c r="I19" s="301"/>
      <c r="J19" s="301"/>
      <c r="K19" s="301"/>
    </row>
    <row r="20" spans="1:11" ht="14.25" customHeight="1" x14ac:dyDescent="0.25">
      <c r="A20" s="311" t="s">
        <v>365</v>
      </c>
      <c r="B20" s="301"/>
      <c r="C20" s="301"/>
      <c r="D20" s="312">
        <v>4.5019999999999998</v>
      </c>
      <c r="E20" s="301"/>
      <c r="F20" s="311" t="s">
        <v>364</v>
      </c>
      <c r="G20" s="301"/>
      <c r="H20" s="301"/>
      <c r="I20" s="301"/>
      <c r="J20" s="301"/>
      <c r="K20" s="301"/>
    </row>
    <row r="21" spans="1:11" ht="14.25" customHeight="1" x14ac:dyDescent="0.25">
      <c r="A21" s="311" t="s">
        <v>363</v>
      </c>
      <c r="B21" s="301"/>
      <c r="C21" s="301"/>
      <c r="D21" s="312">
        <v>243</v>
      </c>
      <c r="E21" s="301"/>
      <c r="F21" s="311" t="s">
        <v>362</v>
      </c>
      <c r="G21" s="301"/>
      <c r="H21" s="301"/>
      <c r="I21" s="301"/>
      <c r="J21" s="301"/>
      <c r="K21" s="301"/>
    </row>
    <row r="22" spans="1:11" ht="14.25" customHeight="1" x14ac:dyDescent="0.25">
      <c r="A22" s="323" t="s">
        <v>361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</row>
    <row r="23" spans="1:11" ht="20.100000000000001" customHeight="1" x14ac:dyDescent="0.25">
      <c r="A23" s="324" t="s">
        <v>360</v>
      </c>
      <c r="B23" s="324" t="s">
        <v>359</v>
      </c>
      <c r="C23" s="324" t="s">
        <v>358</v>
      </c>
      <c r="D23" s="324" t="s">
        <v>357</v>
      </c>
      <c r="E23" s="326" t="s">
        <v>356</v>
      </c>
      <c r="F23" s="327"/>
      <c r="G23" s="326" t="s">
        <v>355</v>
      </c>
      <c r="H23" s="318"/>
      <c r="I23" s="327"/>
      <c r="J23" s="328" t="s">
        <v>354</v>
      </c>
      <c r="K23" s="329"/>
    </row>
    <row r="24" spans="1:11" ht="31.5" customHeight="1" x14ac:dyDescent="0.25">
      <c r="A24" s="325"/>
      <c r="B24" s="325"/>
      <c r="C24" s="325"/>
      <c r="D24" s="325"/>
      <c r="E24" s="142" t="s">
        <v>349</v>
      </c>
      <c r="F24" s="142" t="s">
        <v>353</v>
      </c>
      <c r="G24" s="324" t="s">
        <v>349</v>
      </c>
      <c r="H24" s="324" t="s">
        <v>352</v>
      </c>
      <c r="I24" s="142" t="s">
        <v>353</v>
      </c>
      <c r="J24" s="330"/>
      <c r="K24" s="331"/>
    </row>
    <row r="25" spans="1:11" ht="31.5" customHeight="1" x14ac:dyDescent="0.25">
      <c r="A25" s="320"/>
      <c r="B25" s="320"/>
      <c r="C25" s="320"/>
      <c r="D25" s="320"/>
      <c r="E25" s="142" t="s">
        <v>352</v>
      </c>
      <c r="F25" s="142" t="s">
        <v>351</v>
      </c>
      <c r="G25" s="320"/>
      <c r="H25" s="320"/>
      <c r="I25" s="142" t="s">
        <v>351</v>
      </c>
      <c r="J25" s="142" t="s">
        <v>350</v>
      </c>
      <c r="K25" s="142" t="s">
        <v>349</v>
      </c>
    </row>
    <row r="26" spans="1:11" ht="14.25" customHeight="1" x14ac:dyDescent="0.25">
      <c r="A26" s="142">
        <v>1</v>
      </c>
      <c r="B26" s="141">
        <v>2</v>
      </c>
      <c r="C26" s="141">
        <v>3</v>
      </c>
      <c r="D26" s="141">
        <v>4</v>
      </c>
      <c r="E26" s="141">
        <v>5</v>
      </c>
      <c r="F26" s="141">
        <v>6</v>
      </c>
      <c r="G26" s="141">
        <v>7</v>
      </c>
      <c r="H26" s="141">
        <v>8</v>
      </c>
      <c r="I26" s="141">
        <v>9</v>
      </c>
      <c r="J26" s="141">
        <v>10</v>
      </c>
      <c r="K26" s="141">
        <v>11</v>
      </c>
    </row>
    <row r="27" spans="1:11" ht="18.2" customHeight="1" x14ac:dyDescent="0.25">
      <c r="A27" s="317" t="s">
        <v>348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</row>
    <row r="28" spans="1:11" ht="18.2" customHeight="1" x14ac:dyDescent="0.25">
      <c r="A28" s="317" t="s">
        <v>181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  <row r="29" spans="1:11" ht="14.25" customHeight="1" x14ac:dyDescent="0.25">
      <c r="A29" s="319" t="s">
        <v>19</v>
      </c>
      <c r="B29" s="321" t="s">
        <v>248</v>
      </c>
      <c r="C29" s="321" t="s">
        <v>247</v>
      </c>
      <c r="D29" s="140">
        <v>1</v>
      </c>
      <c r="E29" s="140">
        <v>237.81</v>
      </c>
      <c r="F29" s="140">
        <v>33.229999999999997</v>
      </c>
      <c r="G29" s="322">
        <v>237.81</v>
      </c>
      <c r="H29" s="322">
        <v>43.62</v>
      </c>
      <c r="I29" s="140">
        <v>33.229999999999997</v>
      </c>
      <c r="J29" s="322">
        <v>2.3199999999999998</v>
      </c>
      <c r="K29" s="322">
        <v>2.3199999999999998</v>
      </c>
    </row>
    <row r="30" spans="1:11" ht="79.349999999999994" customHeight="1" x14ac:dyDescent="0.25">
      <c r="A30" s="320"/>
      <c r="B30" s="320"/>
      <c r="C30" s="320"/>
      <c r="D30" s="139" t="s">
        <v>191</v>
      </c>
      <c r="E30" s="140">
        <v>43.62</v>
      </c>
      <c r="F30" s="140">
        <v>2.4500000000000002</v>
      </c>
      <c r="G30" s="320"/>
      <c r="H30" s="320"/>
      <c r="I30" s="140">
        <v>2.4500000000000002</v>
      </c>
      <c r="J30" s="320"/>
      <c r="K30" s="320"/>
    </row>
    <row r="31" spans="1:11" ht="14.25" customHeight="1" x14ac:dyDescent="0.25">
      <c r="A31" s="319" t="s">
        <v>20</v>
      </c>
      <c r="B31" s="321" t="s">
        <v>245</v>
      </c>
      <c r="C31" s="321" t="s">
        <v>286</v>
      </c>
      <c r="D31" s="140">
        <v>7</v>
      </c>
      <c r="E31" s="140">
        <v>136.27000000000001</v>
      </c>
      <c r="F31" s="140">
        <v>40.25</v>
      </c>
      <c r="G31" s="322">
        <v>953.89</v>
      </c>
      <c r="H31" s="322">
        <v>581.77</v>
      </c>
      <c r="I31" s="140">
        <v>281.75</v>
      </c>
      <c r="J31" s="322">
        <v>4.49</v>
      </c>
      <c r="K31" s="322">
        <v>31.43</v>
      </c>
    </row>
    <row r="32" spans="1:11" ht="57" customHeight="1" x14ac:dyDescent="0.25">
      <c r="A32" s="320"/>
      <c r="B32" s="320"/>
      <c r="C32" s="320"/>
      <c r="D32" s="139" t="s">
        <v>243</v>
      </c>
      <c r="E32" s="140">
        <v>83.11</v>
      </c>
      <c r="F32" s="140">
        <v>3.68</v>
      </c>
      <c r="G32" s="320"/>
      <c r="H32" s="320"/>
      <c r="I32" s="140">
        <v>25.76</v>
      </c>
      <c r="J32" s="320"/>
      <c r="K32" s="320"/>
    </row>
    <row r="33" spans="1:11" ht="14.25" customHeight="1" x14ac:dyDescent="0.25">
      <c r="A33" s="319" t="s">
        <v>21</v>
      </c>
      <c r="B33" s="321" t="s">
        <v>347</v>
      </c>
      <c r="C33" s="321" t="s">
        <v>346</v>
      </c>
      <c r="D33" s="140">
        <v>1</v>
      </c>
      <c r="E33" s="140">
        <v>853.56</v>
      </c>
      <c r="F33" s="140">
        <v>53.2</v>
      </c>
      <c r="G33" s="322">
        <v>853.56</v>
      </c>
      <c r="H33" s="322">
        <v>540.25</v>
      </c>
      <c r="I33" s="140">
        <v>53.2</v>
      </c>
      <c r="J33" s="322">
        <v>30.3</v>
      </c>
      <c r="K33" s="322">
        <v>30.3</v>
      </c>
    </row>
    <row r="34" spans="1:11" ht="111.75" customHeight="1" x14ac:dyDescent="0.25">
      <c r="A34" s="332"/>
      <c r="B34" s="332"/>
      <c r="C34" s="332"/>
      <c r="D34" s="139" t="s">
        <v>191</v>
      </c>
      <c r="E34" s="140">
        <v>540.25</v>
      </c>
      <c r="F34" s="140">
        <v>0.74</v>
      </c>
      <c r="G34" s="332"/>
      <c r="H34" s="332"/>
      <c r="I34" s="140">
        <v>0.74</v>
      </c>
      <c r="J34" s="332"/>
      <c r="K34" s="332"/>
    </row>
    <row r="35" spans="1:11" ht="14.25" customHeight="1" x14ac:dyDescent="0.25">
      <c r="A35" s="319" t="s">
        <v>22</v>
      </c>
      <c r="B35" s="321" t="s">
        <v>193</v>
      </c>
      <c r="C35" s="321" t="s">
        <v>314</v>
      </c>
      <c r="D35" s="140">
        <v>2</v>
      </c>
      <c r="E35" s="140">
        <v>20.74</v>
      </c>
      <c r="F35" s="138"/>
      <c r="G35" s="322">
        <v>41.48</v>
      </c>
      <c r="H35" s="322">
        <v>38.72</v>
      </c>
      <c r="I35" s="138"/>
      <c r="J35" s="322">
        <v>1.03</v>
      </c>
      <c r="K35" s="322">
        <v>2.06</v>
      </c>
    </row>
    <row r="36" spans="1:11" ht="46.5" customHeight="1" x14ac:dyDescent="0.25">
      <c r="A36" s="332"/>
      <c r="B36" s="332"/>
      <c r="C36" s="332"/>
      <c r="D36" s="139" t="s">
        <v>191</v>
      </c>
      <c r="E36" s="140">
        <v>19.36</v>
      </c>
      <c r="F36" s="138"/>
      <c r="G36" s="332"/>
      <c r="H36" s="332"/>
      <c r="I36" s="138"/>
      <c r="J36" s="332"/>
      <c r="K36" s="332"/>
    </row>
    <row r="37" spans="1:11" ht="14.25" customHeight="1" x14ac:dyDescent="0.25">
      <c r="A37" s="319" t="s">
        <v>23</v>
      </c>
      <c r="B37" s="321" t="s">
        <v>204</v>
      </c>
      <c r="C37" s="321" t="s">
        <v>345</v>
      </c>
      <c r="D37" s="140">
        <v>8.9999999999999993E-3</v>
      </c>
      <c r="E37" s="140">
        <v>1991.33</v>
      </c>
      <c r="F37" s="140">
        <v>1281</v>
      </c>
      <c r="G37" s="322">
        <v>17.920000000000002</v>
      </c>
      <c r="H37" s="322">
        <v>6.27</v>
      </c>
      <c r="I37" s="140">
        <v>11.52</v>
      </c>
      <c r="J37" s="322">
        <v>40</v>
      </c>
      <c r="K37" s="322">
        <v>0.36</v>
      </c>
    </row>
    <row r="38" spans="1:11" ht="35.85" customHeight="1" x14ac:dyDescent="0.25">
      <c r="A38" s="332"/>
      <c r="B38" s="332"/>
      <c r="C38" s="332"/>
      <c r="D38" s="139" t="s">
        <v>202</v>
      </c>
      <c r="E38" s="140">
        <v>696.4</v>
      </c>
      <c r="F38" s="140">
        <v>252.64</v>
      </c>
      <c r="G38" s="332"/>
      <c r="H38" s="332"/>
      <c r="I38" s="140">
        <v>2.27</v>
      </c>
      <c r="J38" s="332"/>
      <c r="K38" s="332"/>
    </row>
    <row r="39" spans="1:11" ht="14.25" customHeight="1" x14ac:dyDescent="0.25">
      <c r="A39" s="319" t="s">
        <v>24</v>
      </c>
      <c r="B39" s="321" t="s">
        <v>344</v>
      </c>
      <c r="C39" s="321" t="s">
        <v>343</v>
      </c>
      <c r="D39" s="140">
        <v>1</v>
      </c>
      <c r="E39" s="140">
        <v>80.89</v>
      </c>
      <c r="F39" s="140">
        <v>53.67</v>
      </c>
      <c r="G39" s="322">
        <v>80.89</v>
      </c>
      <c r="H39" s="322">
        <v>18.559999999999999</v>
      </c>
      <c r="I39" s="140">
        <v>53.67</v>
      </c>
      <c r="J39" s="322">
        <v>1.1200000000000001</v>
      </c>
      <c r="K39" s="322">
        <v>1.1200000000000001</v>
      </c>
    </row>
    <row r="40" spans="1:11" ht="57" customHeight="1" x14ac:dyDescent="0.25">
      <c r="A40" s="332"/>
      <c r="B40" s="332"/>
      <c r="C40" s="332"/>
      <c r="D40" s="139" t="s">
        <v>191</v>
      </c>
      <c r="E40" s="140">
        <v>18.559999999999999</v>
      </c>
      <c r="F40" s="140">
        <v>4.91</v>
      </c>
      <c r="G40" s="332"/>
      <c r="H40" s="332"/>
      <c r="I40" s="140">
        <v>4.91</v>
      </c>
      <c r="J40" s="332"/>
      <c r="K40" s="332"/>
    </row>
    <row r="41" spans="1:11" ht="23.1" customHeight="1" x14ac:dyDescent="0.25"/>
    <row r="42" spans="1:11" ht="11.45" customHeight="1" x14ac:dyDescent="0.25">
      <c r="A42" s="333" t="s">
        <v>170</v>
      </c>
      <c r="B42" s="334"/>
      <c r="C42" s="333" t="s">
        <v>176</v>
      </c>
      <c r="D42" s="334"/>
      <c r="E42" s="134" t="s">
        <v>170</v>
      </c>
      <c r="F42" s="335">
        <v>2185.5500000000002</v>
      </c>
      <c r="G42" s="334"/>
      <c r="H42" s="333" t="s">
        <v>170</v>
      </c>
      <c r="I42" s="336"/>
      <c r="J42" s="336"/>
      <c r="K42" s="334"/>
    </row>
    <row r="43" spans="1:11" ht="11.45" customHeight="1" x14ac:dyDescent="0.25">
      <c r="A43" s="333" t="s">
        <v>170</v>
      </c>
      <c r="B43" s="334"/>
      <c r="C43" s="333" t="s">
        <v>190</v>
      </c>
      <c r="D43" s="334"/>
      <c r="E43" s="134" t="s">
        <v>170</v>
      </c>
      <c r="F43" s="335">
        <v>522.99</v>
      </c>
      <c r="G43" s="334"/>
      <c r="H43" s="333" t="s">
        <v>170</v>
      </c>
      <c r="I43" s="336"/>
      <c r="J43" s="336"/>
      <c r="K43" s="334"/>
    </row>
    <row r="44" spans="1:11" ht="11.45" customHeight="1" x14ac:dyDescent="0.25">
      <c r="A44" s="333" t="s">
        <v>170</v>
      </c>
      <c r="B44" s="334"/>
      <c r="C44" s="333" t="s">
        <v>189</v>
      </c>
      <c r="D44" s="334"/>
      <c r="E44" s="134" t="s">
        <v>170</v>
      </c>
      <c r="F44" s="335">
        <v>1229.19</v>
      </c>
      <c r="G44" s="334"/>
      <c r="H44" s="333" t="s">
        <v>170</v>
      </c>
      <c r="I44" s="336"/>
      <c r="J44" s="336"/>
      <c r="K44" s="334"/>
    </row>
    <row r="45" spans="1:11" ht="11.45" customHeight="1" x14ac:dyDescent="0.25">
      <c r="A45" s="333" t="s">
        <v>170</v>
      </c>
      <c r="B45" s="334"/>
      <c r="C45" s="333" t="s">
        <v>201</v>
      </c>
      <c r="D45" s="334"/>
      <c r="E45" s="134" t="s">
        <v>170</v>
      </c>
      <c r="F45" s="335">
        <v>433.37</v>
      </c>
      <c r="G45" s="334"/>
      <c r="H45" s="333" t="s">
        <v>170</v>
      </c>
      <c r="I45" s="336"/>
      <c r="J45" s="336"/>
      <c r="K45" s="334"/>
    </row>
    <row r="46" spans="1:11" ht="11.45" customHeight="1" x14ac:dyDescent="0.25">
      <c r="A46" s="333" t="s">
        <v>170</v>
      </c>
      <c r="B46" s="334"/>
      <c r="C46" s="333" t="s">
        <v>200</v>
      </c>
      <c r="D46" s="334"/>
      <c r="E46" s="134" t="s">
        <v>170</v>
      </c>
      <c r="F46" s="335">
        <v>36.130000000000003</v>
      </c>
      <c r="G46" s="334"/>
      <c r="H46" s="333" t="s">
        <v>170</v>
      </c>
      <c r="I46" s="336"/>
      <c r="J46" s="336"/>
      <c r="K46" s="334"/>
    </row>
    <row r="47" spans="1:11" ht="11.45" customHeight="1" x14ac:dyDescent="0.25">
      <c r="A47" s="333" t="s">
        <v>170</v>
      </c>
      <c r="B47" s="334"/>
      <c r="C47" s="333" t="s">
        <v>188</v>
      </c>
      <c r="D47" s="334"/>
      <c r="E47" s="134" t="s">
        <v>170</v>
      </c>
      <c r="F47" s="335">
        <v>1019.17</v>
      </c>
      <c r="G47" s="334"/>
      <c r="H47" s="333" t="s">
        <v>170</v>
      </c>
      <c r="I47" s="336"/>
      <c r="J47" s="336"/>
      <c r="K47" s="334"/>
    </row>
    <row r="48" spans="1:11" ht="11.45" customHeight="1" x14ac:dyDescent="0.25">
      <c r="A48" s="333" t="s">
        <v>170</v>
      </c>
      <c r="B48" s="334"/>
      <c r="C48" s="333" t="s">
        <v>187</v>
      </c>
      <c r="D48" s="334"/>
      <c r="E48" s="134" t="s">
        <v>170</v>
      </c>
      <c r="F48" s="335">
        <v>761.49</v>
      </c>
      <c r="G48" s="334"/>
      <c r="H48" s="333" t="s">
        <v>170</v>
      </c>
      <c r="I48" s="336"/>
      <c r="J48" s="336"/>
      <c r="K48" s="334"/>
    </row>
    <row r="49" spans="1:11" ht="11.45" customHeight="1" x14ac:dyDescent="0.25">
      <c r="A49" s="333" t="s">
        <v>170</v>
      </c>
      <c r="B49" s="334"/>
      <c r="C49" s="333" t="s">
        <v>171</v>
      </c>
      <c r="D49" s="334"/>
      <c r="E49" s="134" t="s">
        <v>170</v>
      </c>
      <c r="F49" s="335">
        <v>3966</v>
      </c>
      <c r="G49" s="334"/>
      <c r="H49" s="333" t="s">
        <v>170</v>
      </c>
      <c r="I49" s="336"/>
      <c r="J49" s="336"/>
      <c r="K49" s="334"/>
    </row>
    <row r="50" spans="1:11" ht="11.45" customHeight="1" x14ac:dyDescent="0.25">
      <c r="A50" s="333" t="s">
        <v>170</v>
      </c>
      <c r="B50" s="334"/>
      <c r="C50" s="333" t="s">
        <v>186</v>
      </c>
      <c r="D50" s="334"/>
      <c r="E50" s="134" t="s">
        <v>185</v>
      </c>
      <c r="F50" s="335">
        <v>24550</v>
      </c>
      <c r="G50" s="334"/>
      <c r="H50" s="333" t="s">
        <v>170</v>
      </c>
      <c r="I50" s="336"/>
      <c r="J50" s="336"/>
      <c r="K50" s="334"/>
    </row>
    <row r="51" spans="1:11" ht="11.45" customHeight="1" x14ac:dyDescent="0.25">
      <c r="A51" s="333" t="s">
        <v>170</v>
      </c>
      <c r="B51" s="327"/>
      <c r="C51" s="333" t="s">
        <v>235</v>
      </c>
      <c r="D51" s="327"/>
      <c r="E51" s="134" t="s">
        <v>170</v>
      </c>
      <c r="F51" s="335">
        <v>24550</v>
      </c>
      <c r="G51" s="327"/>
      <c r="H51" s="333" t="s">
        <v>170</v>
      </c>
      <c r="I51" s="318"/>
      <c r="J51" s="318"/>
      <c r="K51" s="327"/>
    </row>
    <row r="52" spans="1:11" ht="18.2" customHeight="1" x14ac:dyDescent="0.25">
      <c r="A52" s="317" t="s">
        <v>342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</row>
    <row r="53" spans="1:11" ht="18.2" customHeight="1" x14ac:dyDescent="0.25">
      <c r="A53" s="317" t="s">
        <v>341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</row>
    <row r="54" spans="1:11" ht="14.25" customHeight="1" x14ac:dyDescent="0.25">
      <c r="A54" s="319" t="s">
        <v>340</v>
      </c>
      <c r="B54" s="321" t="s">
        <v>179</v>
      </c>
      <c r="C54" s="321" t="s">
        <v>339</v>
      </c>
      <c r="D54" s="140">
        <v>1</v>
      </c>
      <c r="E54" s="140">
        <v>18343.84</v>
      </c>
      <c r="F54" s="138"/>
      <c r="G54" s="322">
        <v>18343.84</v>
      </c>
      <c r="H54" s="337"/>
      <c r="I54" s="138"/>
      <c r="J54" s="337"/>
      <c r="K54" s="337"/>
    </row>
    <row r="55" spans="1:11" ht="17.45" customHeight="1" x14ac:dyDescent="0.25">
      <c r="A55" s="320"/>
      <c r="B55" s="320"/>
      <c r="C55" s="320"/>
      <c r="D55" s="139" t="s">
        <v>177</v>
      </c>
      <c r="E55" s="138"/>
      <c r="F55" s="138"/>
      <c r="G55" s="320"/>
      <c r="H55" s="320"/>
      <c r="I55" s="138"/>
      <c r="J55" s="320"/>
      <c r="K55" s="320"/>
    </row>
    <row r="56" spans="1:11" ht="14.25" customHeight="1" x14ac:dyDescent="0.25">
      <c r="A56" s="319" t="s">
        <v>338</v>
      </c>
      <c r="B56" s="321" t="s">
        <v>179</v>
      </c>
      <c r="C56" s="321" t="s">
        <v>230</v>
      </c>
      <c r="D56" s="140">
        <v>1</v>
      </c>
      <c r="E56" s="140">
        <v>404.49</v>
      </c>
      <c r="F56" s="138"/>
      <c r="G56" s="322">
        <v>404.49</v>
      </c>
      <c r="H56" s="337"/>
      <c r="I56" s="138"/>
      <c r="J56" s="337"/>
      <c r="K56" s="337"/>
    </row>
    <row r="57" spans="1:11" ht="17.45" customHeight="1" x14ac:dyDescent="0.25">
      <c r="A57" s="320"/>
      <c r="B57" s="320"/>
      <c r="C57" s="320"/>
      <c r="D57" s="139" t="s">
        <v>177</v>
      </c>
      <c r="E57" s="138"/>
      <c r="F57" s="138"/>
      <c r="G57" s="320"/>
      <c r="H57" s="320"/>
      <c r="I57" s="138"/>
      <c r="J57" s="320"/>
      <c r="K57" s="320"/>
    </row>
    <row r="58" spans="1:11" ht="14.25" customHeight="1" x14ac:dyDescent="0.25">
      <c r="A58" s="319" t="s">
        <v>337</v>
      </c>
      <c r="B58" s="321" t="s">
        <v>179</v>
      </c>
      <c r="C58" s="321" t="s">
        <v>228</v>
      </c>
      <c r="D58" s="140">
        <v>3</v>
      </c>
      <c r="E58" s="140">
        <v>662.78</v>
      </c>
      <c r="F58" s="138"/>
      <c r="G58" s="322">
        <v>1988.34</v>
      </c>
      <c r="H58" s="337"/>
      <c r="I58" s="138"/>
      <c r="J58" s="337"/>
      <c r="K58" s="337"/>
    </row>
    <row r="59" spans="1:11" ht="17.45" customHeight="1" x14ac:dyDescent="0.25">
      <c r="A59" s="320"/>
      <c r="B59" s="320"/>
      <c r="C59" s="320"/>
      <c r="D59" s="139" t="s">
        <v>177</v>
      </c>
      <c r="E59" s="138"/>
      <c r="F59" s="138"/>
      <c r="G59" s="320"/>
      <c r="H59" s="320"/>
      <c r="I59" s="138"/>
      <c r="J59" s="320"/>
      <c r="K59" s="320"/>
    </row>
    <row r="60" spans="1:11" ht="14.25" customHeight="1" x14ac:dyDescent="0.25">
      <c r="A60" s="319" t="s">
        <v>336</v>
      </c>
      <c r="B60" s="321" t="s">
        <v>179</v>
      </c>
      <c r="C60" s="321" t="s">
        <v>226</v>
      </c>
      <c r="D60" s="140">
        <v>1</v>
      </c>
      <c r="E60" s="140">
        <v>808.99</v>
      </c>
      <c r="F60" s="138"/>
      <c r="G60" s="322">
        <v>808.99</v>
      </c>
      <c r="H60" s="337"/>
      <c r="I60" s="138"/>
      <c r="J60" s="337"/>
      <c r="K60" s="337"/>
    </row>
    <row r="61" spans="1:11" ht="17.45" customHeight="1" x14ac:dyDescent="0.25">
      <c r="A61" s="320"/>
      <c r="B61" s="320"/>
      <c r="C61" s="320"/>
      <c r="D61" s="139" t="s">
        <v>177</v>
      </c>
      <c r="E61" s="138"/>
      <c r="F61" s="138"/>
      <c r="G61" s="320"/>
      <c r="H61" s="320"/>
      <c r="I61" s="138"/>
      <c r="J61" s="332"/>
      <c r="K61" s="332"/>
    </row>
    <row r="62" spans="1:11" ht="14.25" customHeight="1" x14ac:dyDescent="0.25">
      <c r="A62" s="319" t="s">
        <v>335</v>
      </c>
      <c r="B62" s="321" t="s">
        <v>179</v>
      </c>
      <c r="C62" s="321" t="s">
        <v>224</v>
      </c>
      <c r="D62" s="140">
        <v>2</v>
      </c>
      <c r="E62" s="140">
        <v>808.99</v>
      </c>
      <c r="F62" s="138"/>
      <c r="G62" s="322">
        <v>1617.98</v>
      </c>
      <c r="H62" s="337"/>
      <c r="I62" s="138"/>
      <c r="J62" s="337"/>
      <c r="K62" s="337"/>
    </row>
    <row r="63" spans="1:11" ht="17.45" customHeight="1" x14ac:dyDescent="0.25">
      <c r="A63" s="332"/>
      <c r="B63" s="332"/>
      <c r="C63" s="332"/>
      <c r="D63" s="139" t="s">
        <v>177</v>
      </c>
      <c r="E63" s="138"/>
      <c r="F63" s="138"/>
      <c r="G63" s="332"/>
      <c r="H63" s="332"/>
      <c r="I63" s="138"/>
      <c r="J63" s="332"/>
      <c r="K63" s="332"/>
    </row>
    <row r="64" spans="1:11" ht="14.25" customHeight="1" x14ac:dyDescent="0.25">
      <c r="A64" s="319" t="s">
        <v>334</v>
      </c>
      <c r="B64" s="321" t="s">
        <v>179</v>
      </c>
      <c r="C64" s="321" t="s">
        <v>333</v>
      </c>
      <c r="D64" s="140">
        <v>1</v>
      </c>
      <c r="E64" s="140">
        <v>6523.88</v>
      </c>
      <c r="F64" s="138"/>
      <c r="G64" s="322">
        <v>6523.88</v>
      </c>
      <c r="H64" s="337"/>
      <c r="I64" s="138"/>
      <c r="J64" s="337"/>
      <c r="K64" s="337"/>
    </row>
    <row r="65" spans="1:11" ht="24.6" customHeight="1" x14ac:dyDescent="0.25">
      <c r="A65" s="332"/>
      <c r="B65" s="332"/>
      <c r="C65" s="332"/>
      <c r="D65" s="139" t="s">
        <v>177</v>
      </c>
      <c r="E65" s="138"/>
      <c r="F65" s="138"/>
      <c r="G65" s="332"/>
      <c r="H65" s="332"/>
      <c r="I65" s="138"/>
      <c r="J65" s="332"/>
      <c r="K65" s="332"/>
    </row>
    <row r="66" spans="1:11" ht="14.25" customHeight="1" x14ac:dyDescent="0.25">
      <c r="A66" s="319" t="s">
        <v>332</v>
      </c>
      <c r="B66" s="321" t="s">
        <v>179</v>
      </c>
      <c r="C66" s="321" t="s">
        <v>331</v>
      </c>
      <c r="D66" s="140">
        <v>1</v>
      </c>
      <c r="E66" s="140">
        <v>17696.990000000002</v>
      </c>
      <c r="F66" s="138"/>
      <c r="G66" s="322">
        <v>17696.990000000002</v>
      </c>
      <c r="H66" s="337"/>
      <c r="I66" s="138"/>
      <c r="J66" s="337"/>
      <c r="K66" s="337"/>
    </row>
    <row r="67" spans="1:11" ht="35.85" customHeight="1" x14ac:dyDescent="0.25">
      <c r="A67" s="332"/>
      <c r="B67" s="332"/>
      <c r="C67" s="332"/>
      <c r="D67" s="139" t="s">
        <v>177</v>
      </c>
      <c r="E67" s="138"/>
      <c r="F67" s="138"/>
      <c r="G67" s="332"/>
      <c r="H67" s="332"/>
      <c r="I67" s="138"/>
      <c r="J67" s="332"/>
      <c r="K67" s="332"/>
    </row>
    <row r="68" spans="1:11" ht="14.25" customHeight="1" x14ac:dyDescent="0.25">
      <c r="A68" s="319" t="s">
        <v>330</v>
      </c>
      <c r="B68" s="321" t="s">
        <v>179</v>
      </c>
      <c r="C68" s="321" t="s">
        <v>329</v>
      </c>
      <c r="D68" s="140">
        <v>1</v>
      </c>
      <c r="E68" s="140">
        <v>12932.41</v>
      </c>
      <c r="F68" s="138"/>
      <c r="G68" s="322">
        <v>12932.41</v>
      </c>
      <c r="H68" s="337"/>
      <c r="I68" s="138"/>
      <c r="J68" s="337"/>
      <c r="K68" s="337"/>
    </row>
    <row r="69" spans="1:11" ht="35.85" customHeight="1" x14ac:dyDescent="0.25">
      <c r="A69" s="332"/>
      <c r="B69" s="332"/>
      <c r="C69" s="332"/>
      <c r="D69" s="139" t="s">
        <v>177</v>
      </c>
      <c r="E69" s="138"/>
      <c r="F69" s="138"/>
      <c r="G69" s="332"/>
      <c r="H69" s="332"/>
      <c r="I69" s="138"/>
      <c r="J69" s="332"/>
      <c r="K69" s="332"/>
    </row>
    <row r="70" spans="1:11" ht="14.25" customHeight="1" x14ac:dyDescent="0.25">
      <c r="A70" s="319" t="s">
        <v>328</v>
      </c>
      <c r="B70" s="321" t="s">
        <v>179</v>
      </c>
      <c r="C70" s="321" t="s">
        <v>327</v>
      </c>
      <c r="D70" s="140">
        <v>1</v>
      </c>
      <c r="E70" s="140">
        <v>3348.04</v>
      </c>
      <c r="F70" s="138"/>
      <c r="G70" s="322">
        <v>3348.04</v>
      </c>
      <c r="H70" s="337"/>
      <c r="I70" s="138"/>
      <c r="J70" s="337"/>
      <c r="K70" s="337"/>
    </row>
    <row r="71" spans="1:11" ht="17.45" customHeight="1" x14ac:dyDescent="0.25">
      <c r="A71" s="332"/>
      <c r="B71" s="332"/>
      <c r="C71" s="332"/>
      <c r="D71" s="139" t="s">
        <v>177</v>
      </c>
      <c r="E71" s="138"/>
      <c r="F71" s="138"/>
      <c r="G71" s="332"/>
      <c r="H71" s="332"/>
      <c r="I71" s="138"/>
      <c r="J71" s="332"/>
      <c r="K71" s="332"/>
    </row>
    <row r="72" spans="1:11" ht="14.25" customHeight="1" x14ac:dyDescent="0.25">
      <c r="A72" s="319" t="s">
        <v>326</v>
      </c>
      <c r="B72" s="321" t="s">
        <v>179</v>
      </c>
      <c r="C72" s="321" t="s">
        <v>325</v>
      </c>
      <c r="D72" s="140">
        <v>1</v>
      </c>
      <c r="E72" s="140">
        <v>4782.4399999999996</v>
      </c>
      <c r="F72" s="138"/>
      <c r="G72" s="322">
        <v>4782.4399999999996</v>
      </c>
      <c r="H72" s="337"/>
      <c r="I72" s="138"/>
      <c r="J72" s="337"/>
      <c r="K72" s="337"/>
    </row>
    <row r="73" spans="1:11" ht="17.45" customHeight="1" x14ac:dyDescent="0.25">
      <c r="A73" s="332"/>
      <c r="B73" s="332"/>
      <c r="C73" s="332"/>
      <c r="D73" s="139" t="s">
        <v>177</v>
      </c>
      <c r="E73" s="138"/>
      <c r="F73" s="138"/>
      <c r="G73" s="332"/>
      <c r="H73" s="332"/>
      <c r="I73" s="138"/>
      <c r="J73" s="332"/>
      <c r="K73" s="332"/>
    </row>
    <row r="74" spans="1:11" ht="14.25" customHeight="1" x14ac:dyDescent="0.25">
      <c r="A74" s="319" t="s">
        <v>324</v>
      </c>
      <c r="B74" s="321" t="s">
        <v>179</v>
      </c>
      <c r="C74" s="321" t="s">
        <v>323</v>
      </c>
      <c r="D74" s="140">
        <v>1</v>
      </c>
      <c r="E74" s="140">
        <v>3697.3</v>
      </c>
      <c r="F74" s="138"/>
      <c r="G74" s="322">
        <v>3697.3</v>
      </c>
      <c r="H74" s="337"/>
      <c r="I74" s="138"/>
      <c r="J74" s="337"/>
      <c r="K74" s="337"/>
    </row>
    <row r="75" spans="1:11" ht="17.45" customHeight="1" x14ac:dyDescent="0.25">
      <c r="A75" s="332"/>
      <c r="B75" s="332"/>
      <c r="C75" s="332"/>
      <c r="D75" s="139" t="s">
        <v>177</v>
      </c>
      <c r="E75" s="138"/>
      <c r="F75" s="138"/>
      <c r="G75" s="332"/>
      <c r="H75" s="332"/>
      <c r="I75" s="138"/>
      <c r="J75" s="332"/>
      <c r="K75" s="332"/>
    </row>
    <row r="76" spans="1:11" ht="14.25" customHeight="1" x14ac:dyDescent="0.25">
      <c r="A76" s="319" t="s">
        <v>322</v>
      </c>
      <c r="B76" s="321" t="s">
        <v>179</v>
      </c>
      <c r="C76" s="321" t="s">
        <v>215</v>
      </c>
      <c r="D76" s="140">
        <v>1</v>
      </c>
      <c r="E76" s="140">
        <v>1913.63</v>
      </c>
      <c r="F76" s="138"/>
      <c r="G76" s="322">
        <v>1913.63</v>
      </c>
      <c r="H76" s="337"/>
      <c r="I76" s="138"/>
      <c r="J76" s="337"/>
      <c r="K76" s="337"/>
    </row>
    <row r="77" spans="1:11" ht="17.45" customHeight="1" x14ac:dyDescent="0.25">
      <c r="A77" s="332"/>
      <c r="B77" s="332"/>
      <c r="C77" s="332"/>
      <c r="D77" s="139" t="s">
        <v>177</v>
      </c>
      <c r="E77" s="138"/>
      <c r="F77" s="138"/>
      <c r="G77" s="332"/>
      <c r="H77" s="332"/>
      <c r="I77" s="138"/>
      <c r="J77" s="332"/>
      <c r="K77" s="332"/>
    </row>
    <row r="78" spans="1:11" ht="14.25" customHeight="1" x14ac:dyDescent="0.25">
      <c r="A78" s="319" t="s">
        <v>321</v>
      </c>
      <c r="B78" s="321" t="s">
        <v>179</v>
      </c>
      <c r="C78" s="321" t="s">
        <v>320</v>
      </c>
      <c r="D78" s="140">
        <v>1</v>
      </c>
      <c r="E78" s="140">
        <v>1471.77</v>
      </c>
      <c r="F78" s="138"/>
      <c r="G78" s="322">
        <v>1471.77</v>
      </c>
      <c r="H78" s="337"/>
      <c r="I78" s="138"/>
      <c r="J78" s="337"/>
      <c r="K78" s="337"/>
    </row>
    <row r="79" spans="1:11" ht="17.45" customHeight="1" x14ac:dyDescent="0.25">
      <c r="A79" s="332"/>
      <c r="B79" s="332"/>
      <c r="C79" s="332"/>
      <c r="D79" s="139" t="s">
        <v>177</v>
      </c>
      <c r="E79" s="138"/>
      <c r="F79" s="138"/>
      <c r="G79" s="332"/>
      <c r="H79" s="332"/>
      <c r="I79" s="138"/>
      <c r="J79" s="332"/>
      <c r="K79" s="320"/>
    </row>
    <row r="80" spans="1:11" ht="23.1" customHeight="1" x14ac:dyDescent="0.25"/>
    <row r="81" spans="1:11" ht="11.45" customHeight="1" x14ac:dyDescent="0.25">
      <c r="A81" s="333" t="s">
        <v>170</v>
      </c>
      <c r="B81" s="327"/>
      <c r="C81" s="333" t="s">
        <v>176</v>
      </c>
      <c r="D81" s="327"/>
      <c r="E81" s="134" t="s">
        <v>170</v>
      </c>
      <c r="F81" s="335">
        <v>75530.100000000006</v>
      </c>
      <c r="G81" s="327"/>
      <c r="H81" s="333" t="s">
        <v>170</v>
      </c>
      <c r="I81" s="318"/>
      <c r="J81" s="318"/>
      <c r="K81" s="327"/>
    </row>
    <row r="82" spans="1:11" ht="11.45" customHeight="1" x14ac:dyDescent="0.25">
      <c r="A82" s="333" t="s">
        <v>170</v>
      </c>
      <c r="B82" s="327"/>
      <c r="C82" s="333" t="s">
        <v>175</v>
      </c>
      <c r="D82" s="327"/>
      <c r="E82" s="134" t="s">
        <v>170</v>
      </c>
      <c r="F82" s="335">
        <v>75530.100000000006</v>
      </c>
      <c r="G82" s="327"/>
      <c r="H82" s="333" t="s">
        <v>170</v>
      </c>
      <c r="I82" s="318"/>
      <c r="J82" s="318"/>
      <c r="K82" s="327"/>
    </row>
    <row r="83" spans="1:11" ht="11.45" customHeight="1" x14ac:dyDescent="0.25">
      <c r="A83" s="333" t="s">
        <v>170</v>
      </c>
      <c r="B83" s="327"/>
      <c r="C83" s="333" t="s">
        <v>174</v>
      </c>
      <c r="D83" s="327"/>
      <c r="E83" s="134" t="s">
        <v>173</v>
      </c>
      <c r="F83" s="335">
        <v>287014</v>
      </c>
      <c r="G83" s="327"/>
      <c r="H83" s="333" t="s">
        <v>170</v>
      </c>
      <c r="I83" s="318"/>
      <c r="J83" s="318"/>
      <c r="K83" s="327"/>
    </row>
    <row r="84" spans="1:11" ht="11.45" customHeight="1" x14ac:dyDescent="0.25">
      <c r="A84" s="333" t="s">
        <v>170</v>
      </c>
      <c r="B84" s="327"/>
      <c r="C84" s="333" t="s">
        <v>235</v>
      </c>
      <c r="D84" s="327"/>
      <c r="E84" s="134" t="s">
        <v>170</v>
      </c>
      <c r="F84" s="335">
        <v>287014</v>
      </c>
      <c r="G84" s="327"/>
      <c r="H84" s="333" t="s">
        <v>170</v>
      </c>
      <c r="I84" s="318"/>
      <c r="J84" s="318"/>
      <c r="K84" s="327"/>
    </row>
    <row r="85" spans="1:11" ht="18.2" customHeight="1" x14ac:dyDescent="0.25">
      <c r="A85" s="317" t="s">
        <v>319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</row>
    <row r="86" spans="1:11" ht="18.2" customHeight="1" x14ac:dyDescent="0.25">
      <c r="A86" s="317" t="s">
        <v>181</v>
      </c>
      <c r="B86" s="318"/>
      <c r="C86" s="318"/>
      <c r="D86" s="318"/>
      <c r="E86" s="318"/>
      <c r="F86" s="318"/>
      <c r="G86" s="318"/>
      <c r="H86" s="318"/>
      <c r="I86" s="318"/>
      <c r="J86" s="318"/>
      <c r="K86" s="318"/>
    </row>
    <row r="87" spans="1:11" ht="14.25" customHeight="1" x14ac:dyDescent="0.25">
      <c r="A87" s="319" t="s">
        <v>318</v>
      </c>
      <c r="B87" s="321" t="s">
        <v>248</v>
      </c>
      <c r="C87" s="321" t="s">
        <v>307</v>
      </c>
      <c r="D87" s="140">
        <v>1</v>
      </c>
      <c r="E87" s="140">
        <v>237.81</v>
      </c>
      <c r="F87" s="140">
        <v>33.229999999999997</v>
      </c>
      <c r="G87" s="322">
        <v>237.81</v>
      </c>
      <c r="H87" s="322">
        <v>43.62</v>
      </c>
      <c r="I87" s="140">
        <v>33.229999999999997</v>
      </c>
      <c r="J87" s="322">
        <v>2.3199999999999998</v>
      </c>
      <c r="K87" s="322">
        <v>2.3199999999999998</v>
      </c>
    </row>
    <row r="88" spans="1:11" ht="79.349999999999994" customHeight="1" x14ac:dyDescent="0.25">
      <c r="A88" s="320"/>
      <c r="B88" s="320"/>
      <c r="C88" s="320"/>
      <c r="D88" s="139" t="s">
        <v>191</v>
      </c>
      <c r="E88" s="140">
        <v>43.62</v>
      </c>
      <c r="F88" s="140">
        <v>2.46</v>
      </c>
      <c r="G88" s="320"/>
      <c r="H88" s="320"/>
      <c r="I88" s="140">
        <v>2.46</v>
      </c>
      <c r="J88" s="320"/>
      <c r="K88" s="320"/>
    </row>
    <row r="89" spans="1:11" ht="14.25" customHeight="1" x14ac:dyDescent="0.25">
      <c r="A89" s="319" t="s">
        <v>317</v>
      </c>
      <c r="B89" s="321" t="s">
        <v>245</v>
      </c>
      <c r="C89" s="321" t="s">
        <v>316</v>
      </c>
      <c r="D89" s="140">
        <v>4</v>
      </c>
      <c r="E89" s="140">
        <v>136.27000000000001</v>
      </c>
      <c r="F89" s="140">
        <v>40.25</v>
      </c>
      <c r="G89" s="322">
        <v>545.08000000000004</v>
      </c>
      <c r="H89" s="322">
        <v>332.44</v>
      </c>
      <c r="I89" s="140">
        <v>161</v>
      </c>
      <c r="J89" s="322">
        <v>4.49</v>
      </c>
      <c r="K89" s="322">
        <v>17.96</v>
      </c>
    </row>
    <row r="90" spans="1:11" ht="57" customHeight="1" x14ac:dyDescent="0.25">
      <c r="A90" s="320"/>
      <c r="B90" s="320"/>
      <c r="C90" s="320"/>
      <c r="D90" s="139" t="s">
        <v>243</v>
      </c>
      <c r="E90" s="140">
        <v>83.11</v>
      </c>
      <c r="F90" s="140">
        <v>3.68</v>
      </c>
      <c r="G90" s="320"/>
      <c r="H90" s="320"/>
      <c r="I90" s="140">
        <v>14.72</v>
      </c>
      <c r="J90" s="320"/>
      <c r="K90" s="332"/>
    </row>
    <row r="91" spans="1:11" ht="14.25" customHeight="1" x14ac:dyDescent="0.25">
      <c r="A91" s="319" t="s">
        <v>315</v>
      </c>
      <c r="B91" s="321" t="s">
        <v>193</v>
      </c>
      <c r="C91" s="321" t="s">
        <v>314</v>
      </c>
      <c r="D91" s="140">
        <v>2</v>
      </c>
      <c r="E91" s="140">
        <v>20.74</v>
      </c>
      <c r="F91" s="138"/>
      <c r="G91" s="322">
        <v>41.48</v>
      </c>
      <c r="H91" s="322">
        <v>38.72</v>
      </c>
      <c r="I91" s="138"/>
      <c r="J91" s="322">
        <v>1.03</v>
      </c>
      <c r="K91" s="322">
        <v>2.06</v>
      </c>
    </row>
    <row r="92" spans="1:11" ht="46.5" customHeight="1" x14ac:dyDescent="0.25">
      <c r="A92" s="332"/>
      <c r="B92" s="332"/>
      <c r="C92" s="332"/>
      <c r="D92" s="139" t="s">
        <v>191</v>
      </c>
      <c r="E92" s="140">
        <v>19.36</v>
      </c>
      <c r="F92" s="138"/>
      <c r="G92" s="332"/>
      <c r="H92" s="332"/>
      <c r="I92" s="138"/>
      <c r="J92" s="332"/>
      <c r="K92" s="332"/>
    </row>
    <row r="93" spans="1:11" ht="14.25" customHeight="1" x14ac:dyDescent="0.25">
      <c r="A93" s="319" t="s">
        <v>313</v>
      </c>
      <c r="B93" s="321" t="s">
        <v>204</v>
      </c>
      <c r="C93" s="321" t="s">
        <v>203</v>
      </c>
      <c r="D93" s="140">
        <v>3.0000000000000001E-3</v>
      </c>
      <c r="E93" s="140">
        <v>1991.33</v>
      </c>
      <c r="F93" s="140">
        <v>1281</v>
      </c>
      <c r="G93" s="322">
        <v>5.97</v>
      </c>
      <c r="H93" s="322">
        <v>2.09</v>
      </c>
      <c r="I93" s="140">
        <v>3.84</v>
      </c>
      <c r="J93" s="322">
        <v>40</v>
      </c>
      <c r="K93" s="322">
        <v>0.12</v>
      </c>
    </row>
    <row r="94" spans="1:11" ht="35.85" customHeight="1" x14ac:dyDescent="0.25">
      <c r="A94" s="332"/>
      <c r="B94" s="332"/>
      <c r="C94" s="332"/>
      <c r="D94" s="139" t="s">
        <v>202</v>
      </c>
      <c r="E94" s="140">
        <v>696.4</v>
      </c>
      <c r="F94" s="140">
        <v>252.64</v>
      </c>
      <c r="G94" s="332"/>
      <c r="H94" s="332"/>
      <c r="I94" s="140">
        <v>0.76</v>
      </c>
      <c r="J94" s="332"/>
      <c r="K94" s="332"/>
    </row>
    <row r="95" spans="1:11" ht="14.25" customHeight="1" x14ac:dyDescent="0.25">
      <c r="A95" s="319" t="s">
        <v>312</v>
      </c>
      <c r="B95" s="321" t="s">
        <v>311</v>
      </c>
      <c r="C95" s="321" t="s">
        <v>310</v>
      </c>
      <c r="D95" s="140">
        <v>1</v>
      </c>
      <c r="E95" s="140">
        <v>181.45</v>
      </c>
      <c r="F95" s="140">
        <v>64.400000000000006</v>
      </c>
      <c r="G95" s="322">
        <v>181.45</v>
      </c>
      <c r="H95" s="322">
        <v>37.28</v>
      </c>
      <c r="I95" s="140">
        <v>64.400000000000006</v>
      </c>
      <c r="J95" s="322">
        <v>2.25</v>
      </c>
      <c r="K95" s="322">
        <v>2.25</v>
      </c>
    </row>
    <row r="96" spans="1:11" ht="57" customHeight="1" x14ac:dyDescent="0.25">
      <c r="A96" s="332"/>
      <c r="B96" s="332"/>
      <c r="C96" s="332"/>
      <c r="D96" s="139" t="s">
        <v>191</v>
      </c>
      <c r="E96" s="140">
        <v>37.28</v>
      </c>
      <c r="F96" s="140">
        <v>5.89</v>
      </c>
      <c r="G96" s="332"/>
      <c r="H96" s="332"/>
      <c r="I96" s="140">
        <v>5.89</v>
      </c>
      <c r="J96" s="332"/>
      <c r="K96" s="332"/>
    </row>
    <row r="97" spans="1:11" ht="23.1" customHeight="1" x14ac:dyDescent="0.25"/>
    <row r="98" spans="1:11" ht="11.45" customHeight="1" x14ac:dyDescent="0.25">
      <c r="A98" s="333" t="s">
        <v>170</v>
      </c>
      <c r="B98" s="334"/>
      <c r="C98" s="333" t="s">
        <v>176</v>
      </c>
      <c r="D98" s="334"/>
      <c r="E98" s="134" t="s">
        <v>170</v>
      </c>
      <c r="F98" s="335">
        <v>1011.79</v>
      </c>
      <c r="G98" s="334"/>
      <c r="H98" s="333" t="s">
        <v>170</v>
      </c>
      <c r="I98" s="336"/>
      <c r="J98" s="336"/>
      <c r="K98" s="334"/>
    </row>
    <row r="99" spans="1:11" ht="11.45" customHeight="1" x14ac:dyDescent="0.25">
      <c r="A99" s="333" t="s">
        <v>170</v>
      </c>
      <c r="B99" s="334"/>
      <c r="C99" s="333" t="s">
        <v>190</v>
      </c>
      <c r="D99" s="334"/>
      <c r="E99" s="134" t="s">
        <v>170</v>
      </c>
      <c r="F99" s="335">
        <v>295.17</v>
      </c>
      <c r="G99" s="334"/>
      <c r="H99" s="333" t="s">
        <v>170</v>
      </c>
      <c r="I99" s="336"/>
      <c r="J99" s="336"/>
      <c r="K99" s="334"/>
    </row>
    <row r="100" spans="1:11" ht="11.45" customHeight="1" x14ac:dyDescent="0.25">
      <c r="A100" s="333" t="s">
        <v>170</v>
      </c>
      <c r="B100" s="334"/>
      <c r="C100" s="333" t="s">
        <v>189</v>
      </c>
      <c r="D100" s="334"/>
      <c r="E100" s="134" t="s">
        <v>170</v>
      </c>
      <c r="F100" s="335">
        <v>454.15</v>
      </c>
      <c r="G100" s="334"/>
      <c r="H100" s="333" t="s">
        <v>170</v>
      </c>
      <c r="I100" s="336"/>
      <c r="J100" s="336"/>
      <c r="K100" s="334"/>
    </row>
    <row r="101" spans="1:11" ht="11.45" customHeight="1" x14ac:dyDescent="0.25">
      <c r="A101" s="333" t="s">
        <v>170</v>
      </c>
      <c r="B101" s="334"/>
      <c r="C101" s="333" t="s">
        <v>201</v>
      </c>
      <c r="D101" s="334"/>
      <c r="E101" s="134" t="s">
        <v>170</v>
      </c>
      <c r="F101" s="335">
        <v>262.47000000000003</v>
      </c>
      <c r="G101" s="334"/>
      <c r="H101" s="333" t="s">
        <v>170</v>
      </c>
      <c r="I101" s="336"/>
      <c r="J101" s="336"/>
      <c r="K101" s="334"/>
    </row>
    <row r="102" spans="1:11" ht="11.45" customHeight="1" x14ac:dyDescent="0.25">
      <c r="A102" s="333" t="s">
        <v>170</v>
      </c>
      <c r="B102" s="334"/>
      <c r="C102" s="333" t="s">
        <v>200</v>
      </c>
      <c r="D102" s="334"/>
      <c r="E102" s="134" t="s">
        <v>170</v>
      </c>
      <c r="F102" s="335">
        <v>23.83</v>
      </c>
      <c r="G102" s="334"/>
      <c r="H102" s="333" t="s">
        <v>170</v>
      </c>
      <c r="I102" s="336"/>
      <c r="J102" s="336"/>
      <c r="K102" s="334"/>
    </row>
    <row r="103" spans="1:11" ht="11.45" customHeight="1" x14ac:dyDescent="0.25">
      <c r="A103" s="333" t="s">
        <v>170</v>
      </c>
      <c r="B103" s="334"/>
      <c r="C103" s="333" t="s">
        <v>188</v>
      </c>
      <c r="D103" s="334"/>
      <c r="E103" s="134" t="s">
        <v>170</v>
      </c>
      <c r="F103" s="335">
        <v>389.31</v>
      </c>
      <c r="G103" s="334"/>
      <c r="H103" s="333" t="s">
        <v>170</v>
      </c>
      <c r="I103" s="336"/>
      <c r="J103" s="336"/>
      <c r="K103" s="334"/>
    </row>
    <row r="104" spans="1:11" ht="11.45" customHeight="1" x14ac:dyDescent="0.25">
      <c r="A104" s="333" t="s">
        <v>170</v>
      </c>
      <c r="B104" s="334"/>
      <c r="C104" s="333" t="s">
        <v>187</v>
      </c>
      <c r="D104" s="334"/>
      <c r="E104" s="134" t="s">
        <v>170</v>
      </c>
      <c r="F104" s="335">
        <v>289.08999999999997</v>
      </c>
      <c r="G104" s="334"/>
      <c r="H104" s="333" t="s">
        <v>170</v>
      </c>
      <c r="I104" s="336"/>
      <c r="J104" s="336"/>
      <c r="K104" s="334"/>
    </row>
    <row r="105" spans="1:11" ht="11.45" customHeight="1" x14ac:dyDescent="0.25">
      <c r="A105" s="333" t="s">
        <v>170</v>
      </c>
      <c r="B105" s="334"/>
      <c r="C105" s="333" t="s">
        <v>171</v>
      </c>
      <c r="D105" s="334"/>
      <c r="E105" s="134" t="s">
        <v>170</v>
      </c>
      <c r="F105" s="335">
        <v>1690</v>
      </c>
      <c r="G105" s="334"/>
      <c r="H105" s="333" t="s">
        <v>170</v>
      </c>
      <c r="I105" s="336"/>
      <c r="J105" s="336"/>
      <c r="K105" s="334"/>
    </row>
    <row r="106" spans="1:11" ht="11.45" customHeight="1" x14ac:dyDescent="0.25">
      <c r="A106" s="333" t="s">
        <v>170</v>
      </c>
      <c r="B106" s="334"/>
      <c r="C106" s="333" t="s">
        <v>186</v>
      </c>
      <c r="D106" s="334"/>
      <c r="E106" s="134" t="s">
        <v>185</v>
      </c>
      <c r="F106" s="335">
        <v>10461</v>
      </c>
      <c r="G106" s="327"/>
      <c r="H106" s="333" t="s">
        <v>170</v>
      </c>
      <c r="I106" s="318"/>
      <c r="J106" s="318"/>
      <c r="K106" s="327"/>
    </row>
    <row r="107" spans="1:11" ht="18.2" customHeight="1" x14ac:dyDescent="0.25">
      <c r="A107" s="317" t="s">
        <v>309</v>
      </c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</row>
    <row r="108" spans="1:11" ht="18.2" customHeight="1" x14ac:dyDescent="0.25">
      <c r="A108" s="317" t="s">
        <v>181</v>
      </c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</row>
    <row r="109" spans="1:11" ht="14.25" customHeight="1" x14ac:dyDescent="0.25">
      <c r="A109" s="319" t="s">
        <v>308</v>
      </c>
      <c r="B109" s="321" t="s">
        <v>248</v>
      </c>
      <c r="C109" s="321" t="s">
        <v>307</v>
      </c>
      <c r="D109" s="140">
        <v>1</v>
      </c>
      <c r="E109" s="140">
        <v>237.81</v>
      </c>
      <c r="F109" s="140">
        <v>33.229999999999997</v>
      </c>
      <c r="G109" s="322">
        <v>237.81</v>
      </c>
      <c r="H109" s="322">
        <v>43.62</v>
      </c>
      <c r="I109" s="140">
        <v>33.229999999999997</v>
      </c>
      <c r="J109" s="322">
        <v>2.3199999999999998</v>
      </c>
      <c r="K109" s="322">
        <v>2.3199999999999998</v>
      </c>
    </row>
    <row r="110" spans="1:11" ht="79.349999999999994" customHeight="1" x14ac:dyDescent="0.25">
      <c r="A110" s="320"/>
      <c r="B110" s="320"/>
      <c r="C110" s="320"/>
      <c r="D110" s="139" t="s">
        <v>191</v>
      </c>
      <c r="E110" s="140">
        <v>43.62</v>
      </c>
      <c r="F110" s="140">
        <v>2.46</v>
      </c>
      <c r="G110" s="320"/>
      <c r="H110" s="320"/>
      <c r="I110" s="140">
        <v>2.46</v>
      </c>
      <c r="J110" s="320"/>
      <c r="K110" s="320"/>
    </row>
    <row r="111" spans="1:11" ht="14.25" customHeight="1" x14ac:dyDescent="0.25">
      <c r="A111" s="319" t="s">
        <v>306</v>
      </c>
      <c r="B111" s="321" t="s">
        <v>245</v>
      </c>
      <c r="C111" s="321" t="s">
        <v>286</v>
      </c>
      <c r="D111" s="140">
        <v>7</v>
      </c>
      <c r="E111" s="140">
        <v>136.27000000000001</v>
      </c>
      <c r="F111" s="140">
        <v>40.25</v>
      </c>
      <c r="G111" s="322">
        <v>953.89</v>
      </c>
      <c r="H111" s="322">
        <v>581.77</v>
      </c>
      <c r="I111" s="140">
        <v>281.75</v>
      </c>
      <c r="J111" s="322">
        <v>4.49</v>
      </c>
      <c r="K111" s="322">
        <v>31.43</v>
      </c>
    </row>
    <row r="112" spans="1:11" ht="57" customHeight="1" x14ac:dyDescent="0.25">
      <c r="A112" s="320"/>
      <c r="B112" s="320"/>
      <c r="C112" s="320"/>
      <c r="D112" s="139" t="s">
        <v>243</v>
      </c>
      <c r="E112" s="140">
        <v>83.11</v>
      </c>
      <c r="F112" s="140">
        <v>3.68</v>
      </c>
      <c r="G112" s="320"/>
      <c r="H112" s="320"/>
      <c r="I112" s="140">
        <v>25.76</v>
      </c>
      <c r="J112" s="320"/>
      <c r="K112" s="320"/>
    </row>
    <row r="113" spans="1:11" ht="14.25" customHeight="1" x14ac:dyDescent="0.25">
      <c r="A113" s="319" t="s">
        <v>305</v>
      </c>
      <c r="B113" s="321" t="s">
        <v>193</v>
      </c>
      <c r="C113" s="321" t="s">
        <v>241</v>
      </c>
      <c r="D113" s="140">
        <v>3</v>
      </c>
      <c r="E113" s="140">
        <v>20.74</v>
      </c>
      <c r="F113" s="138"/>
      <c r="G113" s="322">
        <v>62.22</v>
      </c>
      <c r="H113" s="322">
        <v>58.08</v>
      </c>
      <c r="I113" s="138"/>
      <c r="J113" s="322">
        <v>1.03</v>
      </c>
      <c r="K113" s="322">
        <v>3.09</v>
      </c>
    </row>
    <row r="114" spans="1:11" ht="46.5" customHeight="1" x14ac:dyDescent="0.25">
      <c r="A114" s="320"/>
      <c r="B114" s="320"/>
      <c r="C114" s="320"/>
      <c r="D114" s="139" t="s">
        <v>191</v>
      </c>
      <c r="E114" s="140">
        <v>19.36</v>
      </c>
      <c r="F114" s="138"/>
      <c r="G114" s="320"/>
      <c r="H114" s="320"/>
      <c r="I114" s="138"/>
      <c r="J114" s="320"/>
      <c r="K114" s="320"/>
    </row>
    <row r="115" spans="1:11" ht="14.25" customHeight="1" x14ac:dyDescent="0.25">
      <c r="A115" s="319" t="s">
        <v>304</v>
      </c>
      <c r="B115" s="321" t="s">
        <v>204</v>
      </c>
      <c r="C115" s="321" t="s">
        <v>239</v>
      </c>
      <c r="D115" s="140">
        <v>6.0000000000000001E-3</v>
      </c>
      <c r="E115" s="140">
        <v>1991.33</v>
      </c>
      <c r="F115" s="140">
        <v>1281</v>
      </c>
      <c r="G115" s="322">
        <v>11.95</v>
      </c>
      <c r="H115" s="322">
        <v>4.18</v>
      </c>
      <c r="I115" s="140">
        <v>7.69</v>
      </c>
      <c r="J115" s="322">
        <v>40</v>
      </c>
      <c r="K115" s="322">
        <v>0.24</v>
      </c>
    </row>
    <row r="116" spans="1:11" ht="35.85" customHeight="1" x14ac:dyDescent="0.25">
      <c r="A116" s="332"/>
      <c r="B116" s="332"/>
      <c r="C116" s="332"/>
      <c r="D116" s="139" t="s">
        <v>202</v>
      </c>
      <c r="E116" s="140">
        <v>696.4</v>
      </c>
      <c r="F116" s="140">
        <v>252.64</v>
      </c>
      <c r="G116" s="332"/>
      <c r="H116" s="332"/>
      <c r="I116" s="140">
        <v>1.52</v>
      </c>
      <c r="J116" s="332"/>
      <c r="K116" s="332"/>
    </row>
    <row r="117" spans="1:11" ht="14.25" customHeight="1" x14ac:dyDescent="0.25">
      <c r="A117" s="319" t="s">
        <v>303</v>
      </c>
      <c r="B117" s="321" t="s">
        <v>237</v>
      </c>
      <c r="C117" s="321" t="s">
        <v>236</v>
      </c>
      <c r="D117" s="140">
        <v>1</v>
      </c>
      <c r="E117" s="140">
        <v>174</v>
      </c>
      <c r="F117" s="140">
        <v>64.400000000000006</v>
      </c>
      <c r="G117" s="322">
        <v>174</v>
      </c>
      <c r="H117" s="322">
        <v>37.28</v>
      </c>
      <c r="I117" s="140">
        <v>64.400000000000006</v>
      </c>
      <c r="J117" s="322">
        <v>2.25</v>
      </c>
      <c r="K117" s="322">
        <v>2.25</v>
      </c>
    </row>
    <row r="118" spans="1:11" ht="57" customHeight="1" x14ac:dyDescent="0.25">
      <c r="A118" s="332"/>
      <c r="B118" s="332"/>
      <c r="C118" s="332"/>
      <c r="D118" s="139" t="s">
        <v>191</v>
      </c>
      <c r="E118" s="140">
        <v>37.28</v>
      </c>
      <c r="F118" s="140">
        <v>5.89</v>
      </c>
      <c r="G118" s="332"/>
      <c r="H118" s="332"/>
      <c r="I118" s="140">
        <v>5.89</v>
      </c>
      <c r="J118" s="332"/>
      <c r="K118" s="332"/>
    </row>
    <row r="119" spans="1:11" ht="23.1" customHeight="1" x14ac:dyDescent="0.25"/>
    <row r="120" spans="1:11" ht="11.45" customHeight="1" x14ac:dyDescent="0.25">
      <c r="A120" s="333" t="s">
        <v>170</v>
      </c>
      <c r="B120" s="334"/>
      <c r="C120" s="333" t="s">
        <v>176</v>
      </c>
      <c r="D120" s="334"/>
      <c r="E120" s="134" t="s">
        <v>170</v>
      </c>
      <c r="F120" s="335">
        <v>1439.87</v>
      </c>
      <c r="G120" s="334"/>
      <c r="H120" s="333" t="s">
        <v>170</v>
      </c>
      <c r="I120" s="336"/>
      <c r="J120" s="336"/>
      <c r="K120" s="334"/>
    </row>
    <row r="121" spans="1:11" ht="11.45" customHeight="1" x14ac:dyDescent="0.25">
      <c r="A121" s="333" t="s">
        <v>170</v>
      </c>
      <c r="B121" s="334"/>
      <c r="C121" s="333" t="s">
        <v>190</v>
      </c>
      <c r="D121" s="334"/>
      <c r="E121" s="134" t="s">
        <v>170</v>
      </c>
      <c r="F121" s="335">
        <v>327.87</v>
      </c>
      <c r="G121" s="334"/>
      <c r="H121" s="333" t="s">
        <v>170</v>
      </c>
      <c r="I121" s="336"/>
      <c r="J121" s="336"/>
      <c r="K121" s="334"/>
    </row>
    <row r="122" spans="1:11" ht="11.45" customHeight="1" x14ac:dyDescent="0.25">
      <c r="A122" s="333" t="s">
        <v>170</v>
      </c>
      <c r="B122" s="334"/>
      <c r="C122" s="333" t="s">
        <v>189</v>
      </c>
      <c r="D122" s="334"/>
      <c r="E122" s="134" t="s">
        <v>170</v>
      </c>
      <c r="F122" s="335">
        <v>724.93</v>
      </c>
      <c r="G122" s="334"/>
      <c r="H122" s="333" t="s">
        <v>170</v>
      </c>
      <c r="I122" s="336"/>
      <c r="J122" s="336"/>
      <c r="K122" s="334"/>
    </row>
    <row r="123" spans="1:11" ht="11.45" customHeight="1" x14ac:dyDescent="0.25">
      <c r="A123" s="333" t="s">
        <v>170</v>
      </c>
      <c r="B123" s="334"/>
      <c r="C123" s="333" t="s">
        <v>201</v>
      </c>
      <c r="D123" s="334"/>
      <c r="E123" s="134" t="s">
        <v>170</v>
      </c>
      <c r="F123" s="335">
        <v>387.07</v>
      </c>
      <c r="G123" s="334"/>
      <c r="H123" s="333" t="s">
        <v>170</v>
      </c>
      <c r="I123" s="336"/>
      <c r="J123" s="336"/>
      <c r="K123" s="334"/>
    </row>
    <row r="124" spans="1:11" ht="11.45" customHeight="1" x14ac:dyDescent="0.25">
      <c r="A124" s="333" t="s">
        <v>170</v>
      </c>
      <c r="B124" s="334"/>
      <c r="C124" s="333" t="s">
        <v>200</v>
      </c>
      <c r="D124" s="334"/>
      <c r="E124" s="134" t="s">
        <v>170</v>
      </c>
      <c r="F124" s="335">
        <v>35.630000000000003</v>
      </c>
      <c r="G124" s="334"/>
      <c r="H124" s="333" t="s">
        <v>170</v>
      </c>
      <c r="I124" s="336"/>
      <c r="J124" s="336"/>
      <c r="K124" s="334"/>
    </row>
    <row r="125" spans="1:11" ht="11.45" customHeight="1" x14ac:dyDescent="0.25">
      <c r="A125" s="333" t="s">
        <v>170</v>
      </c>
      <c r="B125" s="334"/>
      <c r="C125" s="333" t="s">
        <v>188</v>
      </c>
      <c r="D125" s="334"/>
      <c r="E125" s="134" t="s">
        <v>170</v>
      </c>
      <c r="F125" s="335">
        <v>615.36</v>
      </c>
      <c r="G125" s="334"/>
      <c r="H125" s="333" t="s">
        <v>170</v>
      </c>
      <c r="I125" s="336"/>
      <c r="J125" s="336"/>
      <c r="K125" s="334"/>
    </row>
    <row r="126" spans="1:11" ht="11.45" customHeight="1" x14ac:dyDescent="0.25">
      <c r="A126" s="333" t="s">
        <v>170</v>
      </c>
      <c r="B126" s="334"/>
      <c r="C126" s="333" t="s">
        <v>187</v>
      </c>
      <c r="D126" s="334"/>
      <c r="E126" s="134" t="s">
        <v>170</v>
      </c>
      <c r="F126" s="335">
        <v>458.64</v>
      </c>
      <c r="G126" s="334"/>
      <c r="H126" s="333" t="s">
        <v>170</v>
      </c>
      <c r="I126" s="336"/>
      <c r="J126" s="336"/>
      <c r="K126" s="334"/>
    </row>
    <row r="127" spans="1:11" ht="11.45" customHeight="1" x14ac:dyDescent="0.25">
      <c r="A127" s="333" t="s">
        <v>170</v>
      </c>
      <c r="B127" s="334"/>
      <c r="C127" s="333" t="s">
        <v>171</v>
      </c>
      <c r="D127" s="334"/>
      <c r="E127" s="134" t="s">
        <v>170</v>
      </c>
      <c r="F127" s="335">
        <v>2514</v>
      </c>
      <c r="G127" s="334"/>
      <c r="H127" s="333" t="s">
        <v>170</v>
      </c>
      <c r="I127" s="336"/>
      <c r="J127" s="336"/>
      <c r="K127" s="334"/>
    </row>
    <row r="128" spans="1:11" ht="11.45" customHeight="1" x14ac:dyDescent="0.25">
      <c r="A128" s="333" t="s">
        <v>170</v>
      </c>
      <c r="B128" s="334"/>
      <c r="C128" s="333" t="s">
        <v>186</v>
      </c>
      <c r="D128" s="334"/>
      <c r="E128" s="134" t="s">
        <v>185</v>
      </c>
      <c r="F128" s="335">
        <v>15562</v>
      </c>
      <c r="G128" s="334"/>
      <c r="H128" s="333" t="s">
        <v>170</v>
      </c>
      <c r="I128" s="336"/>
      <c r="J128" s="336"/>
      <c r="K128" s="334"/>
    </row>
    <row r="129" spans="1:11" ht="11.45" customHeight="1" x14ac:dyDescent="0.25">
      <c r="A129" s="333" t="s">
        <v>170</v>
      </c>
      <c r="B129" s="327"/>
      <c r="C129" s="333" t="s">
        <v>235</v>
      </c>
      <c r="D129" s="327"/>
      <c r="E129" s="134" t="s">
        <v>170</v>
      </c>
      <c r="F129" s="335">
        <v>15562</v>
      </c>
      <c r="G129" s="327"/>
      <c r="H129" s="333" t="s">
        <v>170</v>
      </c>
      <c r="I129" s="318"/>
      <c r="J129" s="318"/>
      <c r="K129" s="327"/>
    </row>
    <row r="130" spans="1:11" ht="18.2" customHeight="1" x14ac:dyDescent="0.25">
      <c r="A130" s="317" t="s">
        <v>302</v>
      </c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</row>
    <row r="131" spans="1:11" ht="18.2" customHeight="1" x14ac:dyDescent="0.25">
      <c r="A131" s="317" t="s">
        <v>181</v>
      </c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</row>
    <row r="132" spans="1:11" ht="14.25" customHeight="1" x14ac:dyDescent="0.25">
      <c r="A132" s="319" t="s">
        <v>301</v>
      </c>
      <c r="B132" s="321" t="s">
        <v>179</v>
      </c>
      <c r="C132" s="321" t="s">
        <v>300</v>
      </c>
      <c r="D132" s="140">
        <v>1</v>
      </c>
      <c r="E132" s="140">
        <v>18058.55</v>
      </c>
      <c r="F132" s="138"/>
      <c r="G132" s="322">
        <v>18058.55</v>
      </c>
      <c r="H132" s="337"/>
      <c r="I132" s="138"/>
      <c r="J132" s="337"/>
      <c r="K132" s="337"/>
    </row>
    <row r="133" spans="1:11" ht="17.45" customHeight="1" x14ac:dyDescent="0.25">
      <c r="A133" s="320"/>
      <c r="B133" s="320"/>
      <c r="C133" s="320"/>
      <c r="D133" s="139" t="s">
        <v>177</v>
      </c>
      <c r="E133" s="138"/>
      <c r="F133" s="138"/>
      <c r="G133" s="320"/>
      <c r="H133" s="320"/>
      <c r="I133" s="138"/>
      <c r="J133" s="320"/>
      <c r="K133" s="320"/>
    </row>
    <row r="134" spans="1:11" ht="14.25" customHeight="1" x14ac:dyDescent="0.25">
      <c r="A134" s="319" t="s">
        <v>299</v>
      </c>
      <c r="B134" s="321" t="s">
        <v>179</v>
      </c>
      <c r="C134" s="321" t="s">
        <v>230</v>
      </c>
      <c r="D134" s="140">
        <v>1</v>
      </c>
      <c r="E134" s="140">
        <v>404.49</v>
      </c>
      <c r="F134" s="138"/>
      <c r="G134" s="322">
        <v>404.49</v>
      </c>
      <c r="H134" s="337"/>
      <c r="I134" s="138"/>
      <c r="J134" s="337"/>
      <c r="K134" s="337"/>
    </row>
    <row r="135" spans="1:11" ht="17.45" customHeight="1" x14ac:dyDescent="0.25">
      <c r="A135" s="320"/>
      <c r="B135" s="320"/>
      <c r="C135" s="320"/>
      <c r="D135" s="139" t="s">
        <v>177</v>
      </c>
      <c r="E135" s="138"/>
      <c r="F135" s="138"/>
      <c r="G135" s="320"/>
      <c r="H135" s="320"/>
      <c r="I135" s="138"/>
      <c r="J135" s="320"/>
      <c r="K135" s="320"/>
    </row>
    <row r="136" spans="1:11" ht="14.25" customHeight="1" x14ac:dyDescent="0.25">
      <c r="A136" s="319" t="s">
        <v>298</v>
      </c>
      <c r="B136" s="321" t="s">
        <v>179</v>
      </c>
      <c r="C136" s="321" t="s">
        <v>228</v>
      </c>
      <c r="D136" s="140">
        <v>3</v>
      </c>
      <c r="E136" s="140">
        <v>662.78</v>
      </c>
      <c r="F136" s="138"/>
      <c r="G136" s="322">
        <v>1988.34</v>
      </c>
      <c r="H136" s="337"/>
      <c r="I136" s="138"/>
      <c r="J136" s="337"/>
      <c r="K136" s="337"/>
    </row>
    <row r="137" spans="1:11" ht="17.45" customHeight="1" x14ac:dyDescent="0.25">
      <c r="A137" s="320"/>
      <c r="B137" s="320"/>
      <c r="C137" s="320"/>
      <c r="D137" s="139" t="s">
        <v>177</v>
      </c>
      <c r="E137" s="138"/>
      <c r="F137" s="138"/>
      <c r="G137" s="320"/>
      <c r="H137" s="320"/>
      <c r="I137" s="138"/>
      <c r="J137" s="332"/>
      <c r="K137" s="332"/>
    </row>
    <row r="138" spans="1:11" ht="14.25" customHeight="1" x14ac:dyDescent="0.25">
      <c r="A138" s="319" t="s">
        <v>297</v>
      </c>
      <c r="B138" s="321" t="s">
        <v>179</v>
      </c>
      <c r="C138" s="321" t="s">
        <v>226</v>
      </c>
      <c r="D138" s="140">
        <v>1</v>
      </c>
      <c r="E138" s="140">
        <v>808.99</v>
      </c>
      <c r="F138" s="138"/>
      <c r="G138" s="322">
        <v>808.99</v>
      </c>
      <c r="H138" s="337"/>
      <c r="I138" s="138"/>
      <c r="J138" s="337"/>
      <c r="K138" s="337"/>
    </row>
    <row r="139" spans="1:11" ht="17.45" customHeight="1" x14ac:dyDescent="0.25">
      <c r="A139" s="332"/>
      <c r="B139" s="332"/>
      <c r="C139" s="332"/>
      <c r="D139" s="139" t="s">
        <v>177</v>
      </c>
      <c r="E139" s="138"/>
      <c r="F139" s="138"/>
      <c r="G139" s="332"/>
      <c r="H139" s="332"/>
      <c r="I139" s="138"/>
      <c r="J139" s="332"/>
      <c r="K139" s="332"/>
    </row>
    <row r="140" spans="1:11" ht="14.25" customHeight="1" x14ac:dyDescent="0.25">
      <c r="A140" s="319" t="s">
        <v>296</v>
      </c>
      <c r="B140" s="321" t="s">
        <v>179</v>
      </c>
      <c r="C140" s="321" t="s">
        <v>224</v>
      </c>
      <c r="D140" s="140">
        <v>2</v>
      </c>
      <c r="E140" s="140">
        <v>808.99</v>
      </c>
      <c r="F140" s="138"/>
      <c r="G140" s="322">
        <v>1617.98</v>
      </c>
      <c r="H140" s="337"/>
      <c r="I140" s="138"/>
      <c r="J140" s="337"/>
      <c r="K140" s="337"/>
    </row>
    <row r="141" spans="1:11" ht="17.45" customHeight="1" x14ac:dyDescent="0.25">
      <c r="A141" s="332"/>
      <c r="B141" s="332"/>
      <c r="C141" s="332"/>
      <c r="D141" s="139" t="s">
        <v>177</v>
      </c>
      <c r="E141" s="138"/>
      <c r="F141" s="138"/>
      <c r="G141" s="332"/>
      <c r="H141" s="332"/>
      <c r="I141" s="138"/>
      <c r="J141" s="332"/>
      <c r="K141" s="332"/>
    </row>
    <row r="142" spans="1:11" ht="14.25" customHeight="1" x14ac:dyDescent="0.25">
      <c r="A142" s="319" t="s">
        <v>295</v>
      </c>
      <c r="B142" s="321" t="s">
        <v>179</v>
      </c>
      <c r="C142" s="321" t="s">
        <v>294</v>
      </c>
      <c r="D142" s="140">
        <v>2</v>
      </c>
      <c r="E142" s="140">
        <v>6015.42</v>
      </c>
      <c r="F142" s="138"/>
      <c r="G142" s="322">
        <v>12030.84</v>
      </c>
      <c r="H142" s="337"/>
      <c r="I142" s="138"/>
      <c r="J142" s="337"/>
      <c r="K142" s="337"/>
    </row>
    <row r="143" spans="1:11" ht="35.85" customHeight="1" x14ac:dyDescent="0.25">
      <c r="A143" s="332"/>
      <c r="B143" s="332"/>
      <c r="C143" s="332"/>
      <c r="D143" s="139" t="s">
        <v>177</v>
      </c>
      <c r="E143" s="138"/>
      <c r="F143" s="138"/>
      <c r="G143" s="332"/>
      <c r="H143" s="332"/>
      <c r="I143" s="138"/>
      <c r="J143" s="332"/>
      <c r="K143" s="332"/>
    </row>
    <row r="144" spans="1:11" ht="14.25" customHeight="1" x14ac:dyDescent="0.25">
      <c r="A144" s="319" t="s">
        <v>293</v>
      </c>
      <c r="B144" s="321" t="s">
        <v>179</v>
      </c>
      <c r="C144" s="321" t="s">
        <v>222</v>
      </c>
      <c r="D144" s="140">
        <v>1</v>
      </c>
      <c r="E144" s="140">
        <v>2041.96</v>
      </c>
      <c r="F144" s="138"/>
      <c r="G144" s="322">
        <v>2041.96</v>
      </c>
      <c r="H144" s="337"/>
      <c r="I144" s="138"/>
      <c r="J144" s="337"/>
      <c r="K144" s="337"/>
    </row>
    <row r="145" spans="1:11" ht="17.45" customHeight="1" x14ac:dyDescent="0.25">
      <c r="A145" s="332"/>
      <c r="B145" s="332"/>
      <c r="C145" s="332"/>
      <c r="D145" s="139" t="s">
        <v>177</v>
      </c>
      <c r="E145" s="138"/>
      <c r="F145" s="138"/>
      <c r="G145" s="332"/>
      <c r="H145" s="332"/>
      <c r="I145" s="138"/>
      <c r="J145" s="332"/>
      <c r="K145" s="332"/>
    </row>
    <row r="146" spans="1:11" ht="14.25" customHeight="1" x14ac:dyDescent="0.25">
      <c r="A146" s="319" t="s">
        <v>292</v>
      </c>
      <c r="B146" s="321" t="s">
        <v>179</v>
      </c>
      <c r="C146" s="321" t="s">
        <v>196</v>
      </c>
      <c r="D146" s="140">
        <v>1</v>
      </c>
      <c r="E146" s="140">
        <v>4525.78</v>
      </c>
      <c r="F146" s="138"/>
      <c r="G146" s="322">
        <v>4525.78</v>
      </c>
      <c r="H146" s="337"/>
      <c r="I146" s="138"/>
      <c r="J146" s="337"/>
      <c r="K146" s="337"/>
    </row>
    <row r="147" spans="1:11" ht="17.45" customHeight="1" x14ac:dyDescent="0.25">
      <c r="A147" s="332"/>
      <c r="B147" s="332"/>
      <c r="C147" s="332"/>
      <c r="D147" s="139" t="s">
        <v>177</v>
      </c>
      <c r="E147" s="138"/>
      <c r="F147" s="138"/>
      <c r="G147" s="332"/>
      <c r="H147" s="332"/>
      <c r="I147" s="138"/>
      <c r="J147" s="332"/>
      <c r="K147" s="332"/>
    </row>
    <row r="148" spans="1:11" ht="14.25" customHeight="1" x14ac:dyDescent="0.25">
      <c r="A148" s="319" t="s">
        <v>291</v>
      </c>
      <c r="B148" s="321" t="s">
        <v>179</v>
      </c>
      <c r="C148" s="321" t="s">
        <v>217</v>
      </c>
      <c r="D148" s="140">
        <v>1</v>
      </c>
      <c r="E148" s="140">
        <v>10679.65</v>
      </c>
      <c r="F148" s="138"/>
      <c r="G148" s="322">
        <v>10679.65</v>
      </c>
      <c r="H148" s="337"/>
      <c r="I148" s="138"/>
      <c r="J148" s="337"/>
      <c r="K148" s="337"/>
    </row>
    <row r="149" spans="1:11" ht="24.6" customHeight="1" x14ac:dyDescent="0.25">
      <c r="A149" s="332"/>
      <c r="B149" s="332"/>
      <c r="C149" s="332"/>
      <c r="D149" s="139" t="s">
        <v>177</v>
      </c>
      <c r="E149" s="138"/>
      <c r="F149" s="138"/>
      <c r="G149" s="332"/>
      <c r="H149" s="332"/>
      <c r="I149" s="138"/>
      <c r="J149" s="332"/>
      <c r="K149" s="332"/>
    </row>
    <row r="150" spans="1:11" ht="14.25" customHeight="1" x14ac:dyDescent="0.25">
      <c r="A150" s="319" t="s">
        <v>290</v>
      </c>
      <c r="B150" s="321" t="s">
        <v>179</v>
      </c>
      <c r="C150" s="321" t="s">
        <v>215</v>
      </c>
      <c r="D150" s="140">
        <v>1</v>
      </c>
      <c r="E150" s="140">
        <v>1913.63</v>
      </c>
      <c r="F150" s="138"/>
      <c r="G150" s="322">
        <v>1913.63</v>
      </c>
      <c r="H150" s="337"/>
      <c r="I150" s="138"/>
      <c r="J150" s="337"/>
      <c r="K150" s="337"/>
    </row>
    <row r="151" spans="1:11" ht="17.45" customHeight="1" x14ac:dyDescent="0.25">
      <c r="A151" s="332"/>
      <c r="B151" s="332"/>
      <c r="C151" s="332"/>
      <c r="D151" s="139" t="s">
        <v>177</v>
      </c>
      <c r="E151" s="138"/>
      <c r="F151" s="138"/>
      <c r="G151" s="332"/>
      <c r="H151" s="332"/>
      <c r="I151" s="138"/>
      <c r="J151" s="332"/>
      <c r="K151" s="320"/>
    </row>
    <row r="152" spans="1:11" ht="23.1" customHeight="1" x14ac:dyDescent="0.25"/>
    <row r="153" spans="1:11" ht="11.45" customHeight="1" x14ac:dyDescent="0.25">
      <c r="A153" s="333" t="s">
        <v>170</v>
      </c>
      <c r="B153" s="327"/>
      <c r="C153" s="333" t="s">
        <v>176</v>
      </c>
      <c r="D153" s="327"/>
      <c r="E153" s="134" t="s">
        <v>170</v>
      </c>
      <c r="F153" s="335">
        <v>54070.21</v>
      </c>
      <c r="G153" s="327"/>
      <c r="H153" s="333" t="s">
        <v>170</v>
      </c>
      <c r="I153" s="318"/>
      <c r="J153" s="318"/>
      <c r="K153" s="327"/>
    </row>
    <row r="154" spans="1:11" ht="11.45" customHeight="1" x14ac:dyDescent="0.25">
      <c r="A154" s="333" t="s">
        <v>170</v>
      </c>
      <c r="B154" s="327"/>
      <c r="C154" s="333" t="s">
        <v>175</v>
      </c>
      <c r="D154" s="327"/>
      <c r="E154" s="134" t="s">
        <v>170</v>
      </c>
      <c r="F154" s="335">
        <v>54070.21</v>
      </c>
      <c r="G154" s="327"/>
      <c r="H154" s="333" t="s">
        <v>170</v>
      </c>
      <c r="I154" s="318"/>
      <c r="J154" s="318"/>
      <c r="K154" s="327"/>
    </row>
    <row r="155" spans="1:11" ht="11.45" customHeight="1" x14ac:dyDescent="0.25">
      <c r="A155" s="333" t="s">
        <v>170</v>
      </c>
      <c r="B155" s="327"/>
      <c r="C155" s="333" t="s">
        <v>174</v>
      </c>
      <c r="D155" s="327"/>
      <c r="E155" s="134" t="s">
        <v>173</v>
      </c>
      <c r="F155" s="335">
        <v>205467</v>
      </c>
      <c r="G155" s="327"/>
      <c r="H155" s="333" t="s">
        <v>170</v>
      </c>
      <c r="I155" s="318"/>
      <c r="J155" s="318"/>
      <c r="K155" s="327"/>
    </row>
    <row r="156" spans="1:11" ht="18.2" customHeight="1" x14ac:dyDescent="0.25">
      <c r="A156" s="317" t="s">
        <v>289</v>
      </c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ht="18.2" customHeight="1" x14ac:dyDescent="0.25">
      <c r="A157" s="317" t="s">
        <v>181</v>
      </c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</row>
    <row r="158" spans="1:11" ht="14.25" customHeight="1" x14ac:dyDescent="0.25">
      <c r="A158" s="319" t="s">
        <v>288</v>
      </c>
      <c r="B158" s="321" t="s">
        <v>248</v>
      </c>
      <c r="C158" s="321" t="s">
        <v>247</v>
      </c>
      <c r="D158" s="140">
        <v>1</v>
      </c>
      <c r="E158" s="140">
        <v>237.81</v>
      </c>
      <c r="F158" s="140">
        <v>33.229999999999997</v>
      </c>
      <c r="G158" s="322">
        <v>237.81</v>
      </c>
      <c r="H158" s="322">
        <v>43.62</v>
      </c>
      <c r="I158" s="140">
        <v>33.229999999999997</v>
      </c>
      <c r="J158" s="322">
        <v>2.3199999999999998</v>
      </c>
      <c r="K158" s="322">
        <v>2.3199999999999998</v>
      </c>
    </row>
    <row r="159" spans="1:11" ht="79.349999999999994" customHeight="1" x14ac:dyDescent="0.25">
      <c r="A159" s="320"/>
      <c r="B159" s="320"/>
      <c r="C159" s="320"/>
      <c r="D159" s="139" t="s">
        <v>191</v>
      </c>
      <c r="E159" s="140">
        <v>43.62</v>
      </c>
      <c r="F159" s="140">
        <v>2.4500000000000002</v>
      </c>
      <c r="G159" s="320"/>
      <c r="H159" s="320"/>
      <c r="I159" s="140">
        <v>2.4500000000000002</v>
      </c>
      <c r="J159" s="320"/>
      <c r="K159" s="320"/>
    </row>
    <row r="160" spans="1:11" ht="14.25" customHeight="1" x14ac:dyDescent="0.25">
      <c r="A160" s="319" t="s">
        <v>287</v>
      </c>
      <c r="B160" s="321" t="s">
        <v>245</v>
      </c>
      <c r="C160" s="321" t="s">
        <v>286</v>
      </c>
      <c r="D160" s="140">
        <v>7</v>
      </c>
      <c r="E160" s="140">
        <v>136.27000000000001</v>
      </c>
      <c r="F160" s="140">
        <v>40.25</v>
      </c>
      <c r="G160" s="322">
        <v>953.89</v>
      </c>
      <c r="H160" s="322">
        <v>581.77</v>
      </c>
      <c r="I160" s="140">
        <v>281.75</v>
      </c>
      <c r="J160" s="322">
        <v>4.49</v>
      </c>
      <c r="K160" s="322">
        <v>31.43</v>
      </c>
    </row>
    <row r="161" spans="1:11" ht="57" customHeight="1" x14ac:dyDescent="0.25">
      <c r="A161" s="320"/>
      <c r="B161" s="320"/>
      <c r="C161" s="320"/>
      <c r="D161" s="139" t="s">
        <v>243</v>
      </c>
      <c r="E161" s="140">
        <v>83.11</v>
      </c>
      <c r="F161" s="140">
        <v>3.68</v>
      </c>
      <c r="G161" s="332"/>
      <c r="H161" s="332"/>
      <c r="I161" s="140">
        <v>25.76</v>
      </c>
      <c r="J161" s="332"/>
      <c r="K161" s="332"/>
    </row>
    <row r="162" spans="1:11" ht="14.25" customHeight="1" x14ac:dyDescent="0.25">
      <c r="A162" s="319" t="s">
        <v>285</v>
      </c>
      <c r="B162" s="321" t="s">
        <v>193</v>
      </c>
      <c r="C162" s="321" t="s">
        <v>241</v>
      </c>
      <c r="D162" s="140">
        <v>3</v>
      </c>
      <c r="E162" s="140">
        <v>20.74</v>
      </c>
      <c r="F162" s="138"/>
      <c r="G162" s="322">
        <v>62.22</v>
      </c>
      <c r="H162" s="322">
        <v>58.08</v>
      </c>
      <c r="I162" s="138"/>
      <c r="J162" s="322">
        <v>1.03</v>
      </c>
      <c r="K162" s="322">
        <v>3.09</v>
      </c>
    </row>
    <row r="163" spans="1:11" ht="46.5" customHeight="1" x14ac:dyDescent="0.25">
      <c r="A163" s="332"/>
      <c r="B163" s="332"/>
      <c r="C163" s="332"/>
      <c r="D163" s="139" t="s">
        <v>191</v>
      </c>
      <c r="E163" s="140">
        <v>19.36</v>
      </c>
      <c r="F163" s="138"/>
      <c r="G163" s="332"/>
      <c r="H163" s="332"/>
      <c r="I163" s="138"/>
      <c r="J163" s="332"/>
      <c r="K163" s="332"/>
    </row>
    <row r="164" spans="1:11" ht="14.25" customHeight="1" x14ac:dyDescent="0.25">
      <c r="A164" s="319" t="s">
        <v>284</v>
      </c>
      <c r="B164" s="321" t="s">
        <v>204</v>
      </c>
      <c r="C164" s="321" t="s">
        <v>239</v>
      </c>
      <c r="D164" s="140">
        <v>6.0000000000000001E-3</v>
      </c>
      <c r="E164" s="140">
        <v>1991.33</v>
      </c>
      <c r="F164" s="140">
        <v>1281</v>
      </c>
      <c r="G164" s="322">
        <v>11.95</v>
      </c>
      <c r="H164" s="322">
        <v>4.18</v>
      </c>
      <c r="I164" s="140">
        <v>7.69</v>
      </c>
      <c r="J164" s="322">
        <v>40</v>
      </c>
      <c r="K164" s="322">
        <v>0.24</v>
      </c>
    </row>
    <row r="165" spans="1:11" ht="35.85" customHeight="1" x14ac:dyDescent="0.25">
      <c r="A165" s="332"/>
      <c r="B165" s="332"/>
      <c r="C165" s="332"/>
      <c r="D165" s="139" t="s">
        <v>202</v>
      </c>
      <c r="E165" s="140">
        <v>696.4</v>
      </c>
      <c r="F165" s="140">
        <v>252.64</v>
      </c>
      <c r="G165" s="332"/>
      <c r="H165" s="332"/>
      <c r="I165" s="140">
        <v>1.52</v>
      </c>
      <c r="J165" s="332"/>
      <c r="K165" s="332"/>
    </row>
    <row r="166" spans="1:11" ht="14.25" customHeight="1" x14ac:dyDescent="0.25">
      <c r="A166" s="319" t="s">
        <v>283</v>
      </c>
      <c r="B166" s="321" t="s">
        <v>237</v>
      </c>
      <c r="C166" s="321" t="s">
        <v>236</v>
      </c>
      <c r="D166" s="140">
        <v>1</v>
      </c>
      <c r="E166" s="140">
        <v>174</v>
      </c>
      <c r="F166" s="140">
        <v>64.400000000000006</v>
      </c>
      <c r="G166" s="322">
        <v>174</v>
      </c>
      <c r="H166" s="322">
        <v>37.28</v>
      </c>
      <c r="I166" s="140">
        <v>64.400000000000006</v>
      </c>
      <c r="J166" s="322">
        <v>2.25</v>
      </c>
      <c r="K166" s="322">
        <v>2.25</v>
      </c>
    </row>
    <row r="167" spans="1:11" ht="57" customHeight="1" x14ac:dyDescent="0.25">
      <c r="A167" s="332"/>
      <c r="B167" s="332"/>
      <c r="C167" s="332"/>
      <c r="D167" s="139" t="s">
        <v>191</v>
      </c>
      <c r="E167" s="140">
        <v>37.28</v>
      </c>
      <c r="F167" s="140">
        <v>5.89</v>
      </c>
      <c r="G167" s="332"/>
      <c r="H167" s="332"/>
      <c r="I167" s="140">
        <v>5.89</v>
      </c>
      <c r="J167" s="332"/>
      <c r="K167" s="332"/>
    </row>
    <row r="168" spans="1:11" ht="23.1" customHeight="1" x14ac:dyDescent="0.25"/>
    <row r="169" spans="1:11" ht="11.45" customHeight="1" x14ac:dyDescent="0.25">
      <c r="A169" s="333" t="s">
        <v>170</v>
      </c>
      <c r="B169" s="334"/>
      <c r="C169" s="333" t="s">
        <v>176</v>
      </c>
      <c r="D169" s="334"/>
      <c r="E169" s="134" t="s">
        <v>170</v>
      </c>
      <c r="F169" s="335">
        <v>1439.87</v>
      </c>
      <c r="G169" s="334"/>
      <c r="H169" s="333" t="s">
        <v>170</v>
      </c>
      <c r="I169" s="336"/>
      <c r="J169" s="336"/>
      <c r="K169" s="334"/>
    </row>
    <row r="170" spans="1:11" ht="11.45" customHeight="1" x14ac:dyDescent="0.25">
      <c r="A170" s="333" t="s">
        <v>170</v>
      </c>
      <c r="B170" s="334"/>
      <c r="C170" s="333" t="s">
        <v>190</v>
      </c>
      <c r="D170" s="334"/>
      <c r="E170" s="134" t="s">
        <v>170</v>
      </c>
      <c r="F170" s="335">
        <v>327.87</v>
      </c>
      <c r="G170" s="334"/>
      <c r="H170" s="333" t="s">
        <v>170</v>
      </c>
      <c r="I170" s="336"/>
      <c r="J170" s="336"/>
      <c r="K170" s="334"/>
    </row>
    <row r="171" spans="1:11" ht="11.45" customHeight="1" x14ac:dyDescent="0.25">
      <c r="A171" s="333" t="s">
        <v>170</v>
      </c>
      <c r="B171" s="334"/>
      <c r="C171" s="333" t="s">
        <v>189</v>
      </c>
      <c r="D171" s="334"/>
      <c r="E171" s="134" t="s">
        <v>170</v>
      </c>
      <c r="F171" s="335">
        <v>724.93</v>
      </c>
      <c r="G171" s="334"/>
      <c r="H171" s="333" t="s">
        <v>170</v>
      </c>
      <c r="I171" s="336"/>
      <c r="J171" s="336"/>
      <c r="K171" s="334"/>
    </row>
    <row r="172" spans="1:11" ht="11.45" customHeight="1" x14ac:dyDescent="0.25">
      <c r="A172" s="333" t="s">
        <v>170</v>
      </c>
      <c r="B172" s="334"/>
      <c r="C172" s="333" t="s">
        <v>201</v>
      </c>
      <c r="D172" s="334"/>
      <c r="E172" s="134" t="s">
        <v>170</v>
      </c>
      <c r="F172" s="335">
        <v>387.07</v>
      </c>
      <c r="G172" s="334"/>
      <c r="H172" s="333" t="s">
        <v>170</v>
      </c>
      <c r="I172" s="336"/>
      <c r="J172" s="336"/>
      <c r="K172" s="334"/>
    </row>
    <row r="173" spans="1:11" ht="11.45" customHeight="1" x14ac:dyDescent="0.25">
      <c r="A173" s="333" t="s">
        <v>170</v>
      </c>
      <c r="B173" s="334"/>
      <c r="C173" s="333" t="s">
        <v>200</v>
      </c>
      <c r="D173" s="334"/>
      <c r="E173" s="134" t="s">
        <v>170</v>
      </c>
      <c r="F173" s="335">
        <v>35.619999999999997</v>
      </c>
      <c r="G173" s="334"/>
      <c r="H173" s="333" t="s">
        <v>170</v>
      </c>
      <c r="I173" s="336"/>
      <c r="J173" s="336"/>
      <c r="K173" s="334"/>
    </row>
    <row r="174" spans="1:11" ht="11.45" customHeight="1" x14ac:dyDescent="0.25">
      <c r="A174" s="333" t="s">
        <v>170</v>
      </c>
      <c r="B174" s="334"/>
      <c r="C174" s="333" t="s">
        <v>188</v>
      </c>
      <c r="D174" s="334"/>
      <c r="E174" s="134" t="s">
        <v>170</v>
      </c>
      <c r="F174" s="335">
        <v>615.35</v>
      </c>
      <c r="G174" s="334"/>
      <c r="H174" s="333" t="s">
        <v>170</v>
      </c>
      <c r="I174" s="336"/>
      <c r="J174" s="336"/>
      <c r="K174" s="334"/>
    </row>
    <row r="175" spans="1:11" ht="11.45" customHeight="1" x14ac:dyDescent="0.25">
      <c r="A175" s="333" t="s">
        <v>170</v>
      </c>
      <c r="B175" s="334"/>
      <c r="C175" s="333" t="s">
        <v>187</v>
      </c>
      <c r="D175" s="327"/>
      <c r="E175" s="134" t="s">
        <v>170</v>
      </c>
      <c r="F175" s="335">
        <v>458.64</v>
      </c>
      <c r="G175" s="327"/>
      <c r="H175" s="333" t="s">
        <v>170</v>
      </c>
      <c r="I175" s="318"/>
      <c r="J175" s="318"/>
      <c r="K175" s="327"/>
    </row>
    <row r="176" spans="1:11" ht="11.45" customHeight="1" x14ac:dyDescent="0.25">
      <c r="A176" s="333" t="s">
        <v>170</v>
      </c>
      <c r="B176" s="327"/>
      <c r="C176" s="333" t="s">
        <v>171</v>
      </c>
      <c r="D176" s="327"/>
      <c r="E176" s="134" t="s">
        <v>170</v>
      </c>
      <c r="F176" s="335">
        <v>2514</v>
      </c>
      <c r="G176" s="327"/>
      <c r="H176" s="333" t="s">
        <v>170</v>
      </c>
      <c r="I176" s="318"/>
      <c r="J176" s="318"/>
      <c r="K176" s="327"/>
    </row>
    <row r="177" spans="1:11" ht="11.45" customHeight="1" x14ac:dyDescent="0.25">
      <c r="A177" s="333" t="s">
        <v>170</v>
      </c>
      <c r="B177" s="327"/>
      <c r="C177" s="333" t="s">
        <v>186</v>
      </c>
      <c r="D177" s="327"/>
      <c r="E177" s="134" t="s">
        <v>185</v>
      </c>
      <c r="F177" s="335">
        <v>15562</v>
      </c>
      <c r="G177" s="327"/>
      <c r="H177" s="333" t="s">
        <v>170</v>
      </c>
      <c r="I177" s="318"/>
      <c r="J177" s="318"/>
      <c r="K177" s="327"/>
    </row>
    <row r="178" spans="1:11" ht="11.45" customHeight="1" x14ac:dyDescent="0.25">
      <c r="A178" s="333" t="s">
        <v>170</v>
      </c>
      <c r="B178" s="327"/>
      <c r="C178" s="333" t="s">
        <v>235</v>
      </c>
      <c r="D178" s="327"/>
      <c r="E178" s="134" t="s">
        <v>170</v>
      </c>
      <c r="F178" s="335">
        <v>15562</v>
      </c>
      <c r="G178" s="327"/>
      <c r="H178" s="333" t="s">
        <v>170</v>
      </c>
      <c r="I178" s="318"/>
      <c r="J178" s="318"/>
      <c r="K178" s="327"/>
    </row>
    <row r="179" spans="1:11" ht="18.2" customHeight="1" x14ac:dyDescent="0.25">
      <c r="A179" s="317" t="s">
        <v>282</v>
      </c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</row>
    <row r="180" spans="1:11" ht="18.2" customHeight="1" x14ac:dyDescent="0.25">
      <c r="A180" s="317" t="s">
        <v>181</v>
      </c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</row>
    <row r="181" spans="1:11" ht="14.25" customHeight="1" x14ac:dyDescent="0.25">
      <c r="A181" s="319" t="s">
        <v>281</v>
      </c>
      <c r="B181" s="321" t="s">
        <v>179</v>
      </c>
      <c r="C181" s="321" t="s">
        <v>232</v>
      </c>
      <c r="D181" s="140">
        <v>1</v>
      </c>
      <c r="E181" s="140">
        <v>13503.98</v>
      </c>
      <c r="F181" s="138"/>
      <c r="G181" s="322">
        <v>13503.98</v>
      </c>
      <c r="H181" s="337"/>
      <c r="I181" s="138"/>
      <c r="J181" s="337"/>
      <c r="K181" s="337"/>
    </row>
    <row r="182" spans="1:11" ht="17.45" customHeight="1" x14ac:dyDescent="0.25">
      <c r="A182" s="320"/>
      <c r="B182" s="320"/>
      <c r="C182" s="320"/>
      <c r="D182" s="139" t="s">
        <v>177</v>
      </c>
      <c r="E182" s="138"/>
      <c r="F182" s="138"/>
      <c r="G182" s="320"/>
      <c r="H182" s="320"/>
      <c r="I182" s="138"/>
      <c r="J182" s="320"/>
      <c r="K182" s="320"/>
    </row>
    <row r="183" spans="1:11" ht="14.25" customHeight="1" x14ac:dyDescent="0.25">
      <c r="A183" s="319" t="s">
        <v>280</v>
      </c>
      <c r="B183" s="321" t="s">
        <v>179</v>
      </c>
      <c r="C183" s="321" t="s">
        <v>230</v>
      </c>
      <c r="D183" s="140">
        <v>1</v>
      </c>
      <c r="E183" s="140">
        <v>404.49</v>
      </c>
      <c r="F183" s="138"/>
      <c r="G183" s="322">
        <v>404.49</v>
      </c>
      <c r="H183" s="337"/>
      <c r="I183" s="138"/>
      <c r="J183" s="337"/>
      <c r="K183" s="337"/>
    </row>
    <row r="184" spans="1:11" ht="17.45" customHeight="1" x14ac:dyDescent="0.25">
      <c r="A184" s="320"/>
      <c r="B184" s="332"/>
      <c r="C184" s="332"/>
      <c r="D184" s="139" t="s">
        <v>177</v>
      </c>
      <c r="E184" s="138"/>
      <c r="F184" s="138"/>
      <c r="G184" s="332"/>
      <c r="H184" s="332"/>
      <c r="I184" s="138"/>
      <c r="J184" s="332"/>
      <c r="K184" s="332"/>
    </row>
    <row r="185" spans="1:11" ht="14.25" customHeight="1" x14ac:dyDescent="0.25">
      <c r="A185" s="319" t="s">
        <v>279</v>
      </c>
      <c r="B185" s="321" t="s">
        <v>179</v>
      </c>
      <c r="C185" s="321" t="s">
        <v>228</v>
      </c>
      <c r="D185" s="140">
        <v>1</v>
      </c>
      <c r="E185" s="140">
        <v>662.78</v>
      </c>
      <c r="F185" s="138"/>
      <c r="G185" s="322">
        <v>662.78</v>
      </c>
      <c r="H185" s="337"/>
      <c r="I185" s="138"/>
      <c r="J185" s="337"/>
      <c r="K185" s="337"/>
    </row>
    <row r="186" spans="1:11" ht="17.45" customHeight="1" x14ac:dyDescent="0.25">
      <c r="A186" s="332"/>
      <c r="B186" s="332"/>
      <c r="C186" s="332"/>
      <c r="D186" s="139" t="s">
        <v>177</v>
      </c>
      <c r="E186" s="138"/>
      <c r="F186" s="138"/>
      <c r="G186" s="332"/>
      <c r="H186" s="332"/>
      <c r="I186" s="138"/>
      <c r="J186" s="332"/>
      <c r="K186" s="332"/>
    </row>
    <row r="187" spans="1:11" ht="14.25" customHeight="1" x14ac:dyDescent="0.25">
      <c r="A187" s="319" t="s">
        <v>278</v>
      </c>
      <c r="B187" s="321" t="s">
        <v>179</v>
      </c>
      <c r="C187" s="321" t="s">
        <v>226</v>
      </c>
      <c r="D187" s="140">
        <v>1</v>
      </c>
      <c r="E187" s="140">
        <v>808.99</v>
      </c>
      <c r="F187" s="138"/>
      <c r="G187" s="322">
        <v>808.99</v>
      </c>
      <c r="H187" s="337"/>
      <c r="I187" s="138"/>
      <c r="J187" s="337"/>
      <c r="K187" s="337"/>
    </row>
    <row r="188" spans="1:11" ht="17.45" customHeight="1" x14ac:dyDescent="0.25">
      <c r="A188" s="332"/>
      <c r="B188" s="332"/>
      <c r="C188" s="332"/>
      <c r="D188" s="139" t="s">
        <v>177</v>
      </c>
      <c r="E188" s="138"/>
      <c r="F188" s="138"/>
      <c r="G188" s="332"/>
      <c r="H188" s="332"/>
      <c r="I188" s="138"/>
      <c r="J188" s="332"/>
      <c r="K188" s="332"/>
    </row>
    <row r="189" spans="1:11" ht="14.25" customHeight="1" x14ac:dyDescent="0.25">
      <c r="A189" s="319" t="s">
        <v>277</v>
      </c>
      <c r="B189" s="321" t="s">
        <v>179</v>
      </c>
      <c r="C189" s="321" t="s">
        <v>224</v>
      </c>
      <c r="D189" s="140">
        <v>2</v>
      </c>
      <c r="E189" s="140">
        <v>808.99</v>
      </c>
      <c r="F189" s="138"/>
      <c r="G189" s="322">
        <v>1617.98</v>
      </c>
      <c r="H189" s="337"/>
      <c r="I189" s="138"/>
      <c r="J189" s="337"/>
      <c r="K189" s="337"/>
    </row>
    <row r="190" spans="1:11" ht="17.45" customHeight="1" x14ac:dyDescent="0.25">
      <c r="A190" s="332"/>
      <c r="B190" s="332"/>
      <c r="C190" s="332"/>
      <c r="D190" s="139" t="s">
        <v>177</v>
      </c>
      <c r="E190" s="138"/>
      <c r="F190" s="138"/>
      <c r="G190" s="332"/>
      <c r="H190" s="332"/>
      <c r="I190" s="138"/>
      <c r="J190" s="332"/>
      <c r="K190" s="332"/>
    </row>
    <row r="191" spans="1:11" ht="14.25" customHeight="1" x14ac:dyDescent="0.25">
      <c r="A191" s="319" t="s">
        <v>276</v>
      </c>
      <c r="B191" s="321" t="s">
        <v>179</v>
      </c>
      <c r="C191" s="321" t="s">
        <v>222</v>
      </c>
      <c r="D191" s="140">
        <v>1</v>
      </c>
      <c r="E191" s="140">
        <v>2041.96</v>
      </c>
      <c r="F191" s="138"/>
      <c r="G191" s="322">
        <v>2041.96</v>
      </c>
      <c r="H191" s="337"/>
      <c r="I191" s="138"/>
      <c r="J191" s="337"/>
      <c r="K191" s="337"/>
    </row>
    <row r="192" spans="1:11" ht="17.45" customHeight="1" x14ac:dyDescent="0.25">
      <c r="A192" s="332"/>
      <c r="B192" s="332"/>
      <c r="C192" s="332"/>
      <c r="D192" s="139" t="s">
        <v>177</v>
      </c>
      <c r="E192" s="138"/>
      <c r="F192" s="138"/>
      <c r="G192" s="332"/>
      <c r="H192" s="332"/>
      <c r="I192" s="138"/>
      <c r="J192" s="332"/>
      <c r="K192" s="332"/>
    </row>
    <row r="193" spans="1:11" ht="14.25" customHeight="1" x14ac:dyDescent="0.25">
      <c r="A193" s="319" t="s">
        <v>275</v>
      </c>
      <c r="B193" s="321" t="s">
        <v>179</v>
      </c>
      <c r="C193" s="321" t="s">
        <v>196</v>
      </c>
      <c r="D193" s="140">
        <v>1</v>
      </c>
      <c r="E193" s="140">
        <v>4525.78</v>
      </c>
      <c r="F193" s="138"/>
      <c r="G193" s="322">
        <v>4525.78</v>
      </c>
      <c r="H193" s="337"/>
      <c r="I193" s="138"/>
      <c r="J193" s="337"/>
      <c r="K193" s="337"/>
    </row>
    <row r="194" spans="1:11" ht="17.45" customHeight="1" x14ac:dyDescent="0.25">
      <c r="A194" s="332"/>
      <c r="B194" s="332"/>
      <c r="C194" s="332"/>
      <c r="D194" s="139" t="s">
        <v>177</v>
      </c>
      <c r="E194" s="138"/>
      <c r="F194" s="138"/>
      <c r="G194" s="332"/>
      <c r="H194" s="332"/>
      <c r="I194" s="138"/>
      <c r="J194" s="332"/>
      <c r="K194" s="332"/>
    </row>
    <row r="195" spans="1:11" ht="14.25" customHeight="1" x14ac:dyDescent="0.25">
      <c r="A195" s="319" t="s">
        <v>274</v>
      </c>
      <c r="B195" s="321" t="s">
        <v>179</v>
      </c>
      <c r="C195" s="321" t="s">
        <v>217</v>
      </c>
      <c r="D195" s="140">
        <v>1</v>
      </c>
      <c r="E195" s="140">
        <v>10679.65</v>
      </c>
      <c r="F195" s="138"/>
      <c r="G195" s="322">
        <v>10679.65</v>
      </c>
      <c r="H195" s="337"/>
      <c r="I195" s="138"/>
      <c r="J195" s="337"/>
      <c r="K195" s="337"/>
    </row>
    <row r="196" spans="1:11" ht="24.6" customHeight="1" x14ac:dyDescent="0.25">
      <c r="A196" s="332"/>
      <c r="B196" s="332"/>
      <c r="C196" s="332"/>
      <c r="D196" s="139" t="s">
        <v>177</v>
      </c>
      <c r="E196" s="138"/>
      <c r="F196" s="138"/>
      <c r="G196" s="332"/>
      <c r="H196" s="332"/>
      <c r="I196" s="138"/>
      <c r="J196" s="332"/>
      <c r="K196" s="332"/>
    </row>
    <row r="197" spans="1:11" ht="14.25" customHeight="1" x14ac:dyDescent="0.25">
      <c r="A197" s="319" t="s">
        <v>273</v>
      </c>
      <c r="B197" s="321" t="s">
        <v>179</v>
      </c>
      <c r="C197" s="321" t="s">
        <v>215</v>
      </c>
      <c r="D197" s="140">
        <v>1</v>
      </c>
      <c r="E197" s="140">
        <v>1913.63</v>
      </c>
      <c r="F197" s="138"/>
      <c r="G197" s="322">
        <v>1913.63</v>
      </c>
      <c r="H197" s="337"/>
      <c r="I197" s="138"/>
      <c r="J197" s="337"/>
      <c r="K197" s="337"/>
    </row>
    <row r="198" spans="1:11" ht="17.45" customHeight="1" x14ac:dyDescent="0.25">
      <c r="A198" s="332"/>
      <c r="B198" s="332"/>
      <c r="C198" s="320"/>
      <c r="D198" s="139" t="s">
        <v>177</v>
      </c>
      <c r="E198" s="138"/>
      <c r="F198" s="138"/>
      <c r="G198" s="320"/>
      <c r="H198" s="320"/>
      <c r="I198" s="138"/>
      <c r="J198" s="320"/>
      <c r="K198" s="320"/>
    </row>
    <row r="199" spans="1:11" ht="23.1" customHeight="1" x14ac:dyDescent="0.25"/>
    <row r="200" spans="1:11" ht="11.45" customHeight="1" x14ac:dyDescent="0.25">
      <c r="A200" s="333" t="s">
        <v>170</v>
      </c>
      <c r="B200" s="327"/>
      <c r="C200" s="333" t="s">
        <v>176</v>
      </c>
      <c r="D200" s="327"/>
      <c r="E200" s="134" t="s">
        <v>170</v>
      </c>
      <c r="F200" s="335">
        <v>36159.24</v>
      </c>
      <c r="G200" s="327"/>
      <c r="H200" s="333" t="s">
        <v>170</v>
      </c>
      <c r="I200" s="318"/>
      <c r="J200" s="318"/>
      <c r="K200" s="327"/>
    </row>
    <row r="201" spans="1:11" ht="11.45" customHeight="1" x14ac:dyDescent="0.25">
      <c r="A201" s="333" t="s">
        <v>170</v>
      </c>
      <c r="B201" s="327"/>
      <c r="C201" s="333" t="s">
        <v>175</v>
      </c>
      <c r="D201" s="327"/>
      <c r="E201" s="134" t="s">
        <v>170</v>
      </c>
      <c r="F201" s="335">
        <v>36159.24</v>
      </c>
      <c r="G201" s="327"/>
      <c r="H201" s="333" t="s">
        <v>170</v>
      </c>
      <c r="I201" s="318"/>
      <c r="J201" s="318"/>
      <c r="K201" s="327"/>
    </row>
    <row r="202" spans="1:11" ht="11.45" customHeight="1" x14ac:dyDescent="0.25">
      <c r="A202" s="333" t="s">
        <v>170</v>
      </c>
      <c r="B202" s="327"/>
      <c r="C202" s="333" t="s">
        <v>174</v>
      </c>
      <c r="D202" s="327"/>
      <c r="E202" s="134" t="s">
        <v>173</v>
      </c>
      <c r="F202" s="335">
        <v>137405</v>
      </c>
      <c r="G202" s="327"/>
      <c r="H202" s="333" t="s">
        <v>170</v>
      </c>
      <c r="I202" s="318"/>
      <c r="J202" s="318"/>
      <c r="K202" s="327"/>
    </row>
    <row r="203" spans="1:11" ht="18.2" customHeight="1" x14ac:dyDescent="0.25">
      <c r="A203" s="317" t="s">
        <v>272</v>
      </c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</row>
    <row r="204" spans="1:11" ht="18.2" customHeight="1" x14ac:dyDescent="0.25">
      <c r="A204" s="317" t="s">
        <v>207</v>
      </c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ht="14.25" customHeight="1" x14ac:dyDescent="0.25">
      <c r="A205" s="319" t="s">
        <v>271</v>
      </c>
      <c r="B205" s="321" t="s">
        <v>248</v>
      </c>
      <c r="C205" s="321" t="s">
        <v>247</v>
      </c>
      <c r="D205" s="140">
        <v>1</v>
      </c>
      <c r="E205" s="140">
        <v>237.81</v>
      </c>
      <c r="F205" s="140">
        <v>33.229999999999997</v>
      </c>
      <c r="G205" s="322">
        <v>237.81</v>
      </c>
      <c r="H205" s="322">
        <v>43.62</v>
      </c>
      <c r="I205" s="140">
        <v>33.229999999999997</v>
      </c>
      <c r="J205" s="322">
        <v>2.3199999999999998</v>
      </c>
      <c r="K205" s="322">
        <v>2.3199999999999998</v>
      </c>
    </row>
    <row r="206" spans="1:11" ht="79.349999999999994" customHeight="1" x14ac:dyDescent="0.25">
      <c r="A206" s="320"/>
      <c r="B206" s="320"/>
      <c r="C206" s="320"/>
      <c r="D206" s="139" t="s">
        <v>191</v>
      </c>
      <c r="E206" s="140">
        <v>43.62</v>
      </c>
      <c r="F206" s="140">
        <v>2.4500000000000002</v>
      </c>
      <c r="G206" s="320"/>
      <c r="H206" s="320"/>
      <c r="I206" s="140">
        <v>2.4500000000000002</v>
      </c>
      <c r="J206" s="320"/>
      <c r="K206" s="332"/>
    </row>
    <row r="207" spans="1:11" ht="14.25" customHeight="1" x14ac:dyDescent="0.25">
      <c r="A207" s="319" t="s">
        <v>270</v>
      </c>
      <c r="B207" s="321" t="s">
        <v>245</v>
      </c>
      <c r="C207" s="321" t="s">
        <v>244</v>
      </c>
      <c r="D207" s="140">
        <v>5</v>
      </c>
      <c r="E207" s="140">
        <v>136.27000000000001</v>
      </c>
      <c r="F207" s="140">
        <v>40.25</v>
      </c>
      <c r="G207" s="322">
        <v>681.35</v>
      </c>
      <c r="H207" s="322">
        <v>415.55</v>
      </c>
      <c r="I207" s="140">
        <v>201.25</v>
      </c>
      <c r="J207" s="322">
        <v>4.49</v>
      </c>
      <c r="K207" s="322">
        <v>22.45</v>
      </c>
    </row>
    <row r="208" spans="1:11" ht="57" customHeight="1" x14ac:dyDescent="0.25">
      <c r="A208" s="332"/>
      <c r="B208" s="332"/>
      <c r="C208" s="332"/>
      <c r="D208" s="139" t="s">
        <v>243</v>
      </c>
      <c r="E208" s="140">
        <v>83.11</v>
      </c>
      <c r="F208" s="140">
        <v>3.68</v>
      </c>
      <c r="G208" s="332"/>
      <c r="H208" s="332"/>
      <c r="I208" s="140">
        <v>18.399999999999999</v>
      </c>
      <c r="J208" s="332"/>
      <c r="K208" s="332"/>
    </row>
    <row r="209" spans="1:11" ht="14.25" customHeight="1" x14ac:dyDescent="0.25">
      <c r="A209" s="319" t="s">
        <v>269</v>
      </c>
      <c r="B209" s="321" t="s">
        <v>193</v>
      </c>
      <c r="C209" s="321" t="s">
        <v>241</v>
      </c>
      <c r="D209" s="140">
        <v>3</v>
      </c>
      <c r="E209" s="140">
        <v>20.74</v>
      </c>
      <c r="F209" s="138"/>
      <c r="G209" s="322">
        <v>62.22</v>
      </c>
      <c r="H209" s="322">
        <v>58.08</v>
      </c>
      <c r="I209" s="138"/>
      <c r="J209" s="322">
        <v>1.03</v>
      </c>
      <c r="K209" s="322">
        <v>3.09</v>
      </c>
    </row>
    <row r="210" spans="1:11" ht="46.5" customHeight="1" x14ac:dyDescent="0.25">
      <c r="A210" s="332"/>
      <c r="B210" s="332"/>
      <c r="C210" s="332"/>
      <c r="D210" s="139" t="s">
        <v>191</v>
      </c>
      <c r="E210" s="140">
        <v>19.36</v>
      </c>
      <c r="F210" s="138"/>
      <c r="G210" s="332"/>
      <c r="H210" s="332"/>
      <c r="I210" s="138"/>
      <c r="J210" s="332"/>
      <c r="K210" s="332"/>
    </row>
    <row r="211" spans="1:11" ht="14.25" customHeight="1" x14ac:dyDescent="0.25">
      <c r="A211" s="319" t="s">
        <v>268</v>
      </c>
      <c r="B211" s="321" t="s">
        <v>204</v>
      </c>
      <c r="C211" s="321" t="s">
        <v>239</v>
      </c>
      <c r="D211" s="140">
        <v>6.0000000000000001E-3</v>
      </c>
      <c r="E211" s="140">
        <v>1991.33</v>
      </c>
      <c r="F211" s="140">
        <v>1281</v>
      </c>
      <c r="G211" s="322">
        <v>11.95</v>
      </c>
      <c r="H211" s="322">
        <v>4.18</v>
      </c>
      <c r="I211" s="140">
        <v>7.69</v>
      </c>
      <c r="J211" s="322">
        <v>40</v>
      </c>
      <c r="K211" s="322">
        <v>0.24</v>
      </c>
    </row>
    <row r="212" spans="1:11" ht="35.85" customHeight="1" x14ac:dyDescent="0.25">
      <c r="A212" s="332"/>
      <c r="B212" s="332"/>
      <c r="C212" s="332"/>
      <c r="D212" s="139" t="s">
        <v>202</v>
      </c>
      <c r="E212" s="140">
        <v>696.4</v>
      </c>
      <c r="F212" s="140">
        <v>252.64</v>
      </c>
      <c r="G212" s="332"/>
      <c r="H212" s="332"/>
      <c r="I212" s="140">
        <v>1.52</v>
      </c>
      <c r="J212" s="332"/>
      <c r="K212" s="332"/>
    </row>
    <row r="213" spans="1:11" ht="14.25" customHeight="1" x14ac:dyDescent="0.25">
      <c r="A213" s="319" t="s">
        <v>267</v>
      </c>
      <c r="B213" s="321" t="s">
        <v>237</v>
      </c>
      <c r="C213" s="321" t="s">
        <v>236</v>
      </c>
      <c r="D213" s="140">
        <v>1</v>
      </c>
      <c r="E213" s="140">
        <v>174</v>
      </c>
      <c r="F213" s="140">
        <v>64.400000000000006</v>
      </c>
      <c r="G213" s="322">
        <v>174</v>
      </c>
      <c r="H213" s="322">
        <v>37.28</v>
      </c>
      <c r="I213" s="140">
        <v>64.400000000000006</v>
      </c>
      <c r="J213" s="322">
        <v>2.25</v>
      </c>
      <c r="K213" s="322">
        <v>2.25</v>
      </c>
    </row>
    <row r="214" spans="1:11" ht="57" customHeight="1" x14ac:dyDescent="0.25">
      <c r="A214" s="332"/>
      <c r="B214" s="332"/>
      <c r="C214" s="332"/>
      <c r="D214" s="139" t="s">
        <v>191</v>
      </c>
      <c r="E214" s="140">
        <v>37.28</v>
      </c>
      <c r="F214" s="140">
        <v>5.89</v>
      </c>
      <c r="G214" s="332"/>
      <c r="H214" s="332"/>
      <c r="I214" s="140">
        <v>5.89</v>
      </c>
      <c r="J214" s="332"/>
      <c r="K214" s="332"/>
    </row>
    <row r="215" spans="1:11" ht="23.1" customHeight="1" x14ac:dyDescent="0.25"/>
    <row r="216" spans="1:11" ht="11.45" customHeight="1" x14ac:dyDescent="0.25">
      <c r="A216" s="333" t="s">
        <v>170</v>
      </c>
      <c r="B216" s="334"/>
      <c r="C216" s="333" t="s">
        <v>176</v>
      </c>
      <c r="D216" s="334"/>
      <c r="E216" s="134" t="s">
        <v>170</v>
      </c>
      <c r="F216" s="335">
        <v>1167.33</v>
      </c>
      <c r="G216" s="334"/>
      <c r="H216" s="333" t="s">
        <v>170</v>
      </c>
      <c r="I216" s="336"/>
      <c r="J216" s="336"/>
      <c r="K216" s="334"/>
    </row>
    <row r="217" spans="1:11" ht="11.45" customHeight="1" x14ac:dyDescent="0.25">
      <c r="A217" s="333" t="s">
        <v>170</v>
      </c>
      <c r="B217" s="334"/>
      <c r="C217" s="333" t="s">
        <v>190</v>
      </c>
      <c r="D217" s="334"/>
      <c r="E217" s="134" t="s">
        <v>170</v>
      </c>
      <c r="F217" s="335">
        <v>302.05</v>
      </c>
      <c r="G217" s="334"/>
      <c r="H217" s="333" t="s">
        <v>170</v>
      </c>
      <c r="I217" s="336"/>
      <c r="J217" s="336"/>
      <c r="K217" s="334"/>
    </row>
    <row r="218" spans="1:11" ht="11.45" customHeight="1" x14ac:dyDescent="0.25">
      <c r="A218" s="333" t="s">
        <v>170</v>
      </c>
      <c r="B218" s="334"/>
      <c r="C218" s="333" t="s">
        <v>189</v>
      </c>
      <c r="D218" s="334"/>
      <c r="E218" s="134" t="s">
        <v>170</v>
      </c>
      <c r="F218" s="335">
        <v>558.71</v>
      </c>
      <c r="G218" s="334"/>
      <c r="H218" s="333" t="s">
        <v>170</v>
      </c>
      <c r="I218" s="336"/>
      <c r="J218" s="336"/>
      <c r="K218" s="334"/>
    </row>
    <row r="219" spans="1:11" ht="11.45" customHeight="1" x14ac:dyDescent="0.25">
      <c r="A219" s="333" t="s">
        <v>170</v>
      </c>
      <c r="B219" s="334"/>
      <c r="C219" s="333" t="s">
        <v>201</v>
      </c>
      <c r="D219" s="334"/>
      <c r="E219" s="134" t="s">
        <v>170</v>
      </c>
      <c r="F219" s="335">
        <v>306.57</v>
      </c>
      <c r="G219" s="334"/>
      <c r="H219" s="333" t="s">
        <v>170</v>
      </c>
      <c r="I219" s="336"/>
      <c r="J219" s="336"/>
      <c r="K219" s="334"/>
    </row>
    <row r="220" spans="1:11" ht="11.45" customHeight="1" x14ac:dyDescent="0.25">
      <c r="A220" s="333" t="s">
        <v>170</v>
      </c>
      <c r="B220" s="334"/>
      <c r="C220" s="333" t="s">
        <v>200</v>
      </c>
      <c r="D220" s="334"/>
      <c r="E220" s="134" t="s">
        <v>170</v>
      </c>
      <c r="F220" s="335">
        <v>28.26</v>
      </c>
      <c r="G220" s="334"/>
      <c r="H220" s="333" t="s">
        <v>170</v>
      </c>
      <c r="I220" s="336"/>
      <c r="J220" s="336"/>
      <c r="K220" s="334"/>
    </row>
    <row r="221" spans="1:11" ht="11.45" customHeight="1" x14ac:dyDescent="0.25">
      <c r="A221" s="333" t="s">
        <v>170</v>
      </c>
      <c r="B221" s="334"/>
      <c r="C221" s="333" t="s">
        <v>188</v>
      </c>
      <c r="D221" s="327"/>
      <c r="E221" s="134" t="s">
        <v>170</v>
      </c>
      <c r="F221" s="335">
        <v>476.49</v>
      </c>
      <c r="G221" s="327"/>
      <c r="H221" s="333" t="s">
        <v>170</v>
      </c>
      <c r="I221" s="318"/>
      <c r="J221" s="318"/>
      <c r="K221" s="327"/>
    </row>
    <row r="222" spans="1:11" ht="11.45" customHeight="1" x14ac:dyDescent="0.25">
      <c r="A222" s="333" t="s">
        <v>170</v>
      </c>
      <c r="B222" s="327"/>
      <c r="C222" s="333" t="s">
        <v>187</v>
      </c>
      <c r="D222" s="327"/>
      <c r="E222" s="134" t="s">
        <v>170</v>
      </c>
      <c r="F222" s="335">
        <v>354.49</v>
      </c>
      <c r="G222" s="327"/>
      <c r="H222" s="333" t="s">
        <v>170</v>
      </c>
      <c r="I222" s="318"/>
      <c r="J222" s="318"/>
      <c r="K222" s="327"/>
    </row>
    <row r="223" spans="1:11" ht="11.45" customHeight="1" x14ac:dyDescent="0.25">
      <c r="A223" s="333" t="s">
        <v>170</v>
      </c>
      <c r="B223" s="327"/>
      <c r="C223" s="333" t="s">
        <v>171</v>
      </c>
      <c r="D223" s="327"/>
      <c r="E223" s="134" t="s">
        <v>170</v>
      </c>
      <c r="F223" s="335">
        <v>1998</v>
      </c>
      <c r="G223" s="327"/>
      <c r="H223" s="333" t="s">
        <v>170</v>
      </c>
      <c r="I223" s="318"/>
      <c r="J223" s="318"/>
      <c r="K223" s="327"/>
    </row>
    <row r="224" spans="1:11" ht="11.45" customHeight="1" x14ac:dyDescent="0.25">
      <c r="A224" s="333" t="s">
        <v>170</v>
      </c>
      <c r="B224" s="327"/>
      <c r="C224" s="333" t="s">
        <v>186</v>
      </c>
      <c r="D224" s="327"/>
      <c r="E224" s="134" t="s">
        <v>185</v>
      </c>
      <c r="F224" s="335">
        <v>12368</v>
      </c>
      <c r="G224" s="327"/>
      <c r="H224" s="333" t="s">
        <v>170</v>
      </c>
      <c r="I224" s="318"/>
      <c r="J224" s="318"/>
      <c r="K224" s="327"/>
    </row>
    <row r="225" spans="1:11" ht="11.45" customHeight="1" x14ac:dyDescent="0.25">
      <c r="A225" s="333" t="s">
        <v>170</v>
      </c>
      <c r="B225" s="327"/>
      <c r="C225" s="333" t="s">
        <v>235</v>
      </c>
      <c r="D225" s="327"/>
      <c r="E225" s="134" t="s">
        <v>170</v>
      </c>
      <c r="F225" s="335">
        <v>12368</v>
      </c>
      <c r="G225" s="327"/>
      <c r="H225" s="333" t="s">
        <v>170</v>
      </c>
      <c r="I225" s="318"/>
      <c r="J225" s="318"/>
      <c r="K225" s="327"/>
    </row>
    <row r="226" spans="1:11" ht="18.2" customHeight="1" x14ac:dyDescent="0.25">
      <c r="A226" s="317" t="s">
        <v>266</v>
      </c>
      <c r="B226" s="318"/>
      <c r="C226" s="318"/>
      <c r="D226" s="318"/>
      <c r="E226" s="318"/>
      <c r="F226" s="318"/>
      <c r="G226" s="318"/>
      <c r="H226" s="318"/>
      <c r="I226" s="318"/>
      <c r="J226" s="318"/>
      <c r="K226" s="318"/>
    </row>
    <row r="227" spans="1:11" ht="18.2" customHeight="1" x14ac:dyDescent="0.25">
      <c r="A227" s="317" t="s">
        <v>181</v>
      </c>
      <c r="B227" s="318"/>
      <c r="C227" s="318"/>
      <c r="D227" s="318"/>
      <c r="E227" s="318"/>
      <c r="F227" s="318"/>
      <c r="G227" s="318"/>
      <c r="H227" s="318"/>
      <c r="I227" s="318"/>
      <c r="J227" s="318"/>
      <c r="K227" s="318"/>
    </row>
    <row r="228" spans="1:11" ht="14.25" customHeight="1" x14ac:dyDescent="0.25">
      <c r="A228" s="319" t="s">
        <v>265</v>
      </c>
      <c r="B228" s="321" t="s">
        <v>179</v>
      </c>
      <c r="C228" s="321" t="s">
        <v>264</v>
      </c>
      <c r="D228" s="140">
        <v>1</v>
      </c>
      <c r="E228" s="140">
        <v>13820.64</v>
      </c>
      <c r="F228" s="138"/>
      <c r="G228" s="322">
        <v>13820.64</v>
      </c>
      <c r="H228" s="337"/>
      <c r="I228" s="138"/>
      <c r="J228" s="337"/>
      <c r="K228" s="337"/>
    </row>
    <row r="229" spans="1:11" ht="17.45" customHeight="1" x14ac:dyDescent="0.25">
      <c r="A229" s="320"/>
      <c r="B229" s="320"/>
      <c r="C229" s="320"/>
      <c r="D229" s="139" t="s">
        <v>177</v>
      </c>
      <c r="E229" s="138"/>
      <c r="F229" s="138"/>
      <c r="G229" s="320"/>
      <c r="H229" s="332"/>
      <c r="I229" s="138"/>
      <c r="J229" s="332"/>
      <c r="K229" s="332"/>
    </row>
    <row r="230" spans="1:11" ht="14.25" customHeight="1" x14ac:dyDescent="0.25">
      <c r="A230" s="319" t="s">
        <v>263</v>
      </c>
      <c r="B230" s="321" t="s">
        <v>179</v>
      </c>
      <c r="C230" s="321" t="s">
        <v>230</v>
      </c>
      <c r="D230" s="140">
        <v>1</v>
      </c>
      <c r="E230" s="140">
        <v>404.49</v>
      </c>
      <c r="F230" s="138"/>
      <c r="G230" s="322">
        <v>404.49</v>
      </c>
      <c r="H230" s="337"/>
      <c r="I230" s="138"/>
      <c r="J230" s="337"/>
      <c r="K230" s="337"/>
    </row>
    <row r="231" spans="1:11" ht="17.45" customHeight="1" x14ac:dyDescent="0.25">
      <c r="A231" s="332"/>
      <c r="B231" s="332"/>
      <c r="C231" s="332"/>
      <c r="D231" s="139" t="s">
        <v>177</v>
      </c>
      <c r="E231" s="138"/>
      <c r="F231" s="138"/>
      <c r="G231" s="332"/>
      <c r="H231" s="332"/>
      <c r="I231" s="138"/>
      <c r="J231" s="332"/>
      <c r="K231" s="332"/>
    </row>
    <row r="232" spans="1:11" ht="14.25" customHeight="1" x14ac:dyDescent="0.25">
      <c r="A232" s="319" t="s">
        <v>262</v>
      </c>
      <c r="B232" s="321" t="s">
        <v>179</v>
      </c>
      <c r="C232" s="321" t="s">
        <v>228</v>
      </c>
      <c r="D232" s="140">
        <v>1</v>
      </c>
      <c r="E232" s="140">
        <v>662.78</v>
      </c>
      <c r="F232" s="138"/>
      <c r="G232" s="322">
        <v>662.78</v>
      </c>
      <c r="H232" s="337"/>
      <c r="I232" s="138"/>
      <c r="J232" s="337"/>
      <c r="K232" s="337"/>
    </row>
    <row r="233" spans="1:11" ht="17.45" customHeight="1" x14ac:dyDescent="0.25">
      <c r="A233" s="332"/>
      <c r="B233" s="332"/>
      <c r="C233" s="332"/>
      <c r="D233" s="139" t="s">
        <v>177</v>
      </c>
      <c r="E233" s="138"/>
      <c r="F233" s="138"/>
      <c r="G233" s="332"/>
      <c r="H233" s="332"/>
      <c r="I233" s="138"/>
      <c r="J233" s="332"/>
      <c r="K233" s="332"/>
    </row>
    <row r="234" spans="1:11" ht="14.25" customHeight="1" x14ac:dyDescent="0.25">
      <c r="A234" s="319" t="s">
        <v>261</v>
      </c>
      <c r="B234" s="321" t="s">
        <v>179</v>
      </c>
      <c r="C234" s="321" t="s">
        <v>226</v>
      </c>
      <c r="D234" s="140">
        <v>1</v>
      </c>
      <c r="E234" s="140">
        <v>808.99</v>
      </c>
      <c r="F234" s="138"/>
      <c r="G234" s="322">
        <v>808.99</v>
      </c>
      <c r="H234" s="337"/>
      <c r="I234" s="138"/>
      <c r="J234" s="337"/>
      <c r="K234" s="337"/>
    </row>
    <row r="235" spans="1:11" ht="17.45" customHeight="1" x14ac:dyDescent="0.25">
      <c r="A235" s="332"/>
      <c r="B235" s="332"/>
      <c r="C235" s="332"/>
      <c r="D235" s="139" t="s">
        <v>177</v>
      </c>
      <c r="E235" s="138"/>
      <c r="F235" s="138"/>
      <c r="G235" s="332"/>
      <c r="H235" s="332"/>
      <c r="I235" s="138"/>
      <c r="J235" s="332"/>
      <c r="K235" s="332"/>
    </row>
    <row r="236" spans="1:11" ht="14.25" customHeight="1" x14ac:dyDescent="0.25">
      <c r="A236" s="319" t="s">
        <v>260</v>
      </c>
      <c r="B236" s="321" t="s">
        <v>179</v>
      </c>
      <c r="C236" s="321" t="s">
        <v>224</v>
      </c>
      <c r="D236" s="140">
        <v>2</v>
      </c>
      <c r="E236" s="140">
        <v>808.99</v>
      </c>
      <c r="F236" s="138"/>
      <c r="G236" s="322">
        <v>1617.98</v>
      </c>
      <c r="H236" s="337"/>
      <c r="I236" s="138"/>
      <c r="J236" s="337"/>
      <c r="K236" s="337"/>
    </row>
    <row r="237" spans="1:11" ht="17.45" customHeight="1" x14ac:dyDescent="0.25">
      <c r="A237" s="332"/>
      <c r="B237" s="332"/>
      <c r="C237" s="332"/>
      <c r="D237" s="139" t="s">
        <v>177</v>
      </c>
      <c r="E237" s="138"/>
      <c r="F237" s="138"/>
      <c r="G237" s="332"/>
      <c r="H237" s="332"/>
      <c r="I237" s="138"/>
      <c r="J237" s="332"/>
      <c r="K237" s="332"/>
    </row>
    <row r="238" spans="1:11" ht="14.25" customHeight="1" x14ac:dyDescent="0.25">
      <c r="A238" s="319" t="s">
        <v>259</v>
      </c>
      <c r="B238" s="321" t="s">
        <v>179</v>
      </c>
      <c r="C238" s="321" t="s">
        <v>258</v>
      </c>
      <c r="D238" s="140">
        <v>1</v>
      </c>
      <c r="E238" s="140">
        <v>3862.99</v>
      </c>
      <c r="F238" s="138"/>
      <c r="G238" s="322">
        <v>3862.99</v>
      </c>
      <c r="H238" s="337"/>
      <c r="I238" s="138"/>
      <c r="J238" s="337"/>
      <c r="K238" s="337"/>
    </row>
    <row r="239" spans="1:11" ht="35.85" customHeight="1" x14ac:dyDescent="0.25">
      <c r="A239" s="332"/>
      <c r="B239" s="332"/>
      <c r="C239" s="332"/>
      <c r="D239" s="139" t="s">
        <v>177</v>
      </c>
      <c r="E239" s="138"/>
      <c r="F239" s="138"/>
      <c r="G239" s="332"/>
      <c r="H239" s="332"/>
      <c r="I239" s="138"/>
      <c r="J239" s="332"/>
      <c r="K239" s="332"/>
    </row>
    <row r="240" spans="1:11" ht="14.25" customHeight="1" x14ac:dyDescent="0.25">
      <c r="A240" s="319" t="s">
        <v>257</v>
      </c>
      <c r="B240" s="321" t="s">
        <v>179</v>
      </c>
      <c r="C240" s="321" t="s">
        <v>256</v>
      </c>
      <c r="D240" s="140">
        <v>1</v>
      </c>
      <c r="E240" s="140">
        <v>6605.1</v>
      </c>
      <c r="F240" s="138"/>
      <c r="G240" s="322">
        <v>6605.1</v>
      </c>
      <c r="H240" s="337"/>
      <c r="I240" s="138"/>
      <c r="J240" s="337"/>
      <c r="K240" s="337"/>
    </row>
    <row r="241" spans="1:11" ht="35.85" customHeight="1" x14ac:dyDescent="0.25">
      <c r="A241" s="332"/>
      <c r="B241" s="332"/>
      <c r="C241" s="332"/>
      <c r="D241" s="139" t="s">
        <v>177</v>
      </c>
      <c r="E241" s="138"/>
      <c r="F241" s="138"/>
      <c r="G241" s="332"/>
      <c r="H241" s="332"/>
      <c r="I241" s="138"/>
      <c r="J241" s="332"/>
      <c r="K241" s="332"/>
    </row>
    <row r="242" spans="1:11" ht="14.25" customHeight="1" x14ac:dyDescent="0.25">
      <c r="A242" s="319" t="s">
        <v>255</v>
      </c>
      <c r="B242" s="321" t="s">
        <v>179</v>
      </c>
      <c r="C242" s="321" t="s">
        <v>222</v>
      </c>
      <c r="D242" s="140">
        <v>1</v>
      </c>
      <c r="E242" s="140">
        <v>2041.96</v>
      </c>
      <c r="F242" s="138"/>
      <c r="G242" s="322">
        <v>2041.96</v>
      </c>
      <c r="H242" s="337"/>
      <c r="I242" s="138"/>
      <c r="J242" s="337"/>
      <c r="K242" s="337"/>
    </row>
    <row r="243" spans="1:11" ht="17.45" customHeight="1" x14ac:dyDescent="0.25">
      <c r="A243" s="332"/>
      <c r="B243" s="332"/>
      <c r="C243" s="332"/>
      <c r="D243" s="139" t="s">
        <v>177</v>
      </c>
      <c r="E243" s="138"/>
      <c r="F243" s="138"/>
      <c r="G243" s="332"/>
      <c r="H243" s="332"/>
      <c r="I243" s="138"/>
      <c r="J243" s="332"/>
      <c r="K243" s="332"/>
    </row>
    <row r="244" spans="1:11" ht="14.25" customHeight="1" x14ac:dyDescent="0.25">
      <c r="A244" s="319" t="s">
        <v>254</v>
      </c>
      <c r="B244" s="321" t="s">
        <v>179</v>
      </c>
      <c r="C244" s="321" t="s">
        <v>196</v>
      </c>
      <c r="D244" s="140">
        <v>1</v>
      </c>
      <c r="E244" s="140">
        <v>4525.78</v>
      </c>
      <c r="F244" s="138"/>
      <c r="G244" s="322">
        <v>4525.78</v>
      </c>
      <c r="H244" s="337"/>
      <c r="I244" s="138"/>
      <c r="J244" s="337"/>
      <c r="K244" s="337"/>
    </row>
    <row r="245" spans="1:11" ht="17.45" customHeight="1" x14ac:dyDescent="0.25">
      <c r="A245" s="332"/>
      <c r="B245" s="332"/>
      <c r="C245" s="332"/>
      <c r="D245" s="139" t="s">
        <v>177</v>
      </c>
      <c r="E245" s="138"/>
      <c r="F245" s="138"/>
      <c r="G245" s="332"/>
      <c r="H245" s="332"/>
      <c r="I245" s="138"/>
      <c r="J245" s="332"/>
      <c r="K245" s="332"/>
    </row>
    <row r="246" spans="1:11" ht="14.25" customHeight="1" x14ac:dyDescent="0.25">
      <c r="A246" s="319" t="s">
        <v>253</v>
      </c>
      <c r="B246" s="321" t="s">
        <v>179</v>
      </c>
      <c r="C246" s="321" t="s">
        <v>252</v>
      </c>
      <c r="D246" s="140">
        <v>1</v>
      </c>
      <c r="E246" s="140">
        <v>10679.65</v>
      </c>
      <c r="F246" s="138"/>
      <c r="G246" s="322">
        <v>10679.65</v>
      </c>
      <c r="H246" s="337"/>
      <c r="I246" s="138"/>
      <c r="J246" s="337"/>
      <c r="K246" s="337"/>
    </row>
    <row r="247" spans="1:11" ht="24.6" customHeight="1" x14ac:dyDescent="0.25">
      <c r="A247" s="332"/>
      <c r="B247" s="332"/>
      <c r="C247" s="332"/>
      <c r="D247" s="139" t="s">
        <v>177</v>
      </c>
      <c r="E247" s="138"/>
      <c r="F247" s="138"/>
      <c r="G247" s="332"/>
      <c r="H247" s="332"/>
      <c r="I247" s="138"/>
      <c r="J247" s="332"/>
      <c r="K247" s="332"/>
    </row>
    <row r="248" spans="1:11" ht="14.25" customHeight="1" x14ac:dyDescent="0.25">
      <c r="A248" s="319" t="s">
        <v>251</v>
      </c>
      <c r="B248" s="321" t="s">
        <v>179</v>
      </c>
      <c r="C248" s="321" t="s">
        <v>215</v>
      </c>
      <c r="D248" s="140">
        <v>1</v>
      </c>
      <c r="E248" s="140">
        <v>1913.63</v>
      </c>
      <c r="F248" s="138"/>
      <c r="G248" s="322">
        <v>1913.63</v>
      </c>
      <c r="H248" s="337"/>
      <c r="I248" s="138"/>
      <c r="J248" s="337"/>
      <c r="K248" s="337"/>
    </row>
    <row r="249" spans="1:11" ht="17.45" customHeight="1" x14ac:dyDescent="0.25">
      <c r="A249" s="332"/>
      <c r="B249" s="332"/>
      <c r="C249" s="332"/>
      <c r="D249" s="139" t="s">
        <v>177</v>
      </c>
      <c r="E249" s="138"/>
      <c r="F249" s="138"/>
      <c r="G249" s="332"/>
      <c r="H249" s="332"/>
      <c r="I249" s="138"/>
      <c r="J249" s="332"/>
      <c r="K249" s="332"/>
    </row>
    <row r="250" spans="1:11" ht="23.1" customHeight="1" x14ac:dyDescent="0.25"/>
    <row r="251" spans="1:11" ht="11.45" customHeight="1" x14ac:dyDescent="0.25">
      <c r="A251" s="333" t="s">
        <v>170</v>
      </c>
      <c r="B251" s="334"/>
      <c r="C251" s="333" t="s">
        <v>176</v>
      </c>
      <c r="D251" s="334"/>
      <c r="E251" s="134" t="s">
        <v>170</v>
      </c>
      <c r="F251" s="335">
        <v>46943.99</v>
      </c>
      <c r="G251" s="327"/>
      <c r="H251" s="333" t="s">
        <v>170</v>
      </c>
      <c r="I251" s="318"/>
      <c r="J251" s="318"/>
      <c r="K251" s="327"/>
    </row>
    <row r="252" spans="1:11" ht="11.45" customHeight="1" x14ac:dyDescent="0.25">
      <c r="A252" s="333" t="s">
        <v>170</v>
      </c>
      <c r="B252" s="327"/>
      <c r="C252" s="333" t="s">
        <v>175</v>
      </c>
      <c r="D252" s="327"/>
      <c r="E252" s="134" t="s">
        <v>170</v>
      </c>
      <c r="F252" s="335">
        <v>46943.99</v>
      </c>
      <c r="G252" s="327"/>
      <c r="H252" s="333" t="s">
        <v>170</v>
      </c>
      <c r="I252" s="318"/>
      <c r="J252" s="318"/>
      <c r="K252" s="327"/>
    </row>
    <row r="253" spans="1:11" ht="11.45" customHeight="1" x14ac:dyDescent="0.25">
      <c r="A253" s="333" t="s">
        <v>170</v>
      </c>
      <c r="B253" s="327"/>
      <c r="C253" s="333" t="s">
        <v>174</v>
      </c>
      <c r="D253" s="327"/>
      <c r="E253" s="134" t="s">
        <v>173</v>
      </c>
      <c r="F253" s="335">
        <v>178387</v>
      </c>
      <c r="G253" s="327"/>
      <c r="H253" s="333" t="s">
        <v>170</v>
      </c>
      <c r="I253" s="318"/>
      <c r="J253" s="318"/>
      <c r="K253" s="327"/>
    </row>
    <row r="254" spans="1:11" ht="18.2" customHeight="1" x14ac:dyDescent="0.25">
      <c r="A254" s="317" t="s">
        <v>250</v>
      </c>
      <c r="B254" s="318"/>
      <c r="C254" s="318"/>
      <c r="D254" s="318"/>
      <c r="E254" s="318"/>
      <c r="F254" s="318"/>
      <c r="G254" s="318"/>
      <c r="H254" s="318"/>
      <c r="I254" s="318"/>
      <c r="J254" s="318"/>
      <c r="K254" s="318"/>
    </row>
    <row r="255" spans="1:11" ht="18.2" customHeight="1" x14ac:dyDescent="0.25">
      <c r="A255" s="317" t="s">
        <v>181</v>
      </c>
      <c r="B255" s="318"/>
      <c r="C255" s="318"/>
      <c r="D255" s="318"/>
      <c r="E255" s="318"/>
      <c r="F255" s="318"/>
      <c r="G255" s="318"/>
      <c r="H255" s="318"/>
      <c r="I255" s="318"/>
      <c r="J255" s="318"/>
      <c r="K255" s="318"/>
    </row>
    <row r="256" spans="1:11" ht="14.25" customHeight="1" x14ac:dyDescent="0.25">
      <c r="A256" s="319" t="s">
        <v>249</v>
      </c>
      <c r="B256" s="321" t="s">
        <v>248</v>
      </c>
      <c r="C256" s="321" t="s">
        <v>247</v>
      </c>
      <c r="D256" s="140">
        <v>1</v>
      </c>
      <c r="E256" s="140">
        <v>237.81</v>
      </c>
      <c r="F256" s="140">
        <v>33.229999999999997</v>
      </c>
      <c r="G256" s="322">
        <v>237.81</v>
      </c>
      <c r="H256" s="322">
        <v>43.62</v>
      </c>
      <c r="I256" s="140">
        <v>33.229999999999997</v>
      </c>
      <c r="J256" s="322">
        <v>2.3199999999999998</v>
      </c>
      <c r="K256" s="322">
        <v>2.3199999999999998</v>
      </c>
    </row>
    <row r="257" spans="1:11" ht="79.349999999999994" customHeight="1" x14ac:dyDescent="0.25">
      <c r="A257" s="320"/>
      <c r="B257" s="320"/>
      <c r="C257" s="320"/>
      <c r="D257" s="139" t="s">
        <v>191</v>
      </c>
      <c r="E257" s="140">
        <v>43.62</v>
      </c>
      <c r="F257" s="140">
        <v>2.4500000000000002</v>
      </c>
      <c r="G257" s="320"/>
      <c r="H257" s="320"/>
      <c r="I257" s="140">
        <v>2.4500000000000002</v>
      </c>
      <c r="J257" s="320"/>
      <c r="K257" s="320"/>
    </row>
    <row r="258" spans="1:11" ht="14.25" customHeight="1" x14ac:dyDescent="0.25">
      <c r="A258" s="319" t="s">
        <v>246</v>
      </c>
      <c r="B258" s="321" t="s">
        <v>245</v>
      </c>
      <c r="C258" s="321" t="s">
        <v>244</v>
      </c>
      <c r="D258" s="140">
        <v>5</v>
      </c>
      <c r="E258" s="140">
        <v>136.27000000000001</v>
      </c>
      <c r="F258" s="140">
        <v>40.25</v>
      </c>
      <c r="G258" s="322">
        <v>681.35</v>
      </c>
      <c r="H258" s="322">
        <v>415.55</v>
      </c>
      <c r="I258" s="140">
        <v>201.25</v>
      </c>
      <c r="J258" s="322">
        <v>4.49</v>
      </c>
      <c r="K258" s="322">
        <v>22.45</v>
      </c>
    </row>
    <row r="259" spans="1:11" ht="57" customHeight="1" x14ac:dyDescent="0.25">
      <c r="A259" s="320"/>
      <c r="B259" s="320"/>
      <c r="C259" s="320"/>
      <c r="D259" s="139" t="s">
        <v>243</v>
      </c>
      <c r="E259" s="140">
        <v>83.11</v>
      </c>
      <c r="F259" s="140">
        <v>3.68</v>
      </c>
      <c r="G259" s="320"/>
      <c r="H259" s="320"/>
      <c r="I259" s="140">
        <v>18.399999999999999</v>
      </c>
      <c r="J259" s="320"/>
      <c r="K259" s="332"/>
    </row>
    <row r="260" spans="1:11" ht="14.25" customHeight="1" x14ac:dyDescent="0.25">
      <c r="A260" s="319" t="s">
        <v>242</v>
      </c>
      <c r="B260" s="321" t="s">
        <v>193</v>
      </c>
      <c r="C260" s="321" t="s">
        <v>241</v>
      </c>
      <c r="D260" s="140">
        <v>3</v>
      </c>
      <c r="E260" s="140">
        <v>20.74</v>
      </c>
      <c r="F260" s="138"/>
      <c r="G260" s="322">
        <v>62.22</v>
      </c>
      <c r="H260" s="322">
        <v>58.08</v>
      </c>
      <c r="I260" s="138"/>
      <c r="J260" s="322">
        <v>1.03</v>
      </c>
      <c r="K260" s="322">
        <v>3.09</v>
      </c>
    </row>
    <row r="261" spans="1:11" ht="46.5" customHeight="1" x14ac:dyDescent="0.25">
      <c r="A261" s="332"/>
      <c r="B261" s="332"/>
      <c r="C261" s="332"/>
      <c r="D261" s="139" t="s">
        <v>191</v>
      </c>
      <c r="E261" s="140">
        <v>19.36</v>
      </c>
      <c r="F261" s="138"/>
      <c r="G261" s="332"/>
      <c r="H261" s="332"/>
      <c r="I261" s="138"/>
      <c r="J261" s="332"/>
      <c r="K261" s="332"/>
    </row>
    <row r="262" spans="1:11" ht="14.25" customHeight="1" x14ac:dyDescent="0.25">
      <c r="A262" s="319" t="s">
        <v>240</v>
      </c>
      <c r="B262" s="321" t="s">
        <v>204</v>
      </c>
      <c r="C262" s="321" t="s">
        <v>239</v>
      </c>
      <c r="D262" s="140">
        <v>6.0000000000000001E-3</v>
      </c>
      <c r="E262" s="140">
        <v>1991.33</v>
      </c>
      <c r="F262" s="140">
        <v>1281</v>
      </c>
      <c r="G262" s="322">
        <v>11.95</v>
      </c>
      <c r="H262" s="322">
        <v>4.18</v>
      </c>
      <c r="I262" s="140">
        <v>7.69</v>
      </c>
      <c r="J262" s="322">
        <v>40</v>
      </c>
      <c r="K262" s="322">
        <v>0.24</v>
      </c>
    </row>
    <row r="263" spans="1:11" ht="35.85" customHeight="1" x14ac:dyDescent="0.25">
      <c r="A263" s="332"/>
      <c r="B263" s="332"/>
      <c r="C263" s="332"/>
      <c r="D263" s="139" t="s">
        <v>202</v>
      </c>
      <c r="E263" s="140">
        <v>696.4</v>
      </c>
      <c r="F263" s="140">
        <v>252.64</v>
      </c>
      <c r="G263" s="332"/>
      <c r="H263" s="332"/>
      <c r="I263" s="140">
        <v>1.52</v>
      </c>
      <c r="J263" s="332"/>
      <c r="K263" s="332"/>
    </row>
    <row r="264" spans="1:11" ht="14.25" customHeight="1" x14ac:dyDescent="0.25">
      <c r="A264" s="319" t="s">
        <v>238</v>
      </c>
      <c r="B264" s="321" t="s">
        <v>237</v>
      </c>
      <c r="C264" s="321" t="s">
        <v>236</v>
      </c>
      <c r="D264" s="140">
        <v>1</v>
      </c>
      <c r="E264" s="140">
        <v>174</v>
      </c>
      <c r="F264" s="140">
        <v>64.400000000000006</v>
      </c>
      <c r="G264" s="322">
        <v>174</v>
      </c>
      <c r="H264" s="322">
        <v>37.28</v>
      </c>
      <c r="I264" s="140">
        <v>64.400000000000006</v>
      </c>
      <c r="J264" s="322">
        <v>2.25</v>
      </c>
      <c r="K264" s="322">
        <v>2.25</v>
      </c>
    </row>
    <row r="265" spans="1:11" ht="57" customHeight="1" x14ac:dyDescent="0.25">
      <c r="A265" s="332"/>
      <c r="B265" s="332"/>
      <c r="C265" s="332"/>
      <c r="D265" s="139" t="s">
        <v>191</v>
      </c>
      <c r="E265" s="140">
        <v>37.28</v>
      </c>
      <c r="F265" s="140">
        <v>5.89</v>
      </c>
      <c r="G265" s="332"/>
      <c r="H265" s="332"/>
      <c r="I265" s="140">
        <v>5.89</v>
      </c>
      <c r="J265" s="332"/>
      <c r="K265" s="332"/>
    </row>
    <row r="266" spans="1:11" ht="23.1" customHeight="1" x14ac:dyDescent="0.25"/>
    <row r="267" spans="1:11" ht="11.45" customHeight="1" x14ac:dyDescent="0.25">
      <c r="A267" s="333" t="s">
        <v>170</v>
      </c>
      <c r="B267" s="334"/>
      <c r="C267" s="333" t="s">
        <v>176</v>
      </c>
      <c r="D267" s="334"/>
      <c r="E267" s="134" t="s">
        <v>170</v>
      </c>
      <c r="F267" s="335">
        <v>1167.33</v>
      </c>
      <c r="G267" s="334"/>
      <c r="H267" s="333" t="s">
        <v>170</v>
      </c>
      <c r="I267" s="336"/>
      <c r="J267" s="336"/>
      <c r="K267" s="334"/>
    </row>
    <row r="268" spans="1:11" ht="11.45" customHeight="1" x14ac:dyDescent="0.25">
      <c r="A268" s="333" t="s">
        <v>170</v>
      </c>
      <c r="B268" s="334"/>
      <c r="C268" s="333" t="s">
        <v>190</v>
      </c>
      <c r="D268" s="334"/>
      <c r="E268" s="134" t="s">
        <v>170</v>
      </c>
      <c r="F268" s="335">
        <v>302.05</v>
      </c>
      <c r="G268" s="334"/>
      <c r="H268" s="333" t="s">
        <v>170</v>
      </c>
      <c r="I268" s="336"/>
      <c r="J268" s="336"/>
      <c r="K268" s="334"/>
    </row>
    <row r="269" spans="1:11" ht="11.45" customHeight="1" x14ac:dyDescent="0.25">
      <c r="A269" s="333" t="s">
        <v>170</v>
      </c>
      <c r="B269" s="334"/>
      <c r="C269" s="333" t="s">
        <v>189</v>
      </c>
      <c r="D269" s="334"/>
      <c r="E269" s="134" t="s">
        <v>170</v>
      </c>
      <c r="F269" s="335">
        <v>558.71</v>
      </c>
      <c r="G269" s="334"/>
      <c r="H269" s="333" t="s">
        <v>170</v>
      </c>
      <c r="I269" s="336"/>
      <c r="J269" s="336"/>
      <c r="K269" s="334"/>
    </row>
    <row r="270" spans="1:11" ht="11.45" customHeight="1" x14ac:dyDescent="0.25">
      <c r="A270" s="333" t="s">
        <v>170</v>
      </c>
      <c r="B270" s="334"/>
      <c r="C270" s="333" t="s">
        <v>201</v>
      </c>
      <c r="D270" s="334"/>
      <c r="E270" s="134" t="s">
        <v>170</v>
      </c>
      <c r="F270" s="335">
        <v>306.57</v>
      </c>
      <c r="G270" s="334"/>
      <c r="H270" s="333" t="s">
        <v>170</v>
      </c>
      <c r="I270" s="336"/>
      <c r="J270" s="336"/>
      <c r="K270" s="334"/>
    </row>
    <row r="271" spans="1:11" ht="11.45" customHeight="1" x14ac:dyDescent="0.25">
      <c r="A271" s="333" t="s">
        <v>170</v>
      </c>
      <c r="B271" s="334"/>
      <c r="C271" s="333" t="s">
        <v>200</v>
      </c>
      <c r="D271" s="334"/>
      <c r="E271" s="134" t="s">
        <v>170</v>
      </c>
      <c r="F271" s="335">
        <v>28.26</v>
      </c>
      <c r="G271" s="334"/>
      <c r="H271" s="333" t="s">
        <v>170</v>
      </c>
      <c r="I271" s="336"/>
      <c r="J271" s="336"/>
      <c r="K271" s="334"/>
    </row>
    <row r="272" spans="1:11" ht="11.45" customHeight="1" x14ac:dyDescent="0.25">
      <c r="A272" s="333" t="s">
        <v>170</v>
      </c>
      <c r="B272" s="334"/>
      <c r="C272" s="333" t="s">
        <v>188</v>
      </c>
      <c r="D272" s="334"/>
      <c r="E272" s="134" t="s">
        <v>170</v>
      </c>
      <c r="F272" s="335">
        <v>476.49</v>
      </c>
      <c r="G272" s="334"/>
      <c r="H272" s="333" t="s">
        <v>170</v>
      </c>
      <c r="I272" s="336"/>
      <c r="J272" s="336"/>
      <c r="K272" s="334"/>
    </row>
    <row r="273" spans="1:11" ht="11.45" customHeight="1" x14ac:dyDescent="0.25">
      <c r="A273" s="333" t="s">
        <v>170</v>
      </c>
      <c r="B273" s="334"/>
      <c r="C273" s="333" t="s">
        <v>187</v>
      </c>
      <c r="D273" s="334"/>
      <c r="E273" s="134" t="s">
        <v>170</v>
      </c>
      <c r="F273" s="335">
        <v>354.49</v>
      </c>
      <c r="G273" s="334"/>
      <c r="H273" s="333" t="s">
        <v>170</v>
      </c>
      <c r="I273" s="336"/>
      <c r="J273" s="336"/>
      <c r="K273" s="334"/>
    </row>
    <row r="274" spans="1:11" ht="11.45" customHeight="1" x14ac:dyDescent="0.25">
      <c r="A274" s="333" t="s">
        <v>170</v>
      </c>
      <c r="B274" s="327"/>
      <c r="C274" s="333" t="s">
        <v>171</v>
      </c>
      <c r="D274" s="327"/>
      <c r="E274" s="134" t="s">
        <v>170</v>
      </c>
      <c r="F274" s="335">
        <v>1998</v>
      </c>
      <c r="G274" s="327"/>
      <c r="H274" s="333" t="s">
        <v>170</v>
      </c>
      <c r="I274" s="318"/>
      <c r="J274" s="318"/>
      <c r="K274" s="327"/>
    </row>
    <row r="275" spans="1:11" ht="11.45" customHeight="1" x14ac:dyDescent="0.25">
      <c r="A275" s="333" t="s">
        <v>170</v>
      </c>
      <c r="B275" s="327"/>
      <c r="C275" s="333" t="s">
        <v>186</v>
      </c>
      <c r="D275" s="327"/>
      <c r="E275" s="134" t="s">
        <v>185</v>
      </c>
      <c r="F275" s="335">
        <v>12368</v>
      </c>
      <c r="G275" s="327"/>
      <c r="H275" s="333" t="s">
        <v>170</v>
      </c>
      <c r="I275" s="318"/>
      <c r="J275" s="318"/>
      <c r="K275" s="327"/>
    </row>
    <row r="276" spans="1:11" ht="11.45" customHeight="1" x14ac:dyDescent="0.25">
      <c r="A276" s="333" t="s">
        <v>170</v>
      </c>
      <c r="B276" s="327"/>
      <c r="C276" s="333" t="s">
        <v>235</v>
      </c>
      <c r="D276" s="327"/>
      <c r="E276" s="134" t="s">
        <v>170</v>
      </c>
      <c r="F276" s="335">
        <v>12368</v>
      </c>
      <c r="G276" s="327"/>
      <c r="H276" s="333" t="s">
        <v>170</v>
      </c>
      <c r="I276" s="318"/>
      <c r="J276" s="318"/>
      <c r="K276" s="327"/>
    </row>
    <row r="277" spans="1:11" ht="18.2" customHeight="1" x14ac:dyDescent="0.25">
      <c r="A277" s="317" t="s">
        <v>234</v>
      </c>
      <c r="B277" s="318"/>
      <c r="C277" s="318"/>
      <c r="D277" s="318"/>
      <c r="E277" s="318"/>
      <c r="F277" s="318"/>
      <c r="G277" s="318"/>
      <c r="H277" s="318"/>
      <c r="I277" s="318"/>
      <c r="J277" s="318"/>
      <c r="K277" s="318"/>
    </row>
    <row r="278" spans="1:11" ht="18.2" customHeight="1" x14ac:dyDescent="0.25">
      <c r="A278" s="317" t="s">
        <v>181</v>
      </c>
      <c r="B278" s="318"/>
      <c r="C278" s="318"/>
      <c r="D278" s="318"/>
      <c r="E278" s="318"/>
      <c r="F278" s="318"/>
      <c r="G278" s="318"/>
      <c r="H278" s="318"/>
      <c r="I278" s="318"/>
      <c r="J278" s="318"/>
      <c r="K278" s="318"/>
    </row>
    <row r="279" spans="1:11" ht="14.25" customHeight="1" x14ac:dyDescent="0.25">
      <c r="A279" s="319" t="s">
        <v>233</v>
      </c>
      <c r="B279" s="321" t="s">
        <v>179</v>
      </c>
      <c r="C279" s="321" t="s">
        <v>232</v>
      </c>
      <c r="D279" s="140">
        <v>1</v>
      </c>
      <c r="E279" s="140">
        <v>13503.98</v>
      </c>
      <c r="F279" s="138"/>
      <c r="G279" s="322">
        <v>13503.98</v>
      </c>
      <c r="H279" s="337"/>
      <c r="I279" s="138"/>
      <c r="J279" s="337"/>
      <c r="K279" s="337"/>
    </row>
    <row r="280" spans="1:11" ht="17.45" customHeight="1" x14ac:dyDescent="0.25">
      <c r="A280" s="320"/>
      <c r="B280" s="320"/>
      <c r="C280" s="320"/>
      <c r="D280" s="139" t="s">
        <v>177</v>
      </c>
      <c r="E280" s="138"/>
      <c r="F280" s="138"/>
      <c r="G280" s="320"/>
      <c r="H280" s="320"/>
      <c r="I280" s="138"/>
      <c r="J280" s="320"/>
      <c r="K280" s="320"/>
    </row>
    <row r="281" spans="1:11" ht="14.25" customHeight="1" x14ac:dyDescent="0.25">
      <c r="A281" s="319" t="s">
        <v>231</v>
      </c>
      <c r="B281" s="321" t="s">
        <v>179</v>
      </c>
      <c r="C281" s="321" t="s">
        <v>230</v>
      </c>
      <c r="D281" s="140">
        <v>1</v>
      </c>
      <c r="E281" s="140">
        <v>404.49</v>
      </c>
      <c r="F281" s="138"/>
      <c r="G281" s="322">
        <v>404.49</v>
      </c>
      <c r="H281" s="337"/>
      <c r="I281" s="138"/>
      <c r="J281" s="337"/>
      <c r="K281" s="337"/>
    </row>
    <row r="282" spans="1:11" ht="17.45" customHeight="1" x14ac:dyDescent="0.25">
      <c r="A282" s="320"/>
      <c r="B282" s="320"/>
      <c r="C282" s="320"/>
      <c r="D282" s="139" t="s">
        <v>177</v>
      </c>
      <c r="E282" s="138"/>
      <c r="F282" s="138"/>
      <c r="G282" s="320"/>
      <c r="H282" s="332"/>
      <c r="I282" s="138"/>
      <c r="J282" s="332"/>
      <c r="K282" s="332"/>
    </row>
    <row r="283" spans="1:11" ht="14.25" customHeight="1" x14ac:dyDescent="0.25">
      <c r="A283" s="319" t="s">
        <v>229</v>
      </c>
      <c r="B283" s="321" t="s">
        <v>179</v>
      </c>
      <c r="C283" s="321" t="s">
        <v>228</v>
      </c>
      <c r="D283" s="140">
        <v>1</v>
      </c>
      <c r="E283" s="140">
        <v>662.78</v>
      </c>
      <c r="F283" s="138"/>
      <c r="G283" s="322">
        <v>662.78</v>
      </c>
      <c r="H283" s="337"/>
      <c r="I283" s="138"/>
      <c r="J283" s="337"/>
      <c r="K283" s="337"/>
    </row>
    <row r="284" spans="1:11" ht="17.45" customHeight="1" x14ac:dyDescent="0.25">
      <c r="A284" s="332"/>
      <c r="B284" s="332"/>
      <c r="C284" s="332"/>
      <c r="D284" s="139" t="s">
        <v>177</v>
      </c>
      <c r="E284" s="138"/>
      <c r="F284" s="138"/>
      <c r="G284" s="332"/>
      <c r="H284" s="332"/>
      <c r="I284" s="138"/>
      <c r="J284" s="332"/>
      <c r="K284" s="332"/>
    </row>
    <row r="285" spans="1:11" ht="14.25" customHeight="1" x14ac:dyDescent="0.25">
      <c r="A285" s="319" t="s">
        <v>227</v>
      </c>
      <c r="B285" s="321" t="s">
        <v>179</v>
      </c>
      <c r="C285" s="321" t="s">
        <v>226</v>
      </c>
      <c r="D285" s="140">
        <v>1</v>
      </c>
      <c r="E285" s="140">
        <v>808.99</v>
      </c>
      <c r="F285" s="138"/>
      <c r="G285" s="322">
        <v>808.99</v>
      </c>
      <c r="H285" s="337"/>
      <c r="I285" s="138"/>
      <c r="J285" s="337"/>
      <c r="K285" s="337"/>
    </row>
    <row r="286" spans="1:11" ht="17.45" customHeight="1" x14ac:dyDescent="0.25">
      <c r="A286" s="332"/>
      <c r="B286" s="332"/>
      <c r="C286" s="332"/>
      <c r="D286" s="139" t="s">
        <v>177</v>
      </c>
      <c r="E286" s="138"/>
      <c r="F286" s="138"/>
      <c r="G286" s="332"/>
      <c r="H286" s="332"/>
      <c r="I286" s="138"/>
      <c r="J286" s="332"/>
      <c r="K286" s="332"/>
    </row>
    <row r="287" spans="1:11" ht="14.25" customHeight="1" x14ac:dyDescent="0.25">
      <c r="A287" s="319" t="s">
        <v>225</v>
      </c>
      <c r="B287" s="321" t="s">
        <v>179</v>
      </c>
      <c r="C287" s="321" t="s">
        <v>224</v>
      </c>
      <c r="D287" s="140">
        <v>2</v>
      </c>
      <c r="E287" s="140">
        <v>808.99</v>
      </c>
      <c r="F287" s="138"/>
      <c r="G287" s="322">
        <v>1617.98</v>
      </c>
      <c r="H287" s="337"/>
      <c r="I287" s="138"/>
      <c r="J287" s="337"/>
      <c r="K287" s="337"/>
    </row>
    <row r="288" spans="1:11" ht="17.45" customHeight="1" x14ac:dyDescent="0.25">
      <c r="A288" s="332"/>
      <c r="B288" s="332"/>
      <c r="C288" s="332"/>
      <c r="D288" s="139" t="s">
        <v>177</v>
      </c>
      <c r="E288" s="138"/>
      <c r="F288" s="138"/>
      <c r="G288" s="332"/>
      <c r="H288" s="332"/>
      <c r="I288" s="138"/>
      <c r="J288" s="332"/>
      <c r="K288" s="332"/>
    </row>
    <row r="289" spans="1:11" ht="14.25" customHeight="1" x14ac:dyDescent="0.25">
      <c r="A289" s="319" t="s">
        <v>223</v>
      </c>
      <c r="B289" s="321" t="s">
        <v>179</v>
      </c>
      <c r="C289" s="321" t="s">
        <v>222</v>
      </c>
      <c r="D289" s="140">
        <v>1</v>
      </c>
      <c r="E289" s="140">
        <v>2041.96</v>
      </c>
      <c r="F289" s="138"/>
      <c r="G289" s="322">
        <v>2041.96</v>
      </c>
      <c r="H289" s="337"/>
      <c r="I289" s="138"/>
      <c r="J289" s="337"/>
      <c r="K289" s="337"/>
    </row>
    <row r="290" spans="1:11" ht="17.45" customHeight="1" x14ac:dyDescent="0.25">
      <c r="A290" s="332"/>
      <c r="B290" s="332"/>
      <c r="C290" s="332"/>
      <c r="D290" s="139" t="s">
        <v>177</v>
      </c>
      <c r="E290" s="138"/>
      <c r="F290" s="138"/>
      <c r="G290" s="332"/>
      <c r="H290" s="332"/>
      <c r="I290" s="138"/>
      <c r="J290" s="332"/>
      <c r="K290" s="332"/>
    </row>
    <row r="291" spans="1:11" ht="14.25" customHeight="1" x14ac:dyDescent="0.25">
      <c r="A291" s="319" t="s">
        <v>221</v>
      </c>
      <c r="B291" s="321" t="s">
        <v>179</v>
      </c>
      <c r="C291" s="321" t="s">
        <v>196</v>
      </c>
      <c r="D291" s="140">
        <v>1</v>
      </c>
      <c r="E291" s="140">
        <v>4525.78</v>
      </c>
      <c r="F291" s="138"/>
      <c r="G291" s="322">
        <v>4525.78</v>
      </c>
      <c r="H291" s="337"/>
      <c r="I291" s="138"/>
      <c r="J291" s="337"/>
      <c r="K291" s="337"/>
    </row>
    <row r="292" spans="1:11" ht="17.45" customHeight="1" x14ac:dyDescent="0.25">
      <c r="A292" s="332"/>
      <c r="B292" s="332"/>
      <c r="C292" s="332"/>
      <c r="D292" s="139" t="s">
        <v>177</v>
      </c>
      <c r="E292" s="138"/>
      <c r="F292" s="138"/>
      <c r="G292" s="332"/>
      <c r="H292" s="332"/>
      <c r="I292" s="138"/>
      <c r="J292" s="332"/>
      <c r="K292" s="332"/>
    </row>
    <row r="293" spans="1:11" ht="14.25" customHeight="1" x14ac:dyDescent="0.25">
      <c r="A293" s="319" t="s">
        <v>220</v>
      </c>
      <c r="B293" s="321" t="s">
        <v>179</v>
      </c>
      <c r="C293" s="321" t="s">
        <v>219</v>
      </c>
      <c r="D293" s="140">
        <v>2</v>
      </c>
      <c r="E293" s="140">
        <v>3127.11</v>
      </c>
      <c r="F293" s="138"/>
      <c r="G293" s="322">
        <v>6254.22</v>
      </c>
      <c r="H293" s="337"/>
      <c r="I293" s="138"/>
      <c r="J293" s="337"/>
      <c r="K293" s="337"/>
    </row>
    <row r="294" spans="1:11" ht="24.6" customHeight="1" x14ac:dyDescent="0.25">
      <c r="A294" s="332"/>
      <c r="B294" s="332"/>
      <c r="C294" s="332"/>
      <c r="D294" s="139" t="s">
        <v>177</v>
      </c>
      <c r="E294" s="138"/>
      <c r="F294" s="138"/>
      <c r="G294" s="332"/>
      <c r="H294" s="332"/>
      <c r="I294" s="138"/>
      <c r="J294" s="332"/>
      <c r="K294" s="332"/>
    </row>
    <row r="295" spans="1:11" ht="14.25" customHeight="1" x14ac:dyDescent="0.25">
      <c r="A295" s="319" t="s">
        <v>218</v>
      </c>
      <c r="B295" s="321" t="s">
        <v>179</v>
      </c>
      <c r="C295" s="321" t="s">
        <v>217</v>
      </c>
      <c r="D295" s="140">
        <v>1</v>
      </c>
      <c r="E295" s="140">
        <v>10679.65</v>
      </c>
      <c r="F295" s="138"/>
      <c r="G295" s="322">
        <v>10679.65</v>
      </c>
      <c r="H295" s="337"/>
      <c r="I295" s="138"/>
      <c r="J295" s="337"/>
      <c r="K295" s="337"/>
    </row>
    <row r="296" spans="1:11" ht="24.6" customHeight="1" x14ac:dyDescent="0.25">
      <c r="A296" s="332"/>
      <c r="B296" s="332"/>
      <c r="C296" s="332"/>
      <c r="D296" s="139" t="s">
        <v>177</v>
      </c>
      <c r="E296" s="138"/>
      <c r="F296" s="138"/>
      <c r="G296" s="332"/>
      <c r="H296" s="332"/>
      <c r="I296" s="138"/>
      <c r="J296" s="320"/>
      <c r="K296" s="320"/>
    </row>
    <row r="297" spans="1:11" ht="14.25" customHeight="1" x14ac:dyDescent="0.25">
      <c r="A297" s="319" t="s">
        <v>216</v>
      </c>
      <c r="B297" s="321" t="s">
        <v>179</v>
      </c>
      <c r="C297" s="321" t="s">
        <v>215</v>
      </c>
      <c r="D297" s="140">
        <v>1</v>
      </c>
      <c r="E297" s="140">
        <v>1913.63</v>
      </c>
      <c r="F297" s="138"/>
      <c r="G297" s="322">
        <v>1913.63</v>
      </c>
      <c r="H297" s="337"/>
      <c r="I297" s="138"/>
      <c r="J297" s="337"/>
      <c r="K297" s="337"/>
    </row>
    <row r="298" spans="1:11" ht="17.45" customHeight="1" x14ac:dyDescent="0.25">
      <c r="A298" s="320"/>
      <c r="B298" s="320"/>
      <c r="C298" s="320"/>
      <c r="D298" s="139" t="s">
        <v>177</v>
      </c>
      <c r="E298" s="138"/>
      <c r="F298" s="138"/>
      <c r="G298" s="320"/>
      <c r="H298" s="320"/>
      <c r="I298" s="138"/>
      <c r="J298" s="320"/>
      <c r="K298" s="320"/>
    </row>
    <row r="299" spans="1:11" ht="23.1" customHeight="1" x14ac:dyDescent="0.25"/>
    <row r="300" spans="1:11" ht="11.45" customHeight="1" x14ac:dyDescent="0.25">
      <c r="A300" s="333" t="s">
        <v>170</v>
      </c>
      <c r="B300" s="327"/>
      <c r="C300" s="333" t="s">
        <v>176</v>
      </c>
      <c r="D300" s="327"/>
      <c r="E300" s="134" t="s">
        <v>170</v>
      </c>
      <c r="F300" s="335">
        <v>42413.46</v>
      </c>
      <c r="G300" s="327"/>
      <c r="H300" s="333" t="s">
        <v>170</v>
      </c>
      <c r="I300" s="318"/>
      <c r="J300" s="318"/>
      <c r="K300" s="327"/>
    </row>
    <row r="301" spans="1:11" ht="11.45" customHeight="1" x14ac:dyDescent="0.25">
      <c r="A301" s="333" t="s">
        <v>170</v>
      </c>
      <c r="B301" s="327"/>
      <c r="C301" s="333" t="s">
        <v>175</v>
      </c>
      <c r="D301" s="327"/>
      <c r="E301" s="134" t="s">
        <v>170</v>
      </c>
      <c r="F301" s="335">
        <v>42413.46</v>
      </c>
      <c r="G301" s="327"/>
      <c r="H301" s="333" t="s">
        <v>170</v>
      </c>
      <c r="I301" s="318"/>
      <c r="J301" s="318"/>
      <c r="K301" s="327"/>
    </row>
    <row r="302" spans="1:11" ht="11.45" customHeight="1" x14ac:dyDescent="0.25">
      <c r="A302" s="333" t="s">
        <v>170</v>
      </c>
      <c r="B302" s="327"/>
      <c r="C302" s="333" t="s">
        <v>174</v>
      </c>
      <c r="D302" s="327"/>
      <c r="E302" s="134" t="s">
        <v>173</v>
      </c>
      <c r="F302" s="335">
        <v>161171</v>
      </c>
      <c r="G302" s="327"/>
      <c r="H302" s="333" t="s">
        <v>170</v>
      </c>
      <c r="I302" s="318"/>
      <c r="J302" s="318"/>
      <c r="K302" s="327"/>
    </row>
    <row r="303" spans="1:11" ht="18.2" customHeight="1" x14ac:dyDescent="0.25">
      <c r="A303" s="317" t="s">
        <v>214</v>
      </c>
      <c r="B303" s="318"/>
      <c r="C303" s="318"/>
      <c r="D303" s="318"/>
      <c r="E303" s="318"/>
      <c r="F303" s="318"/>
      <c r="G303" s="318"/>
      <c r="H303" s="318"/>
      <c r="I303" s="318"/>
      <c r="J303" s="318"/>
      <c r="K303" s="318"/>
    </row>
    <row r="304" spans="1:11" ht="18.2" customHeight="1" x14ac:dyDescent="0.25">
      <c r="A304" s="317" t="s">
        <v>181</v>
      </c>
      <c r="B304" s="318"/>
      <c r="C304" s="318"/>
      <c r="D304" s="318"/>
      <c r="E304" s="318"/>
      <c r="F304" s="318"/>
      <c r="G304" s="318"/>
      <c r="H304" s="318"/>
      <c r="I304" s="318"/>
      <c r="J304" s="318"/>
      <c r="K304" s="318"/>
    </row>
    <row r="305" spans="1:11" ht="14.25" customHeight="1" x14ac:dyDescent="0.25">
      <c r="A305" s="319" t="s">
        <v>213</v>
      </c>
      <c r="B305" s="321" t="s">
        <v>193</v>
      </c>
      <c r="C305" s="321" t="s">
        <v>192</v>
      </c>
      <c r="D305" s="140">
        <v>1</v>
      </c>
      <c r="E305" s="140">
        <v>20.74</v>
      </c>
      <c r="F305" s="138"/>
      <c r="G305" s="322">
        <v>20.74</v>
      </c>
      <c r="H305" s="322">
        <v>19.36</v>
      </c>
      <c r="I305" s="138"/>
      <c r="J305" s="322">
        <v>1.03</v>
      </c>
      <c r="K305" s="322">
        <v>1.03</v>
      </c>
    </row>
    <row r="306" spans="1:11" ht="46.5" customHeight="1" x14ac:dyDescent="0.25">
      <c r="A306" s="320"/>
      <c r="B306" s="320"/>
      <c r="C306" s="332"/>
      <c r="D306" s="139" t="s">
        <v>191</v>
      </c>
      <c r="E306" s="140">
        <v>19.36</v>
      </c>
      <c r="F306" s="138"/>
      <c r="G306" s="332"/>
      <c r="H306" s="332"/>
      <c r="I306" s="138"/>
      <c r="J306" s="332"/>
      <c r="K306" s="332"/>
    </row>
    <row r="307" spans="1:11" ht="14.25" customHeight="1" x14ac:dyDescent="0.25">
      <c r="A307" s="319" t="s">
        <v>212</v>
      </c>
      <c r="B307" s="321" t="s">
        <v>204</v>
      </c>
      <c r="C307" s="321" t="s">
        <v>203</v>
      </c>
      <c r="D307" s="140">
        <v>3.0000000000000001E-3</v>
      </c>
      <c r="E307" s="140">
        <v>1991.33</v>
      </c>
      <c r="F307" s="140">
        <v>1281</v>
      </c>
      <c r="G307" s="322">
        <v>5.97</v>
      </c>
      <c r="H307" s="322">
        <v>2.09</v>
      </c>
      <c r="I307" s="140">
        <v>3.84</v>
      </c>
      <c r="J307" s="322">
        <v>40</v>
      </c>
      <c r="K307" s="322">
        <v>0.12</v>
      </c>
    </row>
    <row r="308" spans="1:11" ht="35.85" customHeight="1" x14ac:dyDescent="0.25">
      <c r="A308" s="332"/>
      <c r="B308" s="332"/>
      <c r="C308" s="332"/>
      <c r="D308" s="139" t="s">
        <v>202</v>
      </c>
      <c r="E308" s="140">
        <v>696.4</v>
      </c>
      <c r="F308" s="140">
        <v>252.64</v>
      </c>
      <c r="G308" s="332"/>
      <c r="H308" s="332"/>
      <c r="I308" s="140">
        <v>0.76</v>
      </c>
      <c r="J308" s="332"/>
      <c r="K308" s="332"/>
    </row>
    <row r="309" spans="1:11" ht="23.1" customHeight="1" x14ac:dyDescent="0.25"/>
    <row r="310" spans="1:11" ht="11.45" customHeight="1" x14ac:dyDescent="0.25">
      <c r="A310" s="333" t="s">
        <v>170</v>
      </c>
      <c r="B310" s="334"/>
      <c r="C310" s="333" t="s">
        <v>176</v>
      </c>
      <c r="D310" s="334"/>
      <c r="E310" s="134" t="s">
        <v>170</v>
      </c>
      <c r="F310" s="335">
        <v>26.71</v>
      </c>
      <c r="G310" s="334"/>
      <c r="H310" s="333" t="s">
        <v>170</v>
      </c>
      <c r="I310" s="336"/>
      <c r="J310" s="336"/>
      <c r="K310" s="334"/>
    </row>
    <row r="311" spans="1:11" ht="11.45" customHeight="1" x14ac:dyDescent="0.25">
      <c r="A311" s="333" t="s">
        <v>170</v>
      </c>
      <c r="B311" s="334"/>
      <c r="C311" s="333" t="s">
        <v>190</v>
      </c>
      <c r="D311" s="334"/>
      <c r="E311" s="134" t="s">
        <v>170</v>
      </c>
      <c r="F311" s="335">
        <v>1.42</v>
      </c>
      <c r="G311" s="334"/>
      <c r="H311" s="333" t="s">
        <v>170</v>
      </c>
      <c r="I311" s="336"/>
      <c r="J311" s="336"/>
      <c r="K311" s="334"/>
    </row>
    <row r="312" spans="1:11" ht="11.45" customHeight="1" x14ac:dyDescent="0.25">
      <c r="A312" s="333" t="s">
        <v>170</v>
      </c>
      <c r="B312" s="334"/>
      <c r="C312" s="333" t="s">
        <v>189</v>
      </c>
      <c r="D312" s="334"/>
      <c r="E312" s="134" t="s">
        <v>170</v>
      </c>
      <c r="F312" s="335">
        <v>21.45</v>
      </c>
      <c r="G312" s="334"/>
      <c r="H312" s="333" t="s">
        <v>170</v>
      </c>
      <c r="I312" s="336"/>
      <c r="J312" s="336"/>
      <c r="K312" s="334"/>
    </row>
    <row r="313" spans="1:11" ht="11.45" customHeight="1" x14ac:dyDescent="0.25">
      <c r="A313" s="333" t="s">
        <v>170</v>
      </c>
      <c r="B313" s="334"/>
      <c r="C313" s="333" t="s">
        <v>201</v>
      </c>
      <c r="D313" s="327"/>
      <c r="E313" s="134" t="s">
        <v>170</v>
      </c>
      <c r="F313" s="335">
        <v>3.84</v>
      </c>
      <c r="G313" s="327"/>
      <c r="H313" s="333" t="s">
        <v>170</v>
      </c>
      <c r="I313" s="318"/>
      <c r="J313" s="318"/>
      <c r="K313" s="327"/>
    </row>
    <row r="314" spans="1:11" ht="11.45" customHeight="1" x14ac:dyDescent="0.25">
      <c r="A314" s="333" t="s">
        <v>170</v>
      </c>
      <c r="B314" s="327"/>
      <c r="C314" s="333" t="s">
        <v>200</v>
      </c>
      <c r="D314" s="327"/>
      <c r="E314" s="134" t="s">
        <v>170</v>
      </c>
      <c r="F314" s="335">
        <v>0.76</v>
      </c>
      <c r="G314" s="327"/>
      <c r="H314" s="333" t="s">
        <v>170</v>
      </c>
      <c r="I314" s="318"/>
      <c r="J314" s="318"/>
      <c r="K314" s="327"/>
    </row>
    <row r="315" spans="1:11" ht="11.45" customHeight="1" x14ac:dyDescent="0.25">
      <c r="A315" s="333" t="s">
        <v>170</v>
      </c>
      <c r="B315" s="327"/>
      <c r="C315" s="333" t="s">
        <v>188</v>
      </c>
      <c r="D315" s="327"/>
      <c r="E315" s="134" t="s">
        <v>170</v>
      </c>
      <c r="F315" s="335">
        <v>17.77</v>
      </c>
      <c r="G315" s="327"/>
      <c r="H315" s="333" t="s">
        <v>170</v>
      </c>
      <c r="I315" s="318"/>
      <c r="J315" s="318"/>
      <c r="K315" s="327"/>
    </row>
    <row r="316" spans="1:11" ht="11.45" customHeight="1" x14ac:dyDescent="0.25">
      <c r="A316" s="333" t="s">
        <v>170</v>
      </c>
      <c r="B316" s="327"/>
      <c r="C316" s="333" t="s">
        <v>187</v>
      </c>
      <c r="D316" s="327"/>
      <c r="E316" s="134" t="s">
        <v>170</v>
      </c>
      <c r="F316" s="335">
        <v>13.33</v>
      </c>
      <c r="G316" s="327"/>
      <c r="H316" s="333" t="s">
        <v>170</v>
      </c>
      <c r="I316" s="318"/>
      <c r="J316" s="318"/>
      <c r="K316" s="327"/>
    </row>
    <row r="317" spans="1:11" ht="11.45" customHeight="1" x14ac:dyDescent="0.25">
      <c r="A317" s="333" t="s">
        <v>170</v>
      </c>
      <c r="B317" s="327"/>
      <c r="C317" s="333" t="s">
        <v>171</v>
      </c>
      <c r="D317" s="327"/>
      <c r="E317" s="134" t="s">
        <v>170</v>
      </c>
      <c r="F317" s="335">
        <v>58</v>
      </c>
      <c r="G317" s="327"/>
      <c r="H317" s="333" t="s">
        <v>170</v>
      </c>
      <c r="I317" s="318"/>
      <c r="J317" s="318"/>
      <c r="K317" s="327"/>
    </row>
    <row r="318" spans="1:11" ht="11.45" customHeight="1" x14ac:dyDescent="0.25">
      <c r="A318" s="333" t="s">
        <v>170</v>
      </c>
      <c r="B318" s="327"/>
      <c r="C318" s="333" t="s">
        <v>186</v>
      </c>
      <c r="D318" s="327"/>
      <c r="E318" s="134" t="s">
        <v>185</v>
      </c>
      <c r="F318" s="335">
        <v>359</v>
      </c>
      <c r="G318" s="327"/>
      <c r="H318" s="333" t="s">
        <v>170</v>
      </c>
      <c r="I318" s="318"/>
      <c r="J318" s="318"/>
      <c r="K318" s="327"/>
    </row>
    <row r="319" spans="1:11" ht="18.2" customHeight="1" x14ac:dyDescent="0.25">
      <c r="A319" s="317" t="s">
        <v>211</v>
      </c>
      <c r="B319" s="318"/>
      <c r="C319" s="318"/>
      <c r="D319" s="318"/>
      <c r="E319" s="318"/>
      <c r="F319" s="318"/>
      <c r="G319" s="318"/>
      <c r="H319" s="318"/>
      <c r="I319" s="318"/>
      <c r="J319" s="318"/>
      <c r="K319" s="318"/>
    </row>
    <row r="320" spans="1:11" ht="18.2" customHeight="1" x14ac:dyDescent="0.25">
      <c r="A320" s="317" t="s">
        <v>181</v>
      </c>
      <c r="B320" s="318"/>
      <c r="C320" s="318"/>
      <c r="D320" s="318"/>
      <c r="E320" s="318"/>
      <c r="F320" s="318"/>
      <c r="G320" s="318"/>
      <c r="H320" s="318"/>
      <c r="I320" s="318"/>
      <c r="J320" s="318"/>
      <c r="K320" s="318"/>
    </row>
    <row r="321" spans="1:11" ht="14.25" customHeight="1" x14ac:dyDescent="0.25">
      <c r="A321" s="319" t="s">
        <v>210</v>
      </c>
      <c r="B321" s="321" t="s">
        <v>179</v>
      </c>
      <c r="C321" s="321" t="s">
        <v>178</v>
      </c>
      <c r="D321" s="140">
        <v>1</v>
      </c>
      <c r="E321" s="140">
        <v>2850.95</v>
      </c>
      <c r="F321" s="138"/>
      <c r="G321" s="322">
        <v>2850.95</v>
      </c>
      <c r="H321" s="337"/>
      <c r="I321" s="138"/>
      <c r="J321" s="337"/>
      <c r="K321" s="337"/>
    </row>
    <row r="322" spans="1:11" ht="17.45" customHeight="1" x14ac:dyDescent="0.25">
      <c r="A322" s="332"/>
      <c r="B322" s="332"/>
      <c r="C322" s="332"/>
      <c r="D322" s="139" t="s">
        <v>177</v>
      </c>
      <c r="E322" s="138"/>
      <c r="F322" s="138"/>
      <c r="G322" s="332"/>
      <c r="H322" s="332"/>
      <c r="I322" s="138"/>
      <c r="J322" s="332"/>
      <c r="K322" s="332"/>
    </row>
    <row r="323" spans="1:11" ht="14.25" customHeight="1" x14ac:dyDescent="0.25">
      <c r="A323" s="319" t="s">
        <v>209</v>
      </c>
      <c r="B323" s="321" t="s">
        <v>179</v>
      </c>
      <c r="C323" s="321" t="s">
        <v>196</v>
      </c>
      <c r="D323" s="140">
        <v>1</v>
      </c>
      <c r="E323" s="140">
        <v>4525.78</v>
      </c>
      <c r="F323" s="138"/>
      <c r="G323" s="322">
        <v>4525.78</v>
      </c>
      <c r="H323" s="337"/>
      <c r="I323" s="138"/>
      <c r="J323" s="337"/>
      <c r="K323" s="337"/>
    </row>
    <row r="324" spans="1:11" ht="17.45" customHeight="1" x14ac:dyDescent="0.25">
      <c r="A324" s="332"/>
      <c r="B324" s="332"/>
      <c r="C324" s="332"/>
      <c r="D324" s="139" t="s">
        <v>177</v>
      </c>
      <c r="E324" s="138"/>
      <c r="F324" s="138"/>
      <c r="G324" s="332"/>
      <c r="H324" s="332"/>
      <c r="I324" s="138"/>
      <c r="J324" s="332"/>
      <c r="K324" s="332"/>
    </row>
    <row r="325" spans="1:11" ht="23.1" customHeight="1" x14ac:dyDescent="0.25"/>
    <row r="326" spans="1:11" ht="11.45" customHeight="1" x14ac:dyDescent="0.25">
      <c r="A326" s="333" t="s">
        <v>170</v>
      </c>
      <c r="B326" s="334"/>
      <c r="C326" s="333" t="s">
        <v>176</v>
      </c>
      <c r="D326" s="334"/>
      <c r="E326" s="134" t="s">
        <v>170</v>
      </c>
      <c r="F326" s="335">
        <v>7376.73</v>
      </c>
      <c r="G326" s="334"/>
      <c r="H326" s="333" t="s">
        <v>170</v>
      </c>
      <c r="I326" s="336"/>
      <c r="J326" s="336"/>
      <c r="K326" s="334"/>
    </row>
    <row r="327" spans="1:11" ht="11.45" customHeight="1" x14ac:dyDescent="0.25">
      <c r="A327" s="333" t="s">
        <v>170</v>
      </c>
      <c r="B327" s="334"/>
      <c r="C327" s="333" t="s">
        <v>175</v>
      </c>
      <c r="D327" s="334"/>
      <c r="E327" s="134" t="s">
        <v>170</v>
      </c>
      <c r="F327" s="335">
        <v>7376.73</v>
      </c>
      <c r="G327" s="334"/>
      <c r="H327" s="333" t="s">
        <v>170</v>
      </c>
      <c r="I327" s="336"/>
      <c r="J327" s="336"/>
      <c r="K327" s="334"/>
    </row>
    <row r="328" spans="1:11" ht="11.45" customHeight="1" x14ac:dyDescent="0.25">
      <c r="A328" s="333" t="s">
        <v>170</v>
      </c>
      <c r="B328" s="334"/>
      <c r="C328" s="333" t="s">
        <v>174</v>
      </c>
      <c r="D328" s="334"/>
      <c r="E328" s="134" t="s">
        <v>173</v>
      </c>
      <c r="F328" s="335">
        <v>28032</v>
      </c>
      <c r="G328" s="334"/>
      <c r="H328" s="333" t="s">
        <v>170</v>
      </c>
      <c r="I328" s="318"/>
      <c r="J328" s="318"/>
      <c r="K328" s="327"/>
    </row>
    <row r="329" spans="1:11" ht="18.2" customHeight="1" x14ac:dyDescent="0.25">
      <c r="A329" s="317" t="s">
        <v>208</v>
      </c>
      <c r="B329" s="318"/>
      <c r="C329" s="318"/>
      <c r="D329" s="318"/>
      <c r="E329" s="318"/>
      <c r="F329" s="318"/>
      <c r="G329" s="318"/>
      <c r="H329" s="318"/>
      <c r="I329" s="318"/>
      <c r="J329" s="318"/>
      <c r="K329" s="318"/>
    </row>
    <row r="330" spans="1:11" ht="18.2" customHeight="1" x14ac:dyDescent="0.25">
      <c r="A330" s="317" t="s">
        <v>207</v>
      </c>
      <c r="B330" s="318"/>
      <c r="C330" s="318"/>
      <c r="D330" s="318"/>
      <c r="E330" s="318"/>
      <c r="F330" s="318"/>
      <c r="G330" s="318"/>
      <c r="H330" s="318"/>
      <c r="I330" s="318"/>
      <c r="J330" s="318"/>
      <c r="K330" s="318"/>
    </row>
    <row r="331" spans="1:11" ht="14.25" customHeight="1" x14ac:dyDescent="0.25">
      <c r="A331" s="319" t="s">
        <v>206</v>
      </c>
      <c r="B331" s="321" t="s">
        <v>193</v>
      </c>
      <c r="C331" s="321" t="s">
        <v>192</v>
      </c>
      <c r="D331" s="140">
        <v>1</v>
      </c>
      <c r="E331" s="140">
        <v>20.74</v>
      </c>
      <c r="F331" s="138"/>
      <c r="G331" s="322">
        <v>20.74</v>
      </c>
      <c r="H331" s="322">
        <v>19.36</v>
      </c>
      <c r="I331" s="138"/>
      <c r="J331" s="322">
        <v>1.03</v>
      </c>
      <c r="K331" s="322">
        <v>1.03</v>
      </c>
    </row>
    <row r="332" spans="1:11" ht="46.5" customHeight="1" x14ac:dyDescent="0.25">
      <c r="A332" s="320"/>
      <c r="B332" s="320"/>
      <c r="C332" s="320"/>
      <c r="D332" s="139" t="s">
        <v>191</v>
      </c>
      <c r="E332" s="140">
        <v>19.36</v>
      </c>
      <c r="F332" s="138"/>
      <c r="G332" s="320"/>
      <c r="H332" s="320"/>
      <c r="I332" s="138"/>
      <c r="J332" s="320"/>
      <c r="K332" s="320"/>
    </row>
    <row r="333" spans="1:11" ht="14.25" customHeight="1" x14ac:dyDescent="0.25">
      <c r="A333" s="319" t="s">
        <v>205</v>
      </c>
      <c r="B333" s="321" t="s">
        <v>204</v>
      </c>
      <c r="C333" s="321" t="s">
        <v>203</v>
      </c>
      <c r="D333" s="140">
        <v>3.0000000000000001E-3</v>
      </c>
      <c r="E333" s="140">
        <v>1991.33</v>
      </c>
      <c r="F333" s="140">
        <v>1281</v>
      </c>
      <c r="G333" s="322">
        <v>5.97</v>
      </c>
      <c r="H333" s="322">
        <v>2.09</v>
      </c>
      <c r="I333" s="140">
        <v>3.84</v>
      </c>
      <c r="J333" s="322">
        <v>40</v>
      </c>
      <c r="K333" s="322">
        <v>0.12</v>
      </c>
    </row>
    <row r="334" spans="1:11" ht="35.85" customHeight="1" x14ac:dyDescent="0.25">
      <c r="A334" s="320"/>
      <c r="B334" s="320"/>
      <c r="C334" s="320"/>
      <c r="D334" s="139" t="s">
        <v>202</v>
      </c>
      <c r="E334" s="140">
        <v>696.4</v>
      </c>
      <c r="F334" s="140">
        <v>252.64</v>
      </c>
      <c r="G334" s="320"/>
      <c r="H334" s="320"/>
      <c r="I334" s="140">
        <v>0.76</v>
      </c>
      <c r="J334" s="320"/>
      <c r="K334" s="320"/>
    </row>
    <row r="335" spans="1:11" ht="23.1" customHeight="1" x14ac:dyDescent="0.25"/>
    <row r="336" spans="1:11" ht="11.45" customHeight="1" x14ac:dyDescent="0.25">
      <c r="A336" s="333" t="s">
        <v>170</v>
      </c>
      <c r="B336" s="327"/>
      <c r="C336" s="333" t="s">
        <v>176</v>
      </c>
      <c r="D336" s="327"/>
      <c r="E336" s="134" t="s">
        <v>170</v>
      </c>
      <c r="F336" s="335">
        <v>26.71</v>
      </c>
      <c r="G336" s="327"/>
      <c r="H336" s="333" t="s">
        <v>170</v>
      </c>
      <c r="I336" s="318"/>
      <c r="J336" s="318"/>
      <c r="K336" s="327"/>
    </row>
    <row r="337" spans="1:11" ht="11.45" customHeight="1" x14ac:dyDescent="0.25">
      <c r="A337" s="333" t="s">
        <v>170</v>
      </c>
      <c r="B337" s="327"/>
      <c r="C337" s="333" t="s">
        <v>190</v>
      </c>
      <c r="D337" s="327"/>
      <c r="E337" s="134" t="s">
        <v>170</v>
      </c>
      <c r="F337" s="335">
        <v>1.42</v>
      </c>
      <c r="G337" s="327"/>
      <c r="H337" s="333" t="s">
        <v>170</v>
      </c>
      <c r="I337" s="318"/>
      <c r="J337" s="318"/>
      <c r="K337" s="327"/>
    </row>
    <row r="338" spans="1:11" ht="11.45" customHeight="1" x14ac:dyDescent="0.25">
      <c r="A338" s="333" t="s">
        <v>170</v>
      </c>
      <c r="B338" s="334"/>
      <c r="C338" s="333" t="s">
        <v>189</v>
      </c>
      <c r="D338" s="334"/>
      <c r="E338" s="134" t="s">
        <v>170</v>
      </c>
      <c r="F338" s="335">
        <v>21.45</v>
      </c>
      <c r="G338" s="334"/>
      <c r="H338" s="333" t="s">
        <v>170</v>
      </c>
      <c r="I338" s="336"/>
      <c r="J338" s="336"/>
      <c r="K338" s="334"/>
    </row>
    <row r="339" spans="1:11" ht="11.45" customHeight="1" x14ac:dyDescent="0.25">
      <c r="A339" s="333" t="s">
        <v>170</v>
      </c>
      <c r="B339" s="334"/>
      <c r="C339" s="333" t="s">
        <v>201</v>
      </c>
      <c r="D339" s="334"/>
      <c r="E339" s="134" t="s">
        <v>170</v>
      </c>
      <c r="F339" s="335">
        <v>3.84</v>
      </c>
      <c r="G339" s="334"/>
      <c r="H339" s="333" t="s">
        <v>170</v>
      </c>
      <c r="I339" s="336"/>
      <c r="J339" s="336"/>
      <c r="K339" s="334"/>
    </row>
    <row r="340" spans="1:11" ht="11.45" customHeight="1" x14ac:dyDescent="0.25">
      <c r="A340" s="333" t="s">
        <v>170</v>
      </c>
      <c r="B340" s="334"/>
      <c r="C340" s="333" t="s">
        <v>200</v>
      </c>
      <c r="D340" s="334"/>
      <c r="E340" s="134" t="s">
        <v>170</v>
      </c>
      <c r="F340" s="335">
        <v>0.76</v>
      </c>
      <c r="G340" s="334"/>
      <c r="H340" s="333" t="s">
        <v>170</v>
      </c>
      <c r="I340" s="336"/>
      <c r="J340" s="336"/>
      <c r="K340" s="334"/>
    </row>
    <row r="341" spans="1:11" ht="11.45" customHeight="1" x14ac:dyDescent="0.25">
      <c r="A341" s="333" t="s">
        <v>170</v>
      </c>
      <c r="B341" s="334"/>
      <c r="C341" s="333" t="s">
        <v>188</v>
      </c>
      <c r="D341" s="334"/>
      <c r="E341" s="134" t="s">
        <v>170</v>
      </c>
      <c r="F341" s="335">
        <v>17.77</v>
      </c>
      <c r="G341" s="334"/>
      <c r="H341" s="333" t="s">
        <v>170</v>
      </c>
      <c r="I341" s="336"/>
      <c r="J341" s="336"/>
      <c r="K341" s="334"/>
    </row>
    <row r="342" spans="1:11" ht="11.45" customHeight="1" x14ac:dyDescent="0.25">
      <c r="A342" s="333" t="s">
        <v>170</v>
      </c>
      <c r="B342" s="334"/>
      <c r="C342" s="333" t="s">
        <v>187</v>
      </c>
      <c r="D342" s="334"/>
      <c r="E342" s="134" t="s">
        <v>170</v>
      </c>
      <c r="F342" s="335">
        <v>13.33</v>
      </c>
      <c r="G342" s="334"/>
      <c r="H342" s="333" t="s">
        <v>170</v>
      </c>
      <c r="I342" s="336"/>
      <c r="J342" s="336"/>
      <c r="K342" s="334"/>
    </row>
    <row r="343" spans="1:11" ht="11.45" customHeight="1" x14ac:dyDescent="0.25">
      <c r="A343" s="333" t="s">
        <v>170</v>
      </c>
      <c r="B343" s="334"/>
      <c r="C343" s="333" t="s">
        <v>171</v>
      </c>
      <c r="D343" s="334"/>
      <c r="E343" s="134" t="s">
        <v>170</v>
      </c>
      <c r="F343" s="335">
        <v>58</v>
      </c>
      <c r="G343" s="334"/>
      <c r="H343" s="333" t="s">
        <v>170</v>
      </c>
      <c r="I343" s="336"/>
      <c r="J343" s="336"/>
      <c r="K343" s="334"/>
    </row>
    <row r="344" spans="1:11" ht="11.45" customHeight="1" x14ac:dyDescent="0.25">
      <c r="A344" s="333" t="s">
        <v>170</v>
      </c>
      <c r="B344" s="334"/>
      <c r="C344" s="333" t="s">
        <v>186</v>
      </c>
      <c r="D344" s="327"/>
      <c r="E344" s="134" t="s">
        <v>185</v>
      </c>
      <c r="F344" s="335">
        <v>359</v>
      </c>
      <c r="G344" s="327"/>
      <c r="H344" s="333" t="s">
        <v>170</v>
      </c>
      <c r="I344" s="318"/>
      <c r="J344" s="318"/>
      <c r="K344" s="327"/>
    </row>
    <row r="345" spans="1:11" ht="18.2" customHeight="1" x14ac:dyDescent="0.25">
      <c r="A345" s="317" t="s">
        <v>199</v>
      </c>
      <c r="B345" s="318"/>
      <c r="C345" s="318"/>
      <c r="D345" s="318"/>
      <c r="E345" s="318"/>
      <c r="F345" s="318"/>
      <c r="G345" s="318"/>
      <c r="H345" s="318"/>
      <c r="I345" s="318"/>
      <c r="J345" s="318"/>
      <c r="K345" s="318"/>
    </row>
    <row r="346" spans="1:11" ht="18.2" customHeight="1" x14ac:dyDescent="0.25">
      <c r="A346" s="317" t="s">
        <v>181</v>
      </c>
      <c r="B346" s="318"/>
      <c r="C346" s="318"/>
      <c r="D346" s="318"/>
      <c r="E346" s="318"/>
      <c r="F346" s="318"/>
      <c r="G346" s="318"/>
      <c r="H346" s="318"/>
      <c r="I346" s="318"/>
      <c r="J346" s="318"/>
      <c r="K346" s="318"/>
    </row>
    <row r="347" spans="1:11" ht="14.25" customHeight="1" x14ac:dyDescent="0.25">
      <c r="A347" s="319" t="s">
        <v>198</v>
      </c>
      <c r="B347" s="321" t="s">
        <v>179</v>
      </c>
      <c r="C347" s="321" t="s">
        <v>178</v>
      </c>
      <c r="D347" s="140">
        <v>1</v>
      </c>
      <c r="E347" s="140">
        <v>2850.95</v>
      </c>
      <c r="F347" s="138"/>
      <c r="G347" s="322">
        <v>2850.95</v>
      </c>
      <c r="H347" s="337"/>
      <c r="I347" s="138"/>
      <c r="J347" s="337"/>
      <c r="K347" s="337"/>
    </row>
    <row r="348" spans="1:11" ht="17.45" customHeight="1" x14ac:dyDescent="0.25">
      <c r="A348" s="320"/>
      <c r="B348" s="320"/>
      <c r="C348" s="320"/>
      <c r="D348" s="139" t="s">
        <v>177</v>
      </c>
      <c r="E348" s="138"/>
      <c r="F348" s="138"/>
      <c r="G348" s="320"/>
      <c r="H348" s="320"/>
      <c r="I348" s="138"/>
      <c r="J348" s="320"/>
      <c r="K348" s="320"/>
    </row>
    <row r="349" spans="1:11" ht="14.25" customHeight="1" x14ac:dyDescent="0.25">
      <c r="A349" s="319" t="s">
        <v>197</v>
      </c>
      <c r="B349" s="321" t="s">
        <v>179</v>
      </c>
      <c r="C349" s="321" t="s">
        <v>196</v>
      </c>
      <c r="D349" s="140">
        <v>1</v>
      </c>
      <c r="E349" s="140">
        <v>4525.78</v>
      </c>
      <c r="F349" s="138"/>
      <c r="G349" s="322">
        <v>4525.78</v>
      </c>
      <c r="H349" s="337"/>
      <c r="I349" s="138"/>
      <c r="J349" s="337"/>
      <c r="K349" s="337"/>
    </row>
    <row r="350" spans="1:11" ht="17.45" customHeight="1" x14ac:dyDescent="0.25">
      <c r="A350" s="320"/>
      <c r="B350" s="320"/>
      <c r="C350" s="320"/>
      <c r="D350" s="139" t="s">
        <v>177</v>
      </c>
      <c r="E350" s="138"/>
      <c r="F350" s="138"/>
      <c r="G350" s="320"/>
      <c r="H350" s="320"/>
      <c r="I350" s="138"/>
      <c r="J350" s="320"/>
      <c r="K350" s="320"/>
    </row>
    <row r="351" spans="1:11" ht="23.1" customHeight="1" x14ac:dyDescent="0.25"/>
    <row r="352" spans="1:11" ht="11.45" customHeight="1" x14ac:dyDescent="0.25">
      <c r="A352" s="333" t="s">
        <v>170</v>
      </c>
      <c r="B352" s="327"/>
      <c r="C352" s="333" t="s">
        <v>176</v>
      </c>
      <c r="D352" s="327"/>
      <c r="E352" s="134" t="s">
        <v>170</v>
      </c>
      <c r="F352" s="335">
        <v>7376.73</v>
      </c>
      <c r="G352" s="327"/>
      <c r="H352" s="333" t="s">
        <v>170</v>
      </c>
      <c r="I352" s="318"/>
      <c r="J352" s="318"/>
      <c r="K352" s="327"/>
    </row>
    <row r="353" spans="1:11" ht="11.45" customHeight="1" x14ac:dyDescent="0.25">
      <c r="A353" s="333" t="s">
        <v>170</v>
      </c>
      <c r="B353" s="327"/>
      <c r="C353" s="333" t="s">
        <v>175</v>
      </c>
      <c r="D353" s="327"/>
      <c r="E353" s="134" t="s">
        <v>170</v>
      </c>
      <c r="F353" s="335">
        <v>7376.73</v>
      </c>
      <c r="G353" s="327"/>
      <c r="H353" s="333" t="s">
        <v>170</v>
      </c>
      <c r="I353" s="318"/>
      <c r="J353" s="318"/>
      <c r="K353" s="327"/>
    </row>
    <row r="354" spans="1:11" ht="11.45" customHeight="1" x14ac:dyDescent="0.25">
      <c r="A354" s="333" t="s">
        <v>170</v>
      </c>
      <c r="B354" s="327"/>
      <c r="C354" s="333" t="s">
        <v>174</v>
      </c>
      <c r="D354" s="327"/>
      <c r="E354" s="134" t="s">
        <v>173</v>
      </c>
      <c r="F354" s="335">
        <v>28032</v>
      </c>
      <c r="G354" s="327"/>
      <c r="H354" s="333" t="s">
        <v>170</v>
      </c>
      <c r="I354" s="318"/>
      <c r="J354" s="318"/>
      <c r="K354" s="327"/>
    </row>
    <row r="355" spans="1:11" ht="18.2" customHeight="1" x14ac:dyDescent="0.25">
      <c r="A355" s="317" t="s">
        <v>195</v>
      </c>
      <c r="B355" s="318"/>
      <c r="C355" s="318"/>
      <c r="D355" s="318"/>
      <c r="E355" s="318"/>
      <c r="F355" s="318"/>
      <c r="G355" s="318"/>
      <c r="H355" s="318"/>
      <c r="I355" s="318"/>
      <c r="J355" s="318"/>
      <c r="K355" s="318"/>
    </row>
    <row r="356" spans="1:11" ht="18.2" customHeight="1" x14ac:dyDescent="0.25">
      <c r="A356" s="317" t="s">
        <v>181</v>
      </c>
      <c r="B356" s="318"/>
      <c r="C356" s="318"/>
      <c r="D356" s="318"/>
      <c r="E356" s="318"/>
      <c r="F356" s="318"/>
      <c r="G356" s="318"/>
      <c r="H356" s="318"/>
      <c r="I356" s="318"/>
      <c r="J356" s="318"/>
      <c r="K356" s="318"/>
    </row>
    <row r="357" spans="1:11" ht="14.25" customHeight="1" x14ac:dyDescent="0.25">
      <c r="A357" s="319" t="s">
        <v>194</v>
      </c>
      <c r="B357" s="321" t="s">
        <v>193</v>
      </c>
      <c r="C357" s="321" t="s">
        <v>192</v>
      </c>
      <c r="D357" s="140">
        <v>1</v>
      </c>
      <c r="E357" s="140">
        <v>20.74</v>
      </c>
      <c r="F357" s="138"/>
      <c r="G357" s="322">
        <v>20.74</v>
      </c>
      <c r="H357" s="322">
        <v>19.36</v>
      </c>
      <c r="I357" s="138"/>
      <c r="J357" s="322">
        <v>1.03</v>
      </c>
      <c r="K357" s="322">
        <v>1.03</v>
      </c>
    </row>
    <row r="358" spans="1:11" ht="46.5" customHeight="1" x14ac:dyDescent="0.25">
      <c r="A358" s="320"/>
      <c r="B358" s="320"/>
      <c r="C358" s="320"/>
      <c r="D358" s="139" t="s">
        <v>191</v>
      </c>
      <c r="E358" s="140">
        <v>19.36</v>
      </c>
      <c r="F358" s="138"/>
      <c r="G358" s="320"/>
      <c r="H358" s="320"/>
      <c r="I358" s="138"/>
      <c r="J358" s="320"/>
      <c r="K358" s="320"/>
    </row>
    <row r="359" spans="1:11" ht="23.1" customHeight="1" x14ac:dyDescent="0.25"/>
    <row r="360" spans="1:11" ht="11.45" customHeight="1" x14ac:dyDescent="0.25">
      <c r="A360" s="333" t="s">
        <v>170</v>
      </c>
      <c r="B360" s="327"/>
      <c r="C360" s="333" t="s">
        <v>176</v>
      </c>
      <c r="D360" s="327"/>
      <c r="E360" s="134" t="s">
        <v>170</v>
      </c>
      <c r="F360" s="335">
        <v>20.74</v>
      </c>
      <c r="G360" s="327"/>
      <c r="H360" s="333" t="s">
        <v>170</v>
      </c>
      <c r="I360" s="318"/>
      <c r="J360" s="318"/>
      <c r="K360" s="327"/>
    </row>
    <row r="361" spans="1:11" ht="11.45" customHeight="1" x14ac:dyDescent="0.25">
      <c r="A361" s="333" t="s">
        <v>170</v>
      </c>
      <c r="B361" s="327"/>
      <c r="C361" s="333" t="s">
        <v>190</v>
      </c>
      <c r="D361" s="327"/>
      <c r="E361" s="134" t="s">
        <v>170</v>
      </c>
      <c r="F361" s="335">
        <v>1.38</v>
      </c>
      <c r="G361" s="327"/>
      <c r="H361" s="333" t="s">
        <v>170</v>
      </c>
      <c r="I361" s="318"/>
      <c r="J361" s="318"/>
      <c r="K361" s="327"/>
    </row>
    <row r="362" spans="1:11" ht="11.45" customHeight="1" x14ac:dyDescent="0.25">
      <c r="A362" s="333" t="s">
        <v>170</v>
      </c>
      <c r="B362" s="327"/>
      <c r="C362" s="333" t="s">
        <v>189</v>
      </c>
      <c r="D362" s="327"/>
      <c r="E362" s="134" t="s">
        <v>170</v>
      </c>
      <c r="F362" s="335">
        <v>19.36</v>
      </c>
      <c r="G362" s="327"/>
      <c r="H362" s="333" t="s">
        <v>170</v>
      </c>
      <c r="I362" s="318"/>
      <c r="J362" s="318"/>
      <c r="K362" s="327"/>
    </row>
    <row r="363" spans="1:11" ht="11.45" customHeight="1" x14ac:dyDescent="0.25">
      <c r="A363" s="333" t="s">
        <v>170</v>
      </c>
      <c r="B363" s="327"/>
      <c r="C363" s="333" t="s">
        <v>188</v>
      </c>
      <c r="D363" s="327"/>
      <c r="E363" s="134" t="s">
        <v>170</v>
      </c>
      <c r="F363" s="335">
        <v>15.49</v>
      </c>
      <c r="G363" s="327"/>
      <c r="H363" s="333" t="s">
        <v>170</v>
      </c>
      <c r="I363" s="318"/>
      <c r="J363" s="318"/>
      <c r="K363" s="327"/>
    </row>
    <row r="364" spans="1:11" ht="11.45" customHeight="1" x14ac:dyDescent="0.25">
      <c r="A364" s="333" t="s">
        <v>170</v>
      </c>
      <c r="B364" s="327"/>
      <c r="C364" s="333" t="s">
        <v>187</v>
      </c>
      <c r="D364" s="327"/>
      <c r="E364" s="134" t="s">
        <v>170</v>
      </c>
      <c r="F364" s="335">
        <v>11.62</v>
      </c>
      <c r="G364" s="327"/>
      <c r="H364" s="333" t="s">
        <v>170</v>
      </c>
      <c r="I364" s="318"/>
      <c r="J364" s="318"/>
      <c r="K364" s="327"/>
    </row>
    <row r="365" spans="1:11" ht="11.45" customHeight="1" x14ac:dyDescent="0.25">
      <c r="A365" s="333" t="s">
        <v>170</v>
      </c>
      <c r="B365" s="327"/>
      <c r="C365" s="333" t="s">
        <v>171</v>
      </c>
      <c r="D365" s="327"/>
      <c r="E365" s="134" t="s">
        <v>170</v>
      </c>
      <c r="F365" s="335">
        <v>48</v>
      </c>
      <c r="G365" s="327"/>
      <c r="H365" s="333" t="s">
        <v>170</v>
      </c>
      <c r="I365" s="318"/>
      <c r="J365" s="318"/>
      <c r="K365" s="327"/>
    </row>
    <row r="366" spans="1:11" ht="11.45" customHeight="1" x14ac:dyDescent="0.25">
      <c r="A366" s="333" t="s">
        <v>170</v>
      </c>
      <c r="B366" s="327"/>
      <c r="C366" s="333" t="s">
        <v>186</v>
      </c>
      <c r="D366" s="327"/>
      <c r="E366" s="134" t="s">
        <v>185</v>
      </c>
      <c r="F366" s="335">
        <v>297</v>
      </c>
      <c r="G366" s="327"/>
      <c r="H366" s="333" t="s">
        <v>170</v>
      </c>
      <c r="I366" s="318"/>
      <c r="J366" s="318"/>
      <c r="K366" s="327"/>
    </row>
    <row r="367" spans="1:11" ht="18.2" customHeight="1" x14ac:dyDescent="0.25">
      <c r="A367" s="317" t="s">
        <v>184</v>
      </c>
      <c r="B367" s="318"/>
      <c r="C367" s="318"/>
      <c r="D367" s="318"/>
      <c r="E367" s="318"/>
      <c r="F367" s="318"/>
      <c r="G367" s="318"/>
      <c r="H367" s="318"/>
      <c r="I367" s="318"/>
      <c r="J367" s="318"/>
      <c r="K367" s="318"/>
    </row>
    <row r="368" spans="1:11" ht="18.2" customHeight="1" x14ac:dyDescent="0.25">
      <c r="A368" s="317" t="s">
        <v>181</v>
      </c>
      <c r="B368" s="318"/>
      <c r="C368" s="318"/>
      <c r="D368" s="318"/>
      <c r="E368" s="318"/>
      <c r="F368" s="318"/>
      <c r="G368" s="318"/>
      <c r="H368" s="318"/>
      <c r="I368" s="318"/>
      <c r="J368" s="318"/>
      <c r="K368" s="318"/>
    </row>
    <row r="369" spans="1:11" ht="14.25" customHeight="1" x14ac:dyDescent="0.25">
      <c r="A369" s="319" t="s">
        <v>183</v>
      </c>
      <c r="B369" s="321" t="s">
        <v>179</v>
      </c>
      <c r="C369" s="321" t="s">
        <v>178</v>
      </c>
      <c r="D369" s="140">
        <v>1</v>
      </c>
      <c r="E369" s="140">
        <v>2850.95</v>
      </c>
      <c r="F369" s="138"/>
      <c r="G369" s="322">
        <v>2850.95</v>
      </c>
      <c r="H369" s="337"/>
      <c r="I369" s="138"/>
      <c r="J369" s="337"/>
      <c r="K369" s="337"/>
    </row>
    <row r="370" spans="1:11" ht="17.45" customHeight="1" x14ac:dyDescent="0.25">
      <c r="A370" s="320"/>
      <c r="B370" s="320"/>
      <c r="C370" s="320"/>
      <c r="D370" s="139" t="s">
        <v>177</v>
      </c>
      <c r="E370" s="138"/>
      <c r="F370" s="138"/>
      <c r="G370" s="320"/>
      <c r="H370" s="320"/>
      <c r="I370" s="138"/>
      <c r="J370" s="320"/>
      <c r="K370" s="320"/>
    </row>
    <row r="371" spans="1:11" ht="23.1" customHeight="1" x14ac:dyDescent="0.25"/>
    <row r="372" spans="1:11" ht="11.45" customHeight="1" x14ac:dyDescent="0.25">
      <c r="A372" s="333" t="s">
        <v>170</v>
      </c>
      <c r="B372" s="327"/>
      <c r="C372" s="333" t="s">
        <v>176</v>
      </c>
      <c r="D372" s="327"/>
      <c r="E372" s="134" t="s">
        <v>170</v>
      </c>
      <c r="F372" s="335">
        <v>2850.95</v>
      </c>
      <c r="G372" s="327"/>
      <c r="H372" s="333" t="s">
        <v>170</v>
      </c>
      <c r="I372" s="318"/>
      <c r="J372" s="318"/>
      <c r="K372" s="327"/>
    </row>
    <row r="373" spans="1:11" ht="11.45" customHeight="1" x14ac:dyDescent="0.25">
      <c r="A373" s="333" t="s">
        <v>170</v>
      </c>
      <c r="B373" s="327"/>
      <c r="C373" s="333" t="s">
        <v>175</v>
      </c>
      <c r="D373" s="327"/>
      <c r="E373" s="134" t="s">
        <v>170</v>
      </c>
      <c r="F373" s="335">
        <v>2850.95</v>
      </c>
      <c r="G373" s="327"/>
      <c r="H373" s="333" t="s">
        <v>170</v>
      </c>
      <c r="I373" s="318"/>
      <c r="J373" s="318"/>
      <c r="K373" s="327"/>
    </row>
    <row r="374" spans="1:11" ht="11.45" customHeight="1" x14ac:dyDescent="0.25">
      <c r="A374" s="333" t="s">
        <v>170</v>
      </c>
      <c r="B374" s="327"/>
      <c r="C374" s="333" t="s">
        <v>174</v>
      </c>
      <c r="D374" s="327"/>
      <c r="E374" s="134" t="s">
        <v>173</v>
      </c>
      <c r="F374" s="335">
        <v>10834</v>
      </c>
      <c r="G374" s="327"/>
      <c r="H374" s="333" t="s">
        <v>170</v>
      </c>
      <c r="I374" s="318"/>
      <c r="J374" s="318"/>
      <c r="K374" s="327"/>
    </row>
    <row r="375" spans="1:11" ht="18.2" customHeight="1" x14ac:dyDescent="0.25">
      <c r="A375" s="317" t="s">
        <v>182</v>
      </c>
      <c r="B375" s="318"/>
      <c r="C375" s="318"/>
      <c r="D375" s="318"/>
      <c r="E375" s="318"/>
      <c r="F375" s="318"/>
      <c r="G375" s="318"/>
      <c r="H375" s="318"/>
      <c r="I375" s="318"/>
      <c r="J375" s="318"/>
      <c r="K375" s="318"/>
    </row>
    <row r="376" spans="1:11" ht="18.2" customHeight="1" x14ac:dyDescent="0.25">
      <c r="A376" s="317" t="s">
        <v>181</v>
      </c>
      <c r="B376" s="318"/>
      <c r="C376" s="318"/>
      <c r="D376" s="318"/>
      <c r="E376" s="318"/>
      <c r="F376" s="318"/>
      <c r="G376" s="318"/>
      <c r="H376" s="318"/>
      <c r="I376" s="318"/>
      <c r="J376" s="318"/>
      <c r="K376" s="318"/>
    </row>
    <row r="377" spans="1:11" ht="14.25" customHeight="1" x14ac:dyDescent="0.25">
      <c r="A377" s="319" t="s">
        <v>180</v>
      </c>
      <c r="B377" s="321" t="s">
        <v>179</v>
      </c>
      <c r="C377" s="321" t="s">
        <v>178</v>
      </c>
      <c r="D377" s="140">
        <v>1</v>
      </c>
      <c r="E377" s="140">
        <v>2850.95</v>
      </c>
      <c r="F377" s="138"/>
      <c r="G377" s="322">
        <v>2850.95</v>
      </c>
      <c r="H377" s="337"/>
      <c r="I377" s="138"/>
      <c r="J377" s="337"/>
      <c r="K377" s="337"/>
    </row>
    <row r="378" spans="1:11" ht="17.45" customHeight="1" x14ac:dyDescent="0.25">
      <c r="A378" s="320"/>
      <c r="B378" s="320"/>
      <c r="C378" s="320"/>
      <c r="D378" s="139" t="s">
        <v>177</v>
      </c>
      <c r="E378" s="138"/>
      <c r="F378" s="138"/>
      <c r="G378" s="320"/>
      <c r="H378" s="320"/>
      <c r="I378" s="138"/>
      <c r="J378" s="320"/>
      <c r="K378" s="320"/>
    </row>
    <row r="379" spans="1:11" ht="23.1" customHeight="1" x14ac:dyDescent="0.25"/>
    <row r="380" spans="1:11" ht="11.45" customHeight="1" x14ac:dyDescent="0.25">
      <c r="A380" s="333" t="s">
        <v>170</v>
      </c>
      <c r="B380" s="327"/>
      <c r="C380" s="333" t="s">
        <v>176</v>
      </c>
      <c r="D380" s="327"/>
      <c r="E380" s="134" t="s">
        <v>170</v>
      </c>
      <c r="F380" s="335">
        <v>2850.95</v>
      </c>
      <c r="G380" s="334"/>
      <c r="H380" s="333" t="s">
        <v>170</v>
      </c>
      <c r="I380" s="336"/>
      <c r="J380" s="336"/>
      <c r="K380" s="334"/>
    </row>
    <row r="381" spans="1:11" ht="11.45" customHeight="1" x14ac:dyDescent="0.25">
      <c r="A381" s="333" t="s">
        <v>170</v>
      </c>
      <c r="B381" s="334"/>
      <c r="C381" s="333" t="s">
        <v>175</v>
      </c>
      <c r="D381" s="334"/>
      <c r="E381" s="134" t="s">
        <v>170</v>
      </c>
      <c r="F381" s="335">
        <v>2850.95</v>
      </c>
      <c r="G381" s="334"/>
      <c r="H381" s="333" t="s">
        <v>170</v>
      </c>
      <c r="I381" s="336"/>
      <c r="J381" s="336"/>
      <c r="K381" s="334"/>
    </row>
    <row r="382" spans="1:11" ht="11.45" customHeight="1" x14ac:dyDescent="0.25">
      <c r="A382" s="333" t="s">
        <v>170</v>
      </c>
      <c r="B382" s="334"/>
      <c r="C382" s="333" t="s">
        <v>174</v>
      </c>
      <c r="D382" s="334"/>
      <c r="E382" s="134" t="s">
        <v>173</v>
      </c>
      <c r="F382" s="335">
        <v>10834</v>
      </c>
      <c r="G382" s="334"/>
      <c r="H382" s="333" t="s">
        <v>170</v>
      </c>
      <c r="I382" s="336"/>
      <c r="J382" s="336"/>
      <c r="K382" s="334"/>
    </row>
    <row r="383" spans="1:11" ht="18.2" customHeight="1" x14ac:dyDescent="0.25">
      <c r="A383" s="342" t="s">
        <v>172</v>
      </c>
      <c r="B383" s="343"/>
      <c r="C383" s="343"/>
      <c r="D383" s="343"/>
      <c r="E383" s="343"/>
      <c r="F383" s="344">
        <v>284058.26</v>
      </c>
      <c r="G383" s="343"/>
      <c r="H383" s="136">
        <v>4312.88</v>
      </c>
      <c r="I383" s="136">
        <v>2090.8000000000002</v>
      </c>
      <c r="J383" s="137" t="s">
        <v>170</v>
      </c>
      <c r="K383" s="136">
        <v>234.99</v>
      </c>
    </row>
    <row r="384" spans="1:11" ht="16.7" customHeight="1" x14ac:dyDescent="0.25">
      <c r="A384" s="340" t="s">
        <v>170</v>
      </c>
      <c r="B384" s="341"/>
      <c r="C384" s="341"/>
      <c r="D384" s="341"/>
      <c r="E384" s="341"/>
      <c r="F384" s="341"/>
      <c r="G384" s="341"/>
      <c r="H384" s="341"/>
      <c r="I384" s="135">
        <v>189.25</v>
      </c>
      <c r="J384" s="340" t="s">
        <v>170</v>
      </c>
      <c r="K384" s="341"/>
    </row>
    <row r="385" spans="1:13" ht="8.4499999999999993" customHeight="1" x14ac:dyDescent="0.25">
      <c r="M385" s="133" t="s">
        <v>392</v>
      </c>
    </row>
    <row r="386" spans="1:13" ht="11.45" customHeight="1" x14ac:dyDescent="0.25">
      <c r="A386" s="333" t="s">
        <v>170</v>
      </c>
      <c r="B386" s="334"/>
      <c r="C386" s="333" t="s">
        <v>390</v>
      </c>
      <c r="D386" s="334"/>
      <c r="E386" s="134" t="s">
        <v>170</v>
      </c>
      <c r="F386" s="335">
        <f>1139062-F387</f>
        <v>91886</v>
      </c>
      <c r="G386" s="334"/>
      <c r="H386" s="333" t="s">
        <v>170</v>
      </c>
      <c r="I386" s="336"/>
      <c r="J386" s="336"/>
      <c r="K386" s="334"/>
      <c r="L386" s="338">
        <f>F386/6.19</f>
        <v>14844.26</v>
      </c>
      <c r="M386" s="339"/>
    </row>
    <row r="387" spans="1:13" ht="11.45" customHeight="1" x14ac:dyDescent="0.25">
      <c r="A387" s="333" t="s">
        <v>170</v>
      </c>
      <c r="B387" s="334"/>
      <c r="C387" s="333" t="s">
        <v>391</v>
      </c>
      <c r="D387" s="334"/>
      <c r="E387" s="134" t="s">
        <v>170</v>
      </c>
      <c r="F387" s="335">
        <f>F382+F374+F354+F328+F302+F253+F202+F155+F83</f>
        <v>1047176</v>
      </c>
      <c r="G387" s="334"/>
      <c r="H387" s="333" t="s">
        <v>170</v>
      </c>
      <c r="I387" s="336"/>
      <c r="J387" s="336"/>
      <c r="K387" s="334"/>
      <c r="L387" s="338">
        <f>F387/3.8</f>
        <v>275572.63</v>
      </c>
      <c r="M387" s="339"/>
    </row>
    <row r="388" spans="1:13" ht="11.45" customHeight="1" x14ac:dyDescent="0.25"/>
    <row r="391" spans="1:13" x14ac:dyDescent="0.25">
      <c r="G391" s="157"/>
    </row>
    <row r="392" spans="1:13" x14ac:dyDescent="0.25">
      <c r="G392" s="157"/>
    </row>
  </sheetData>
  <mergeCells count="1215">
    <mergeCell ref="L386:M386"/>
    <mergeCell ref="L387:M387"/>
    <mergeCell ref="A387:B387"/>
    <mergeCell ref="C387:D387"/>
    <mergeCell ref="F387:G387"/>
    <mergeCell ref="H387:K387"/>
    <mergeCell ref="A384:H384"/>
    <mergeCell ref="J384:K384"/>
    <mergeCell ref="A386:B386"/>
    <mergeCell ref="C386:D386"/>
    <mergeCell ref="F386:G386"/>
    <mergeCell ref="H386:K386"/>
    <mergeCell ref="A382:B382"/>
    <mergeCell ref="C382:D382"/>
    <mergeCell ref="F382:G382"/>
    <mergeCell ref="H382:K382"/>
    <mergeCell ref="A383:E383"/>
    <mergeCell ref="F383:G383"/>
    <mergeCell ref="K377:K378"/>
    <mergeCell ref="A380:B380"/>
    <mergeCell ref="C380:D380"/>
    <mergeCell ref="F380:G380"/>
    <mergeCell ref="H380:K380"/>
    <mergeCell ref="A381:B381"/>
    <mergeCell ref="C381:D381"/>
    <mergeCell ref="F381:G381"/>
    <mergeCell ref="H381:K381"/>
    <mergeCell ref="A377:A378"/>
    <mergeCell ref="B377:B378"/>
    <mergeCell ref="C377:C378"/>
    <mergeCell ref="G377:G378"/>
    <mergeCell ref="H377:H378"/>
    <mergeCell ref="J377:J378"/>
    <mergeCell ref="A374:B374"/>
    <mergeCell ref="C374:D374"/>
    <mergeCell ref="F374:G374"/>
    <mergeCell ref="H374:K374"/>
    <mergeCell ref="A375:K375"/>
    <mergeCell ref="A376:K376"/>
    <mergeCell ref="K369:K370"/>
    <mergeCell ref="A372:B372"/>
    <mergeCell ref="C372:D372"/>
    <mergeCell ref="F372:G372"/>
    <mergeCell ref="H372:K372"/>
    <mergeCell ref="A373:B373"/>
    <mergeCell ref="C373:D373"/>
    <mergeCell ref="F373:G373"/>
    <mergeCell ref="H373:K373"/>
    <mergeCell ref="A369:A370"/>
    <mergeCell ref="B369:B370"/>
    <mergeCell ref="C369:C370"/>
    <mergeCell ref="G369:G370"/>
    <mergeCell ref="H369:H370"/>
    <mergeCell ref="J369:J370"/>
    <mergeCell ref="A366:B366"/>
    <mergeCell ref="C366:D366"/>
    <mergeCell ref="F366:G366"/>
    <mergeCell ref="H366:K366"/>
    <mergeCell ref="A367:K367"/>
    <mergeCell ref="A368:K368"/>
    <mergeCell ref="A364:B364"/>
    <mergeCell ref="C364:D364"/>
    <mergeCell ref="F364:G364"/>
    <mergeCell ref="H364:K364"/>
    <mergeCell ref="A365:B365"/>
    <mergeCell ref="C365:D365"/>
    <mergeCell ref="F365:G365"/>
    <mergeCell ref="H365:K365"/>
    <mergeCell ref="A362:B362"/>
    <mergeCell ref="C362:D362"/>
    <mergeCell ref="F362:G362"/>
    <mergeCell ref="H362:K362"/>
    <mergeCell ref="A363:B363"/>
    <mergeCell ref="C363:D363"/>
    <mergeCell ref="F363:G363"/>
    <mergeCell ref="H363:K363"/>
    <mergeCell ref="K357:K358"/>
    <mergeCell ref="A360:B360"/>
    <mergeCell ref="C360:D360"/>
    <mergeCell ref="F360:G360"/>
    <mergeCell ref="H360:K360"/>
    <mergeCell ref="A361:B361"/>
    <mergeCell ref="C361:D361"/>
    <mergeCell ref="F361:G361"/>
    <mergeCell ref="H361:K361"/>
    <mergeCell ref="A357:A358"/>
    <mergeCell ref="B357:B358"/>
    <mergeCell ref="C357:C358"/>
    <mergeCell ref="G357:G358"/>
    <mergeCell ref="H357:H358"/>
    <mergeCell ref="J357:J358"/>
    <mergeCell ref="A354:B354"/>
    <mergeCell ref="C354:D354"/>
    <mergeCell ref="F354:G354"/>
    <mergeCell ref="H354:K354"/>
    <mergeCell ref="A355:K355"/>
    <mergeCell ref="A356:K356"/>
    <mergeCell ref="A352:B352"/>
    <mergeCell ref="C352:D352"/>
    <mergeCell ref="F352:G352"/>
    <mergeCell ref="H352:K352"/>
    <mergeCell ref="A353:B353"/>
    <mergeCell ref="C353:D353"/>
    <mergeCell ref="F353:G353"/>
    <mergeCell ref="H353:K353"/>
    <mergeCell ref="K347:K348"/>
    <mergeCell ref="A349:A350"/>
    <mergeCell ref="B349:B350"/>
    <mergeCell ref="C349:C350"/>
    <mergeCell ref="G349:G350"/>
    <mergeCell ref="H349:H350"/>
    <mergeCell ref="J349:J350"/>
    <mergeCell ref="K349:K350"/>
    <mergeCell ref="A347:A348"/>
    <mergeCell ref="B347:B348"/>
    <mergeCell ref="C347:C348"/>
    <mergeCell ref="G347:G348"/>
    <mergeCell ref="H347:H348"/>
    <mergeCell ref="J347:J348"/>
    <mergeCell ref="A344:B344"/>
    <mergeCell ref="C344:D344"/>
    <mergeCell ref="F344:G344"/>
    <mergeCell ref="H344:K344"/>
    <mergeCell ref="A345:K345"/>
    <mergeCell ref="A346:K346"/>
    <mergeCell ref="A342:B342"/>
    <mergeCell ref="C342:D342"/>
    <mergeCell ref="F342:G342"/>
    <mergeCell ref="H342:K342"/>
    <mergeCell ref="A343:B343"/>
    <mergeCell ref="C343:D343"/>
    <mergeCell ref="F343:G343"/>
    <mergeCell ref="H343:K343"/>
    <mergeCell ref="A340:B340"/>
    <mergeCell ref="C340:D340"/>
    <mergeCell ref="F340:G340"/>
    <mergeCell ref="H340:K340"/>
    <mergeCell ref="A341:B341"/>
    <mergeCell ref="C341:D341"/>
    <mergeCell ref="F341:G341"/>
    <mergeCell ref="H341:K341"/>
    <mergeCell ref="A338:B338"/>
    <mergeCell ref="C338:D338"/>
    <mergeCell ref="F338:G338"/>
    <mergeCell ref="H338:K338"/>
    <mergeCell ref="A339:B339"/>
    <mergeCell ref="C339:D339"/>
    <mergeCell ref="F339:G339"/>
    <mergeCell ref="H339:K339"/>
    <mergeCell ref="A336:B336"/>
    <mergeCell ref="C336:D336"/>
    <mergeCell ref="F336:G336"/>
    <mergeCell ref="H336:K336"/>
    <mergeCell ref="A337:B337"/>
    <mergeCell ref="C337:D337"/>
    <mergeCell ref="F337:G337"/>
    <mergeCell ref="H337:K337"/>
    <mergeCell ref="K331:K332"/>
    <mergeCell ref="A333:A334"/>
    <mergeCell ref="B333:B334"/>
    <mergeCell ref="C333:C334"/>
    <mergeCell ref="G333:G334"/>
    <mergeCell ref="H333:H334"/>
    <mergeCell ref="J333:J334"/>
    <mergeCell ref="K333:K334"/>
    <mergeCell ref="A331:A332"/>
    <mergeCell ref="B331:B332"/>
    <mergeCell ref="C331:C332"/>
    <mergeCell ref="G331:G332"/>
    <mergeCell ref="H331:H332"/>
    <mergeCell ref="J331:J332"/>
    <mergeCell ref="A328:B328"/>
    <mergeCell ref="C328:D328"/>
    <mergeCell ref="F328:G328"/>
    <mergeCell ref="H328:K328"/>
    <mergeCell ref="A329:K329"/>
    <mergeCell ref="A330:K330"/>
    <mergeCell ref="A326:B326"/>
    <mergeCell ref="C326:D326"/>
    <mergeCell ref="F326:G326"/>
    <mergeCell ref="H326:K326"/>
    <mergeCell ref="A327:B327"/>
    <mergeCell ref="C327:D327"/>
    <mergeCell ref="F327:G327"/>
    <mergeCell ref="H327:K327"/>
    <mergeCell ref="K321:K322"/>
    <mergeCell ref="A323:A324"/>
    <mergeCell ref="B323:B324"/>
    <mergeCell ref="C323:C324"/>
    <mergeCell ref="G323:G324"/>
    <mergeCell ref="H323:H324"/>
    <mergeCell ref="J323:J324"/>
    <mergeCell ref="K323:K324"/>
    <mergeCell ref="A321:A322"/>
    <mergeCell ref="B321:B322"/>
    <mergeCell ref="C321:C322"/>
    <mergeCell ref="G321:G322"/>
    <mergeCell ref="H321:H322"/>
    <mergeCell ref="J321:J322"/>
    <mergeCell ref="A318:B318"/>
    <mergeCell ref="C318:D318"/>
    <mergeCell ref="F318:G318"/>
    <mergeCell ref="H318:K318"/>
    <mergeCell ref="A319:K319"/>
    <mergeCell ref="A320:K320"/>
    <mergeCell ref="A316:B316"/>
    <mergeCell ref="C316:D316"/>
    <mergeCell ref="F316:G316"/>
    <mergeCell ref="H316:K316"/>
    <mergeCell ref="A317:B317"/>
    <mergeCell ref="C317:D317"/>
    <mergeCell ref="F317:G317"/>
    <mergeCell ref="H317:K317"/>
    <mergeCell ref="A314:B314"/>
    <mergeCell ref="C314:D314"/>
    <mergeCell ref="F314:G314"/>
    <mergeCell ref="H314:K314"/>
    <mergeCell ref="A315:B315"/>
    <mergeCell ref="C315:D315"/>
    <mergeCell ref="F315:G315"/>
    <mergeCell ref="H315:K315"/>
    <mergeCell ref="A312:B312"/>
    <mergeCell ref="C312:D312"/>
    <mergeCell ref="F312:G312"/>
    <mergeCell ref="H312:K312"/>
    <mergeCell ref="A313:B313"/>
    <mergeCell ref="C313:D313"/>
    <mergeCell ref="F313:G313"/>
    <mergeCell ref="H313:K313"/>
    <mergeCell ref="B305:B306"/>
    <mergeCell ref="A310:B310"/>
    <mergeCell ref="C310:D310"/>
    <mergeCell ref="F310:G310"/>
    <mergeCell ref="H310:K310"/>
    <mergeCell ref="A311:B311"/>
    <mergeCell ref="C311:D311"/>
    <mergeCell ref="F311:G311"/>
    <mergeCell ref="H311:K311"/>
    <mergeCell ref="A304:K304"/>
    <mergeCell ref="K305:K306"/>
    <mergeCell ref="A307:A308"/>
    <mergeCell ref="B307:B308"/>
    <mergeCell ref="C307:C308"/>
    <mergeCell ref="G307:G308"/>
    <mergeCell ref="H307:H308"/>
    <mergeCell ref="J307:J308"/>
    <mergeCell ref="K307:K308"/>
    <mergeCell ref="A305:A306"/>
    <mergeCell ref="A297:A298"/>
    <mergeCell ref="C305:C306"/>
    <mergeCell ref="G305:G306"/>
    <mergeCell ref="H305:H306"/>
    <mergeCell ref="J305:J306"/>
    <mergeCell ref="A302:B302"/>
    <mergeCell ref="C302:D302"/>
    <mergeCell ref="F302:G302"/>
    <mergeCell ref="H302:K302"/>
    <mergeCell ref="A303:K303"/>
    <mergeCell ref="A300:B300"/>
    <mergeCell ref="C300:D300"/>
    <mergeCell ref="F300:G300"/>
    <mergeCell ref="H300:K300"/>
    <mergeCell ref="A301:B301"/>
    <mergeCell ref="C301:D301"/>
    <mergeCell ref="F301:G301"/>
    <mergeCell ref="H301:K301"/>
    <mergeCell ref="B297:B298"/>
    <mergeCell ref="C297:C298"/>
    <mergeCell ref="G297:G298"/>
    <mergeCell ref="H297:H298"/>
    <mergeCell ref="J297:J298"/>
    <mergeCell ref="K293:K294"/>
    <mergeCell ref="K295:K296"/>
    <mergeCell ref="K297:K298"/>
    <mergeCell ref="A295:A296"/>
    <mergeCell ref="B295:B296"/>
    <mergeCell ref="C295:C296"/>
    <mergeCell ref="G295:G296"/>
    <mergeCell ref="H295:H296"/>
    <mergeCell ref="J295:J296"/>
    <mergeCell ref="A293:A294"/>
    <mergeCell ref="B293:B294"/>
    <mergeCell ref="C293:C294"/>
    <mergeCell ref="G293:G294"/>
    <mergeCell ref="H293:H294"/>
    <mergeCell ref="J293:J294"/>
    <mergeCell ref="K289:K290"/>
    <mergeCell ref="A291:A292"/>
    <mergeCell ref="B291:B292"/>
    <mergeCell ref="C291:C292"/>
    <mergeCell ref="G291:G292"/>
    <mergeCell ref="H291:H292"/>
    <mergeCell ref="J291:J292"/>
    <mergeCell ref="K291:K292"/>
    <mergeCell ref="A289:A290"/>
    <mergeCell ref="B289:B290"/>
    <mergeCell ref="C289:C290"/>
    <mergeCell ref="G289:G290"/>
    <mergeCell ref="H289:H290"/>
    <mergeCell ref="J289:J290"/>
    <mergeCell ref="K285:K286"/>
    <mergeCell ref="A287:A288"/>
    <mergeCell ref="B287:B288"/>
    <mergeCell ref="C287:C288"/>
    <mergeCell ref="G287:G288"/>
    <mergeCell ref="H287:H288"/>
    <mergeCell ref="J287:J288"/>
    <mergeCell ref="K287:K288"/>
    <mergeCell ref="A285:A286"/>
    <mergeCell ref="B285:B286"/>
    <mergeCell ref="C285:C286"/>
    <mergeCell ref="G285:G286"/>
    <mergeCell ref="H285:H286"/>
    <mergeCell ref="J285:J286"/>
    <mergeCell ref="K281:K282"/>
    <mergeCell ref="A283:A284"/>
    <mergeCell ref="B283:B284"/>
    <mergeCell ref="C283:C284"/>
    <mergeCell ref="G283:G284"/>
    <mergeCell ref="H283:H284"/>
    <mergeCell ref="J283:J284"/>
    <mergeCell ref="K283:K284"/>
    <mergeCell ref="A281:A282"/>
    <mergeCell ref="B281:B282"/>
    <mergeCell ref="C281:C282"/>
    <mergeCell ref="G281:G282"/>
    <mergeCell ref="H281:H282"/>
    <mergeCell ref="J281:J282"/>
    <mergeCell ref="A277:K277"/>
    <mergeCell ref="A278:K278"/>
    <mergeCell ref="A279:A280"/>
    <mergeCell ref="B279:B280"/>
    <mergeCell ref="C279:C280"/>
    <mergeCell ref="G279:G280"/>
    <mergeCell ref="H279:H280"/>
    <mergeCell ref="J279:J280"/>
    <mergeCell ref="K279:K280"/>
    <mergeCell ref="A275:B275"/>
    <mergeCell ref="C275:D275"/>
    <mergeCell ref="F275:G275"/>
    <mergeCell ref="H275:K275"/>
    <mergeCell ref="A276:B276"/>
    <mergeCell ref="C276:D276"/>
    <mergeCell ref="F276:G276"/>
    <mergeCell ref="H276:K276"/>
    <mergeCell ref="A273:B273"/>
    <mergeCell ref="C273:D273"/>
    <mergeCell ref="F273:G273"/>
    <mergeCell ref="H273:K273"/>
    <mergeCell ref="A274:B274"/>
    <mergeCell ref="C274:D274"/>
    <mergeCell ref="F274:G274"/>
    <mergeCell ref="H274:K274"/>
    <mergeCell ref="A271:B271"/>
    <mergeCell ref="C271:D271"/>
    <mergeCell ref="F271:G271"/>
    <mergeCell ref="H271:K271"/>
    <mergeCell ref="A272:B272"/>
    <mergeCell ref="C272:D272"/>
    <mergeCell ref="F272:G272"/>
    <mergeCell ref="H272:K272"/>
    <mergeCell ref="A264:A265"/>
    <mergeCell ref="A269:B269"/>
    <mergeCell ref="C269:D269"/>
    <mergeCell ref="F269:G269"/>
    <mergeCell ref="H269:K269"/>
    <mergeCell ref="A270:B270"/>
    <mergeCell ref="C270:D270"/>
    <mergeCell ref="F270:G270"/>
    <mergeCell ref="H270:K270"/>
    <mergeCell ref="A267:B267"/>
    <mergeCell ref="C267:D267"/>
    <mergeCell ref="F267:G267"/>
    <mergeCell ref="H267:K267"/>
    <mergeCell ref="A268:B268"/>
    <mergeCell ref="C268:D268"/>
    <mergeCell ref="F268:G268"/>
    <mergeCell ref="H268:K268"/>
    <mergeCell ref="B264:B265"/>
    <mergeCell ref="C264:C265"/>
    <mergeCell ref="G264:G265"/>
    <mergeCell ref="H264:H265"/>
    <mergeCell ref="J264:J265"/>
    <mergeCell ref="K260:K261"/>
    <mergeCell ref="K262:K263"/>
    <mergeCell ref="K264:K265"/>
    <mergeCell ref="A262:A263"/>
    <mergeCell ref="B262:B263"/>
    <mergeCell ref="C262:C263"/>
    <mergeCell ref="G262:G263"/>
    <mergeCell ref="H262:H263"/>
    <mergeCell ref="J262:J263"/>
    <mergeCell ref="A260:A261"/>
    <mergeCell ref="B260:B261"/>
    <mergeCell ref="C260:C261"/>
    <mergeCell ref="G260:G261"/>
    <mergeCell ref="H260:H261"/>
    <mergeCell ref="J260:J261"/>
    <mergeCell ref="K256:K257"/>
    <mergeCell ref="A258:A259"/>
    <mergeCell ref="B258:B259"/>
    <mergeCell ref="C258:C259"/>
    <mergeCell ref="G258:G259"/>
    <mergeCell ref="H258:H259"/>
    <mergeCell ref="J258:J259"/>
    <mergeCell ref="K258:K259"/>
    <mergeCell ref="A256:A257"/>
    <mergeCell ref="B256:B257"/>
    <mergeCell ref="C256:C257"/>
    <mergeCell ref="G256:G257"/>
    <mergeCell ref="H256:H257"/>
    <mergeCell ref="J256:J257"/>
    <mergeCell ref="A253:B253"/>
    <mergeCell ref="C253:D253"/>
    <mergeCell ref="F253:G253"/>
    <mergeCell ref="H253:K253"/>
    <mergeCell ref="A254:K254"/>
    <mergeCell ref="A255:K255"/>
    <mergeCell ref="A251:B251"/>
    <mergeCell ref="C251:D251"/>
    <mergeCell ref="F251:G251"/>
    <mergeCell ref="H251:K251"/>
    <mergeCell ref="A252:B252"/>
    <mergeCell ref="C252:D252"/>
    <mergeCell ref="F252:G252"/>
    <mergeCell ref="H252:K252"/>
    <mergeCell ref="K246:K247"/>
    <mergeCell ref="A248:A249"/>
    <mergeCell ref="B248:B249"/>
    <mergeCell ref="C248:C249"/>
    <mergeCell ref="G248:G249"/>
    <mergeCell ref="H248:H249"/>
    <mergeCell ref="J248:J249"/>
    <mergeCell ref="K248:K249"/>
    <mergeCell ref="A246:A247"/>
    <mergeCell ref="B246:B247"/>
    <mergeCell ref="C246:C247"/>
    <mergeCell ref="G246:G247"/>
    <mergeCell ref="H246:H247"/>
    <mergeCell ref="J246:J247"/>
    <mergeCell ref="K242:K243"/>
    <mergeCell ref="A244:A245"/>
    <mergeCell ref="B244:B245"/>
    <mergeCell ref="C244:C245"/>
    <mergeCell ref="G244:G245"/>
    <mergeCell ref="H244:H245"/>
    <mergeCell ref="J244:J245"/>
    <mergeCell ref="K244:K245"/>
    <mergeCell ref="A242:A243"/>
    <mergeCell ref="B242:B243"/>
    <mergeCell ref="C242:C243"/>
    <mergeCell ref="G242:G243"/>
    <mergeCell ref="H242:H243"/>
    <mergeCell ref="J242:J243"/>
    <mergeCell ref="K238:K239"/>
    <mergeCell ref="A240:A241"/>
    <mergeCell ref="B240:B241"/>
    <mergeCell ref="C240:C241"/>
    <mergeCell ref="G240:G241"/>
    <mergeCell ref="H240:H241"/>
    <mergeCell ref="J240:J241"/>
    <mergeCell ref="K240:K241"/>
    <mergeCell ref="A238:A239"/>
    <mergeCell ref="B238:B239"/>
    <mergeCell ref="C238:C239"/>
    <mergeCell ref="G238:G239"/>
    <mergeCell ref="H238:H239"/>
    <mergeCell ref="J238:J239"/>
    <mergeCell ref="K234:K235"/>
    <mergeCell ref="A236:A237"/>
    <mergeCell ref="B236:B237"/>
    <mergeCell ref="C236:C237"/>
    <mergeCell ref="G236:G237"/>
    <mergeCell ref="H236:H237"/>
    <mergeCell ref="J236:J237"/>
    <mergeCell ref="K236:K237"/>
    <mergeCell ref="A234:A235"/>
    <mergeCell ref="B234:B235"/>
    <mergeCell ref="C234:C235"/>
    <mergeCell ref="G234:G235"/>
    <mergeCell ref="H234:H235"/>
    <mergeCell ref="J234:J235"/>
    <mergeCell ref="K230:K231"/>
    <mergeCell ref="A232:A233"/>
    <mergeCell ref="B232:B233"/>
    <mergeCell ref="C232:C233"/>
    <mergeCell ref="G232:G233"/>
    <mergeCell ref="H232:H233"/>
    <mergeCell ref="J232:J233"/>
    <mergeCell ref="K232:K233"/>
    <mergeCell ref="A230:A231"/>
    <mergeCell ref="B230:B231"/>
    <mergeCell ref="C230:C231"/>
    <mergeCell ref="G230:G231"/>
    <mergeCell ref="H230:H231"/>
    <mergeCell ref="J230:J231"/>
    <mergeCell ref="A226:K226"/>
    <mergeCell ref="A227:K227"/>
    <mergeCell ref="A228:A229"/>
    <mergeCell ref="B228:B229"/>
    <mergeCell ref="C228:C229"/>
    <mergeCell ref="G228:G229"/>
    <mergeCell ref="H228:H229"/>
    <mergeCell ref="J228:J229"/>
    <mergeCell ref="K228:K229"/>
    <mergeCell ref="A224:B224"/>
    <mergeCell ref="C224:D224"/>
    <mergeCell ref="F224:G224"/>
    <mergeCell ref="H224:K224"/>
    <mergeCell ref="A225:B225"/>
    <mergeCell ref="C225:D225"/>
    <mergeCell ref="F225:G225"/>
    <mergeCell ref="H225:K225"/>
    <mergeCell ref="A222:B222"/>
    <mergeCell ref="C222:D222"/>
    <mergeCell ref="F222:G222"/>
    <mergeCell ref="H222:K222"/>
    <mergeCell ref="A223:B223"/>
    <mergeCell ref="C223:D223"/>
    <mergeCell ref="F223:G223"/>
    <mergeCell ref="H223:K223"/>
    <mergeCell ref="A220:B220"/>
    <mergeCell ref="C220:D220"/>
    <mergeCell ref="F220:G220"/>
    <mergeCell ref="H220:K220"/>
    <mergeCell ref="A221:B221"/>
    <mergeCell ref="C221:D221"/>
    <mergeCell ref="F221:G221"/>
    <mergeCell ref="H221:K221"/>
    <mergeCell ref="A213:A214"/>
    <mergeCell ref="A218:B218"/>
    <mergeCell ref="C218:D218"/>
    <mergeCell ref="F218:G218"/>
    <mergeCell ref="H218:K218"/>
    <mergeCell ref="A219:B219"/>
    <mergeCell ref="C219:D219"/>
    <mergeCell ref="F219:G219"/>
    <mergeCell ref="H219:K219"/>
    <mergeCell ref="A216:B216"/>
    <mergeCell ref="C216:D216"/>
    <mergeCell ref="F216:G216"/>
    <mergeCell ref="H216:K216"/>
    <mergeCell ref="A217:B217"/>
    <mergeCell ref="C217:D217"/>
    <mergeCell ref="F217:G217"/>
    <mergeCell ref="H217:K217"/>
    <mergeCell ref="B213:B214"/>
    <mergeCell ref="C213:C214"/>
    <mergeCell ref="G213:G214"/>
    <mergeCell ref="H213:H214"/>
    <mergeCell ref="J213:J214"/>
    <mergeCell ref="K209:K210"/>
    <mergeCell ref="K211:K212"/>
    <mergeCell ref="K213:K214"/>
    <mergeCell ref="A211:A212"/>
    <mergeCell ref="B211:B212"/>
    <mergeCell ref="C211:C212"/>
    <mergeCell ref="G211:G212"/>
    <mergeCell ref="H211:H212"/>
    <mergeCell ref="J211:J212"/>
    <mergeCell ref="A209:A210"/>
    <mergeCell ref="B209:B210"/>
    <mergeCell ref="C209:C210"/>
    <mergeCell ref="G209:G210"/>
    <mergeCell ref="H209:H210"/>
    <mergeCell ref="J209:J210"/>
    <mergeCell ref="K205:K206"/>
    <mergeCell ref="A207:A208"/>
    <mergeCell ref="B207:B208"/>
    <mergeCell ref="C207:C208"/>
    <mergeCell ref="G207:G208"/>
    <mergeCell ref="H207:H208"/>
    <mergeCell ref="J207:J208"/>
    <mergeCell ref="K207:K208"/>
    <mergeCell ref="A205:A206"/>
    <mergeCell ref="B205:B206"/>
    <mergeCell ref="C205:C206"/>
    <mergeCell ref="G205:G206"/>
    <mergeCell ref="H205:H206"/>
    <mergeCell ref="J205:J206"/>
    <mergeCell ref="A202:B202"/>
    <mergeCell ref="C202:D202"/>
    <mergeCell ref="F202:G202"/>
    <mergeCell ref="H202:K202"/>
    <mergeCell ref="A203:K203"/>
    <mergeCell ref="A204:K204"/>
    <mergeCell ref="A200:B200"/>
    <mergeCell ref="C200:D200"/>
    <mergeCell ref="F200:G200"/>
    <mergeCell ref="H200:K200"/>
    <mergeCell ref="A201:B201"/>
    <mergeCell ref="C201:D201"/>
    <mergeCell ref="F201:G201"/>
    <mergeCell ref="H201:K201"/>
    <mergeCell ref="K195:K196"/>
    <mergeCell ref="A197:A198"/>
    <mergeCell ref="B197:B198"/>
    <mergeCell ref="C197:C198"/>
    <mergeCell ref="G197:G198"/>
    <mergeCell ref="H197:H198"/>
    <mergeCell ref="J197:J198"/>
    <mergeCell ref="K197:K198"/>
    <mergeCell ref="A195:A196"/>
    <mergeCell ref="B195:B196"/>
    <mergeCell ref="C195:C196"/>
    <mergeCell ref="G195:G196"/>
    <mergeCell ref="H195:H196"/>
    <mergeCell ref="J195:J196"/>
    <mergeCell ref="K191:K192"/>
    <mergeCell ref="A193:A194"/>
    <mergeCell ref="B193:B194"/>
    <mergeCell ref="C193:C194"/>
    <mergeCell ref="G193:G194"/>
    <mergeCell ref="H193:H194"/>
    <mergeCell ref="J193:J194"/>
    <mergeCell ref="K193:K194"/>
    <mergeCell ref="A191:A192"/>
    <mergeCell ref="B191:B192"/>
    <mergeCell ref="C191:C192"/>
    <mergeCell ref="G191:G192"/>
    <mergeCell ref="H191:H192"/>
    <mergeCell ref="J191:J192"/>
    <mergeCell ref="K187:K188"/>
    <mergeCell ref="A189:A190"/>
    <mergeCell ref="B189:B190"/>
    <mergeCell ref="C189:C190"/>
    <mergeCell ref="G189:G190"/>
    <mergeCell ref="H189:H190"/>
    <mergeCell ref="J189:J190"/>
    <mergeCell ref="K189:K190"/>
    <mergeCell ref="A187:A188"/>
    <mergeCell ref="B187:B188"/>
    <mergeCell ref="C187:C188"/>
    <mergeCell ref="G187:G188"/>
    <mergeCell ref="H187:H188"/>
    <mergeCell ref="J187:J188"/>
    <mergeCell ref="K183:K184"/>
    <mergeCell ref="A185:A186"/>
    <mergeCell ref="B185:B186"/>
    <mergeCell ref="C185:C186"/>
    <mergeCell ref="G185:G186"/>
    <mergeCell ref="H185:H186"/>
    <mergeCell ref="J185:J186"/>
    <mergeCell ref="K185:K186"/>
    <mergeCell ref="A183:A184"/>
    <mergeCell ref="B183:B184"/>
    <mergeCell ref="C183:C184"/>
    <mergeCell ref="G183:G184"/>
    <mergeCell ref="H183:H184"/>
    <mergeCell ref="J183:J184"/>
    <mergeCell ref="A179:K179"/>
    <mergeCell ref="A180:K180"/>
    <mergeCell ref="A181:A182"/>
    <mergeCell ref="B181:B182"/>
    <mergeCell ref="C181:C182"/>
    <mergeCell ref="G181:G182"/>
    <mergeCell ref="H181:H182"/>
    <mergeCell ref="J181:J182"/>
    <mergeCell ref="K181:K182"/>
    <mergeCell ref="A177:B177"/>
    <mergeCell ref="C177:D177"/>
    <mergeCell ref="F177:G177"/>
    <mergeCell ref="H177:K177"/>
    <mergeCell ref="A178:B178"/>
    <mergeCell ref="C178:D178"/>
    <mergeCell ref="F178:G178"/>
    <mergeCell ref="H178:K178"/>
    <mergeCell ref="A175:B175"/>
    <mergeCell ref="C175:D175"/>
    <mergeCell ref="F175:G175"/>
    <mergeCell ref="H175:K175"/>
    <mergeCell ref="A176:B176"/>
    <mergeCell ref="C176:D176"/>
    <mergeCell ref="F176:G176"/>
    <mergeCell ref="H176:K176"/>
    <mergeCell ref="A173:B173"/>
    <mergeCell ref="C173:D173"/>
    <mergeCell ref="F173:G173"/>
    <mergeCell ref="H173:K173"/>
    <mergeCell ref="A174:B174"/>
    <mergeCell ref="C174:D174"/>
    <mergeCell ref="F174:G174"/>
    <mergeCell ref="H174:K174"/>
    <mergeCell ref="A171:B171"/>
    <mergeCell ref="C171:D171"/>
    <mergeCell ref="F171:G171"/>
    <mergeCell ref="H171:K171"/>
    <mergeCell ref="A172:B172"/>
    <mergeCell ref="C172:D172"/>
    <mergeCell ref="F172:G172"/>
    <mergeCell ref="H172:K172"/>
    <mergeCell ref="A169:B169"/>
    <mergeCell ref="C169:D169"/>
    <mergeCell ref="F169:G169"/>
    <mergeCell ref="H169:K169"/>
    <mergeCell ref="A170:B170"/>
    <mergeCell ref="C170:D170"/>
    <mergeCell ref="F170:G170"/>
    <mergeCell ref="H170:K170"/>
    <mergeCell ref="B166:B167"/>
    <mergeCell ref="C166:C167"/>
    <mergeCell ref="G166:G167"/>
    <mergeCell ref="H166:H167"/>
    <mergeCell ref="J166:J167"/>
    <mergeCell ref="K162:K163"/>
    <mergeCell ref="K164:K165"/>
    <mergeCell ref="K166:K167"/>
    <mergeCell ref="J162:J163"/>
    <mergeCell ref="A164:A165"/>
    <mergeCell ref="B164:B165"/>
    <mergeCell ref="C164:C165"/>
    <mergeCell ref="G164:G165"/>
    <mergeCell ref="H164:H165"/>
    <mergeCell ref="J164:J165"/>
    <mergeCell ref="B158:B159"/>
    <mergeCell ref="A162:A163"/>
    <mergeCell ref="B162:B163"/>
    <mergeCell ref="C162:C163"/>
    <mergeCell ref="G162:G163"/>
    <mergeCell ref="H162:H163"/>
    <mergeCell ref="A157:K157"/>
    <mergeCell ref="K158:K159"/>
    <mergeCell ref="A160:A161"/>
    <mergeCell ref="B160:B161"/>
    <mergeCell ref="C160:C161"/>
    <mergeCell ref="G160:G161"/>
    <mergeCell ref="H160:H161"/>
    <mergeCell ref="J160:J161"/>
    <mergeCell ref="K160:K161"/>
    <mergeCell ref="A158:A159"/>
    <mergeCell ref="A166:A167"/>
    <mergeCell ref="C158:C159"/>
    <mergeCell ref="G158:G159"/>
    <mergeCell ref="H158:H159"/>
    <mergeCell ref="J158:J159"/>
    <mergeCell ref="A155:B155"/>
    <mergeCell ref="C155:D155"/>
    <mergeCell ref="F155:G155"/>
    <mergeCell ref="H155:K155"/>
    <mergeCell ref="A156:K156"/>
    <mergeCell ref="A153:B153"/>
    <mergeCell ref="C153:D153"/>
    <mergeCell ref="F153:G153"/>
    <mergeCell ref="H153:K153"/>
    <mergeCell ref="A154:B154"/>
    <mergeCell ref="C154:D154"/>
    <mergeCell ref="F154:G154"/>
    <mergeCell ref="H154:K154"/>
    <mergeCell ref="K146:K147"/>
    <mergeCell ref="K148:K149"/>
    <mergeCell ref="K150:K151"/>
    <mergeCell ref="A148:A149"/>
    <mergeCell ref="B148:B149"/>
    <mergeCell ref="C148:C149"/>
    <mergeCell ref="G148:G149"/>
    <mergeCell ref="H148:H149"/>
    <mergeCell ref="J148:J149"/>
    <mergeCell ref="A146:A147"/>
    <mergeCell ref="B146:B147"/>
    <mergeCell ref="C146:C147"/>
    <mergeCell ref="G146:G147"/>
    <mergeCell ref="H146:H147"/>
    <mergeCell ref="J146:J147"/>
    <mergeCell ref="G150:G151"/>
    <mergeCell ref="H150:H151"/>
    <mergeCell ref="K142:K143"/>
    <mergeCell ref="A144:A145"/>
    <mergeCell ref="B144:B145"/>
    <mergeCell ref="C144:C145"/>
    <mergeCell ref="G144:G145"/>
    <mergeCell ref="H144:H145"/>
    <mergeCell ref="J144:J145"/>
    <mergeCell ref="K144:K145"/>
    <mergeCell ref="A142:A143"/>
    <mergeCell ref="B142:B143"/>
    <mergeCell ref="C142:C143"/>
    <mergeCell ref="G142:G143"/>
    <mergeCell ref="H142:H143"/>
    <mergeCell ref="J142:J143"/>
    <mergeCell ref="A150:A151"/>
    <mergeCell ref="B150:B151"/>
    <mergeCell ref="C150:C151"/>
    <mergeCell ref="J150:J151"/>
    <mergeCell ref="K138:K139"/>
    <mergeCell ref="A140:A141"/>
    <mergeCell ref="B140:B141"/>
    <mergeCell ref="C140:C141"/>
    <mergeCell ref="G140:G141"/>
    <mergeCell ref="H140:H141"/>
    <mergeCell ref="J140:J141"/>
    <mergeCell ref="K140:K141"/>
    <mergeCell ref="A138:A139"/>
    <mergeCell ref="B138:B139"/>
    <mergeCell ref="C138:C139"/>
    <mergeCell ref="G138:G139"/>
    <mergeCell ref="H138:H139"/>
    <mergeCell ref="J138:J139"/>
    <mergeCell ref="K134:K135"/>
    <mergeCell ref="A136:A137"/>
    <mergeCell ref="B136:B137"/>
    <mergeCell ref="C136:C137"/>
    <mergeCell ref="G136:G137"/>
    <mergeCell ref="H136:H137"/>
    <mergeCell ref="J136:J137"/>
    <mergeCell ref="K136:K137"/>
    <mergeCell ref="A134:A135"/>
    <mergeCell ref="B134:B135"/>
    <mergeCell ref="C134:C135"/>
    <mergeCell ref="G134:G135"/>
    <mergeCell ref="H134:H135"/>
    <mergeCell ref="J134:J135"/>
    <mergeCell ref="A130:K130"/>
    <mergeCell ref="A131:K131"/>
    <mergeCell ref="A132:A133"/>
    <mergeCell ref="B132:B133"/>
    <mergeCell ref="C132:C133"/>
    <mergeCell ref="G132:G133"/>
    <mergeCell ref="H132:H133"/>
    <mergeCell ref="J132:J133"/>
    <mergeCell ref="K132:K133"/>
    <mergeCell ref="A128:B128"/>
    <mergeCell ref="C128:D128"/>
    <mergeCell ref="F128:G128"/>
    <mergeCell ref="H128:K128"/>
    <mergeCell ref="A129:B129"/>
    <mergeCell ref="C129:D129"/>
    <mergeCell ref="F129:G129"/>
    <mergeCell ref="H129:K129"/>
    <mergeCell ref="A126:B126"/>
    <mergeCell ref="C126:D126"/>
    <mergeCell ref="F126:G126"/>
    <mergeCell ref="H126:K126"/>
    <mergeCell ref="A127:B127"/>
    <mergeCell ref="C127:D127"/>
    <mergeCell ref="F127:G127"/>
    <mergeCell ref="H127:K127"/>
    <mergeCell ref="A124:B124"/>
    <mergeCell ref="C124:D124"/>
    <mergeCell ref="F124:G124"/>
    <mergeCell ref="H124:K124"/>
    <mergeCell ref="A125:B125"/>
    <mergeCell ref="C125:D125"/>
    <mergeCell ref="F125:G125"/>
    <mergeCell ref="H125:K125"/>
    <mergeCell ref="A117:A118"/>
    <mergeCell ref="A122:B122"/>
    <mergeCell ref="C122:D122"/>
    <mergeCell ref="F122:G122"/>
    <mergeCell ref="H122:K122"/>
    <mergeCell ref="A123:B123"/>
    <mergeCell ref="C123:D123"/>
    <mergeCell ref="F123:G123"/>
    <mergeCell ref="H123:K123"/>
    <mergeCell ref="A120:B120"/>
    <mergeCell ref="C120:D120"/>
    <mergeCell ref="F120:G120"/>
    <mergeCell ref="H120:K120"/>
    <mergeCell ref="A121:B121"/>
    <mergeCell ref="C121:D121"/>
    <mergeCell ref="F121:G121"/>
    <mergeCell ref="H121:K121"/>
    <mergeCell ref="B117:B118"/>
    <mergeCell ref="C117:C118"/>
    <mergeCell ref="G117:G118"/>
    <mergeCell ref="H117:H118"/>
    <mergeCell ref="J117:J118"/>
    <mergeCell ref="K113:K114"/>
    <mergeCell ref="K115:K116"/>
    <mergeCell ref="K117:K118"/>
    <mergeCell ref="A115:A116"/>
    <mergeCell ref="B115:B116"/>
    <mergeCell ref="C115:C116"/>
    <mergeCell ref="G115:G116"/>
    <mergeCell ref="H115:H116"/>
    <mergeCell ref="J115:J116"/>
    <mergeCell ref="A113:A114"/>
    <mergeCell ref="B113:B114"/>
    <mergeCell ref="C113:C114"/>
    <mergeCell ref="G113:G114"/>
    <mergeCell ref="H113:H114"/>
    <mergeCell ref="J113:J114"/>
    <mergeCell ref="K109:K110"/>
    <mergeCell ref="A111:A112"/>
    <mergeCell ref="B111:B112"/>
    <mergeCell ref="C111:C112"/>
    <mergeCell ref="G111:G112"/>
    <mergeCell ref="H111:H112"/>
    <mergeCell ref="J111:J112"/>
    <mergeCell ref="K111:K112"/>
    <mergeCell ref="A109:A110"/>
    <mergeCell ref="B109:B110"/>
    <mergeCell ref="C109:C110"/>
    <mergeCell ref="G109:G110"/>
    <mergeCell ref="H109:H110"/>
    <mergeCell ref="J109:J110"/>
    <mergeCell ref="A106:B106"/>
    <mergeCell ref="C106:D106"/>
    <mergeCell ref="F106:G106"/>
    <mergeCell ref="H106:K106"/>
    <mergeCell ref="A107:K107"/>
    <mergeCell ref="A108:K108"/>
    <mergeCell ref="A104:B104"/>
    <mergeCell ref="C104:D104"/>
    <mergeCell ref="F104:G104"/>
    <mergeCell ref="H104:K104"/>
    <mergeCell ref="A105:B105"/>
    <mergeCell ref="C105:D105"/>
    <mergeCell ref="F105:G105"/>
    <mergeCell ref="H105:K105"/>
    <mergeCell ref="A102:B102"/>
    <mergeCell ref="C102:D102"/>
    <mergeCell ref="F102:G102"/>
    <mergeCell ref="H102:K102"/>
    <mergeCell ref="A103:B103"/>
    <mergeCell ref="C103:D103"/>
    <mergeCell ref="F103:G103"/>
    <mergeCell ref="H103:K103"/>
    <mergeCell ref="A100:B100"/>
    <mergeCell ref="C100:D100"/>
    <mergeCell ref="F100:G100"/>
    <mergeCell ref="H100:K100"/>
    <mergeCell ref="A101:B101"/>
    <mergeCell ref="C101:D101"/>
    <mergeCell ref="F101:G101"/>
    <mergeCell ref="H101:K101"/>
    <mergeCell ref="A98:B98"/>
    <mergeCell ref="C98:D98"/>
    <mergeCell ref="F98:G98"/>
    <mergeCell ref="H98:K98"/>
    <mergeCell ref="A99:B99"/>
    <mergeCell ref="C99:D99"/>
    <mergeCell ref="F99:G99"/>
    <mergeCell ref="H99:K99"/>
    <mergeCell ref="K93:K94"/>
    <mergeCell ref="A95:A96"/>
    <mergeCell ref="B95:B96"/>
    <mergeCell ref="C95:C96"/>
    <mergeCell ref="G95:G96"/>
    <mergeCell ref="H95:H96"/>
    <mergeCell ref="J95:J96"/>
    <mergeCell ref="K95:K96"/>
    <mergeCell ref="A93:A94"/>
    <mergeCell ref="B93:B94"/>
    <mergeCell ref="C93:C94"/>
    <mergeCell ref="G93:G94"/>
    <mergeCell ref="H93:H94"/>
    <mergeCell ref="J93:J94"/>
    <mergeCell ref="K89:K90"/>
    <mergeCell ref="A91:A92"/>
    <mergeCell ref="B91:B92"/>
    <mergeCell ref="C91:C92"/>
    <mergeCell ref="G91:G92"/>
    <mergeCell ref="H91:H92"/>
    <mergeCell ref="J91:J92"/>
    <mergeCell ref="K91:K92"/>
    <mergeCell ref="A89:A90"/>
    <mergeCell ref="B89:B90"/>
    <mergeCell ref="C89:C90"/>
    <mergeCell ref="G89:G90"/>
    <mergeCell ref="H89:H90"/>
    <mergeCell ref="J89:J90"/>
    <mergeCell ref="A85:K85"/>
    <mergeCell ref="A86:K86"/>
    <mergeCell ref="A87:A88"/>
    <mergeCell ref="B87:B88"/>
    <mergeCell ref="C87:C88"/>
    <mergeCell ref="G87:G88"/>
    <mergeCell ref="H87:H88"/>
    <mergeCell ref="J87:J88"/>
    <mergeCell ref="K87:K88"/>
    <mergeCell ref="A83:B83"/>
    <mergeCell ref="C83:D83"/>
    <mergeCell ref="F83:G83"/>
    <mergeCell ref="H83:K83"/>
    <mergeCell ref="A84:B84"/>
    <mergeCell ref="C84:D84"/>
    <mergeCell ref="F84:G84"/>
    <mergeCell ref="H84:K84"/>
    <mergeCell ref="A81:B81"/>
    <mergeCell ref="C81:D81"/>
    <mergeCell ref="F81:G81"/>
    <mergeCell ref="H81:K81"/>
    <mergeCell ref="A82:B82"/>
    <mergeCell ref="C82:D82"/>
    <mergeCell ref="F82:G82"/>
    <mergeCell ref="H82:K82"/>
    <mergeCell ref="K76:K77"/>
    <mergeCell ref="A78:A79"/>
    <mergeCell ref="B78:B79"/>
    <mergeCell ref="C78:C79"/>
    <mergeCell ref="G78:G79"/>
    <mergeCell ref="H78:H79"/>
    <mergeCell ref="J78:J79"/>
    <mergeCell ref="K78:K79"/>
    <mergeCell ref="A76:A77"/>
    <mergeCell ref="B76:B77"/>
    <mergeCell ref="C76:C77"/>
    <mergeCell ref="G76:G77"/>
    <mergeCell ref="H76:H77"/>
    <mergeCell ref="J76:J77"/>
    <mergeCell ref="K72:K73"/>
    <mergeCell ref="A74:A75"/>
    <mergeCell ref="B74:B75"/>
    <mergeCell ref="C74:C75"/>
    <mergeCell ref="G74:G75"/>
    <mergeCell ref="H74:H75"/>
    <mergeCell ref="J74:J75"/>
    <mergeCell ref="K74:K75"/>
    <mergeCell ref="A72:A73"/>
    <mergeCell ref="B72:B73"/>
    <mergeCell ref="C72:C73"/>
    <mergeCell ref="G72:G73"/>
    <mergeCell ref="H72:H73"/>
    <mergeCell ref="J72:J73"/>
    <mergeCell ref="K68:K69"/>
    <mergeCell ref="A70:A71"/>
    <mergeCell ref="B70:B71"/>
    <mergeCell ref="C70:C71"/>
    <mergeCell ref="G70:G71"/>
    <mergeCell ref="H70:H71"/>
    <mergeCell ref="J70:J71"/>
    <mergeCell ref="K70:K71"/>
    <mergeCell ref="A68:A69"/>
    <mergeCell ref="B68:B69"/>
    <mergeCell ref="C68:C69"/>
    <mergeCell ref="G68:G69"/>
    <mergeCell ref="H68:H69"/>
    <mergeCell ref="J68:J69"/>
    <mergeCell ref="K64:K65"/>
    <mergeCell ref="A66:A67"/>
    <mergeCell ref="B66:B67"/>
    <mergeCell ref="C66:C67"/>
    <mergeCell ref="G66:G67"/>
    <mergeCell ref="H66:H67"/>
    <mergeCell ref="J66:J67"/>
    <mergeCell ref="K66:K67"/>
    <mergeCell ref="A64:A65"/>
    <mergeCell ref="B64:B65"/>
    <mergeCell ref="C64:C65"/>
    <mergeCell ref="G64:G65"/>
    <mergeCell ref="H64:H65"/>
    <mergeCell ref="J64:J65"/>
    <mergeCell ref="K60:K61"/>
    <mergeCell ref="A62:A63"/>
    <mergeCell ref="B62:B63"/>
    <mergeCell ref="C62:C63"/>
    <mergeCell ref="G62:G63"/>
    <mergeCell ref="H62:H63"/>
    <mergeCell ref="J62:J63"/>
    <mergeCell ref="K62:K63"/>
    <mergeCell ref="A60:A61"/>
    <mergeCell ref="B60:B61"/>
    <mergeCell ref="C60:C61"/>
    <mergeCell ref="G60:G61"/>
    <mergeCell ref="H60:H61"/>
    <mergeCell ref="J60:J61"/>
    <mergeCell ref="K56:K57"/>
    <mergeCell ref="A58:A59"/>
    <mergeCell ref="B58:B59"/>
    <mergeCell ref="C58:C59"/>
    <mergeCell ref="G58:G59"/>
    <mergeCell ref="H58:H59"/>
    <mergeCell ref="J58:J59"/>
    <mergeCell ref="K58:K59"/>
    <mergeCell ref="A56:A57"/>
    <mergeCell ref="B56:B57"/>
    <mergeCell ref="C56:C57"/>
    <mergeCell ref="G56:G57"/>
    <mergeCell ref="H56:H57"/>
    <mergeCell ref="J56:J57"/>
    <mergeCell ref="A52:K52"/>
    <mergeCell ref="A53:K53"/>
    <mergeCell ref="A54:A55"/>
    <mergeCell ref="B54:B55"/>
    <mergeCell ref="C54:C55"/>
    <mergeCell ref="G54:G55"/>
    <mergeCell ref="H54:H55"/>
    <mergeCell ref="J54:J55"/>
    <mergeCell ref="K54:K55"/>
    <mergeCell ref="A50:B50"/>
    <mergeCell ref="C50:D50"/>
    <mergeCell ref="F50:G50"/>
    <mergeCell ref="H50:K50"/>
    <mergeCell ref="A51:B51"/>
    <mergeCell ref="C51:D51"/>
    <mergeCell ref="F51:G51"/>
    <mergeCell ref="H51:K51"/>
    <mergeCell ref="A48:B48"/>
    <mergeCell ref="C48:D48"/>
    <mergeCell ref="F48:G48"/>
    <mergeCell ref="H48:K48"/>
    <mergeCell ref="A49:B49"/>
    <mergeCell ref="C49:D49"/>
    <mergeCell ref="F49:G49"/>
    <mergeCell ref="H49:K49"/>
    <mergeCell ref="A46:B46"/>
    <mergeCell ref="C46:D46"/>
    <mergeCell ref="F46:G46"/>
    <mergeCell ref="H46:K46"/>
    <mergeCell ref="A47:B47"/>
    <mergeCell ref="C47:D47"/>
    <mergeCell ref="F47:G47"/>
    <mergeCell ref="H47:K47"/>
    <mergeCell ref="A44:B44"/>
    <mergeCell ref="C44:D44"/>
    <mergeCell ref="F44:G44"/>
    <mergeCell ref="H44:K44"/>
    <mergeCell ref="A45:B45"/>
    <mergeCell ref="C45:D45"/>
    <mergeCell ref="F45:G45"/>
    <mergeCell ref="H45:K45"/>
    <mergeCell ref="A42:B42"/>
    <mergeCell ref="C42:D42"/>
    <mergeCell ref="F42:G42"/>
    <mergeCell ref="H42:K42"/>
    <mergeCell ref="A43:B43"/>
    <mergeCell ref="C43:D43"/>
    <mergeCell ref="F43:G43"/>
    <mergeCell ref="H43:K43"/>
    <mergeCell ref="B39:B40"/>
    <mergeCell ref="C39:C40"/>
    <mergeCell ref="G39:G40"/>
    <mergeCell ref="H39:H40"/>
    <mergeCell ref="J39:J40"/>
    <mergeCell ref="K35:K36"/>
    <mergeCell ref="K37:K38"/>
    <mergeCell ref="K39:K40"/>
    <mergeCell ref="A37:A38"/>
    <mergeCell ref="B37:B38"/>
    <mergeCell ref="C37:C38"/>
    <mergeCell ref="G37:G38"/>
    <mergeCell ref="H37:H38"/>
    <mergeCell ref="J37:J38"/>
    <mergeCell ref="A35:A36"/>
    <mergeCell ref="B35:B36"/>
    <mergeCell ref="C35:C36"/>
    <mergeCell ref="G35:G36"/>
    <mergeCell ref="H35:H36"/>
    <mergeCell ref="J35:J36"/>
    <mergeCell ref="K31:K32"/>
    <mergeCell ref="A33:A34"/>
    <mergeCell ref="B33:B34"/>
    <mergeCell ref="C33:C34"/>
    <mergeCell ref="G33:G34"/>
    <mergeCell ref="H33:H34"/>
    <mergeCell ref="J33:J34"/>
    <mergeCell ref="K33:K34"/>
    <mergeCell ref="A31:A32"/>
    <mergeCell ref="B31:B32"/>
    <mergeCell ref="C31:C32"/>
    <mergeCell ref="G31:G32"/>
    <mergeCell ref="H31:H32"/>
    <mergeCell ref="J31:J32"/>
    <mergeCell ref="A39:A40"/>
    <mergeCell ref="A27:K27"/>
    <mergeCell ref="A28:K28"/>
    <mergeCell ref="A29:A30"/>
    <mergeCell ref="B29:B30"/>
    <mergeCell ref="C29:C30"/>
    <mergeCell ref="G29:G30"/>
    <mergeCell ref="H29:H30"/>
    <mergeCell ref="J29:J30"/>
    <mergeCell ref="K29:K30"/>
    <mergeCell ref="A22:K22"/>
    <mergeCell ref="A23:A25"/>
    <mergeCell ref="B23:B25"/>
    <mergeCell ref="C23:C25"/>
    <mergeCell ref="D23:D25"/>
    <mergeCell ref="E23:F23"/>
    <mergeCell ref="G23:I23"/>
    <mergeCell ref="J23:K24"/>
    <mergeCell ref="G24:G25"/>
    <mergeCell ref="H24:H25"/>
    <mergeCell ref="A20:C20"/>
    <mergeCell ref="D20:E20"/>
    <mergeCell ref="F20:K20"/>
    <mergeCell ref="A21:C21"/>
    <mergeCell ref="D21:E21"/>
    <mergeCell ref="F21:K21"/>
    <mergeCell ref="A16:B19"/>
    <mergeCell ref="D16:E16"/>
    <mergeCell ref="F16:K16"/>
    <mergeCell ref="D17:E17"/>
    <mergeCell ref="F17:K17"/>
    <mergeCell ref="D18:E18"/>
    <mergeCell ref="F18:K18"/>
    <mergeCell ref="D19:E19"/>
    <mergeCell ref="F19:K19"/>
    <mergeCell ref="A12:K12"/>
    <mergeCell ref="A13:K13"/>
    <mergeCell ref="A14:B14"/>
    <mergeCell ref="C14:K14"/>
    <mergeCell ref="A15:C15"/>
    <mergeCell ref="D15:E15"/>
    <mergeCell ref="F15:K15"/>
    <mergeCell ref="A6:E6"/>
    <mergeCell ref="F6:K6"/>
    <mergeCell ref="A8:K8"/>
    <mergeCell ref="A9:K9"/>
    <mergeCell ref="A10:K10"/>
    <mergeCell ref="A11:K11"/>
    <mergeCell ref="A3:B3"/>
    <mergeCell ref="C3:E3"/>
    <mergeCell ref="F3:G3"/>
    <mergeCell ref="H3:K3"/>
    <mergeCell ref="A5:B5"/>
    <mergeCell ref="C5:E5"/>
    <mergeCell ref="F5:G5"/>
    <mergeCell ref="H5:K5"/>
    <mergeCell ref="A1:I1"/>
    <mergeCell ref="J1:K1"/>
    <mergeCell ref="A2:B2"/>
    <mergeCell ref="C2:E2"/>
    <mergeCell ref="F2:G2"/>
    <mergeCell ref="H2:K2"/>
  </mergeCells>
  <pageMargins left="0.54166666666666663" right="0.21666666666666667" top="0.3611111111111111" bottom="0.3611111111111111" header="0.3" footer="0"/>
  <pageSetup paperSize="9" scale="97" fitToHeight="32767" orientation="portrait" r:id="rId1"/>
  <headerFooter>
    <oddFooter>&amp;R02-01-09 Стр. &amp;P</oddFooter>
  </headerFooter>
  <rowBreaks count="8" manualBreakCount="8">
    <brk id="34" max="16383" man="1"/>
    <brk id="80" max="16383" man="1"/>
    <brk id="114" max="16383" man="1"/>
    <brk id="159" max="16383" man="1"/>
    <brk id="204" max="16383" man="1"/>
    <brk id="243" max="16383" man="1"/>
    <brk id="284" max="16383" man="1"/>
    <brk id="3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workbookViewId="0">
      <selection activeCell="A12" sqref="A12:XFD12"/>
    </sheetView>
  </sheetViews>
  <sheetFormatPr defaultRowHeight="15" x14ac:dyDescent="0.25"/>
  <cols>
    <col min="1" max="1" width="4.85546875" customWidth="1"/>
    <col min="2" max="2" width="15.7109375" customWidth="1"/>
    <col min="3" max="3" width="37.85546875" customWidth="1"/>
    <col min="4" max="4" width="14.85546875" customWidth="1"/>
    <col min="5" max="5" width="17.28515625" customWidth="1"/>
    <col min="6" max="6" width="15.42578125" customWidth="1"/>
    <col min="7" max="8" width="12.5703125" customWidth="1"/>
    <col min="250" max="250" width="4.85546875" customWidth="1"/>
    <col min="251" max="251" width="6.5703125" customWidth="1"/>
    <col min="252" max="252" width="10.140625" customWidth="1"/>
    <col min="253" max="253" width="0.42578125" customWidth="1"/>
    <col min="254" max="254" width="2.42578125" customWidth="1"/>
    <col min="255" max="255" width="4.42578125" customWidth="1"/>
    <col min="256" max="256" width="28.85546875" customWidth="1"/>
    <col min="257" max="257" width="2.85546875" customWidth="1"/>
    <col min="258" max="258" width="7.28515625" customWidth="1"/>
    <col min="259" max="259" width="10" customWidth="1"/>
    <col min="260" max="260" width="17.28515625" customWidth="1"/>
    <col min="261" max="261" width="15.42578125" customWidth="1"/>
    <col min="262" max="262" width="17.28515625" customWidth="1"/>
    <col min="263" max="263" width="4.5703125" customWidth="1"/>
    <col min="264" max="264" width="10.140625" customWidth="1"/>
    <col min="506" max="506" width="4.85546875" customWidth="1"/>
    <col min="507" max="507" width="6.5703125" customWidth="1"/>
    <col min="508" max="508" width="10.140625" customWidth="1"/>
    <col min="509" max="509" width="0.42578125" customWidth="1"/>
    <col min="510" max="510" width="2.42578125" customWidth="1"/>
    <col min="511" max="511" width="4.42578125" customWidth="1"/>
    <col min="512" max="512" width="28.85546875" customWidth="1"/>
    <col min="513" max="513" width="2.85546875" customWidth="1"/>
    <col min="514" max="514" width="7.28515625" customWidth="1"/>
    <col min="515" max="515" width="10" customWidth="1"/>
    <col min="516" max="516" width="17.28515625" customWidth="1"/>
    <col min="517" max="517" width="15.42578125" customWidth="1"/>
    <col min="518" max="518" width="17.28515625" customWidth="1"/>
    <col min="519" max="519" width="4.5703125" customWidth="1"/>
    <col min="520" max="520" width="10.140625" customWidth="1"/>
    <col min="762" max="762" width="4.85546875" customWidth="1"/>
    <col min="763" max="763" width="6.5703125" customWidth="1"/>
    <col min="764" max="764" width="10.140625" customWidth="1"/>
    <col min="765" max="765" width="0.42578125" customWidth="1"/>
    <col min="766" max="766" width="2.42578125" customWidth="1"/>
    <col min="767" max="767" width="4.42578125" customWidth="1"/>
    <col min="768" max="768" width="28.85546875" customWidth="1"/>
    <col min="769" max="769" width="2.85546875" customWidth="1"/>
    <col min="770" max="770" width="7.28515625" customWidth="1"/>
    <col min="771" max="771" width="10" customWidth="1"/>
    <col min="772" max="772" width="17.28515625" customWidth="1"/>
    <col min="773" max="773" width="15.42578125" customWidth="1"/>
    <col min="774" max="774" width="17.28515625" customWidth="1"/>
    <col min="775" max="775" width="4.5703125" customWidth="1"/>
    <col min="776" max="776" width="10.140625" customWidth="1"/>
    <col min="1018" max="1018" width="4.85546875" customWidth="1"/>
    <col min="1019" max="1019" width="6.5703125" customWidth="1"/>
    <col min="1020" max="1020" width="10.140625" customWidth="1"/>
    <col min="1021" max="1021" width="0.42578125" customWidth="1"/>
    <col min="1022" max="1022" width="2.42578125" customWidth="1"/>
    <col min="1023" max="1023" width="4.42578125" customWidth="1"/>
    <col min="1024" max="1024" width="28.85546875" customWidth="1"/>
    <col min="1025" max="1025" width="2.85546875" customWidth="1"/>
    <col min="1026" max="1026" width="7.28515625" customWidth="1"/>
    <col min="1027" max="1027" width="10" customWidth="1"/>
    <col min="1028" max="1028" width="17.28515625" customWidth="1"/>
    <col min="1029" max="1029" width="15.42578125" customWidth="1"/>
    <col min="1030" max="1030" width="17.28515625" customWidth="1"/>
    <col min="1031" max="1031" width="4.5703125" customWidth="1"/>
    <col min="1032" max="1032" width="10.140625" customWidth="1"/>
    <col min="1274" max="1274" width="4.85546875" customWidth="1"/>
    <col min="1275" max="1275" width="6.5703125" customWidth="1"/>
    <col min="1276" max="1276" width="10.140625" customWidth="1"/>
    <col min="1277" max="1277" width="0.42578125" customWidth="1"/>
    <col min="1278" max="1278" width="2.42578125" customWidth="1"/>
    <col min="1279" max="1279" width="4.42578125" customWidth="1"/>
    <col min="1280" max="1280" width="28.85546875" customWidth="1"/>
    <col min="1281" max="1281" width="2.85546875" customWidth="1"/>
    <col min="1282" max="1282" width="7.28515625" customWidth="1"/>
    <col min="1283" max="1283" width="10" customWidth="1"/>
    <col min="1284" max="1284" width="17.28515625" customWidth="1"/>
    <col min="1285" max="1285" width="15.42578125" customWidth="1"/>
    <col min="1286" max="1286" width="17.28515625" customWidth="1"/>
    <col min="1287" max="1287" width="4.5703125" customWidth="1"/>
    <col min="1288" max="1288" width="10.140625" customWidth="1"/>
    <col min="1530" max="1530" width="4.85546875" customWidth="1"/>
    <col min="1531" max="1531" width="6.5703125" customWidth="1"/>
    <col min="1532" max="1532" width="10.140625" customWidth="1"/>
    <col min="1533" max="1533" width="0.42578125" customWidth="1"/>
    <col min="1534" max="1534" width="2.42578125" customWidth="1"/>
    <col min="1535" max="1535" width="4.42578125" customWidth="1"/>
    <col min="1536" max="1536" width="28.85546875" customWidth="1"/>
    <col min="1537" max="1537" width="2.85546875" customWidth="1"/>
    <col min="1538" max="1538" width="7.28515625" customWidth="1"/>
    <col min="1539" max="1539" width="10" customWidth="1"/>
    <col min="1540" max="1540" width="17.28515625" customWidth="1"/>
    <col min="1541" max="1541" width="15.42578125" customWidth="1"/>
    <col min="1542" max="1542" width="17.28515625" customWidth="1"/>
    <col min="1543" max="1543" width="4.5703125" customWidth="1"/>
    <col min="1544" max="1544" width="10.140625" customWidth="1"/>
    <col min="1786" max="1786" width="4.85546875" customWidth="1"/>
    <col min="1787" max="1787" width="6.5703125" customWidth="1"/>
    <col min="1788" max="1788" width="10.140625" customWidth="1"/>
    <col min="1789" max="1789" width="0.42578125" customWidth="1"/>
    <col min="1790" max="1790" width="2.42578125" customWidth="1"/>
    <col min="1791" max="1791" width="4.42578125" customWidth="1"/>
    <col min="1792" max="1792" width="28.85546875" customWidth="1"/>
    <col min="1793" max="1793" width="2.85546875" customWidth="1"/>
    <col min="1794" max="1794" width="7.28515625" customWidth="1"/>
    <col min="1795" max="1795" width="10" customWidth="1"/>
    <col min="1796" max="1796" width="17.28515625" customWidth="1"/>
    <col min="1797" max="1797" width="15.42578125" customWidth="1"/>
    <col min="1798" max="1798" width="17.28515625" customWidth="1"/>
    <col min="1799" max="1799" width="4.5703125" customWidth="1"/>
    <col min="1800" max="1800" width="10.140625" customWidth="1"/>
    <col min="2042" max="2042" width="4.85546875" customWidth="1"/>
    <col min="2043" max="2043" width="6.5703125" customWidth="1"/>
    <col min="2044" max="2044" width="10.140625" customWidth="1"/>
    <col min="2045" max="2045" width="0.42578125" customWidth="1"/>
    <col min="2046" max="2046" width="2.42578125" customWidth="1"/>
    <col min="2047" max="2047" width="4.42578125" customWidth="1"/>
    <col min="2048" max="2048" width="28.85546875" customWidth="1"/>
    <col min="2049" max="2049" width="2.85546875" customWidth="1"/>
    <col min="2050" max="2050" width="7.28515625" customWidth="1"/>
    <col min="2051" max="2051" width="10" customWidth="1"/>
    <col min="2052" max="2052" width="17.28515625" customWidth="1"/>
    <col min="2053" max="2053" width="15.42578125" customWidth="1"/>
    <col min="2054" max="2054" width="17.28515625" customWidth="1"/>
    <col min="2055" max="2055" width="4.5703125" customWidth="1"/>
    <col min="2056" max="2056" width="10.140625" customWidth="1"/>
    <col min="2298" max="2298" width="4.85546875" customWidth="1"/>
    <col min="2299" max="2299" width="6.5703125" customWidth="1"/>
    <col min="2300" max="2300" width="10.140625" customWidth="1"/>
    <col min="2301" max="2301" width="0.42578125" customWidth="1"/>
    <col min="2302" max="2302" width="2.42578125" customWidth="1"/>
    <col min="2303" max="2303" width="4.42578125" customWidth="1"/>
    <col min="2304" max="2304" width="28.85546875" customWidth="1"/>
    <col min="2305" max="2305" width="2.85546875" customWidth="1"/>
    <col min="2306" max="2306" width="7.28515625" customWidth="1"/>
    <col min="2307" max="2307" width="10" customWidth="1"/>
    <col min="2308" max="2308" width="17.28515625" customWidth="1"/>
    <col min="2309" max="2309" width="15.42578125" customWidth="1"/>
    <col min="2310" max="2310" width="17.28515625" customWidth="1"/>
    <col min="2311" max="2311" width="4.5703125" customWidth="1"/>
    <col min="2312" max="2312" width="10.140625" customWidth="1"/>
    <col min="2554" max="2554" width="4.85546875" customWidth="1"/>
    <col min="2555" max="2555" width="6.5703125" customWidth="1"/>
    <col min="2556" max="2556" width="10.140625" customWidth="1"/>
    <col min="2557" max="2557" width="0.42578125" customWidth="1"/>
    <col min="2558" max="2558" width="2.42578125" customWidth="1"/>
    <col min="2559" max="2559" width="4.42578125" customWidth="1"/>
    <col min="2560" max="2560" width="28.85546875" customWidth="1"/>
    <col min="2561" max="2561" width="2.85546875" customWidth="1"/>
    <col min="2562" max="2562" width="7.28515625" customWidth="1"/>
    <col min="2563" max="2563" width="10" customWidth="1"/>
    <col min="2564" max="2564" width="17.28515625" customWidth="1"/>
    <col min="2565" max="2565" width="15.42578125" customWidth="1"/>
    <col min="2566" max="2566" width="17.28515625" customWidth="1"/>
    <col min="2567" max="2567" width="4.5703125" customWidth="1"/>
    <col min="2568" max="2568" width="10.140625" customWidth="1"/>
    <col min="2810" max="2810" width="4.85546875" customWidth="1"/>
    <col min="2811" max="2811" width="6.5703125" customWidth="1"/>
    <col min="2812" max="2812" width="10.140625" customWidth="1"/>
    <col min="2813" max="2813" width="0.42578125" customWidth="1"/>
    <col min="2814" max="2814" width="2.42578125" customWidth="1"/>
    <col min="2815" max="2815" width="4.42578125" customWidth="1"/>
    <col min="2816" max="2816" width="28.85546875" customWidth="1"/>
    <col min="2817" max="2817" width="2.85546875" customWidth="1"/>
    <col min="2818" max="2818" width="7.28515625" customWidth="1"/>
    <col min="2819" max="2819" width="10" customWidth="1"/>
    <col min="2820" max="2820" width="17.28515625" customWidth="1"/>
    <col min="2821" max="2821" width="15.42578125" customWidth="1"/>
    <col min="2822" max="2822" width="17.28515625" customWidth="1"/>
    <col min="2823" max="2823" width="4.5703125" customWidth="1"/>
    <col min="2824" max="2824" width="10.140625" customWidth="1"/>
    <col min="3066" max="3066" width="4.85546875" customWidth="1"/>
    <col min="3067" max="3067" width="6.5703125" customWidth="1"/>
    <col min="3068" max="3068" width="10.140625" customWidth="1"/>
    <col min="3069" max="3069" width="0.42578125" customWidth="1"/>
    <col min="3070" max="3070" width="2.42578125" customWidth="1"/>
    <col min="3071" max="3071" width="4.42578125" customWidth="1"/>
    <col min="3072" max="3072" width="28.85546875" customWidth="1"/>
    <col min="3073" max="3073" width="2.85546875" customWidth="1"/>
    <col min="3074" max="3074" width="7.28515625" customWidth="1"/>
    <col min="3075" max="3075" width="10" customWidth="1"/>
    <col min="3076" max="3076" width="17.28515625" customWidth="1"/>
    <col min="3077" max="3077" width="15.42578125" customWidth="1"/>
    <col min="3078" max="3078" width="17.28515625" customWidth="1"/>
    <col min="3079" max="3079" width="4.5703125" customWidth="1"/>
    <col min="3080" max="3080" width="10.140625" customWidth="1"/>
    <col min="3322" max="3322" width="4.85546875" customWidth="1"/>
    <col min="3323" max="3323" width="6.5703125" customWidth="1"/>
    <col min="3324" max="3324" width="10.140625" customWidth="1"/>
    <col min="3325" max="3325" width="0.42578125" customWidth="1"/>
    <col min="3326" max="3326" width="2.42578125" customWidth="1"/>
    <col min="3327" max="3327" width="4.42578125" customWidth="1"/>
    <col min="3328" max="3328" width="28.85546875" customWidth="1"/>
    <col min="3329" max="3329" width="2.85546875" customWidth="1"/>
    <col min="3330" max="3330" width="7.28515625" customWidth="1"/>
    <col min="3331" max="3331" width="10" customWidth="1"/>
    <col min="3332" max="3332" width="17.28515625" customWidth="1"/>
    <col min="3333" max="3333" width="15.42578125" customWidth="1"/>
    <col min="3334" max="3334" width="17.28515625" customWidth="1"/>
    <col min="3335" max="3335" width="4.5703125" customWidth="1"/>
    <col min="3336" max="3336" width="10.140625" customWidth="1"/>
    <col min="3578" max="3578" width="4.85546875" customWidth="1"/>
    <col min="3579" max="3579" width="6.5703125" customWidth="1"/>
    <col min="3580" max="3580" width="10.140625" customWidth="1"/>
    <col min="3581" max="3581" width="0.42578125" customWidth="1"/>
    <col min="3582" max="3582" width="2.42578125" customWidth="1"/>
    <col min="3583" max="3583" width="4.42578125" customWidth="1"/>
    <col min="3584" max="3584" width="28.85546875" customWidth="1"/>
    <col min="3585" max="3585" width="2.85546875" customWidth="1"/>
    <col min="3586" max="3586" width="7.28515625" customWidth="1"/>
    <col min="3587" max="3587" width="10" customWidth="1"/>
    <col min="3588" max="3588" width="17.28515625" customWidth="1"/>
    <col min="3589" max="3589" width="15.42578125" customWidth="1"/>
    <col min="3590" max="3590" width="17.28515625" customWidth="1"/>
    <col min="3591" max="3591" width="4.5703125" customWidth="1"/>
    <col min="3592" max="3592" width="10.140625" customWidth="1"/>
    <col min="3834" max="3834" width="4.85546875" customWidth="1"/>
    <col min="3835" max="3835" width="6.5703125" customWidth="1"/>
    <col min="3836" max="3836" width="10.140625" customWidth="1"/>
    <col min="3837" max="3837" width="0.42578125" customWidth="1"/>
    <col min="3838" max="3838" width="2.42578125" customWidth="1"/>
    <col min="3839" max="3839" width="4.42578125" customWidth="1"/>
    <col min="3840" max="3840" width="28.85546875" customWidth="1"/>
    <col min="3841" max="3841" width="2.85546875" customWidth="1"/>
    <col min="3842" max="3842" width="7.28515625" customWidth="1"/>
    <col min="3843" max="3843" width="10" customWidth="1"/>
    <col min="3844" max="3844" width="17.28515625" customWidth="1"/>
    <col min="3845" max="3845" width="15.42578125" customWidth="1"/>
    <col min="3846" max="3846" width="17.28515625" customWidth="1"/>
    <col min="3847" max="3847" width="4.5703125" customWidth="1"/>
    <col min="3848" max="3848" width="10.140625" customWidth="1"/>
    <col min="4090" max="4090" width="4.85546875" customWidth="1"/>
    <col min="4091" max="4091" width="6.5703125" customWidth="1"/>
    <col min="4092" max="4092" width="10.140625" customWidth="1"/>
    <col min="4093" max="4093" width="0.42578125" customWidth="1"/>
    <col min="4094" max="4094" width="2.42578125" customWidth="1"/>
    <col min="4095" max="4095" width="4.42578125" customWidth="1"/>
    <col min="4096" max="4096" width="28.85546875" customWidth="1"/>
    <col min="4097" max="4097" width="2.85546875" customWidth="1"/>
    <col min="4098" max="4098" width="7.28515625" customWidth="1"/>
    <col min="4099" max="4099" width="10" customWidth="1"/>
    <col min="4100" max="4100" width="17.28515625" customWidth="1"/>
    <col min="4101" max="4101" width="15.42578125" customWidth="1"/>
    <col min="4102" max="4102" width="17.28515625" customWidth="1"/>
    <col min="4103" max="4103" width="4.5703125" customWidth="1"/>
    <col min="4104" max="4104" width="10.140625" customWidth="1"/>
    <col min="4346" max="4346" width="4.85546875" customWidth="1"/>
    <col min="4347" max="4347" width="6.5703125" customWidth="1"/>
    <col min="4348" max="4348" width="10.140625" customWidth="1"/>
    <col min="4349" max="4349" width="0.42578125" customWidth="1"/>
    <col min="4350" max="4350" width="2.42578125" customWidth="1"/>
    <col min="4351" max="4351" width="4.42578125" customWidth="1"/>
    <col min="4352" max="4352" width="28.85546875" customWidth="1"/>
    <col min="4353" max="4353" width="2.85546875" customWidth="1"/>
    <col min="4354" max="4354" width="7.28515625" customWidth="1"/>
    <col min="4355" max="4355" width="10" customWidth="1"/>
    <col min="4356" max="4356" width="17.28515625" customWidth="1"/>
    <col min="4357" max="4357" width="15.42578125" customWidth="1"/>
    <col min="4358" max="4358" width="17.28515625" customWidth="1"/>
    <col min="4359" max="4359" width="4.5703125" customWidth="1"/>
    <col min="4360" max="4360" width="10.140625" customWidth="1"/>
    <col min="4602" max="4602" width="4.85546875" customWidth="1"/>
    <col min="4603" max="4603" width="6.5703125" customWidth="1"/>
    <col min="4604" max="4604" width="10.140625" customWidth="1"/>
    <col min="4605" max="4605" width="0.42578125" customWidth="1"/>
    <col min="4606" max="4606" width="2.42578125" customWidth="1"/>
    <col min="4607" max="4607" width="4.42578125" customWidth="1"/>
    <col min="4608" max="4608" width="28.85546875" customWidth="1"/>
    <col min="4609" max="4609" width="2.85546875" customWidth="1"/>
    <col min="4610" max="4610" width="7.28515625" customWidth="1"/>
    <col min="4611" max="4611" width="10" customWidth="1"/>
    <col min="4612" max="4612" width="17.28515625" customWidth="1"/>
    <col min="4613" max="4613" width="15.42578125" customWidth="1"/>
    <col min="4614" max="4614" width="17.28515625" customWidth="1"/>
    <col min="4615" max="4615" width="4.5703125" customWidth="1"/>
    <col min="4616" max="4616" width="10.140625" customWidth="1"/>
    <col min="4858" max="4858" width="4.85546875" customWidth="1"/>
    <col min="4859" max="4859" width="6.5703125" customWidth="1"/>
    <col min="4860" max="4860" width="10.140625" customWidth="1"/>
    <col min="4861" max="4861" width="0.42578125" customWidth="1"/>
    <col min="4862" max="4862" width="2.42578125" customWidth="1"/>
    <col min="4863" max="4863" width="4.42578125" customWidth="1"/>
    <col min="4864" max="4864" width="28.85546875" customWidth="1"/>
    <col min="4865" max="4865" width="2.85546875" customWidth="1"/>
    <col min="4866" max="4866" width="7.28515625" customWidth="1"/>
    <col min="4867" max="4867" width="10" customWidth="1"/>
    <col min="4868" max="4868" width="17.28515625" customWidth="1"/>
    <col min="4869" max="4869" width="15.42578125" customWidth="1"/>
    <col min="4870" max="4870" width="17.28515625" customWidth="1"/>
    <col min="4871" max="4871" width="4.5703125" customWidth="1"/>
    <col min="4872" max="4872" width="10.140625" customWidth="1"/>
    <col min="5114" max="5114" width="4.85546875" customWidth="1"/>
    <col min="5115" max="5115" width="6.5703125" customWidth="1"/>
    <col min="5116" max="5116" width="10.140625" customWidth="1"/>
    <col min="5117" max="5117" width="0.42578125" customWidth="1"/>
    <col min="5118" max="5118" width="2.42578125" customWidth="1"/>
    <col min="5119" max="5119" width="4.42578125" customWidth="1"/>
    <col min="5120" max="5120" width="28.85546875" customWidth="1"/>
    <col min="5121" max="5121" width="2.85546875" customWidth="1"/>
    <col min="5122" max="5122" width="7.28515625" customWidth="1"/>
    <col min="5123" max="5123" width="10" customWidth="1"/>
    <col min="5124" max="5124" width="17.28515625" customWidth="1"/>
    <col min="5125" max="5125" width="15.42578125" customWidth="1"/>
    <col min="5126" max="5126" width="17.28515625" customWidth="1"/>
    <col min="5127" max="5127" width="4.5703125" customWidth="1"/>
    <col min="5128" max="5128" width="10.140625" customWidth="1"/>
    <col min="5370" max="5370" width="4.85546875" customWidth="1"/>
    <col min="5371" max="5371" width="6.5703125" customWidth="1"/>
    <col min="5372" max="5372" width="10.140625" customWidth="1"/>
    <col min="5373" max="5373" width="0.42578125" customWidth="1"/>
    <col min="5374" max="5374" width="2.42578125" customWidth="1"/>
    <col min="5375" max="5375" width="4.42578125" customWidth="1"/>
    <col min="5376" max="5376" width="28.85546875" customWidth="1"/>
    <col min="5377" max="5377" width="2.85546875" customWidth="1"/>
    <col min="5378" max="5378" width="7.28515625" customWidth="1"/>
    <col min="5379" max="5379" width="10" customWidth="1"/>
    <col min="5380" max="5380" width="17.28515625" customWidth="1"/>
    <col min="5381" max="5381" width="15.42578125" customWidth="1"/>
    <col min="5382" max="5382" width="17.28515625" customWidth="1"/>
    <col min="5383" max="5383" width="4.5703125" customWidth="1"/>
    <col min="5384" max="5384" width="10.140625" customWidth="1"/>
    <col min="5626" max="5626" width="4.85546875" customWidth="1"/>
    <col min="5627" max="5627" width="6.5703125" customWidth="1"/>
    <col min="5628" max="5628" width="10.140625" customWidth="1"/>
    <col min="5629" max="5629" width="0.42578125" customWidth="1"/>
    <col min="5630" max="5630" width="2.42578125" customWidth="1"/>
    <col min="5631" max="5631" width="4.42578125" customWidth="1"/>
    <col min="5632" max="5632" width="28.85546875" customWidth="1"/>
    <col min="5633" max="5633" width="2.85546875" customWidth="1"/>
    <col min="5634" max="5634" width="7.28515625" customWidth="1"/>
    <col min="5635" max="5635" width="10" customWidth="1"/>
    <col min="5636" max="5636" width="17.28515625" customWidth="1"/>
    <col min="5637" max="5637" width="15.42578125" customWidth="1"/>
    <col min="5638" max="5638" width="17.28515625" customWidth="1"/>
    <col min="5639" max="5639" width="4.5703125" customWidth="1"/>
    <col min="5640" max="5640" width="10.140625" customWidth="1"/>
    <col min="5882" max="5882" width="4.85546875" customWidth="1"/>
    <col min="5883" max="5883" width="6.5703125" customWidth="1"/>
    <col min="5884" max="5884" width="10.140625" customWidth="1"/>
    <col min="5885" max="5885" width="0.42578125" customWidth="1"/>
    <col min="5886" max="5886" width="2.42578125" customWidth="1"/>
    <col min="5887" max="5887" width="4.42578125" customWidth="1"/>
    <col min="5888" max="5888" width="28.85546875" customWidth="1"/>
    <col min="5889" max="5889" width="2.85546875" customWidth="1"/>
    <col min="5890" max="5890" width="7.28515625" customWidth="1"/>
    <col min="5891" max="5891" width="10" customWidth="1"/>
    <col min="5892" max="5892" width="17.28515625" customWidth="1"/>
    <col min="5893" max="5893" width="15.42578125" customWidth="1"/>
    <col min="5894" max="5894" width="17.28515625" customWidth="1"/>
    <col min="5895" max="5895" width="4.5703125" customWidth="1"/>
    <col min="5896" max="5896" width="10.140625" customWidth="1"/>
    <col min="6138" max="6138" width="4.85546875" customWidth="1"/>
    <col min="6139" max="6139" width="6.5703125" customWidth="1"/>
    <col min="6140" max="6140" width="10.140625" customWidth="1"/>
    <col min="6141" max="6141" width="0.42578125" customWidth="1"/>
    <col min="6142" max="6142" width="2.42578125" customWidth="1"/>
    <col min="6143" max="6143" width="4.42578125" customWidth="1"/>
    <col min="6144" max="6144" width="28.85546875" customWidth="1"/>
    <col min="6145" max="6145" width="2.85546875" customWidth="1"/>
    <col min="6146" max="6146" width="7.28515625" customWidth="1"/>
    <col min="6147" max="6147" width="10" customWidth="1"/>
    <col min="6148" max="6148" width="17.28515625" customWidth="1"/>
    <col min="6149" max="6149" width="15.42578125" customWidth="1"/>
    <col min="6150" max="6150" width="17.28515625" customWidth="1"/>
    <col min="6151" max="6151" width="4.5703125" customWidth="1"/>
    <col min="6152" max="6152" width="10.140625" customWidth="1"/>
    <col min="6394" max="6394" width="4.85546875" customWidth="1"/>
    <col min="6395" max="6395" width="6.5703125" customWidth="1"/>
    <col min="6396" max="6396" width="10.140625" customWidth="1"/>
    <col min="6397" max="6397" width="0.42578125" customWidth="1"/>
    <col min="6398" max="6398" width="2.42578125" customWidth="1"/>
    <col min="6399" max="6399" width="4.42578125" customWidth="1"/>
    <col min="6400" max="6400" width="28.85546875" customWidth="1"/>
    <col min="6401" max="6401" width="2.85546875" customWidth="1"/>
    <col min="6402" max="6402" width="7.28515625" customWidth="1"/>
    <col min="6403" max="6403" width="10" customWidth="1"/>
    <col min="6404" max="6404" width="17.28515625" customWidth="1"/>
    <col min="6405" max="6405" width="15.42578125" customWidth="1"/>
    <col min="6406" max="6406" width="17.28515625" customWidth="1"/>
    <col min="6407" max="6407" width="4.5703125" customWidth="1"/>
    <col min="6408" max="6408" width="10.140625" customWidth="1"/>
    <col min="6650" max="6650" width="4.85546875" customWidth="1"/>
    <col min="6651" max="6651" width="6.5703125" customWidth="1"/>
    <col min="6652" max="6652" width="10.140625" customWidth="1"/>
    <col min="6653" max="6653" width="0.42578125" customWidth="1"/>
    <col min="6654" max="6654" width="2.42578125" customWidth="1"/>
    <col min="6655" max="6655" width="4.42578125" customWidth="1"/>
    <col min="6656" max="6656" width="28.85546875" customWidth="1"/>
    <col min="6657" max="6657" width="2.85546875" customWidth="1"/>
    <col min="6658" max="6658" width="7.28515625" customWidth="1"/>
    <col min="6659" max="6659" width="10" customWidth="1"/>
    <col min="6660" max="6660" width="17.28515625" customWidth="1"/>
    <col min="6661" max="6661" width="15.42578125" customWidth="1"/>
    <col min="6662" max="6662" width="17.28515625" customWidth="1"/>
    <col min="6663" max="6663" width="4.5703125" customWidth="1"/>
    <col min="6664" max="6664" width="10.140625" customWidth="1"/>
    <col min="6906" max="6906" width="4.85546875" customWidth="1"/>
    <col min="6907" max="6907" width="6.5703125" customWidth="1"/>
    <col min="6908" max="6908" width="10.140625" customWidth="1"/>
    <col min="6909" max="6909" width="0.42578125" customWidth="1"/>
    <col min="6910" max="6910" width="2.42578125" customWidth="1"/>
    <col min="6911" max="6911" width="4.42578125" customWidth="1"/>
    <col min="6912" max="6912" width="28.85546875" customWidth="1"/>
    <col min="6913" max="6913" width="2.85546875" customWidth="1"/>
    <col min="6914" max="6914" width="7.28515625" customWidth="1"/>
    <col min="6915" max="6915" width="10" customWidth="1"/>
    <col min="6916" max="6916" width="17.28515625" customWidth="1"/>
    <col min="6917" max="6917" width="15.42578125" customWidth="1"/>
    <col min="6918" max="6918" width="17.28515625" customWidth="1"/>
    <col min="6919" max="6919" width="4.5703125" customWidth="1"/>
    <col min="6920" max="6920" width="10.140625" customWidth="1"/>
    <col min="7162" max="7162" width="4.85546875" customWidth="1"/>
    <col min="7163" max="7163" width="6.5703125" customWidth="1"/>
    <col min="7164" max="7164" width="10.140625" customWidth="1"/>
    <col min="7165" max="7165" width="0.42578125" customWidth="1"/>
    <col min="7166" max="7166" width="2.42578125" customWidth="1"/>
    <col min="7167" max="7167" width="4.42578125" customWidth="1"/>
    <col min="7168" max="7168" width="28.85546875" customWidth="1"/>
    <col min="7169" max="7169" width="2.85546875" customWidth="1"/>
    <col min="7170" max="7170" width="7.28515625" customWidth="1"/>
    <col min="7171" max="7171" width="10" customWidth="1"/>
    <col min="7172" max="7172" width="17.28515625" customWidth="1"/>
    <col min="7173" max="7173" width="15.42578125" customWidth="1"/>
    <col min="7174" max="7174" width="17.28515625" customWidth="1"/>
    <col min="7175" max="7175" width="4.5703125" customWidth="1"/>
    <col min="7176" max="7176" width="10.140625" customWidth="1"/>
    <col min="7418" max="7418" width="4.85546875" customWidth="1"/>
    <col min="7419" max="7419" width="6.5703125" customWidth="1"/>
    <col min="7420" max="7420" width="10.140625" customWidth="1"/>
    <col min="7421" max="7421" width="0.42578125" customWidth="1"/>
    <col min="7422" max="7422" width="2.42578125" customWidth="1"/>
    <col min="7423" max="7423" width="4.42578125" customWidth="1"/>
    <col min="7424" max="7424" width="28.85546875" customWidth="1"/>
    <col min="7425" max="7425" width="2.85546875" customWidth="1"/>
    <col min="7426" max="7426" width="7.28515625" customWidth="1"/>
    <col min="7427" max="7427" width="10" customWidth="1"/>
    <col min="7428" max="7428" width="17.28515625" customWidth="1"/>
    <col min="7429" max="7429" width="15.42578125" customWidth="1"/>
    <col min="7430" max="7430" width="17.28515625" customWidth="1"/>
    <col min="7431" max="7431" width="4.5703125" customWidth="1"/>
    <col min="7432" max="7432" width="10.140625" customWidth="1"/>
    <col min="7674" max="7674" width="4.85546875" customWidth="1"/>
    <col min="7675" max="7675" width="6.5703125" customWidth="1"/>
    <col min="7676" max="7676" width="10.140625" customWidth="1"/>
    <col min="7677" max="7677" width="0.42578125" customWidth="1"/>
    <col min="7678" max="7678" width="2.42578125" customWidth="1"/>
    <col min="7679" max="7679" width="4.42578125" customWidth="1"/>
    <col min="7680" max="7680" width="28.85546875" customWidth="1"/>
    <col min="7681" max="7681" width="2.85546875" customWidth="1"/>
    <col min="7682" max="7682" width="7.28515625" customWidth="1"/>
    <col min="7683" max="7683" width="10" customWidth="1"/>
    <col min="7684" max="7684" width="17.28515625" customWidth="1"/>
    <col min="7685" max="7685" width="15.42578125" customWidth="1"/>
    <col min="7686" max="7686" width="17.28515625" customWidth="1"/>
    <col min="7687" max="7687" width="4.5703125" customWidth="1"/>
    <col min="7688" max="7688" width="10.140625" customWidth="1"/>
    <col min="7930" max="7930" width="4.85546875" customWidth="1"/>
    <col min="7931" max="7931" width="6.5703125" customWidth="1"/>
    <col min="7932" max="7932" width="10.140625" customWidth="1"/>
    <col min="7933" max="7933" width="0.42578125" customWidth="1"/>
    <col min="7934" max="7934" width="2.42578125" customWidth="1"/>
    <col min="7935" max="7935" width="4.42578125" customWidth="1"/>
    <col min="7936" max="7936" width="28.85546875" customWidth="1"/>
    <col min="7937" max="7937" width="2.85546875" customWidth="1"/>
    <col min="7938" max="7938" width="7.28515625" customWidth="1"/>
    <col min="7939" max="7939" width="10" customWidth="1"/>
    <col min="7940" max="7940" width="17.28515625" customWidth="1"/>
    <col min="7941" max="7941" width="15.42578125" customWidth="1"/>
    <col min="7942" max="7942" width="17.28515625" customWidth="1"/>
    <col min="7943" max="7943" width="4.5703125" customWidth="1"/>
    <col min="7944" max="7944" width="10.140625" customWidth="1"/>
    <col min="8186" max="8186" width="4.85546875" customWidth="1"/>
    <col min="8187" max="8187" width="6.5703125" customWidth="1"/>
    <col min="8188" max="8188" width="10.140625" customWidth="1"/>
    <col min="8189" max="8189" width="0.42578125" customWidth="1"/>
    <col min="8190" max="8190" width="2.42578125" customWidth="1"/>
    <col min="8191" max="8191" width="4.42578125" customWidth="1"/>
    <col min="8192" max="8192" width="28.85546875" customWidth="1"/>
    <col min="8193" max="8193" width="2.85546875" customWidth="1"/>
    <col min="8194" max="8194" width="7.28515625" customWidth="1"/>
    <col min="8195" max="8195" width="10" customWidth="1"/>
    <col min="8196" max="8196" width="17.28515625" customWidth="1"/>
    <col min="8197" max="8197" width="15.42578125" customWidth="1"/>
    <col min="8198" max="8198" width="17.28515625" customWidth="1"/>
    <col min="8199" max="8199" width="4.5703125" customWidth="1"/>
    <col min="8200" max="8200" width="10.140625" customWidth="1"/>
    <col min="8442" max="8442" width="4.85546875" customWidth="1"/>
    <col min="8443" max="8443" width="6.5703125" customWidth="1"/>
    <col min="8444" max="8444" width="10.140625" customWidth="1"/>
    <col min="8445" max="8445" width="0.42578125" customWidth="1"/>
    <col min="8446" max="8446" width="2.42578125" customWidth="1"/>
    <col min="8447" max="8447" width="4.42578125" customWidth="1"/>
    <col min="8448" max="8448" width="28.85546875" customWidth="1"/>
    <col min="8449" max="8449" width="2.85546875" customWidth="1"/>
    <col min="8450" max="8450" width="7.28515625" customWidth="1"/>
    <col min="8451" max="8451" width="10" customWidth="1"/>
    <col min="8452" max="8452" width="17.28515625" customWidth="1"/>
    <col min="8453" max="8453" width="15.42578125" customWidth="1"/>
    <col min="8454" max="8454" width="17.28515625" customWidth="1"/>
    <col min="8455" max="8455" width="4.5703125" customWidth="1"/>
    <col min="8456" max="8456" width="10.140625" customWidth="1"/>
    <col min="8698" max="8698" width="4.85546875" customWidth="1"/>
    <col min="8699" max="8699" width="6.5703125" customWidth="1"/>
    <col min="8700" max="8700" width="10.140625" customWidth="1"/>
    <col min="8701" max="8701" width="0.42578125" customWidth="1"/>
    <col min="8702" max="8702" width="2.42578125" customWidth="1"/>
    <col min="8703" max="8703" width="4.42578125" customWidth="1"/>
    <col min="8704" max="8704" width="28.85546875" customWidth="1"/>
    <col min="8705" max="8705" width="2.85546875" customWidth="1"/>
    <col min="8706" max="8706" width="7.28515625" customWidth="1"/>
    <col min="8707" max="8707" width="10" customWidth="1"/>
    <col min="8708" max="8708" width="17.28515625" customWidth="1"/>
    <col min="8709" max="8709" width="15.42578125" customWidth="1"/>
    <col min="8710" max="8710" width="17.28515625" customWidth="1"/>
    <col min="8711" max="8711" width="4.5703125" customWidth="1"/>
    <col min="8712" max="8712" width="10.140625" customWidth="1"/>
    <col min="8954" max="8954" width="4.85546875" customWidth="1"/>
    <col min="8955" max="8955" width="6.5703125" customWidth="1"/>
    <col min="8956" max="8956" width="10.140625" customWidth="1"/>
    <col min="8957" max="8957" width="0.42578125" customWidth="1"/>
    <col min="8958" max="8958" width="2.42578125" customWidth="1"/>
    <col min="8959" max="8959" width="4.42578125" customWidth="1"/>
    <col min="8960" max="8960" width="28.85546875" customWidth="1"/>
    <col min="8961" max="8961" width="2.85546875" customWidth="1"/>
    <col min="8962" max="8962" width="7.28515625" customWidth="1"/>
    <col min="8963" max="8963" width="10" customWidth="1"/>
    <col min="8964" max="8964" width="17.28515625" customWidth="1"/>
    <col min="8965" max="8965" width="15.42578125" customWidth="1"/>
    <col min="8966" max="8966" width="17.28515625" customWidth="1"/>
    <col min="8967" max="8967" width="4.5703125" customWidth="1"/>
    <col min="8968" max="8968" width="10.140625" customWidth="1"/>
    <col min="9210" max="9210" width="4.85546875" customWidth="1"/>
    <col min="9211" max="9211" width="6.5703125" customWidth="1"/>
    <col min="9212" max="9212" width="10.140625" customWidth="1"/>
    <col min="9213" max="9213" width="0.42578125" customWidth="1"/>
    <col min="9214" max="9214" width="2.42578125" customWidth="1"/>
    <col min="9215" max="9215" width="4.42578125" customWidth="1"/>
    <col min="9216" max="9216" width="28.85546875" customWidth="1"/>
    <col min="9217" max="9217" width="2.85546875" customWidth="1"/>
    <col min="9218" max="9218" width="7.28515625" customWidth="1"/>
    <col min="9219" max="9219" width="10" customWidth="1"/>
    <col min="9220" max="9220" width="17.28515625" customWidth="1"/>
    <col min="9221" max="9221" width="15.42578125" customWidth="1"/>
    <col min="9222" max="9222" width="17.28515625" customWidth="1"/>
    <col min="9223" max="9223" width="4.5703125" customWidth="1"/>
    <col min="9224" max="9224" width="10.140625" customWidth="1"/>
    <col min="9466" max="9466" width="4.85546875" customWidth="1"/>
    <col min="9467" max="9467" width="6.5703125" customWidth="1"/>
    <col min="9468" max="9468" width="10.140625" customWidth="1"/>
    <col min="9469" max="9469" width="0.42578125" customWidth="1"/>
    <col min="9470" max="9470" width="2.42578125" customWidth="1"/>
    <col min="9471" max="9471" width="4.42578125" customWidth="1"/>
    <col min="9472" max="9472" width="28.85546875" customWidth="1"/>
    <col min="9473" max="9473" width="2.85546875" customWidth="1"/>
    <col min="9474" max="9474" width="7.28515625" customWidth="1"/>
    <col min="9475" max="9475" width="10" customWidth="1"/>
    <col min="9476" max="9476" width="17.28515625" customWidth="1"/>
    <col min="9477" max="9477" width="15.42578125" customWidth="1"/>
    <col min="9478" max="9478" width="17.28515625" customWidth="1"/>
    <col min="9479" max="9479" width="4.5703125" customWidth="1"/>
    <col min="9480" max="9480" width="10.140625" customWidth="1"/>
    <col min="9722" max="9722" width="4.85546875" customWidth="1"/>
    <col min="9723" max="9723" width="6.5703125" customWidth="1"/>
    <col min="9724" max="9724" width="10.140625" customWidth="1"/>
    <col min="9725" max="9725" width="0.42578125" customWidth="1"/>
    <col min="9726" max="9726" width="2.42578125" customWidth="1"/>
    <col min="9727" max="9727" width="4.42578125" customWidth="1"/>
    <col min="9728" max="9728" width="28.85546875" customWidth="1"/>
    <col min="9729" max="9729" width="2.85546875" customWidth="1"/>
    <col min="9730" max="9730" width="7.28515625" customWidth="1"/>
    <col min="9731" max="9731" width="10" customWidth="1"/>
    <col min="9732" max="9732" width="17.28515625" customWidth="1"/>
    <col min="9733" max="9733" width="15.42578125" customWidth="1"/>
    <col min="9734" max="9734" width="17.28515625" customWidth="1"/>
    <col min="9735" max="9735" width="4.5703125" customWidth="1"/>
    <col min="9736" max="9736" width="10.140625" customWidth="1"/>
    <col min="9978" max="9978" width="4.85546875" customWidth="1"/>
    <col min="9979" max="9979" width="6.5703125" customWidth="1"/>
    <col min="9980" max="9980" width="10.140625" customWidth="1"/>
    <col min="9981" max="9981" width="0.42578125" customWidth="1"/>
    <col min="9982" max="9982" width="2.42578125" customWidth="1"/>
    <col min="9983" max="9983" width="4.42578125" customWidth="1"/>
    <col min="9984" max="9984" width="28.85546875" customWidth="1"/>
    <col min="9985" max="9985" width="2.85546875" customWidth="1"/>
    <col min="9986" max="9986" width="7.28515625" customWidth="1"/>
    <col min="9987" max="9987" width="10" customWidth="1"/>
    <col min="9988" max="9988" width="17.28515625" customWidth="1"/>
    <col min="9989" max="9989" width="15.42578125" customWidth="1"/>
    <col min="9990" max="9990" width="17.28515625" customWidth="1"/>
    <col min="9991" max="9991" width="4.5703125" customWidth="1"/>
    <col min="9992" max="9992" width="10.140625" customWidth="1"/>
    <col min="10234" max="10234" width="4.85546875" customWidth="1"/>
    <col min="10235" max="10235" width="6.5703125" customWidth="1"/>
    <col min="10236" max="10236" width="10.140625" customWidth="1"/>
    <col min="10237" max="10237" width="0.42578125" customWidth="1"/>
    <col min="10238" max="10238" width="2.42578125" customWidth="1"/>
    <col min="10239" max="10239" width="4.42578125" customWidth="1"/>
    <col min="10240" max="10240" width="28.85546875" customWidth="1"/>
    <col min="10241" max="10241" width="2.85546875" customWidth="1"/>
    <col min="10242" max="10242" width="7.28515625" customWidth="1"/>
    <col min="10243" max="10243" width="10" customWidth="1"/>
    <col min="10244" max="10244" width="17.28515625" customWidth="1"/>
    <col min="10245" max="10245" width="15.42578125" customWidth="1"/>
    <col min="10246" max="10246" width="17.28515625" customWidth="1"/>
    <col min="10247" max="10247" width="4.5703125" customWidth="1"/>
    <col min="10248" max="10248" width="10.140625" customWidth="1"/>
    <col min="10490" max="10490" width="4.85546875" customWidth="1"/>
    <col min="10491" max="10491" width="6.5703125" customWidth="1"/>
    <col min="10492" max="10492" width="10.140625" customWidth="1"/>
    <col min="10493" max="10493" width="0.42578125" customWidth="1"/>
    <col min="10494" max="10494" width="2.42578125" customWidth="1"/>
    <col min="10495" max="10495" width="4.42578125" customWidth="1"/>
    <col min="10496" max="10496" width="28.85546875" customWidth="1"/>
    <col min="10497" max="10497" width="2.85546875" customWidth="1"/>
    <col min="10498" max="10498" width="7.28515625" customWidth="1"/>
    <col min="10499" max="10499" width="10" customWidth="1"/>
    <col min="10500" max="10500" width="17.28515625" customWidth="1"/>
    <col min="10501" max="10501" width="15.42578125" customWidth="1"/>
    <col min="10502" max="10502" width="17.28515625" customWidth="1"/>
    <col min="10503" max="10503" width="4.5703125" customWidth="1"/>
    <col min="10504" max="10504" width="10.140625" customWidth="1"/>
    <col min="10746" max="10746" width="4.85546875" customWidth="1"/>
    <col min="10747" max="10747" width="6.5703125" customWidth="1"/>
    <col min="10748" max="10748" width="10.140625" customWidth="1"/>
    <col min="10749" max="10749" width="0.42578125" customWidth="1"/>
    <col min="10750" max="10750" width="2.42578125" customWidth="1"/>
    <col min="10751" max="10751" width="4.42578125" customWidth="1"/>
    <col min="10752" max="10752" width="28.85546875" customWidth="1"/>
    <col min="10753" max="10753" width="2.85546875" customWidth="1"/>
    <col min="10754" max="10754" width="7.28515625" customWidth="1"/>
    <col min="10755" max="10755" width="10" customWidth="1"/>
    <col min="10756" max="10756" width="17.28515625" customWidth="1"/>
    <col min="10757" max="10757" width="15.42578125" customWidth="1"/>
    <col min="10758" max="10758" width="17.28515625" customWidth="1"/>
    <col min="10759" max="10759" width="4.5703125" customWidth="1"/>
    <col min="10760" max="10760" width="10.140625" customWidth="1"/>
    <col min="11002" max="11002" width="4.85546875" customWidth="1"/>
    <col min="11003" max="11003" width="6.5703125" customWidth="1"/>
    <col min="11004" max="11004" width="10.140625" customWidth="1"/>
    <col min="11005" max="11005" width="0.42578125" customWidth="1"/>
    <col min="11006" max="11006" width="2.42578125" customWidth="1"/>
    <col min="11007" max="11007" width="4.42578125" customWidth="1"/>
    <col min="11008" max="11008" width="28.85546875" customWidth="1"/>
    <col min="11009" max="11009" width="2.85546875" customWidth="1"/>
    <col min="11010" max="11010" width="7.28515625" customWidth="1"/>
    <col min="11011" max="11011" width="10" customWidth="1"/>
    <col min="11012" max="11012" width="17.28515625" customWidth="1"/>
    <col min="11013" max="11013" width="15.42578125" customWidth="1"/>
    <col min="11014" max="11014" width="17.28515625" customWidth="1"/>
    <col min="11015" max="11015" width="4.5703125" customWidth="1"/>
    <col min="11016" max="11016" width="10.140625" customWidth="1"/>
    <col min="11258" max="11258" width="4.85546875" customWidth="1"/>
    <col min="11259" max="11259" width="6.5703125" customWidth="1"/>
    <col min="11260" max="11260" width="10.140625" customWidth="1"/>
    <col min="11261" max="11261" width="0.42578125" customWidth="1"/>
    <col min="11262" max="11262" width="2.42578125" customWidth="1"/>
    <col min="11263" max="11263" width="4.42578125" customWidth="1"/>
    <col min="11264" max="11264" width="28.85546875" customWidth="1"/>
    <col min="11265" max="11265" width="2.85546875" customWidth="1"/>
    <col min="11266" max="11266" width="7.28515625" customWidth="1"/>
    <col min="11267" max="11267" width="10" customWidth="1"/>
    <col min="11268" max="11268" width="17.28515625" customWidth="1"/>
    <col min="11269" max="11269" width="15.42578125" customWidth="1"/>
    <col min="11270" max="11270" width="17.28515625" customWidth="1"/>
    <col min="11271" max="11271" width="4.5703125" customWidth="1"/>
    <col min="11272" max="11272" width="10.140625" customWidth="1"/>
    <col min="11514" max="11514" width="4.85546875" customWidth="1"/>
    <col min="11515" max="11515" width="6.5703125" customWidth="1"/>
    <col min="11516" max="11516" width="10.140625" customWidth="1"/>
    <col min="11517" max="11517" width="0.42578125" customWidth="1"/>
    <col min="11518" max="11518" width="2.42578125" customWidth="1"/>
    <col min="11519" max="11519" width="4.42578125" customWidth="1"/>
    <col min="11520" max="11520" width="28.85546875" customWidth="1"/>
    <col min="11521" max="11521" width="2.85546875" customWidth="1"/>
    <col min="11522" max="11522" width="7.28515625" customWidth="1"/>
    <col min="11523" max="11523" width="10" customWidth="1"/>
    <col min="11524" max="11524" width="17.28515625" customWidth="1"/>
    <col min="11525" max="11525" width="15.42578125" customWidth="1"/>
    <col min="11526" max="11526" width="17.28515625" customWidth="1"/>
    <col min="11527" max="11527" width="4.5703125" customWidth="1"/>
    <col min="11528" max="11528" width="10.140625" customWidth="1"/>
    <col min="11770" max="11770" width="4.85546875" customWidth="1"/>
    <col min="11771" max="11771" width="6.5703125" customWidth="1"/>
    <col min="11772" max="11772" width="10.140625" customWidth="1"/>
    <col min="11773" max="11773" width="0.42578125" customWidth="1"/>
    <col min="11774" max="11774" width="2.42578125" customWidth="1"/>
    <col min="11775" max="11775" width="4.42578125" customWidth="1"/>
    <col min="11776" max="11776" width="28.85546875" customWidth="1"/>
    <col min="11777" max="11777" width="2.85546875" customWidth="1"/>
    <col min="11778" max="11778" width="7.28515625" customWidth="1"/>
    <col min="11779" max="11779" width="10" customWidth="1"/>
    <col min="11780" max="11780" width="17.28515625" customWidth="1"/>
    <col min="11781" max="11781" width="15.42578125" customWidth="1"/>
    <col min="11782" max="11782" width="17.28515625" customWidth="1"/>
    <col min="11783" max="11783" width="4.5703125" customWidth="1"/>
    <col min="11784" max="11784" width="10.140625" customWidth="1"/>
    <col min="12026" max="12026" width="4.85546875" customWidth="1"/>
    <col min="12027" max="12027" width="6.5703125" customWidth="1"/>
    <col min="12028" max="12028" width="10.140625" customWidth="1"/>
    <col min="12029" max="12029" width="0.42578125" customWidth="1"/>
    <col min="12030" max="12030" width="2.42578125" customWidth="1"/>
    <col min="12031" max="12031" width="4.42578125" customWidth="1"/>
    <col min="12032" max="12032" width="28.85546875" customWidth="1"/>
    <col min="12033" max="12033" width="2.85546875" customWidth="1"/>
    <col min="12034" max="12034" width="7.28515625" customWidth="1"/>
    <col min="12035" max="12035" width="10" customWidth="1"/>
    <col min="12036" max="12036" width="17.28515625" customWidth="1"/>
    <col min="12037" max="12037" width="15.42578125" customWidth="1"/>
    <col min="12038" max="12038" width="17.28515625" customWidth="1"/>
    <col min="12039" max="12039" width="4.5703125" customWidth="1"/>
    <col min="12040" max="12040" width="10.140625" customWidth="1"/>
    <col min="12282" max="12282" width="4.85546875" customWidth="1"/>
    <col min="12283" max="12283" width="6.5703125" customWidth="1"/>
    <col min="12284" max="12284" width="10.140625" customWidth="1"/>
    <col min="12285" max="12285" width="0.42578125" customWidth="1"/>
    <col min="12286" max="12286" width="2.42578125" customWidth="1"/>
    <col min="12287" max="12287" width="4.42578125" customWidth="1"/>
    <col min="12288" max="12288" width="28.85546875" customWidth="1"/>
    <col min="12289" max="12289" width="2.85546875" customWidth="1"/>
    <col min="12290" max="12290" width="7.28515625" customWidth="1"/>
    <col min="12291" max="12291" width="10" customWidth="1"/>
    <col min="12292" max="12292" width="17.28515625" customWidth="1"/>
    <col min="12293" max="12293" width="15.42578125" customWidth="1"/>
    <col min="12294" max="12294" width="17.28515625" customWidth="1"/>
    <col min="12295" max="12295" width="4.5703125" customWidth="1"/>
    <col min="12296" max="12296" width="10.140625" customWidth="1"/>
    <col min="12538" max="12538" width="4.85546875" customWidth="1"/>
    <col min="12539" max="12539" width="6.5703125" customWidth="1"/>
    <col min="12540" max="12540" width="10.140625" customWidth="1"/>
    <col min="12541" max="12541" width="0.42578125" customWidth="1"/>
    <col min="12542" max="12542" width="2.42578125" customWidth="1"/>
    <col min="12543" max="12543" width="4.42578125" customWidth="1"/>
    <col min="12544" max="12544" width="28.85546875" customWidth="1"/>
    <col min="12545" max="12545" width="2.85546875" customWidth="1"/>
    <col min="12546" max="12546" width="7.28515625" customWidth="1"/>
    <col min="12547" max="12547" width="10" customWidth="1"/>
    <col min="12548" max="12548" width="17.28515625" customWidth="1"/>
    <col min="12549" max="12549" width="15.42578125" customWidth="1"/>
    <col min="12550" max="12550" width="17.28515625" customWidth="1"/>
    <col min="12551" max="12551" width="4.5703125" customWidth="1"/>
    <col min="12552" max="12552" width="10.140625" customWidth="1"/>
    <col min="12794" max="12794" width="4.85546875" customWidth="1"/>
    <col min="12795" max="12795" width="6.5703125" customWidth="1"/>
    <col min="12796" max="12796" width="10.140625" customWidth="1"/>
    <col min="12797" max="12797" width="0.42578125" customWidth="1"/>
    <col min="12798" max="12798" width="2.42578125" customWidth="1"/>
    <col min="12799" max="12799" width="4.42578125" customWidth="1"/>
    <col min="12800" max="12800" width="28.85546875" customWidth="1"/>
    <col min="12801" max="12801" width="2.85546875" customWidth="1"/>
    <col min="12802" max="12802" width="7.28515625" customWidth="1"/>
    <col min="12803" max="12803" width="10" customWidth="1"/>
    <col min="12804" max="12804" width="17.28515625" customWidth="1"/>
    <col min="12805" max="12805" width="15.42578125" customWidth="1"/>
    <col min="12806" max="12806" width="17.28515625" customWidth="1"/>
    <col min="12807" max="12807" width="4.5703125" customWidth="1"/>
    <col min="12808" max="12808" width="10.140625" customWidth="1"/>
    <col min="13050" max="13050" width="4.85546875" customWidth="1"/>
    <col min="13051" max="13051" width="6.5703125" customWidth="1"/>
    <col min="13052" max="13052" width="10.140625" customWidth="1"/>
    <col min="13053" max="13053" width="0.42578125" customWidth="1"/>
    <col min="13054" max="13054" width="2.42578125" customWidth="1"/>
    <col min="13055" max="13055" width="4.42578125" customWidth="1"/>
    <col min="13056" max="13056" width="28.85546875" customWidth="1"/>
    <col min="13057" max="13057" width="2.85546875" customWidth="1"/>
    <col min="13058" max="13058" width="7.28515625" customWidth="1"/>
    <col min="13059" max="13059" width="10" customWidth="1"/>
    <col min="13060" max="13060" width="17.28515625" customWidth="1"/>
    <col min="13061" max="13061" width="15.42578125" customWidth="1"/>
    <col min="13062" max="13062" width="17.28515625" customWidth="1"/>
    <col min="13063" max="13063" width="4.5703125" customWidth="1"/>
    <col min="13064" max="13064" width="10.140625" customWidth="1"/>
    <col min="13306" max="13306" width="4.85546875" customWidth="1"/>
    <col min="13307" max="13307" width="6.5703125" customWidth="1"/>
    <col min="13308" max="13308" width="10.140625" customWidth="1"/>
    <col min="13309" max="13309" width="0.42578125" customWidth="1"/>
    <col min="13310" max="13310" width="2.42578125" customWidth="1"/>
    <col min="13311" max="13311" width="4.42578125" customWidth="1"/>
    <col min="13312" max="13312" width="28.85546875" customWidth="1"/>
    <col min="13313" max="13313" width="2.85546875" customWidth="1"/>
    <col min="13314" max="13314" width="7.28515625" customWidth="1"/>
    <col min="13315" max="13315" width="10" customWidth="1"/>
    <col min="13316" max="13316" width="17.28515625" customWidth="1"/>
    <col min="13317" max="13317" width="15.42578125" customWidth="1"/>
    <col min="13318" max="13318" width="17.28515625" customWidth="1"/>
    <col min="13319" max="13319" width="4.5703125" customWidth="1"/>
    <col min="13320" max="13320" width="10.140625" customWidth="1"/>
    <col min="13562" max="13562" width="4.85546875" customWidth="1"/>
    <col min="13563" max="13563" width="6.5703125" customWidth="1"/>
    <col min="13564" max="13564" width="10.140625" customWidth="1"/>
    <col min="13565" max="13565" width="0.42578125" customWidth="1"/>
    <col min="13566" max="13566" width="2.42578125" customWidth="1"/>
    <col min="13567" max="13567" width="4.42578125" customWidth="1"/>
    <col min="13568" max="13568" width="28.85546875" customWidth="1"/>
    <col min="13569" max="13569" width="2.85546875" customWidth="1"/>
    <col min="13570" max="13570" width="7.28515625" customWidth="1"/>
    <col min="13571" max="13571" width="10" customWidth="1"/>
    <col min="13572" max="13572" width="17.28515625" customWidth="1"/>
    <col min="13573" max="13573" width="15.42578125" customWidth="1"/>
    <col min="13574" max="13574" width="17.28515625" customWidth="1"/>
    <col min="13575" max="13575" width="4.5703125" customWidth="1"/>
    <col min="13576" max="13576" width="10.140625" customWidth="1"/>
    <col min="13818" max="13818" width="4.85546875" customWidth="1"/>
    <col min="13819" max="13819" width="6.5703125" customWidth="1"/>
    <col min="13820" max="13820" width="10.140625" customWidth="1"/>
    <col min="13821" max="13821" width="0.42578125" customWidth="1"/>
    <col min="13822" max="13822" width="2.42578125" customWidth="1"/>
    <col min="13823" max="13823" width="4.42578125" customWidth="1"/>
    <col min="13824" max="13824" width="28.85546875" customWidth="1"/>
    <col min="13825" max="13825" width="2.85546875" customWidth="1"/>
    <col min="13826" max="13826" width="7.28515625" customWidth="1"/>
    <col min="13827" max="13827" width="10" customWidth="1"/>
    <col min="13828" max="13828" width="17.28515625" customWidth="1"/>
    <col min="13829" max="13829" width="15.42578125" customWidth="1"/>
    <col min="13830" max="13830" width="17.28515625" customWidth="1"/>
    <col min="13831" max="13831" width="4.5703125" customWidth="1"/>
    <col min="13832" max="13832" width="10.140625" customWidth="1"/>
    <col min="14074" max="14074" width="4.85546875" customWidth="1"/>
    <col min="14075" max="14075" width="6.5703125" customWidth="1"/>
    <col min="14076" max="14076" width="10.140625" customWidth="1"/>
    <col min="14077" max="14077" width="0.42578125" customWidth="1"/>
    <col min="14078" max="14078" width="2.42578125" customWidth="1"/>
    <col min="14079" max="14079" width="4.42578125" customWidth="1"/>
    <col min="14080" max="14080" width="28.85546875" customWidth="1"/>
    <col min="14081" max="14081" width="2.85546875" customWidth="1"/>
    <col min="14082" max="14082" width="7.28515625" customWidth="1"/>
    <col min="14083" max="14083" width="10" customWidth="1"/>
    <col min="14084" max="14084" width="17.28515625" customWidth="1"/>
    <col min="14085" max="14085" width="15.42578125" customWidth="1"/>
    <col min="14086" max="14086" width="17.28515625" customWidth="1"/>
    <col min="14087" max="14087" width="4.5703125" customWidth="1"/>
    <col min="14088" max="14088" width="10.140625" customWidth="1"/>
    <col min="14330" max="14330" width="4.85546875" customWidth="1"/>
    <col min="14331" max="14331" width="6.5703125" customWidth="1"/>
    <col min="14332" max="14332" width="10.140625" customWidth="1"/>
    <col min="14333" max="14333" width="0.42578125" customWidth="1"/>
    <col min="14334" max="14334" width="2.42578125" customWidth="1"/>
    <col min="14335" max="14335" width="4.42578125" customWidth="1"/>
    <col min="14336" max="14336" width="28.85546875" customWidth="1"/>
    <col min="14337" max="14337" width="2.85546875" customWidth="1"/>
    <col min="14338" max="14338" width="7.28515625" customWidth="1"/>
    <col min="14339" max="14339" width="10" customWidth="1"/>
    <col min="14340" max="14340" width="17.28515625" customWidth="1"/>
    <col min="14341" max="14341" width="15.42578125" customWidth="1"/>
    <col min="14342" max="14342" width="17.28515625" customWidth="1"/>
    <col min="14343" max="14343" width="4.5703125" customWidth="1"/>
    <col min="14344" max="14344" width="10.140625" customWidth="1"/>
    <col min="14586" max="14586" width="4.85546875" customWidth="1"/>
    <col min="14587" max="14587" width="6.5703125" customWidth="1"/>
    <col min="14588" max="14588" width="10.140625" customWidth="1"/>
    <col min="14589" max="14589" width="0.42578125" customWidth="1"/>
    <col min="14590" max="14590" width="2.42578125" customWidth="1"/>
    <col min="14591" max="14591" width="4.42578125" customWidth="1"/>
    <col min="14592" max="14592" width="28.85546875" customWidth="1"/>
    <col min="14593" max="14593" width="2.85546875" customWidth="1"/>
    <col min="14594" max="14594" width="7.28515625" customWidth="1"/>
    <col min="14595" max="14595" width="10" customWidth="1"/>
    <col min="14596" max="14596" width="17.28515625" customWidth="1"/>
    <col min="14597" max="14597" width="15.42578125" customWidth="1"/>
    <col min="14598" max="14598" width="17.28515625" customWidth="1"/>
    <col min="14599" max="14599" width="4.5703125" customWidth="1"/>
    <col min="14600" max="14600" width="10.140625" customWidth="1"/>
    <col min="14842" max="14842" width="4.85546875" customWidth="1"/>
    <col min="14843" max="14843" width="6.5703125" customWidth="1"/>
    <col min="14844" max="14844" width="10.140625" customWidth="1"/>
    <col min="14845" max="14845" width="0.42578125" customWidth="1"/>
    <col min="14846" max="14846" width="2.42578125" customWidth="1"/>
    <col min="14847" max="14847" width="4.42578125" customWidth="1"/>
    <col min="14848" max="14848" width="28.85546875" customWidth="1"/>
    <col min="14849" max="14849" width="2.85546875" customWidth="1"/>
    <col min="14850" max="14850" width="7.28515625" customWidth="1"/>
    <col min="14851" max="14851" width="10" customWidth="1"/>
    <col min="14852" max="14852" width="17.28515625" customWidth="1"/>
    <col min="14853" max="14853" width="15.42578125" customWidth="1"/>
    <col min="14854" max="14854" width="17.28515625" customWidth="1"/>
    <col min="14855" max="14855" width="4.5703125" customWidth="1"/>
    <col min="14856" max="14856" width="10.140625" customWidth="1"/>
    <col min="15098" max="15098" width="4.85546875" customWidth="1"/>
    <col min="15099" max="15099" width="6.5703125" customWidth="1"/>
    <col min="15100" max="15100" width="10.140625" customWidth="1"/>
    <col min="15101" max="15101" width="0.42578125" customWidth="1"/>
    <col min="15102" max="15102" width="2.42578125" customWidth="1"/>
    <col min="15103" max="15103" width="4.42578125" customWidth="1"/>
    <col min="15104" max="15104" width="28.85546875" customWidth="1"/>
    <col min="15105" max="15105" width="2.85546875" customWidth="1"/>
    <col min="15106" max="15106" width="7.28515625" customWidth="1"/>
    <col min="15107" max="15107" width="10" customWidth="1"/>
    <col min="15108" max="15108" width="17.28515625" customWidth="1"/>
    <col min="15109" max="15109" width="15.42578125" customWidth="1"/>
    <col min="15110" max="15110" width="17.28515625" customWidth="1"/>
    <col min="15111" max="15111" width="4.5703125" customWidth="1"/>
    <col min="15112" max="15112" width="10.140625" customWidth="1"/>
    <col min="15354" max="15354" width="4.85546875" customWidth="1"/>
    <col min="15355" max="15355" width="6.5703125" customWidth="1"/>
    <col min="15356" max="15356" width="10.140625" customWidth="1"/>
    <col min="15357" max="15357" width="0.42578125" customWidth="1"/>
    <col min="15358" max="15358" width="2.42578125" customWidth="1"/>
    <col min="15359" max="15359" width="4.42578125" customWidth="1"/>
    <col min="15360" max="15360" width="28.85546875" customWidth="1"/>
    <col min="15361" max="15361" width="2.85546875" customWidth="1"/>
    <col min="15362" max="15362" width="7.28515625" customWidth="1"/>
    <col min="15363" max="15363" width="10" customWidth="1"/>
    <col min="15364" max="15364" width="17.28515625" customWidth="1"/>
    <col min="15365" max="15365" width="15.42578125" customWidth="1"/>
    <col min="15366" max="15366" width="17.28515625" customWidth="1"/>
    <col min="15367" max="15367" width="4.5703125" customWidth="1"/>
    <col min="15368" max="15368" width="10.140625" customWidth="1"/>
    <col min="15610" max="15610" width="4.85546875" customWidth="1"/>
    <col min="15611" max="15611" width="6.5703125" customWidth="1"/>
    <col min="15612" max="15612" width="10.140625" customWidth="1"/>
    <col min="15613" max="15613" width="0.42578125" customWidth="1"/>
    <col min="15614" max="15614" width="2.42578125" customWidth="1"/>
    <col min="15615" max="15615" width="4.42578125" customWidth="1"/>
    <col min="15616" max="15616" width="28.85546875" customWidth="1"/>
    <col min="15617" max="15617" width="2.85546875" customWidth="1"/>
    <col min="15618" max="15618" width="7.28515625" customWidth="1"/>
    <col min="15619" max="15619" width="10" customWidth="1"/>
    <col min="15620" max="15620" width="17.28515625" customWidth="1"/>
    <col min="15621" max="15621" width="15.42578125" customWidth="1"/>
    <col min="15622" max="15622" width="17.28515625" customWidth="1"/>
    <col min="15623" max="15623" width="4.5703125" customWidth="1"/>
    <col min="15624" max="15624" width="10.140625" customWidth="1"/>
    <col min="15866" max="15866" width="4.85546875" customWidth="1"/>
    <col min="15867" max="15867" width="6.5703125" customWidth="1"/>
    <col min="15868" max="15868" width="10.140625" customWidth="1"/>
    <col min="15869" max="15869" width="0.42578125" customWidth="1"/>
    <col min="15870" max="15870" width="2.42578125" customWidth="1"/>
    <col min="15871" max="15871" width="4.42578125" customWidth="1"/>
    <col min="15872" max="15872" width="28.85546875" customWidth="1"/>
    <col min="15873" max="15873" width="2.85546875" customWidth="1"/>
    <col min="15874" max="15874" width="7.28515625" customWidth="1"/>
    <col min="15875" max="15875" width="10" customWidth="1"/>
    <col min="15876" max="15876" width="17.28515625" customWidth="1"/>
    <col min="15877" max="15877" width="15.42578125" customWidth="1"/>
    <col min="15878" max="15878" width="17.28515625" customWidth="1"/>
    <col min="15879" max="15879" width="4.5703125" customWidth="1"/>
    <col min="15880" max="15880" width="10.140625" customWidth="1"/>
    <col min="16122" max="16122" width="4.85546875" customWidth="1"/>
    <col min="16123" max="16123" width="6.5703125" customWidth="1"/>
    <col min="16124" max="16124" width="10.140625" customWidth="1"/>
    <col min="16125" max="16125" width="0.42578125" customWidth="1"/>
    <col min="16126" max="16126" width="2.42578125" customWidth="1"/>
    <col min="16127" max="16127" width="4.42578125" customWidth="1"/>
    <col min="16128" max="16128" width="28.85546875" customWidth="1"/>
    <col min="16129" max="16129" width="2.85546875" customWidth="1"/>
    <col min="16130" max="16130" width="7.28515625" customWidth="1"/>
    <col min="16131" max="16131" width="10" customWidth="1"/>
    <col min="16132" max="16132" width="17.28515625" customWidth="1"/>
    <col min="16133" max="16133" width="15.42578125" customWidth="1"/>
    <col min="16134" max="16134" width="17.28515625" customWidth="1"/>
    <col min="16135" max="16135" width="4.5703125" customWidth="1"/>
    <col min="16136" max="16136" width="10.140625" customWidth="1"/>
  </cols>
  <sheetData>
    <row r="1" spans="1:8" ht="16.149999999999999" customHeight="1" x14ac:dyDescent="0.25">
      <c r="A1" s="270" t="s">
        <v>395</v>
      </c>
      <c r="B1" s="275"/>
      <c r="C1" s="275"/>
      <c r="D1" s="275"/>
      <c r="E1" s="275"/>
      <c r="F1" s="275"/>
      <c r="G1" s="275"/>
      <c r="H1" s="275"/>
    </row>
    <row r="2" spans="1:8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ht="16.149999999999999" customHeight="1" thickBot="1" x14ac:dyDescent="0.3">
      <c r="A3" s="274" t="s">
        <v>136</v>
      </c>
      <c r="B3" s="275"/>
      <c r="C3" s="275"/>
      <c r="D3" s="275"/>
      <c r="E3" s="275"/>
      <c r="F3" s="275"/>
      <c r="G3" s="275"/>
      <c r="H3" s="275"/>
    </row>
    <row r="4" spans="1:8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95"/>
      <c r="F4" s="295"/>
      <c r="G4" s="295"/>
      <c r="H4" s="282" t="s">
        <v>11</v>
      </c>
    </row>
    <row r="5" spans="1:8" ht="44.85" customHeight="1" thickBot="1" x14ac:dyDescent="0.3">
      <c r="A5" s="293"/>
      <c r="B5" s="294"/>
      <c r="C5" s="294"/>
      <c r="D5" s="30" t="s">
        <v>12</v>
      </c>
      <c r="E5" s="30" t="s">
        <v>13</v>
      </c>
      <c r="F5" s="30" t="s">
        <v>14</v>
      </c>
      <c r="G5" s="30" t="s">
        <v>15</v>
      </c>
      <c r="H5" s="296"/>
    </row>
    <row r="6" spans="1:8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ht="16.149999999999999" customHeight="1" x14ac:dyDescent="0.25">
      <c r="A7" s="34"/>
      <c r="B7" s="155"/>
      <c r="C7" s="297" t="s">
        <v>397</v>
      </c>
      <c r="D7" s="298"/>
      <c r="E7" s="298"/>
      <c r="F7" s="298"/>
      <c r="G7" s="299"/>
      <c r="H7" s="36"/>
    </row>
    <row r="8" spans="1:8" ht="30.4" customHeight="1" x14ac:dyDescent="0.25">
      <c r="A8" s="77" t="s">
        <v>16</v>
      </c>
      <c r="B8" s="78" t="s">
        <v>168</v>
      </c>
      <c r="C8" s="79" t="s">
        <v>398</v>
      </c>
      <c r="D8" s="80"/>
      <c r="E8" s="80"/>
      <c r="F8" s="80"/>
      <c r="G8" s="80"/>
      <c r="H8" s="81">
        <f>G8+F8+E8+D8</f>
        <v>0</v>
      </c>
    </row>
    <row r="9" spans="1:8" ht="43.5" customHeight="1" x14ac:dyDescent="0.25">
      <c r="A9" s="77"/>
      <c r="B9" s="78"/>
      <c r="C9" s="79" t="s">
        <v>39</v>
      </c>
      <c r="D9" s="80">
        <v>1</v>
      </c>
      <c r="E9" s="80">
        <v>1</v>
      </c>
      <c r="F9" s="80"/>
      <c r="G9" s="80"/>
      <c r="H9" s="81"/>
    </row>
    <row r="10" spans="1:8" ht="16.149999999999999" customHeight="1" thickBot="1" x14ac:dyDescent="0.3">
      <c r="A10" s="77"/>
      <c r="B10" s="78"/>
      <c r="C10" s="79" t="s">
        <v>118</v>
      </c>
      <c r="D10" s="109">
        <f>D9*D8</f>
        <v>0</v>
      </c>
      <c r="E10" s="109">
        <f>E9*E8</f>
        <v>0</v>
      </c>
      <c r="F10" s="109"/>
      <c r="G10" s="80"/>
      <c r="H10" s="110">
        <f>G10+F10+E10+D10</f>
        <v>0</v>
      </c>
    </row>
    <row r="11" spans="1:8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ht="24.75" customHeight="1" x14ac:dyDescent="0.25">
      <c r="A12" s="95" t="s">
        <v>18</v>
      </c>
      <c r="B12" s="78" t="s">
        <v>111</v>
      </c>
      <c r="C12" s="79" t="s">
        <v>63</v>
      </c>
      <c r="D12" s="96">
        <f>D10*1.8%</f>
        <v>0</v>
      </c>
      <c r="E12" s="96">
        <f>E10*1.8%</f>
        <v>0</v>
      </c>
      <c r="F12" s="97"/>
      <c r="G12" s="97"/>
      <c r="H12" s="98">
        <f>G12+F12+E12+D12</f>
        <v>0</v>
      </c>
    </row>
    <row r="13" spans="1:8" ht="16.149999999999999" customHeight="1" x14ac:dyDescent="0.25">
      <c r="A13" s="77"/>
      <c r="B13" s="78"/>
      <c r="C13" s="79" t="s">
        <v>30</v>
      </c>
      <c r="D13" s="80">
        <f>D12</f>
        <v>0</v>
      </c>
      <c r="E13" s="80">
        <f>E12</f>
        <v>0</v>
      </c>
      <c r="F13" s="80"/>
      <c r="G13" s="80"/>
      <c r="H13" s="81">
        <f>G13+F13+E13+D13</f>
        <v>0</v>
      </c>
    </row>
    <row r="14" spans="1:8" ht="16.149999999999999" customHeight="1" thickBot="1" x14ac:dyDescent="0.3">
      <c r="A14" s="77"/>
      <c r="B14" s="78"/>
      <c r="C14" s="79" t="s">
        <v>40</v>
      </c>
      <c r="D14" s="80">
        <f>D13+D10</f>
        <v>0</v>
      </c>
      <c r="E14" s="80">
        <f>E13+E10</f>
        <v>0</v>
      </c>
      <c r="F14" s="80"/>
      <c r="G14" s="80"/>
      <c r="H14" s="81">
        <f>H13+H10</f>
        <v>0</v>
      </c>
    </row>
    <row r="15" spans="1:8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ht="29.25" customHeight="1" x14ac:dyDescent="0.25">
      <c r="A16" s="95" t="s">
        <v>19</v>
      </c>
      <c r="B16" s="78" t="s">
        <v>113</v>
      </c>
      <c r="C16" s="79" t="s">
        <v>64</v>
      </c>
      <c r="D16" s="96">
        <f>D14*1.5%</f>
        <v>0</v>
      </c>
      <c r="E16" s="96">
        <f>E14*1.5%</f>
        <v>0</v>
      </c>
      <c r="F16" s="97"/>
      <c r="G16" s="97"/>
      <c r="H16" s="98">
        <f>G16+F16+E16+D16</f>
        <v>0</v>
      </c>
    </row>
    <row r="17" spans="1:9" ht="16.149999999999999" customHeight="1" x14ac:dyDescent="0.25">
      <c r="A17" s="77"/>
      <c r="B17" s="78"/>
      <c r="C17" s="79" t="s">
        <v>31</v>
      </c>
      <c r="D17" s="80">
        <f>D16</f>
        <v>0</v>
      </c>
      <c r="E17" s="80">
        <f>E16</f>
        <v>0</v>
      </c>
      <c r="F17" s="80"/>
      <c r="G17" s="80"/>
      <c r="H17" s="81">
        <f>H16</f>
        <v>0</v>
      </c>
    </row>
    <row r="18" spans="1:9" ht="16.149999999999999" customHeight="1" thickBot="1" x14ac:dyDescent="0.3">
      <c r="A18" s="77"/>
      <c r="B18" s="78"/>
      <c r="C18" s="79" t="s">
        <v>119</v>
      </c>
      <c r="D18" s="80">
        <f>D17+D14</f>
        <v>0</v>
      </c>
      <c r="E18" s="80">
        <f>E17+E14</f>
        <v>0</v>
      </c>
      <c r="F18" s="80"/>
      <c r="G18" s="80"/>
      <c r="H18" s="81">
        <f>H17+H14</f>
        <v>0</v>
      </c>
    </row>
    <row r="19" spans="1:9" ht="16.149999999999999" customHeight="1" x14ac:dyDescent="0.25">
      <c r="A19" s="90"/>
      <c r="B19" s="91"/>
      <c r="C19" s="92" t="s">
        <v>52</v>
      </c>
      <c r="D19" s="93"/>
      <c r="E19" s="93"/>
      <c r="F19" s="93"/>
      <c r="G19" s="93"/>
      <c r="H19" s="94"/>
    </row>
    <row r="20" spans="1:9" ht="28.5" customHeight="1" x14ac:dyDescent="0.25">
      <c r="A20" s="99" t="s">
        <v>21</v>
      </c>
      <c r="B20" s="111" t="s">
        <v>116</v>
      </c>
      <c r="C20" s="40" t="s">
        <v>67</v>
      </c>
      <c r="D20" s="96"/>
      <c r="E20" s="97"/>
      <c r="F20" s="97"/>
      <c r="G20" s="97">
        <f>H18*1.93%</f>
        <v>0</v>
      </c>
      <c r="H20" s="98">
        <f>G20</f>
        <v>0</v>
      </c>
      <c r="I20" s="113"/>
    </row>
    <row r="21" spans="1:9" ht="16.5" customHeight="1" x14ac:dyDescent="0.25">
      <c r="A21" s="99"/>
      <c r="B21" s="111"/>
      <c r="C21" s="112" t="s">
        <v>122</v>
      </c>
      <c r="D21" s="96"/>
      <c r="E21" s="97"/>
      <c r="F21" s="97"/>
      <c r="G21" s="97">
        <f>G20</f>
        <v>0</v>
      </c>
      <c r="H21" s="98">
        <f>H20</f>
        <v>0</v>
      </c>
      <c r="I21" s="113"/>
    </row>
    <row r="22" spans="1:9" ht="16.149999999999999" customHeight="1" x14ac:dyDescent="0.25">
      <c r="A22" s="77"/>
      <c r="B22" s="78"/>
      <c r="C22" s="79" t="s">
        <v>120</v>
      </c>
      <c r="D22" s="80">
        <f>D18</f>
        <v>0</v>
      </c>
      <c r="E22" s="80">
        <f>E18</f>
        <v>0</v>
      </c>
      <c r="F22" s="80"/>
      <c r="G22" s="80">
        <f>G20</f>
        <v>0</v>
      </c>
      <c r="H22" s="81">
        <f>H21+H18</f>
        <v>0</v>
      </c>
    </row>
    <row r="23" spans="1:9" ht="16.149999999999999" customHeight="1" x14ac:dyDescent="0.25">
      <c r="A23" s="77" t="s">
        <v>25</v>
      </c>
      <c r="B23" s="78" t="s">
        <v>32</v>
      </c>
      <c r="C23" s="79" t="s">
        <v>46</v>
      </c>
      <c r="D23" s="80">
        <f>D22*2%</f>
        <v>0</v>
      </c>
      <c r="E23" s="80">
        <f>E22*2%</f>
        <v>0</v>
      </c>
      <c r="F23" s="80"/>
      <c r="G23" s="80">
        <f>G22*2%</f>
        <v>0</v>
      </c>
      <c r="H23" s="81">
        <f>G23+F23+E23+D23</f>
        <v>0</v>
      </c>
      <c r="I23" s="114"/>
    </row>
    <row r="24" spans="1:9" ht="16.149999999999999" customHeight="1" x14ac:dyDescent="0.25">
      <c r="A24" s="77" t="s">
        <v>26</v>
      </c>
      <c r="B24" s="78"/>
      <c r="C24" s="79" t="s">
        <v>47</v>
      </c>
      <c r="D24" s="80">
        <f>D23+D22</f>
        <v>0</v>
      </c>
      <c r="E24" s="80">
        <f>E23+E22</f>
        <v>0</v>
      </c>
      <c r="F24" s="80"/>
      <c r="G24" s="80">
        <f>G23+G22</f>
        <v>0</v>
      </c>
      <c r="H24" s="81">
        <f>H23+H22</f>
        <v>0</v>
      </c>
      <c r="I24" s="114"/>
    </row>
    <row r="25" spans="1:9" ht="16.149999999999999" customHeight="1" x14ac:dyDescent="0.25">
      <c r="A25" s="77" t="s">
        <v>27</v>
      </c>
      <c r="B25" s="78"/>
      <c r="C25" s="79" t="s">
        <v>48</v>
      </c>
      <c r="D25" s="80">
        <f>D24*18%</f>
        <v>0</v>
      </c>
      <c r="E25" s="80">
        <f>E24*18%</f>
        <v>0</v>
      </c>
      <c r="F25" s="80"/>
      <c r="G25" s="80">
        <f>G24*18%</f>
        <v>0</v>
      </c>
      <c r="H25" s="81">
        <f>G25+F25+E25+D25</f>
        <v>0</v>
      </c>
      <c r="I25" s="114"/>
    </row>
    <row r="26" spans="1:9" ht="16.149999999999999" customHeight="1" thickBot="1" x14ac:dyDescent="0.3">
      <c r="A26" s="103" t="s">
        <v>28</v>
      </c>
      <c r="B26" s="104"/>
      <c r="C26" s="105" t="s">
        <v>49</v>
      </c>
      <c r="D26" s="106">
        <f>D25+D24</f>
        <v>0</v>
      </c>
      <c r="E26" s="106">
        <f>E25+E24</f>
        <v>0</v>
      </c>
      <c r="F26" s="106"/>
      <c r="G26" s="106">
        <f>G25+G24</f>
        <v>0</v>
      </c>
      <c r="H26" s="107">
        <f>H25+H24</f>
        <v>0</v>
      </c>
      <c r="I26" s="114"/>
    </row>
    <row r="27" spans="1:9" ht="16.149999999999999" customHeight="1" x14ac:dyDescent="0.25">
      <c r="A27" s="270"/>
      <c r="B27" s="275"/>
      <c r="C27" s="275"/>
      <c r="D27" s="275"/>
      <c r="E27" s="275"/>
      <c r="F27" s="275"/>
      <c r="G27" s="275"/>
      <c r="H27" s="275"/>
    </row>
    <row r="28" spans="1:9" ht="16.5" customHeight="1" x14ac:dyDescent="0.25">
      <c r="A28" s="274" t="s">
        <v>33</v>
      </c>
      <c r="B28" s="275"/>
      <c r="C28" s="275"/>
      <c r="D28" s="291"/>
      <c r="E28" s="291"/>
      <c r="F28" s="291"/>
      <c r="G28" s="291"/>
      <c r="H28" s="291"/>
    </row>
    <row r="29" spans="1:9" ht="16.149999999999999" customHeight="1" x14ac:dyDescent="0.25">
      <c r="A29" s="270" t="s">
        <v>34</v>
      </c>
      <c r="B29" s="275"/>
      <c r="C29" s="275"/>
      <c r="D29" s="275"/>
      <c r="E29" s="275"/>
      <c r="F29" s="275"/>
      <c r="G29" s="275"/>
      <c r="H29" s="275"/>
    </row>
    <row r="30" spans="1:9" ht="16.5" customHeight="1" x14ac:dyDescent="0.25">
      <c r="A30" s="274" t="s">
        <v>35</v>
      </c>
      <c r="B30" s="275"/>
      <c r="C30" s="275"/>
      <c r="D30" s="291"/>
      <c r="E30" s="291"/>
      <c r="F30" s="291"/>
      <c r="G30" s="291"/>
      <c r="H30" s="291"/>
    </row>
    <row r="31" spans="1:9" ht="16.149999999999999" customHeight="1" x14ac:dyDescent="0.25">
      <c r="A31" s="270" t="s">
        <v>34</v>
      </c>
      <c r="B31" s="275"/>
      <c r="C31" s="275"/>
      <c r="D31" s="275"/>
      <c r="E31" s="275"/>
      <c r="F31" s="275"/>
      <c r="G31" s="275"/>
      <c r="H31" s="275"/>
    </row>
    <row r="32" spans="1:9" ht="29.25" customHeight="1" x14ac:dyDescent="0.25">
      <c r="A32" s="274" t="s">
        <v>36</v>
      </c>
      <c r="B32" s="275"/>
      <c r="C32" s="115"/>
      <c r="D32" s="154"/>
      <c r="E32" s="291"/>
      <c r="F32" s="291"/>
      <c r="G32" s="291"/>
      <c r="H32" s="291"/>
    </row>
    <row r="33" spans="1:8" ht="16.149999999999999" customHeight="1" x14ac:dyDescent="0.25">
      <c r="A33" s="274"/>
      <c r="B33" s="275"/>
      <c r="C33" s="154"/>
      <c r="D33" s="154"/>
      <c r="E33" s="275"/>
      <c r="F33" s="275"/>
      <c r="G33" s="275"/>
      <c r="H33" s="275"/>
    </row>
    <row r="34" spans="1:8" x14ac:dyDescent="0.25">
      <c r="A34" s="274" t="s">
        <v>6</v>
      </c>
      <c r="B34" s="275"/>
      <c r="C34" s="292"/>
      <c r="D34" s="292"/>
      <c r="E34" s="292"/>
      <c r="F34" s="292"/>
      <c r="G34" s="292"/>
      <c r="H34" s="292"/>
    </row>
    <row r="35" spans="1:8" x14ac:dyDescent="0.25">
      <c r="A35" s="290" t="s">
        <v>37</v>
      </c>
      <c r="B35" s="275"/>
      <c r="C35" s="275"/>
      <c r="D35" s="275"/>
      <c r="E35" s="275"/>
      <c r="F35" s="275"/>
      <c r="G35" s="275"/>
      <c r="H35" s="275"/>
    </row>
  </sheetData>
  <mergeCells count="25">
    <mergeCell ref="A35:D35"/>
    <mergeCell ref="E35:H35"/>
    <mergeCell ref="A31:H31"/>
    <mergeCell ref="A32:B32"/>
    <mergeCell ref="E32:H32"/>
    <mergeCell ref="A33:B33"/>
    <mergeCell ref="E33:H33"/>
    <mergeCell ref="A34:B34"/>
    <mergeCell ref="C34:D34"/>
    <mergeCell ref="E34:H34"/>
    <mergeCell ref="A30:C30"/>
    <mergeCell ref="D30:H30"/>
    <mergeCell ref="A1:H1"/>
    <mergeCell ref="A2:H2"/>
    <mergeCell ref="A3:H3"/>
    <mergeCell ref="A4:A5"/>
    <mergeCell ref="B4:B5"/>
    <mergeCell ref="C4:C5"/>
    <mergeCell ref="D4:G4"/>
    <mergeCell ref="H4:H5"/>
    <mergeCell ref="C7:G7"/>
    <mergeCell ref="A27:H27"/>
    <mergeCell ref="A28:C28"/>
    <mergeCell ref="D28:H28"/>
    <mergeCell ref="A29:H29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8" sqref="D8"/>
    </sheetView>
  </sheetViews>
  <sheetFormatPr defaultRowHeight="15" x14ac:dyDescent="0.25"/>
  <cols>
    <col min="1" max="1" width="4.85546875" customWidth="1"/>
    <col min="2" max="2" width="15.7109375" customWidth="1"/>
    <col min="3" max="3" width="37.85546875" customWidth="1"/>
    <col min="4" max="4" width="14.85546875" customWidth="1"/>
    <col min="5" max="5" width="17.28515625" customWidth="1"/>
    <col min="6" max="6" width="15.42578125" customWidth="1"/>
    <col min="7" max="8" width="12.5703125" customWidth="1"/>
    <col min="250" max="250" width="4.85546875" customWidth="1"/>
    <col min="251" max="251" width="6.5703125" customWidth="1"/>
    <col min="252" max="252" width="10.140625" customWidth="1"/>
    <col min="253" max="253" width="0.42578125" customWidth="1"/>
    <col min="254" max="254" width="2.42578125" customWidth="1"/>
    <col min="255" max="255" width="4.42578125" customWidth="1"/>
    <col min="256" max="256" width="28.85546875" customWidth="1"/>
    <col min="257" max="257" width="2.85546875" customWidth="1"/>
    <col min="258" max="258" width="7.28515625" customWidth="1"/>
    <col min="259" max="259" width="10" customWidth="1"/>
    <col min="260" max="260" width="17.28515625" customWidth="1"/>
    <col min="261" max="261" width="15.42578125" customWidth="1"/>
    <col min="262" max="262" width="17.28515625" customWidth="1"/>
    <col min="263" max="263" width="4.5703125" customWidth="1"/>
    <col min="264" max="264" width="10.140625" customWidth="1"/>
    <col min="506" max="506" width="4.85546875" customWidth="1"/>
    <col min="507" max="507" width="6.5703125" customWidth="1"/>
    <col min="508" max="508" width="10.140625" customWidth="1"/>
    <col min="509" max="509" width="0.42578125" customWidth="1"/>
    <col min="510" max="510" width="2.42578125" customWidth="1"/>
    <col min="511" max="511" width="4.42578125" customWidth="1"/>
    <col min="512" max="512" width="28.85546875" customWidth="1"/>
    <col min="513" max="513" width="2.85546875" customWidth="1"/>
    <col min="514" max="514" width="7.28515625" customWidth="1"/>
    <col min="515" max="515" width="10" customWidth="1"/>
    <col min="516" max="516" width="17.28515625" customWidth="1"/>
    <col min="517" max="517" width="15.42578125" customWidth="1"/>
    <col min="518" max="518" width="17.28515625" customWidth="1"/>
    <col min="519" max="519" width="4.5703125" customWidth="1"/>
    <col min="520" max="520" width="10.140625" customWidth="1"/>
    <col min="762" max="762" width="4.85546875" customWidth="1"/>
    <col min="763" max="763" width="6.5703125" customWidth="1"/>
    <col min="764" max="764" width="10.140625" customWidth="1"/>
    <col min="765" max="765" width="0.42578125" customWidth="1"/>
    <col min="766" max="766" width="2.42578125" customWidth="1"/>
    <col min="767" max="767" width="4.42578125" customWidth="1"/>
    <col min="768" max="768" width="28.85546875" customWidth="1"/>
    <col min="769" max="769" width="2.85546875" customWidth="1"/>
    <col min="770" max="770" width="7.28515625" customWidth="1"/>
    <col min="771" max="771" width="10" customWidth="1"/>
    <col min="772" max="772" width="17.28515625" customWidth="1"/>
    <col min="773" max="773" width="15.42578125" customWidth="1"/>
    <col min="774" max="774" width="17.28515625" customWidth="1"/>
    <col min="775" max="775" width="4.5703125" customWidth="1"/>
    <col min="776" max="776" width="10.140625" customWidth="1"/>
    <col min="1018" max="1018" width="4.85546875" customWidth="1"/>
    <col min="1019" max="1019" width="6.5703125" customWidth="1"/>
    <col min="1020" max="1020" width="10.140625" customWidth="1"/>
    <col min="1021" max="1021" width="0.42578125" customWidth="1"/>
    <col min="1022" max="1022" width="2.42578125" customWidth="1"/>
    <col min="1023" max="1023" width="4.42578125" customWidth="1"/>
    <col min="1024" max="1024" width="28.85546875" customWidth="1"/>
    <col min="1025" max="1025" width="2.85546875" customWidth="1"/>
    <col min="1026" max="1026" width="7.28515625" customWidth="1"/>
    <col min="1027" max="1027" width="10" customWidth="1"/>
    <col min="1028" max="1028" width="17.28515625" customWidth="1"/>
    <col min="1029" max="1029" width="15.42578125" customWidth="1"/>
    <col min="1030" max="1030" width="17.28515625" customWidth="1"/>
    <col min="1031" max="1031" width="4.5703125" customWidth="1"/>
    <col min="1032" max="1032" width="10.140625" customWidth="1"/>
    <col min="1274" max="1274" width="4.85546875" customWidth="1"/>
    <col min="1275" max="1275" width="6.5703125" customWidth="1"/>
    <col min="1276" max="1276" width="10.140625" customWidth="1"/>
    <col min="1277" max="1277" width="0.42578125" customWidth="1"/>
    <col min="1278" max="1278" width="2.42578125" customWidth="1"/>
    <col min="1279" max="1279" width="4.42578125" customWidth="1"/>
    <col min="1280" max="1280" width="28.85546875" customWidth="1"/>
    <col min="1281" max="1281" width="2.85546875" customWidth="1"/>
    <col min="1282" max="1282" width="7.28515625" customWidth="1"/>
    <col min="1283" max="1283" width="10" customWidth="1"/>
    <col min="1284" max="1284" width="17.28515625" customWidth="1"/>
    <col min="1285" max="1285" width="15.42578125" customWidth="1"/>
    <col min="1286" max="1286" width="17.28515625" customWidth="1"/>
    <col min="1287" max="1287" width="4.5703125" customWidth="1"/>
    <col min="1288" max="1288" width="10.140625" customWidth="1"/>
    <col min="1530" max="1530" width="4.85546875" customWidth="1"/>
    <col min="1531" max="1531" width="6.5703125" customWidth="1"/>
    <col min="1532" max="1532" width="10.140625" customWidth="1"/>
    <col min="1533" max="1533" width="0.42578125" customWidth="1"/>
    <col min="1534" max="1534" width="2.42578125" customWidth="1"/>
    <col min="1535" max="1535" width="4.42578125" customWidth="1"/>
    <col min="1536" max="1536" width="28.85546875" customWidth="1"/>
    <col min="1537" max="1537" width="2.85546875" customWidth="1"/>
    <col min="1538" max="1538" width="7.28515625" customWidth="1"/>
    <col min="1539" max="1539" width="10" customWidth="1"/>
    <col min="1540" max="1540" width="17.28515625" customWidth="1"/>
    <col min="1541" max="1541" width="15.42578125" customWidth="1"/>
    <col min="1542" max="1542" width="17.28515625" customWidth="1"/>
    <col min="1543" max="1543" width="4.5703125" customWidth="1"/>
    <col min="1544" max="1544" width="10.140625" customWidth="1"/>
    <col min="1786" max="1786" width="4.85546875" customWidth="1"/>
    <col min="1787" max="1787" width="6.5703125" customWidth="1"/>
    <col min="1788" max="1788" width="10.140625" customWidth="1"/>
    <col min="1789" max="1789" width="0.42578125" customWidth="1"/>
    <col min="1790" max="1790" width="2.42578125" customWidth="1"/>
    <col min="1791" max="1791" width="4.42578125" customWidth="1"/>
    <col min="1792" max="1792" width="28.85546875" customWidth="1"/>
    <col min="1793" max="1793" width="2.85546875" customWidth="1"/>
    <col min="1794" max="1794" width="7.28515625" customWidth="1"/>
    <col min="1795" max="1795" width="10" customWidth="1"/>
    <col min="1796" max="1796" width="17.28515625" customWidth="1"/>
    <col min="1797" max="1797" width="15.42578125" customWidth="1"/>
    <col min="1798" max="1798" width="17.28515625" customWidth="1"/>
    <col min="1799" max="1799" width="4.5703125" customWidth="1"/>
    <col min="1800" max="1800" width="10.140625" customWidth="1"/>
    <col min="2042" max="2042" width="4.85546875" customWidth="1"/>
    <col min="2043" max="2043" width="6.5703125" customWidth="1"/>
    <col min="2044" max="2044" width="10.140625" customWidth="1"/>
    <col min="2045" max="2045" width="0.42578125" customWidth="1"/>
    <col min="2046" max="2046" width="2.42578125" customWidth="1"/>
    <col min="2047" max="2047" width="4.42578125" customWidth="1"/>
    <col min="2048" max="2048" width="28.85546875" customWidth="1"/>
    <col min="2049" max="2049" width="2.85546875" customWidth="1"/>
    <col min="2050" max="2050" width="7.28515625" customWidth="1"/>
    <col min="2051" max="2051" width="10" customWidth="1"/>
    <col min="2052" max="2052" width="17.28515625" customWidth="1"/>
    <col min="2053" max="2053" width="15.42578125" customWidth="1"/>
    <col min="2054" max="2054" width="17.28515625" customWidth="1"/>
    <col min="2055" max="2055" width="4.5703125" customWidth="1"/>
    <col min="2056" max="2056" width="10.140625" customWidth="1"/>
    <col min="2298" max="2298" width="4.85546875" customWidth="1"/>
    <col min="2299" max="2299" width="6.5703125" customWidth="1"/>
    <col min="2300" max="2300" width="10.140625" customWidth="1"/>
    <col min="2301" max="2301" width="0.42578125" customWidth="1"/>
    <col min="2302" max="2302" width="2.42578125" customWidth="1"/>
    <col min="2303" max="2303" width="4.42578125" customWidth="1"/>
    <col min="2304" max="2304" width="28.85546875" customWidth="1"/>
    <col min="2305" max="2305" width="2.85546875" customWidth="1"/>
    <col min="2306" max="2306" width="7.28515625" customWidth="1"/>
    <col min="2307" max="2307" width="10" customWidth="1"/>
    <col min="2308" max="2308" width="17.28515625" customWidth="1"/>
    <col min="2309" max="2309" width="15.42578125" customWidth="1"/>
    <col min="2310" max="2310" width="17.28515625" customWidth="1"/>
    <col min="2311" max="2311" width="4.5703125" customWidth="1"/>
    <col min="2312" max="2312" width="10.140625" customWidth="1"/>
    <col min="2554" max="2554" width="4.85546875" customWidth="1"/>
    <col min="2555" max="2555" width="6.5703125" customWidth="1"/>
    <col min="2556" max="2556" width="10.140625" customWidth="1"/>
    <col min="2557" max="2557" width="0.42578125" customWidth="1"/>
    <col min="2558" max="2558" width="2.42578125" customWidth="1"/>
    <col min="2559" max="2559" width="4.42578125" customWidth="1"/>
    <col min="2560" max="2560" width="28.85546875" customWidth="1"/>
    <col min="2561" max="2561" width="2.85546875" customWidth="1"/>
    <col min="2562" max="2562" width="7.28515625" customWidth="1"/>
    <col min="2563" max="2563" width="10" customWidth="1"/>
    <col min="2564" max="2564" width="17.28515625" customWidth="1"/>
    <col min="2565" max="2565" width="15.42578125" customWidth="1"/>
    <col min="2566" max="2566" width="17.28515625" customWidth="1"/>
    <col min="2567" max="2567" width="4.5703125" customWidth="1"/>
    <col min="2568" max="2568" width="10.140625" customWidth="1"/>
    <col min="2810" max="2810" width="4.85546875" customWidth="1"/>
    <col min="2811" max="2811" width="6.5703125" customWidth="1"/>
    <col min="2812" max="2812" width="10.140625" customWidth="1"/>
    <col min="2813" max="2813" width="0.42578125" customWidth="1"/>
    <col min="2814" max="2814" width="2.42578125" customWidth="1"/>
    <col min="2815" max="2815" width="4.42578125" customWidth="1"/>
    <col min="2816" max="2816" width="28.85546875" customWidth="1"/>
    <col min="2817" max="2817" width="2.85546875" customWidth="1"/>
    <col min="2818" max="2818" width="7.28515625" customWidth="1"/>
    <col min="2819" max="2819" width="10" customWidth="1"/>
    <col min="2820" max="2820" width="17.28515625" customWidth="1"/>
    <col min="2821" max="2821" width="15.42578125" customWidth="1"/>
    <col min="2822" max="2822" width="17.28515625" customWidth="1"/>
    <col min="2823" max="2823" width="4.5703125" customWidth="1"/>
    <col min="2824" max="2824" width="10.140625" customWidth="1"/>
    <col min="3066" max="3066" width="4.85546875" customWidth="1"/>
    <col min="3067" max="3067" width="6.5703125" customWidth="1"/>
    <col min="3068" max="3068" width="10.140625" customWidth="1"/>
    <col min="3069" max="3069" width="0.42578125" customWidth="1"/>
    <col min="3070" max="3070" width="2.42578125" customWidth="1"/>
    <col min="3071" max="3071" width="4.42578125" customWidth="1"/>
    <col min="3072" max="3072" width="28.85546875" customWidth="1"/>
    <col min="3073" max="3073" width="2.85546875" customWidth="1"/>
    <col min="3074" max="3074" width="7.28515625" customWidth="1"/>
    <col min="3075" max="3075" width="10" customWidth="1"/>
    <col min="3076" max="3076" width="17.28515625" customWidth="1"/>
    <col min="3077" max="3077" width="15.42578125" customWidth="1"/>
    <col min="3078" max="3078" width="17.28515625" customWidth="1"/>
    <col min="3079" max="3079" width="4.5703125" customWidth="1"/>
    <col min="3080" max="3080" width="10.140625" customWidth="1"/>
    <col min="3322" max="3322" width="4.85546875" customWidth="1"/>
    <col min="3323" max="3323" width="6.5703125" customWidth="1"/>
    <col min="3324" max="3324" width="10.140625" customWidth="1"/>
    <col min="3325" max="3325" width="0.42578125" customWidth="1"/>
    <col min="3326" max="3326" width="2.42578125" customWidth="1"/>
    <col min="3327" max="3327" width="4.42578125" customWidth="1"/>
    <col min="3328" max="3328" width="28.85546875" customWidth="1"/>
    <col min="3329" max="3329" width="2.85546875" customWidth="1"/>
    <col min="3330" max="3330" width="7.28515625" customWidth="1"/>
    <col min="3331" max="3331" width="10" customWidth="1"/>
    <col min="3332" max="3332" width="17.28515625" customWidth="1"/>
    <col min="3333" max="3333" width="15.42578125" customWidth="1"/>
    <col min="3334" max="3334" width="17.28515625" customWidth="1"/>
    <col min="3335" max="3335" width="4.5703125" customWidth="1"/>
    <col min="3336" max="3336" width="10.140625" customWidth="1"/>
    <col min="3578" max="3578" width="4.85546875" customWidth="1"/>
    <col min="3579" max="3579" width="6.5703125" customWidth="1"/>
    <col min="3580" max="3580" width="10.140625" customWidth="1"/>
    <col min="3581" max="3581" width="0.42578125" customWidth="1"/>
    <col min="3582" max="3582" width="2.42578125" customWidth="1"/>
    <col min="3583" max="3583" width="4.42578125" customWidth="1"/>
    <col min="3584" max="3584" width="28.85546875" customWidth="1"/>
    <col min="3585" max="3585" width="2.85546875" customWidth="1"/>
    <col min="3586" max="3586" width="7.28515625" customWidth="1"/>
    <col min="3587" max="3587" width="10" customWidth="1"/>
    <col min="3588" max="3588" width="17.28515625" customWidth="1"/>
    <col min="3589" max="3589" width="15.42578125" customWidth="1"/>
    <col min="3590" max="3590" width="17.28515625" customWidth="1"/>
    <col min="3591" max="3591" width="4.5703125" customWidth="1"/>
    <col min="3592" max="3592" width="10.140625" customWidth="1"/>
    <col min="3834" max="3834" width="4.85546875" customWidth="1"/>
    <col min="3835" max="3835" width="6.5703125" customWidth="1"/>
    <col min="3836" max="3836" width="10.140625" customWidth="1"/>
    <col min="3837" max="3837" width="0.42578125" customWidth="1"/>
    <col min="3838" max="3838" width="2.42578125" customWidth="1"/>
    <col min="3839" max="3839" width="4.42578125" customWidth="1"/>
    <col min="3840" max="3840" width="28.85546875" customWidth="1"/>
    <col min="3841" max="3841" width="2.85546875" customWidth="1"/>
    <col min="3842" max="3842" width="7.28515625" customWidth="1"/>
    <col min="3843" max="3843" width="10" customWidth="1"/>
    <col min="3844" max="3844" width="17.28515625" customWidth="1"/>
    <col min="3845" max="3845" width="15.42578125" customWidth="1"/>
    <col min="3846" max="3846" width="17.28515625" customWidth="1"/>
    <col min="3847" max="3847" width="4.5703125" customWidth="1"/>
    <col min="3848" max="3848" width="10.140625" customWidth="1"/>
    <col min="4090" max="4090" width="4.85546875" customWidth="1"/>
    <col min="4091" max="4091" width="6.5703125" customWidth="1"/>
    <col min="4092" max="4092" width="10.140625" customWidth="1"/>
    <col min="4093" max="4093" width="0.42578125" customWidth="1"/>
    <col min="4094" max="4094" width="2.42578125" customWidth="1"/>
    <col min="4095" max="4095" width="4.42578125" customWidth="1"/>
    <col min="4096" max="4096" width="28.85546875" customWidth="1"/>
    <col min="4097" max="4097" width="2.85546875" customWidth="1"/>
    <col min="4098" max="4098" width="7.28515625" customWidth="1"/>
    <col min="4099" max="4099" width="10" customWidth="1"/>
    <col min="4100" max="4100" width="17.28515625" customWidth="1"/>
    <col min="4101" max="4101" width="15.42578125" customWidth="1"/>
    <col min="4102" max="4102" width="17.28515625" customWidth="1"/>
    <col min="4103" max="4103" width="4.5703125" customWidth="1"/>
    <col min="4104" max="4104" width="10.140625" customWidth="1"/>
    <col min="4346" max="4346" width="4.85546875" customWidth="1"/>
    <col min="4347" max="4347" width="6.5703125" customWidth="1"/>
    <col min="4348" max="4348" width="10.140625" customWidth="1"/>
    <col min="4349" max="4349" width="0.42578125" customWidth="1"/>
    <col min="4350" max="4350" width="2.42578125" customWidth="1"/>
    <col min="4351" max="4351" width="4.42578125" customWidth="1"/>
    <col min="4352" max="4352" width="28.85546875" customWidth="1"/>
    <col min="4353" max="4353" width="2.85546875" customWidth="1"/>
    <col min="4354" max="4354" width="7.28515625" customWidth="1"/>
    <col min="4355" max="4355" width="10" customWidth="1"/>
    <col min="4356" max="4356" width="17.28515625" customWidth="1"/>
    <col min="4357" max="4357" width="15.42578125" customWidth="1"/>
    <col min="4358" max="4358" width="17.28515625" customWidth="1"/>
    <col min="4359" max="4359" width="4.5703125" customWidth="1"/>
    <col min="4360" max="4360" width="10.140625" customWidth="1"/>
    <col min="4602" max="4602" width="4.85546875" customWidth="1"/>
    <col min="4603" max="4603" width="6.5703125" customWidth="1"/>
    <col min="4604" max="4604" width="10.140625" customWidth="1"/>
    <col min="4605" max="4605" width="0.42578125" customWidth="1"/>
    <col min="4606" max="4606" width="2.42578125" customWidth="1"/>
    <col min="4607" max="4607" width="4.42578125" customWidth="1"/>
    <col min="4608" max="4608" width="28.85546875" customWidth="1"/>
    <col min="4609" max="4609" width="2.85546875" customWidth="1"/>
    <col min="4610" max="4610" width="7.28515625" customWidth="1"/>
    <col min="4611" max="4611" width="10" customWidth="1"/>
    <col min="4612" max="4612" width="17.28515625" customWidth="1"/>
    <col min="4613" max="4613" width="15.42578125" customWidth="1"/>
    <col min="4614" max="4614" width="17.28515625" customWidth="1"/>
    <col min="4615" max="4615" width="4.5703125" customWidth="1"/>
    <col min="4616" max="4616" width="10.140625" customWidth="1"/>
    <col min="4858" max="4858" width="4.85546875" customWidth="1"/>
    <col min="4859" max="4859" width="6.5703125" customWidth="1"/>
    <col min="4860" max="4860" width="10.140625" customWidth="1"/>
    <col min="4861" max="4861" width="0.42578125" customWidth="1"/>
    <col min="4862" max="4862" width="2.42578125" customWidth="1"/>
    <col min="4863" max="4863" width="4.42578125" customWidth="1"/>
    <col min="4864" max="4864" width="28.85546875" customWidth="1"/>
    <col min="4865" max="4865" width="2.85546875" customWidth="1"/>
    <col min="4866" max="4866" width="7.28515625" customWidth="1"/>
    <col min="4867" max="4867" width="10" customWidth="1"/>
    <col min="4868" max="4868" width="17.28515625" customWidth="1"/>
    <col min="4869" max="4869" width="15.42578125" customWidth="1"/>
    <col min="4870" max="4870" width="17.28515625" customWidth="1"/>
    <col min="4871" max="4871" width="4.5703125" customWidth="1"/>
    <col min="4872" max="4872" width="10.140625" customWidth="1"/>
    <col min="5114" max="5114" width="4.85546875" customWidth="1"/>
    <col min="5115" max="5115" width="6.5703125" customWidth="1"/>
    <col min="5116" max="5116" width="10.140625" customWidth="1"/>
    <col min="5117" max="5117" width="0.42578125" customWidth="1"/>
    <col min="5118" max="5118" width="2.42578125" customWidth="1"/>
    <col min="5119" max="5119" width="4.42578125" customWidth="1"/>
    <col min="5120" max="5120" width="28.85546875" customWidth="1"/>
    <col min="5121" max="5121" width="2.85546875" customWidth="1"/>
    <col min="5122" max="5122" width="7.28515625" customWidth="1"/>
    <col min="5123" max="5123" width="10" customWidth="1"/>
    <col min="5124" max="5124" width="17.28515625" customWidth="1"/>
    <col min="5125" max="5125" width="15.42578125" customWidth="1"/>
    <col min="5126" max="5126" width="17.28515625" customWidth="1"/>
    <col min="5127" max="5127" width="4.5703125" customWidth="1"/>
    <col min="5128" max="5128" width="10.140625" customWidth="1"/>
    <col min="5370" max="5370" width="4.85546875" customWidth="1"/>
    <col min="5371" max="5371" width="6.5703125" customWidth="1"/>
    <col min="5372" max="5372" width="10.140625" customWidth="1"/>
    <col min="5373" max="5373" width="0.42578125" customWidth="1"/>
    <col min="5374" max="5374" width="2.42578125" customWidth="1"/>
    <col min="5375" max="5375" width="4.42578125" customWidth="1"/>
    <col min="5376" max="5376" width="28.85546875" customWidth="1"/>
    <col min="5377" max="5377" width="2.85546875" customWidth="1"/>
    <col min="5378" max="5378" width="7.28515625" customWidth="1"/>
    <col min="5379" max="5379" width="10" customWidth="1"/>
    <col min="5380" max="5380" width="17.28515625" customWidth="1"/>
    <col min="5381" max="5381" width="15.42578125" customWidth="1"/>
    <col min="5382" max="5382" width="17.28515625" customWidth="1"/>
    <col min="5383" max="5383" width="4.5703125" customWidth="1"/>
    <col min="5384" max="5384" width="10.140625" customWidth="1"/>
    <col min="5626" max="5626" width="4.85546875" customWidth="1"/>
    <col min="5627" max="5627" width="6.5703125" customWidth="1"/>
    <col min="5628" max="5628" width="10.140625" customWidth="1"/>
    <col min="5629" max="5629" width="0.42578125" customWidth="1"/>
    <col min="5630" max="5630" width="2.42578125" customWidth="1"/>
    <col min="5631" max="5631" width="4.42578125" customWidth="1"/>
    <col min="5632" max="5632" width="28.85546875" customWidth="1"/>
    <col min="5633" max="5633" width="2.85546875" customWidth="1"/>
    <col min="5634" max="5634" width="7.28515625" customWidth="1"/>
    <col min="5635" max="5635" width="10" customWidth="1"/>
    <col min="5636" max="5636" width="17.28515625" customWidth="1"/>
    <col min="5637" max="5637" width="15.42578125" customWidth="1"/>
    <col min="5638" max="5638" width="17.28515625" customWidth="1"/>
    <col min="5639" max="5639" width="4.5703125" customWidth="1"/>
    <col min="5640" max="5640" width="10.140625" customWidth="1"/>
    <col min="5882" max="5882" width="4.85546875" customWidth="1"/>
    <col min="5883" max="5883" width="6.5703125" customWidth="1"/>
    <col min="5884" max="5884" width="10.140625" customWidth="1"/>
    <col min="5885" max="5885" width="0.42578125" customWidth="1"/>
    <col min="5886" max="5886" width="2.42578125" customWidth="1"/>
    <col min="5887" max="5887" width="4.42578125" customWidth="1"/>
    <col min="5888" max="5888" width="28.85546875" customWidth="1"/>
    <col min="5889" max="5889" width="2.85546875" customWidth="1"/>
    <col min="5890" max="5890" width="7.28515625" customWidth="1"/>
    <col min="5891" max="5891" width="10" customWidth="1"/>
    <col min="5892" max="5892" width="17.28515625" customWidth="1"/>
    <col min="5893" max="5893" width="15.42578125" customWidth="1"/>
    <col min="5894" max="5894" width="17.28515625" customWidth="1"/>
    <col min="5895" max="5895" width="4.5703125" customWidth="1"/>
    <col min="5896" max="5896" width="10.140625" customWidth="1"/>
    <col min="6138" max="6138" width="4.85546875" customWidth="1"/>
    <col min="6139" max="6139" width="6.5703125" customWidth="1"/>
    <col min="6140" max="6140" width="10.140625" customWidth="1"/>
    <col min="6141" max="6141" width="0.42578125" customWidth="1"/>
    <col min="6142" max="6142" width="2.42578125" customWidth="1"/>
    <col min="6143" max="6143" width="4.42578125" customWidth="1"/>
    <col min="6144" max="6144" width="28.85546875" customWidth="1"/>
    <col min="6145" max="6145" width="2.85546875" customWidth="1"/>
    <col min="6146" max="6146" width="7.28515625" customWidth="1"/>
    <col min="6147" max="6147" width="10" customWidth="1"/>
    <col min="6148" max="6148" width="17.28515625" customWidth="1"/>
    <col min="6149" max="6149" width="15.42578125" customWidth="1"/>
    <col min="6150" max="6150" width="17.28515625" customWidth="1"/>
    <col min="6151" max="6151" width="4.5703125" customWidth="1"/>
    <col min="6152" max="6152" width="10.140625" customWidth="1"/>
    <col min="6394" max="6394" width="4.85546875" customWidth="1"/>
    <col min="6395" max="6395" width="6.5703125" customWidth="1"/>
    <col min="6396" max="6396" width="10.140625" customWidth="1"/>
    <col min="6397" max="6397" width="0.42578125" customWidth="1"/>
    <col min="6398" max="6398" width="2.42578125" customWidth="1"/>
    <col min="6399" max="6399" width="4.42578125" customWidth="1"/>
    <col min="6400" max="6400" width="28.85546875" customWidth="1"/>
    <col min="6401" max="6401" width="2.85546875" customWidth="1"/>
    <col min="6402" max="6402" width="7.28515625" customWidth="1"/>
    <col min="6403" max="6403" width="10" customWidth="1"/>
    <col min="6404" max="6404" width="17.28515625" customWidth="1"/>
    <col min="6405" max="6405" width="15.42578125" customWidth="1"/>
    <col min="6406" max="6406" width="17.28515625" customWidth="1"/>
    <col min="6407" max="6407" width="4.5703125" customWidth="1"/>
    <col min="6408" max="6408" width="10.140625" customWidth="1"/>
    <col min="6650" max="6650" width="4.85546875" customWidth="1"/>
    <col min="6651" max="6651" width="6.5703125" customWidth="1"/>
    <col min="6652" max="6652" width="10.140625" customWidth="1"/>
    <col min="6653" max="6653" width="0.42578125" customWidth="1"/>
    <col min="6654" max="6654" width="2.42578125" customWidth="1"/>
    <col min="6655" max="6655" width="4.42578125" customWidth="1"/>
    <col min="6656" max="6656" width="28.85546875" customWidth="1"/>
    <col min="6657" max="6657" width="2.85546875" customWidth="1"/>
    <col min="6658" max="6658" width="7.28515625" customWidth="1"/>
    <col min="6659" max="6659" width="10" customWidth="1"/>
    <col min="6660" max="6660" width="17.28515625" customWidth="1"/>
    <col min="6661" max="6661" width="15.42578125" customWidth="1"/>
    <col min="6662" max="6662" width="17.28515625" customWidth="1"/>
    <col min="6663" max="6663" width="4.5703125" customWidth="1"/>
    <col min="6664" max="6664" width="10.140625" customWidth="1"/>
    <col min="6906" max="6906" width="4.85546875" customWidth="1"/>
    <col min="6907" max="6907" width="6.5703125" customWidth="1"/>
    <col min="6908" max="6908" width="10.140625" customWidth="1"/>
    <col min="6909" max="6909" width="0.42578125" customWidth="1"/>
    <col min="6910" max="6910" width="2.42578125" customWidth="1"/>
    <col min="6911" max="6911" width="4.42578125" customWidth="1"/>
    <col min="6912" max="6912" width="28.85546875" customWidth="1"/>
    <col min="6913" max="6913" width="2.85546875" customWidth="1"/>
    <col min="6914" max="6914" width="7.28515625" customWidth="1"/>
    <col min="6915" max="6915" width="10" customWidth="1"/>
    <col min="6916" max="6916" width="17.28515625" customWidth="1"/>
    <col min="6917" max="6917" width="15.42578125" customWidth="1"/>
    <col min="6918" max="6918" width="17.28515625" customWidth="1"/>
    <col min="6919" max="6919" width="4.5703125" customWidth="1"/>
    <col min="6920" max="6920" width="10.140625" customWidth="1"/>
    <col min="7162" max="7162" width="4.85546875" customWidth="1"/>
    <col min="7163" max="7163" width="6.5703125" customWidth="1"/>
    <col min="7164" max="7164" width="10.140625" customWidth="1"/>
    <col min="7165" max="7165" width="0.42578125" customWidth="1"/>
    <col min="7166" max="7166" width="2.42578125" customWidth="1"/>
    <col min="7167" max="7167" width="4.42578125" customWidth="1"/>
    <col min="7168" max="7168" width="28.85546875" customWidth="1"/>
    <col min="7169" max="7169" width="2.85546875" customWidth="1"/>
    <col min="7170" max="7170" width="7.28515625" customWidth="1"/>
    <col min="7171" max="7171" width="10" customWidth="1"/>
    <col min="7172" max="7172" width="17.28515625" customWidth="1"/>
    <col min="7173" max="7173" width="15.42578125" customWidth="1"/>
    <col min="7174" max="7174" width="17.28515625" customWidth="1"/>
    <col min="7175" max="7175" width="4.5703125" customWidth="1"/>
    <col min="7176" max="7176" width="10.140625" customWidth="1"/>
    <col min="7418" max="7418" width="4.85546875" customWidth="1"/>
    <col min="7419" max="7419" width="6.5703125" customWidth="1"/>
    <col min="7420" max="7420" width="10.140625" customWidth="1"/>
    <col min="7421" max="7421" width="0.42578125" customWidth="1"/>
    <col min="7422" max="7422" width="2.42578125" customWidth="1"/>
    <col min="7423" max="7423" width="4.42578125" customWidth="1"/>
    <col min="7424" max="7424" width="28.85546875" customWidth="1"/>
    <col min="7425" max="7425" width="2.85546875" customWidth="1"/>
    <col min="7426" max="7426" width="7.28515625" customWidth="1"/>
    <col min="7427" max="7427" width="10" customWidth="1"/>
    <col min="7428" max="7428" width="17.28515625" customWidth="1"/>
    <col min="7429" max="7429" width="15.42578125" customWidth="1"/>
    <col min="7430" max="7430" width="17.28515625" customWidth="1"/>
    <col min="7431" max="7431" width="4.5703125" customWidth="1"/>
    <col min="7432" max="7432" width="10.140625" customWidth="1"/>
    <col min="7674" max="7674" width="4.85546875" customWidth="1"/>
    <col min="7675" max="7675" width="6.5703125" customWidth="1"/>
    <col min="7676" max="7676" width="10.140625" customWidth="1"/>
    <col min="7677" max="7677" width="0.42578125" customWidth="1"/>
    <col min="7678" max="7678" width="2.42578125" customWidth="1"/>
    <col min="7679" max="7679" width="4.42578125" customWidth="1"/>
    <col min="7680" max="7680" width="28.85546875" customWidth="1"/>
    <col min="7681" max="7681" width="2.85546875" customWidth="1"/>
    <col min="7682" max="7682" width="7.28515625" customWidth="1"/>
    <col min="7683" max="7683" width="10" customWidth="1"/>
    <col min="7684" max="7684" width="17.28515625" customWidth="1"/>
    <col min="7685" max="7685" width="15.42578125" customWidth="1"/>
    <col min="7686" max="7686" width="17.28515625" customWidth="1"/>
    <col min="7687" max="7687" width="4.5703125" customWidth="1"/>
    <col min="7688" max="7688" width="10.140625" customWidth="1"/>
    <col min="7930" max="7930" width="4.85546875" customWidth="1"/>
    <col min="7931" max="7931" width="6.5703125" customWidth="1"/>
    <col min="7932" max="7932" width="10.140625" customWidth="1"/>
    <col min="7933" max="7933" width="0.42578125" customWidth="1"/>
    <col min="7934" max="7934" width="2.42578125" customWidth="1"/>
    <col min="7935" max="7935" width="4.42578125" customWidth="1"/>
    <col min="7936" max="7936" width="28.85546875" customWidth="1"/>
    <col min="7937" max="7937" width="2.85546875" customWidth="1"/>
    <col min="7938" max="7938" width="7.28515625" customWidth="1"/>
    <col min="7939" max="7939" width="10" customWidth="1"/>
    <col min="7940" max="7940" width="17.28515625" customWidth="1"/>
    <col min="7941" max="7941" width="15.42578125" customWidth="1"/>
    <col min="7942" max="7942" width="17.28515625" customWidth="1"/>
    <col min="7943" max="7943" width="4.5703125" customWidth="1"/>
    <col min="7944" max="7944" width="10.140625" customWidth="1"/>
    <col min="8186" max="8186" width="4.85546875" customWidth="1"/>
    <col min="8187" max="8187" width="6.5703125" customWidth="1"/>
    <col min="8188" max="8188" width="10.140625" customWidth="1"/>
    <col min="8189" max="8189" width="0.42578125" customWidth="1"/>
    <col min="8190" max="8190" width="2.42578125" customWidth="1"/>
    <col min="8191" max="8191" width="4.42578125" customWidth="1"/>
    <col min="8192" max="8192" width="28.85546875" customWidth="1"/>
    <col min="8193" max="8193" width="2.85546875" customWidth="1"/>
    <col min="8194" max="8194" width="7.28515625" customWidth="1"/>
    <col min="8195" max="8195" width="10" customWidth="1"/>
    <col min="8196" max="8196" width="17.28515625" customWidth="1"/>
    <col min="8197" max="8197" width="15.42578125" customWidth="1"/>
    <col min="8198" max="8198" width="17.28515625" customWidth="1"/>
    <col min="8199" max="8199" width="4.5703125" customWidth="1"/>
    <col min="8200" max="8200" width="10.140625" customWidth="1"/>
    <col min="8442" max="8442" width="4.85546875" customWidth="1"/>
    <col min="8443" max="8443" width="6.5703125" customWidth="1"/>
    <col min="8444" max="8444" width="10.140625" customWidth="1"/>
    <col min="8445" max="8445" width="0.42578125" customWidth="1"/>
    <col min="8446" max="8446" width="2.42578125" customWidth="1"/>
    <col min="8447" max="8447" width="4.42578125" customWidth="1"/>
    <col min="8448" max="8448" width="28.85546875" customWidth="1"/>
    <col min="8449" max="8449" width="2.85546875" customWidth="1"/>
    <col min="8450" max="8450" width="7.28515625" customWidth="1"/>
    <col min="8451" max="8451" width="10" customWidth="1"/>
    <col min="8452" max="8452" width="17.28515625" customWidth="1"/>
    <col min="8453" max="8453" width="15.42578125" customWidth="1"/>
    <col min="8454" max="8454" width="17.28515625" customWidth="1"/>
    <col min="8455" max="8455" width="4.5703125" customWidth="1"/>
    <col min="8456" max="8456" width="10.140625" customWidth="1"/>
    <col min="8698" max="8698" width="4.85546875" customWidth="1"/>
    <col min="8699" max="8699" width="6.5703125" customWidth="1"/>
    <col min="8700" max="8700" width="10.140625" customWidth="1"/>
    <col min="8701" max="8701" width="0.42578125" customWidth="1"/>
    <col min="8702" max="8702" width="2.42578125" customWidth="1"/>
    <col min="8703" max="8703" width="4.42578125" customWidth="1"/>
    <col min="8704" max="8704" width="28.85546875" customWidth="1"/>
    <col min="8705" max="8705" width="2.85546875" customWidth="1"/>
    <col min="8706" max="8706" width="7.28515625" customWidth="1"/>
    <col min="8707" max="8707" width="10" customWidth="1"/>
    <col min="8708" max="8708" width="17.28515625" customWidth="1"/>
    <col min="8709" max="8709" width="15.42578125" customWidth="1"/>
    <col min="8710" max="8710" width="17.28515625" customWidth="1"/>
    <col min="8711" max="8711" width="4.5703125" customWidth="1"/>
    <col min="8712" max="8712" width="10.140625" customWidth="1"/>
    <col min="8954" max="8954" width="4.85546875" customWidth="1"/>
    <col min="8955" max="8955" width="6.5703125" customWidth="1"/>
    <col min="8956" max="8956" width="10.140625" customWidth="1"/>
    <col min="8957" max="8957" width="0.42578125" customWidth="1"/>
    <col min="8958" max="8958" width="2.42578125" customWidth="1"/>
    <col min="8959" max="8959" width="4.42578125" customWidth="1"/>
    <col min="8960" max="8960" width="28.85546875" customWidth="1"/>
    <col min="8961" max="8961" width="2.85546875" customWidth="1"/>
    <col min="8962" max="8962" width="7.28515625" customWidth="1"/>
    <col min="8963" max="8963" width="10" customWidth="1"/>
    <col min="8964" max="8964" width="17.28515625" customWidth="1"/>
    <col min="8965" max="8965" width="15.42578125" customWidth="1"/>
    <col min="8966" max="8966" width="17.28515625" customWidth="1"/>
    <col min="8967" max="8967" width="4.5703125" customWidth="1"/>
    <col min="8968" max="8968" width="10.140625" customWidth="1"/>
    <col min="9210" max="9210" width="4.85546875" customWidth="1"/>
    <col min="9211" max="9211" width="6.5703125" customWidth="1"/>
    <col min="9212" max="9212" width="10.140625" customWidth="1"/>
    <col min="9213" max="9213" width="0.42578125" customWidth="1"/>
    <col min="9214" max="9214" width="2.42578125" customWidth="1"/>
    <col min="9215" max="9215" width="4.42578125" customWidth="1"/>
    <col min="9216" max="9216" width="28.85546875" customWidth="1"/>
    <col min="9217" max="9217" width="2.85546875" customWidth="1"/>
    <col min="9218" max="9218" width="7.28515625" customWidth="1"/>
    <col min="9219" max="9219" width="10" customWidth="1"/>
    <col min="9220" max="9220" width="17.28515625" customWidth="1"/>
    <col min="9221" max="9221" width="15.42578125" customWidth="1"/>
    <col min="9222" max="9222" width="17.28515625" customWidth="1"/>
    <col min="9223" max="9223" width="4.5703125" customWidth="1"/>
    <col min="9224" max="9224" width="10.140625" customWidth="1"/>
    <col min="9466" max="9466" width="4.85546875" customWidth="1"/>
    <col min="9467" max="9467" width="6.5703125" customWidth="1"/>
    <col min="9468" max="9468" width="10.140625" customWidth="1"/>
    <col min="9469" max="9469" width="0.42578125" customWidth="1"/>
    <col min="9470" max="9470" width="2.42578125" customWidth="1"/>
    <col min="9471" max="9471" width="4.42578125" customWidth="1"/>
    <col min="9472" max="9472" width="28.85546875" customWidth="1"/>
    <col min="9473" max="9473" width="2.85546875" customWidth="1"/>
    <col min="9474" max="9474" width="7.28515625" customWidth="1"/>
    <col min="9475" max="9475" width="10" customWidth="1"/>
    <col min="9476" max="9476" width="17.28515625" customWidth="1"/>
    <col min="9477" max="9477" width="15.42578125" customWidth="1"/>
    <col min="9478" max="9478" width="17.28515625" customWidth="1"/>
    <col min="9479" max="9479" width="4.5703125" customWidth="1"/>
    <col min="9480" max="9480" width="10.140625" customWidth="1"/>
    <col min="9722" max="9722" width="4.85546875" customWidth="1"/>
    <col min="9723" max="9723" width="6.5703125" customWidth="1"/>
    <col min="9724" max="9724" width="10.140625" customWidth="1"/>
    <col min="9725" max="9725" width="0.42578125" customWidth="1"/>
    <col min="9726" max="9726" width="2.42578125" customWidth="1"/>
    <col min="9727" max="9727" width="4.42578125" customWidth="1"/>
    <col min="9728" max="9728" width="28.85546875" customWidth="1"/>
    <col min="9729" max="9729" width="2.85546875" customWidth="1"/>
    <col min="9730" max="9730" width="7.28515625" customWidth="1"/>
    <col min="9731" max="9731" width="10" customWidth="1"/>
    <col min="9732" max="9732" width="17.28515625" customWidth="1"/>
    <col min="9733" max="9733" width="15.42578125" customWidth="1"/>
    <col min="9734" max="9734" width="17.28515625" customWidth="1"/>
    <col min="9735" max="9735" width="4.5703125" customWidth="1"/>
    <col min="9736" max="9736" width="10.140625" customWidth="1"/>
    <col min="9978" max="9978" width="4.85546875" customWidth="1"/>
    <col min="9979" max="9979" width="6.5703125" customWidth="1"/>
    <col min="9980" max="9980" width="10.140625" customWidth="1"/>
    <col min="9981" max="9981" width="0.42578125" customWidth="1"/>
    <col min="9982" max="9982" width="2.42578125" customWidth="1"/>
    <col min="9983" max="9983" width="4.42578125" customWidth="1"/>
    <col min="9984" max="9984" width="28.85546875" customWidth="1"/>
    <col min="9985" max="9985" width="2.85546875" customWidth="1"/>
    <col min="9986" max="9986" width="7.28515625" customWidth="1"/>
    <col min="9987" max="9987" width="10" customWidth="1"/>
    <col min="9988" max="9988" width="17.28515625" customWidth="1"/>
    <col min="9989" max="9989" width="15.42578125" customWidth="1"/>
    <col min="9990" max="9990" width="17.28515625" customWidth="1"/>
    <col min="9991" max="9991" width="4.5703125" customWidth="1"/>
    <col min="9992" max="9992" width="10.140625" customWidth="1"/>
    <col min="10234" max="10234" width="4.85546875" customWidth="1"/>
    <col min="10235" max="10235" width="6.5703125" customWidth="1"/>
    <col min="10236" max="10236" width="10.140625" customWidth="1"/>
    <col min="10237" max="10237" width="0.42578125" customWidth="1"/>
    <col min="10238" max="10238" width="2.42578125" customWidth="1"/>
    <col min="10239" max="10239" width="4.42578125" customWidth="1"/>
    <col min="10240" max="10240" width="28.85546875" customWidth="1"/>
    <col min="10241" max="10241" width="2.85546875" customWidth="1"/>
    <col min="10242" max="10242" width="7.28515625" customWidth="1"/>
    <col min="10243" max="10243" width="10" customWidth="1"/>
    <col min="10244" max="10244" width="17.28515625" customWidth="1"/>
    <col min="10245" max="10245" width="15.42578125" customWidth="1"/>
    <col min="10246" max="10246" width="17.28515625" customWidth="1"/>
    <col min="10247" max="10247" width="4.5703125" customWidth="1"/>
    <col min="10248" max="10248" width="10.140625" customWidth="1"/>
    <col min="10490" max="10490" width="4.85546875" customWidth="1"/>
    <col min="10491" max="10491" width="6.5703125" customWidth="1"/>
    <col min="10492" max="10492" width="10.140625" customWidth="1"/>
    <col min="10493" max="10493" width="0.42578125" customWidth="1"/>
    <col min="10494" max="10494" width="2.42578125" customWidth="1"/>
    <col min="10495" max="10495" width="4.42578125" customWidth="1"/>
    <col min="10496" max="10496" width="28.85546875" customWidth="1"/>
    <col min="10497" max="10497" width="2.85546875" customWidth="1"/>
    <col min="10498" max="10498" width="7.28515625" customWidth="1"/>
    <col min="10499" max="10499" width="10" customWidth="1"/>
    <col min="10500" max="10500" width="17.28515625" customWidth="1"/>
    <col min="10501" max="10501" width="15.42578125" customWidth="1"/>
    <col min="10502" max="10502" width="17.28515625" customWidth="1"/>
    <col min="10503" max="10503" width="4.5703125" customWidth="1"/>
    <col min="10504" max="10504" width="10.140625" customWidth="1"/>
    <col min="10746" max="10746" width="4.85546875" customWidth="1"/>
    <col min="10747" max="10747" width="6.5703125" customWidth="1"/>
    <col min="10748" max="10748" width="10.140625" customWidth="1"/>
    <col min="10749" max="10749" width="0.42578125" customWidth="1"/>
    <col min="10750" max="10750" width="2.42578125" customWidth="1"/>
    <col min="10751" max="10751" width="4.42578125" customWidth="1"/>
    <col min="10752" max="10752" width="28.85546875" customWidth="1"/>
    <col min="10753" max="10753" width="2.85546875" customWidth="1"/>
    <col min="10754" max="10754" width="7.28515625" customWidth="1"/>
    <col min="10755" max="10755" width="10" customWidth="1"/>
    <col min="10756" max="10756" width="17.28515625" customWidth="1"/>
    <col min="10757" max="10757" width="15.42578125" customWidth="1"/>
    <col min="10758" max="10758" width="17.28515625" customWidth="1"/>
    <col min="10759" max="10759" width="4.5703125" customWidth="1"/>
    <col min="10760" max="10760" width="10.140625" customWidth="1"/>
    <col min="11002" max="11002" width="4.85546875" customWidth="1"/>
    <col min="11003" max="11003" width="6.5703125" customWidth="1"/>
    <col min="11004" max="11004" width="10.140625" customWidth="1"/>
    <col min="11005" max="11005" width="0.42578125" customWidth="1"/>
    <col min="11006" max="11006" width="2.42578125" customWidth="1"/>
    <col min="11007" max="11007" width="4.42578125" customWidth="1"/>
    <col min="11008" max="11008" width="28.85546875" customWidth="1"/>
    <col min="11009" max="11009" width="2.85546875" customWidth="1"/>
    <col min="11010" max="11010" width="7.28515625" customWidth="1"/>
    <col min="11011" max="11011" width="10" customWidth="1"/>
    <col min="11012" max="11012" width="17.28515625" customWidth="1"/>
    <col min="11013" max="11013" width="15.42578125" customWidth="1"/>
    <col min="11014" max="11014" width="17.28515625" customWidth="1"/>
    <col min="11015" max="11015" width="4.5703125" customWidth="1"/>
    <col min="11016" max="11016" width="10.140625" customWidth="1"/>
    <col min="11258" max="11258" width="4.85546875" customWidth="1"/>
    <col min="11259" max="11259" width="6.5703125" customWidth="1"/>
    <col min="11260" max="11260" width="10.140625" customWidth="1"/>
    <col min="11261" max="11261" width="0.42578125" customWidth="1"/>
    <col min="11262" max="11262" width="2.42578125" customWidth="1"/>
    <col min="11263" max="11263" width="4.42578125" customWidth="1"/>
    <col min="11264" max="11264" width="28.85546875" customWidth="1"/>
    <col min="11265" max="11265" width="2.85546875" customWidth="1"/>
    <col min="11266" max="11266" width="7.28515625" customWidth="1"/>
    <col min="11267" max="11267" width="10" customWidth="1"/>
    <col min="11268" max="11268" width="17.28515625" customWidth="1"/>
    <col min="11269" max="11269" width="15.42578125" customWidth="1"/>
    <col min="11270" max="11270" width="17.28515625" customWidth="1"/>
    <col min="11271" max="11271" width="4.5703125" customWidth="1"/>
    <col min="11272" max="11272" width="10.140625" customWidth="1"/>
    <col min="11514" max="11514" width="4.85546875" customWidth="1"/>
    <col min="11515" max="11515" width="6.5703125" customWidth="1"/>
    <col min="11516" max="11516" width="10.140625" customWidth="1"/>
    <col min="11517" max="11517" width="0.42578125" customWidth="1"/>
    <col min="11518" max="11518" width="2.42578125" customWidth="1"/>
    <col min="11519" max="11519" width="4.42578125" customWidth="1"/>
    <col min="11520" max="11520" width="28.85546875" customWidth="1"/>
    <col min="11521" max="11521" width="2.85546875" customWidth="1"/>
    <col min="11522" max="11522" width="7.28515625" customWidth="1"/>
    <col min="11523" max="11523" width="10" customWidth="1"/>
    <col min="11524" max="11524" width="17.28515625" customWidth="1"/>
    <col min="11525" max="11525" width="15.42578125" customWidth="1"/>
    <col min="11526" max="11526" width="17.28515625" customWidth="1"/>
    <col min="11527" max="11527" width="4.5703125" customWidth="1"/>
    <col min="11528" max="11528" width="10.140625" customWidth="1"/>
    <col min="11770" max="11770" width="4.85546875" customWidth="1"/>
    <col min="11771" max="11771" width="6.5703125" customWidth="1"/>
    <col min="11772" max="11772" width="10.140625" customWidth="1"/>
    <col min="11773" max="11773" width="0.42578125" customWidth="1"/>
    <col min="11774" max="11774" width="2.42578125" customWidth="1"/>
    <col min="11775" max="11775" width="4.42578125" customWidth="1"/>
    <col min="11776" max="11776" width="28.85546875" customWidth="1"/>
    <col min="11777" max="11777" width="2.85546875" customWidth="1"/>
    <col min="11778" max="11778" width="7.28515625" customWidth="1"/>
    <col min="11779" max="11779" width="10" customWidth="1"/>
    <col min="11780" max="11780" width="17.28515625" customWidth="1"/>
    <col min="11781" max="11781" width="15.42578125" customWidth="1"/>
    <col min="11782" max="11782" width="17.28515625" customWidth="1"/>
    <col min="11783" max="11783" width="4.5703125" customWidth="1"/>
    <col min="11784" max="11784" width="10.140625" customWidth="1"/>
    <col min="12026" max="12026" width="4.85546875" customWidth="1"/>
    <col min="12027" max="12027" width="6.5703125" customWidth="1"/>
    <col min="12028" max="12028" width="10.140625" customWidth="1"/>
    <col min="12029" max="12029" width="0.42578125" customWidth="1"/>
    <col min="12030" max="12030" width="2.42578125" customWidth="1"/>
    <col min="12031" max="12031" width="4.42578125" customWidth="1"/>
    <col min="12032" max="12032" width="28.85546875" customWidth="1"/>
    <col min="12033" max="12033" width="2.85546875" customWidth="1"/>
    <col min="12034" max="12034" width="7.28515625" customWidth="1"/>
    <col min="12035" max="12035" width="10" customWidth="1"/>
    <col min="12036" max="12036" width="17.28515625" customWidth="1"/>
    <col min="12037" max="12037" width="15.42578125" customWidth="1"/>
    <col min="12038" max="12038" width="17.28515625" customWidth="1"/>
    <col min="12039" max="12039" width="4.5703125" customWidth="1"/>
    <col min="12040" max="12040" width="10.140625" customWidth="1"/>
    <col min="12282" max="12282" width="4.85546875" customWidth="1"/>
    <col min="12283" max="12283" width="6.5703125" customWidth="1"/>
    <col min="12284" max="12284" width="10.140625" customWidth="1"/>
    <col min="12285" max="12285" width="0.42578125" customWidth="1"/>
    <col min="12286" max="12286" width="2.42578125" customWidth="1"/>
    <col min="12287" max="12287" width="4.42578125" customWidth="1"/>
    <col min="12288" max="12288" width="28.85546875" customWidth="1"/>
    <col min="12289" max="12289" width="2.85546875" customWidth="1"/>
    <col min="12290" max="12290" width="7.28515625" customWidth="1"/>
    <col min="12291" max="12291" width="10" customWidth="1"/>
    <col min="12292" max="12292" width="17.28515625" customWidth="1"/>
    <col min="12293" max="12293" width="15.42578125" customWidth="1"/>
    <col min="12294" max="12294" width="17.28515625" customWidth="1"/>
    <col min="12295" max="12295" width="4.5703125" customWidth="1"/>
    <col min="12296" max="12296" width="10.140625" customWidth="1"/>
    <col min="12538" max="12538" width="4.85546875" customWidth="1"/>
    <col min="12539" max="12539" width="6.5703125" customWidth="1"/>
    <col min="12540" max="12540" width="10.140625" customWidth="1"/>
    <col min="12541" max="12541" width="0.42578125" customWidth="1"/>
    <col min="12542" max="12542" width="2.42578125" customWidth="1"/>
    <col min="12543" max="12543" width="4.42578125" customWidth="1"/>
    <col min="12544" max="12544" width="28.85546875" customWidth="1"/>
    <col min="12545" max="12545" width="2.85546875" customWidth="1"/>
    <col min="12546" max="12546" width="7.28515625" customWidth="1"/>
    <col min="12547" max="12547" width="10" customWidth="1"/>
    <col min="12548" max="12548" width="17.28515625" customWidth="1"/>
    <col min="12549" max="12549" width="15.42578125" customWidth="1"/>
    <col min="12550" max="12550" width="17.28515625" customWidth="1"/>
    <col min="12551" max="12551" width="4.5703125" customWidth="1"/>
    <col min="12552" max="12552" width="10.140625" customWidth="1"/>
    <col min="12794" max="12794" width="4.85546875" customWidth="1"/>
    <col min="12795" max="12795" width="6.5703125" customWidth="1"/>
    <col min="12796" max="12796" width="10.140625" customWidth="1"/>
    <col min="12797" max="12797" width="0.42578125" customWidth="1"/>
    <col min="12798" max="12798" width="2.42578125" customWidth="1"/>
    <col min="12799" max="12799" width="4.42578125" customWidth="1"/>
    <col min="12800" max="12800" width="28.85546875" customWidth="1"/>
    <col min="12801" max="12801" width="2.85546875" customWidth="1"/>
    <col min="12802" max="12802" width="7.28515625" customWidth="1"/>
    <col min="12803" max="12803" width="10" customWidth="1"/>
    <col min="12804" max="12804" width="17.28515625" customWidth="1"/>
    <col min="12805" max="12805" width="15.42578125" customWidth="1"/>
    <col min="12806" max="12806" width="17.28515625" customWidth="1"/>
    <col min="12807" max="12807" width="4.5703125" customWidth="1"/>
    <col min="12808" max="12808" width="10.140625" customWidth="1"/>
    <col min="13050" max="13050" width="4.85546875" customWidth="1"/>
    <col min="13051" max="13051" width="6.5703125" customWidth="1"/>
    <col min="13052" max="13052" width="10.140625" customWidth="1"/>
    <col min="13053" max="13053" width="0.42578125" customWidth="1"/>
    <col min="13054" max="13054" width="2.42578125" customWidth="1"/>
    <col min="13055" max="13055" width="4.42578125" customWidth="1"/>
    <col min="13056" max="13056" width="28.85546875" customWidth="1"/>
    <col min="13057" max="13057" width="2.85546875" customWidth="1"/>
    <col min="13058" max="13058" width="7.28515625" customWidth="1"/>
    <col min="13059" max="13059" width="10" customWidth="1"/>
    <col min="13060" max="13060" width="17.28515625" customWidth="1"/>
    <col min="13061" max="13061" width="15.42578125" customWidth="1"/>
    <col min="13062" max="13062" width="17.28515625" customWidth="1"/>
    <col min="13063" max="13063" width="4.5703125" customWidth="1"/>
    <col min="13064" max="13064" width="10.140625" customWidth="1"/>
    <col min="13306" max="13306" width="4.85546875" customWidth="1"/>
    <col min="13307" max="13307" width="6.5703125" customWidth="1"/>
    <col min="13308" max="13308" width="10.140625" customWidth="1"/>
    <col min="13309" max="13309" width="0.42578125" customWidth="1"/>
    <col min="13310" max="13310" width="2.42578125" customWidth="1"/>
    <col min="13311" max="13311" width="4.42578125" customWidth="1"/>
    <col min="13312" max="13312" width="28.85546875" customWidth="1"/>
    <col min="13313" max="13313" width="2.85546875" customWidth="1"/>
    <col min="13314" max="13314" width="7.28515625" customWidth="1"/>
    <col min="13315" max="13315" width="10" customWidth="1"/>
    <col min="13316" max="13316" width="17.28515625" customWidth="1"/>
    <col min="13317" max="13317" width="15.42578125" customWidth="1"/>
    <col min="13318" max="13318" width="17.28515625" customWidth="1"/>
    <col min="13319" max="13319" width="4.5703125" customWidth="1"/>
    <col min="13320" max="13320" width="10.140625" customWidth="1"/>
    <col min="13562" max="13562" width="4.85546875" customWidth="1"/>
    <col min="13563" max="13563" width="6.5703125" customWidth="1"/>
    <col min="13564" max="13564" width="10.140625" customWidth="1"/>
    <col min="13565" max="13565" width="0.42578125" customWidth="1"/>
    <col min="13566" max="13566" width="2.42578125" customWidth="1"/>
    <col min="13567" max="13567" width="4.42578125" customWidth="1"/>
    <col min="13568" max="13568" width="28.85546875" customWidth="1"/>
    <col min="13569" max="13569" width="2.85546875" customWidth="1"/>
    <col min="13570" max="13570" width="7.28515625" customWidth="1"/>
    <col min="13571" max="13571" width="10" customWidth="1"/>
    <col min="13572" max="13572" width="17.28515625" customWidth="1"/>
    <col min="13573" max="13573" width="15.42578125" customWidth="1"/>
    <col min="13574" max="13574" width="17.28515625" customWidth="1"/>
    <col min="13575" max="13575" width="4.5703125" customWidth="1"/>
    <col min="13576" max="13576" width="10.140625" customWidth="1"/>
    <col min="13818" max="13818" width="4.85546875" customWidth="1"/>
    <col min="13819" max="13819" width="6.5703125" customWidth="1"/>
    <col min="13820" max="13820" width="10.140625" customWidth="1"/>
    <col min="13821" max="13821" width="0.42578125" customWidth="1"/>
    <col min="13822" max="13822" width="2.42578125" customWidth="1"/>
    <col min="13823" max="13823" width="4.42578125" customWidth="1"/>
    <col min="13824" max="13824" width="28.85546875" customWidth="1"/>
    <col min="13825" max="13825" width="2.85546875" customWidth="1"/>
    <col min="13826" max="13826" width="7.28515625" customWidth="1"/>
    <col min="13827" max="13827" width="10" customWidth="1"/>
    <col min="13828" max="13828" width="17.28515625" customWidth="1"/>
    <col min="13829" max="13829" width="15.42578125" customWidth="1"/>
    <col min="13830" max="13830" width="17.28515625" customWidth="1"/>
    <col min="13831" max="13831" width="4.5703125" customWidth="1"/>
    <col min="13832" max="13832" width="10.140625" customWidth="1"/>
    <col min="14074" max="14074" width="4.85546875" customWidth="1"/>
    <col min="14075" max="14075" width="6.5703125" customWidth="1"/>
    <col min="14076" max="14076" width="10.140625" customWidth="1"/>
    <col min="14077" max="14077" width="0.42578125" customWidth="1"/>
    <col min="14078" max="14078" width="2.42578125" customWidth="1"/>
    <col min="14079" max="14079" width="4.42578125" customWidth="1"/>
    <col min="14080" max="14080" width="28.85546875" customWidth="1"/>
    <col min="14081" max="14081" width="2.85546875" customWidth="1"/>
    <col min="14082" max="14082" width="7.28515625" customWidth="1"/>
    <col min="14083" max="14083" width="10" customWidth="1"/>
    <col min="14084" max="14084" width="17.28515625" customWidth="1"/>
    <col min="14085" max="14085" width="15.42578125" customWidth="1"/>
    <col min="14086" max="14086" width="17.28515625" customWidth="1"/>
    <col min="14087" max="14087" width="4.5703125" customWidth="1"/>
    <col min="14088" max="14088" width="10.140625" customWidth="1"/>
    <col min="14330" max="14330" width="4.85546875" customWidth="1"/>
    <col min="14331" max="14331" width="6.5703125" customWidth="1"/>
    <col min="14332" max="14332" width="10.140625" customWidth="1"/>
    <col min="14333" max="14333" width="0.42578125" customWidth="1"/>
    <col min="14334" max="14334" width="2.42578125" customWidth="1"/>
    <col min="14335" max="14335" width="4.42578125" customWidth="1"/>
    <col min="14336" max="14336" width="28.85546875" customWidth="1"/>
    <col min="14337" max="14337" width="2.85546875" customWidth="1"/>
    <col min="14338" max="14338" width="7.28515625" customWidth="1"/>
    <col min="14339" max="14339" width="10" customWidth="1"/>
    <col min="14340" max="14340" width="17.28515625" customWidth="1"/>
    <col min="14341" max="14341" width="15.42578125" customWidth="1"/>
    <col min="14342" max="14342" width="17.28515625" customWidth="1"/>
    <col min="14343" max="14343" width="4.5703125" customWidth="1"/>
    <col min="14344" max="14344" width="10.140625" customWidth="1"/>
    <col min="14586" max="14586" width="4.85546875" customWidth="1"/>
    <col min="14587" max="14587" width="6.5703125" customWidth="1"/>
    <col min="14588" max="14588" width="10.140625" customWidth="1"/>
    <col min="14589" max="14589" width="0.42578125" customWidth="1"/>
    <col min="14590" max="14590" width="2.42578125" customWidth="1"/>
    <col min="14591" max="14591" width="4.42578125" customWidth="1"/>
    <col min="14592" max="14592" width="28.85546875" customWidth="1"/>
    <col min="14593" max="14593" width="2.85546875" customWidth="1"/>
    <col min="14594" max="14594" width="7.28515625" customWidth="1"/>
    <col min="14595" max="14595" width="10" customWidth="1"/>
    <col min="14596" max="14596" width="17.28515625" customWidth="1"/>
    <col min="14597" max="14597" width="15.42578125" customWidth="1"/>
    <col min="14598" max="14598" width="17.28515625" customWidth="1"/>
    <col min="14599" max="14599" width="4.5703125" customWidth="1"/>
    <col min="14600" max="14600" width="10.140625" customWidth="1"/>
    <col min="14842" max="14842" width="4.85546875" customWidth="1"/>
    <col min="14843" max="14843" width="6.5703125" customWidth="1"/>
    <col min="14844" max="14844" width="10.140625" customWidth="1"/>
    <col min="14845" max="14845" width="0.42578125" customWidth="1"/>
    <col min="14846" max="14846" width="2.42578125" customWidth="1"/>
    <col min="14847" max="14847" width="4.42578125" customWidth="1"/>
    <col min="14848" max="14848" width="28.85546875" customWidth="1"/>
    <col min="14849" max="14849" width="2.85546875" customWidth="1"/>
    <col min="14850" max="14850" width="7.28515625" customWidth="1"/>
    <col min="14851" max="14851" width="10" customWidth="1"/>
    <col min="14852" max="14852" width="17.28515625" customWidth="1"/>
    <col min="14853" max="14853" width="15.42578125" customWidth="1"/>
    <col min="14854" max="14854" width="17.28515625" customWidth="1"/>
    <col min="14855" max="14855" width="4.5703125" customWidth="1"/>
    <col min="14856" max="14856" width="10.140625" customWidth="1"/>
    <col min="15098" max="15098" width="4.85546875" customWidth="1"/>
    <col min="15099" max="15099" width="6.5703125" customWidth="1"/>
    <col min="15100" max="15100" width="10.140625" customWidth="1"/>
    <col min="15101" max="15101" width="0.42578125" customWidth="1"/>
    <col min="15102" max="15102" width="2.42578125" customWidth="1"/>
    <col min="15103" max="15103" width="4.42578125" customWidth="1"/>
    <col min="15104" max="15104" width="28.85546875" customWidth="1"/>
    <col min="15105" max="15105" width="2.85546875" customWidth="1"/>
    <col min="15106" max="15106" width="7.28515625" customWidth="1"/>
    <col min="15107" max="15107" width="10" customWidth="1"/>
    <col min="15108" max="15108" width="17.28515625" customWidth="1"/>
    <col min="15109" max="15109" width="15.42578125" customWidth="1"/>
    <col min="15110" max="15110" width="17.28515625" customWidth="1"/>
    <col min="15111" max="15111" width="4.5703125" customWidth="1"/>
    <col min="15112" max="15112" width="10.140625" customWidth="1"/>
    <col min="15354" max="15354" width="4.85546875" customWidth="1"/>
    <col min="15355" max="15355" width="6.5703125" customWidth="1"/>
    <col min="15356" max="15356" width="10.140625" customWidth="1"/>
    <col min="15357" max="15357" width="0.42578125" customWidth="1"/>
    <col min="15358" max="15358" width="2.42578125" customWidth="1"/>
    <col min="15359" max="15359" width="4.42578125" customWidth="1"/>
    <col min="15360" max="15360" width="28.85546875" customWidth="1"/>
    <col min="15361" max="15361" width="2.85546875" customWidth="1"/>
    <col min="15362" max="15362" width="7.28515625" customWidth="1"/>
    <col min="15363" max="15363" width="10" customWidth="1"/>
    <col min="15364" max="15364" width="17.28515625" customWidth="1"/>
    <col min="15365" max="15365" width="15.42578125" customWidth="1"/>
    <col min="15366" max="15366" width="17.28515625" customWidth="1"/>
    <col min="15367" max="15367" width="4.5703125" customWidth="1"/>
    <col min="15368" max="15368" width="10.140625" customWidth="1"/>
    <col min="15610" max="15610" width="4.85546875" customWidth="1"/>
    <col min="15611" max="15611" width="6.5703125" customWidth="1"/>
    <col min="15612" max="15612" width="10.140625" customWidth="1"/>
    <col min="15613" max="15613" width="0.42578125" customWidth="1"/>
    <col min="15614" max="15614" width="2.42578125" customWidth="1"/>
    <col min="15615" max="15615" width="4.42578125" customWidth="1"/>
    <col min="15616" max="15616" width="28.85546875" customWidth="1"/>
    <col min="15617" max="15617" width="2.85546875" customWidth="1"/>
    <col min="15618" max="15618" width="7.28515625" customWidth="1"/>
    <col min="15619" max="15619" width="10" customWidth="1"/>
    <col min="15620" max="15620" width="17.28515625" customWidth="1"/>
    <col min="15621" max="15621" width="15.42578125" customWidth="1"/>
    <col min="15622" max="15622" width="17.28515625" customWidth="1"/>
    <col min="15623" max="15623" width="4.5703125" customWidth="1"/>
    <col min="15624" max="15624" width="10.140625" customWidth="1"/>
    <col min="15866" max="15866" width="4.85546875" customWidth="1"/>
    <col min="15867" max="15867" width="6.5703125" customWidth="1"/>
    <col min="15868" max="15868" width="10.140625" customWidth="1"/>
    <col min="15869" max="15869" width="0.42578125" customWidth="1"/>
    <col min="15870" max="15870" width="2.42578125" customWidth="1"/>
    <col min="15871" max="15871" width="4.42578125" customWidth="1"/>
    <col min="15872" max="15872" width="28.85546875" customWidth="1"/>
    <col min="15873" max="15873" width="2.85546875" customWidth="1"/>
    <col min="15874" max="15874" width="7.28515625" customWidth="1"/>
    <col min="15875" max="15875" width="10" customWidth="1"/>
    <col min="15876" max="15876" width="17.28515625" customWidth="1"/>
    <col min="15877" max="15877" width="15.42578125" customWidth="1"/>
    <col min="15878" max="15878" width="17.28515625" customWidth="1"/>
    <col min="15879" max="15879" width="4.5703125" customWidth="1"/>
    <col min="15880" max="15880" width="10.140625" customWidth="1"/>
    <col min="16122" max="16122" width="4.85546875" customWidth="1"/>
    <col min="16123" max="16123" width="6.5703125" customWidth="1"/>
    <col min="16124" max="16124" width="10.140625" customWidth="1"/>
    <col min="16125" max="16125" width="0.42578125" customWidth="1"/>
    <col min="16126" max="16126" width="2.42578125" customWidth="1"/>
    <col min="16127" max="16127" width="4.42578125" customWidth="1"/>
    <col min="16128" max="16128" width="28.85546875" customWidth="1"/>
    <col min="16129" max="16129" width="2.85546875" customWidth="1"/>
    <col min="16130" max="16130" width="7.28515625" customWidth="1"/>
    <col min="16131" max="16131" width="10" customWidth="1"/>
    <col min="16132" max="16132" width="17.28515625" customWidth="1"/>
    <col min="16133" max="16133" width="15.42578125" customWidth="1"/>
    <col min="16134" max="16134" width="17.28515625" customWidth="1"/>
    <col min="16135" max="16135" width="4.5703125" customWidth="1"/>
    <col min="16136" max="16136" width="10.140625" customWidth="1"/>
  </cols>
  <sheetData>
    <row r="1" spans="1:8" ht="16.149999999999999" customHeight="1" x14ac:dyDescent="0.25">
      <c r="A1" s="270" t="s">
        <v>121</v>
      </c>
      <c r="B1" s="275"/>
      <c r="C1" s="275"/>
      <c r="D1" s="275"/>
      <c r="E1" s="275"/>
      <c r="F1" s="275"/>
      <c r="G1" s="275"/>
      <c r="H1" s="275"/>
    </row>
    <row r="2" spans="1:8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ht="16.149999999999999" customHeight="1" thickBot="1" x14ac:dyDescent="0.3">
      <c r="A3" s="274" t="s">
        <v>38</v>
      </c>
      <c r="B3" s="275"/>
      <c r="C3" s="275"/>
      <c r="D3" s="275"/>
      <c r="E3" s="275"/>
      <c r="F3" s="275"/>
      <c r="G3" s="275"/>
      <c r="H3" s="275"/>
    </row>
    <row r="4" spans="1:8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95"/>
      <c r="F4" s="295"/>
      <c r="G4" s="295"/>
      <c r="H4" s="282" t="s">
        <v>11</v>
      </c>
    </row>
    <row r="5" spans="1:8" ht="44.85" customHeight="1" thickBot="1" x14ac:dyDescent="0.3">
      <c r="A5" s="293"/>
      <c r="B5" s="294"/>
      <c r="C5" s="294"/>
      <c r="D5" s="30" t="s">
        <v>12</v>
      </c>
      <c r="E5" s="30" t="s">
        <v>13</v>
      </c>
      <c r="F5" s="30" t="s">
        <v>14</v>
      </c>
      <c r="G5" s="30" t="s">
        <v>15</v>
      </c>
      <c r="H5" s="296"/>
    </row>
    <row r="6" spans="1:8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ht="16.149999999999999" customHeight="1" x14ac:dyDescent="0.25">
      <c r="A7" s="34"/>
      <c r="B7" s="29"/>
      <c r="C7" s="297" t="s">
        <v>109</v>
      </c>
      <c r="D7" s="298"/>
      <c r="E7" s="298"/>
      <c r="F7" s="298"/>
      <c r="G7" s="299"/>
      <c r="H7" s="36"/>
    </row>
    <row r="8" spans="1:8" ht="30.4" customHeight="1" x14ac:dyDescent="0.25">
      <c r="A8" s="77" t="s">
        <v>16</v>
      </c>
      <c r="B8" s="78" t="s">
        <v>160</v>
      </c>
      <c r="C8" s="79" t="s">
        <v>159</v>
      </c>
      <c r="D8" s="80">
        <f>363731/1000</f>
        <v>363.73</v>
      </c>
      <c r="E8" s="80"/>
      <c r="F8" s="80"/>
      <c r="G8" s="80"/>
      <c r="H8" s="81">
        <f>G8+F8+E8+D8</f>
        <v>363.73</v>
      </c>
    </row>
    <row r="9" spans="1:8" ht="43.5" customHeight="1" x14ac:dyDescent="0.25">
      <c r="A9" s="77"/>
      <c r="B9" s="78"/>
      <c r="C9" s="79" t="s">
        <v>39</v>
      </c>
      <c r="D9" s="80">
        <v>1</v>
      </c>
      <c r="E9" s="80">
        <v>1</v>
      </c>
      <c r="F9" s="80">
        <v>1</v>
      </c>
      <c r="G9" s="80"/>
      <c r="H9" s="81"/>
    </row>
    <row r="10" spans="1:8" ht="16.149999999999999" customHeight="1" thickBot="1" x14ac:dyDescent="0.3">
      <c r="A10" s="77"/>
      <c r="B10" s="78"/>
      <c r="C10" s="79" t="s">
        <v>110</v>
      </c>
      <c r="D10" s="109">
        <f>D9*D8</f>
        <v>363.73</v>
      </c>
      <c r="E10" s="109">
        <f>E9*E8</f>
        <v>0</v>
      </c>
      <c r="F10" s="109">
        <f>F9*F8</f>
        <v>0</v>
      </c>
      <c r="G10" s="80"/>
      <c r="H10" s="110">
        <f>G10+F10+E10+D10</f>
        <v>363.73</v>
      </c>
    </row>
    <row r="11" spans="1:8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ht="24.75" customHeight="1" x14ac:dyDescent="0.25">
      <c r="A12" s="95" t="s">
        <v>18</v>
      </c>
      <c r="B12" s="78" t="s">
        <v>111</v>
      </c>
      <c r="C12" s="79" t="s">
        <v>63</v>
      </c>
      <c r="D12" s="96">
        <f>D10*1.8%</f>
        <v>6.55</v>
      </c>
      <c r="E12" s="96">
        <f>E10*1.8%</f>
        <v>0</v>
      </c>
      <c r="F12" s="97"/>
      <c r="G12" s="97"/>
      <c r="H12" s="98">
        <f>G12+F12+E12+D12</f>
        <v>6.55</v>
      </c>
    </row>
    <row r="13" spans="1:8" ht="16.149999999999999" customHeight="1" x14ac:dyDescent="0.25">
      <c r="A13" s="77"/>
      <c r="B13" s="78"/>
      <c r="C13" s="79" t="s">
        <v>30</v>
      </c>
      <c r="D13" s="80">
        <f>D12</f>
        <v>6.55</v>
      </c>
      <c r="E13" s="80">
        <f>E12</f>
        <v>0</v>
      </c>
      <c r="F13" s="80"/>
      <c r="G13" s="80"/>
      <c r="H13" s="81">
        <f>G13+F13+E13+D13</f>
        <v>6.55</v>
      </c>
    </row>
    <row r="14" spans="1:8" ht="16.149999999999999" customHeight="1" thickBot="1" x14ac:dyDescent="0.3">
      <c r="A14" s="77"/>
      <c r="B14" s="78"/>
      <c r="C14" s="79" t="s">
        <v>112</v>
      </c>
      <c r="D14" s="80">
        <f>D13+D10</f>
        <v>370.28</v>
      </c>
      <c r="E14" s="80">
        <f>E13+E10</f>
        <v>0</v>
      </c>
      <c r="F14" s="80">
        <f>F10</f>
        <v>0</v>
      </c>
      <c r="G14" s="80"/>
      <c r="H14" s="81">
        <f>H13+H10</f>
        <v>370.28</v>
      </c>
    </row>
    <row r="15" spans="1:8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ht="29.25" customHeight="1" x14ac:dyDescent="0.25">
      <c r="A16" s="95" t="s">
        <v>19</v>
      </c>
      <c r="B16" s="78" t="s">
        <v>113</v>
      </c>
      <c r="C16" s="79" t="s">
        <v>64</v>
      </c>
      <c r="D16" s="96">
        <f>D14*1.5%</f>
        <v>5.55</v>
      </c>
      <c r="E16" s="96">
        <f>E14*1.5%</f>
        <v>0</v>
      </c>
      <c r="F16" s="97"/>
      <c r="G16" s="97"/>
      <c r="H16" s="98">
        <f>G16+F16+E16+D16</f>
        <v>5.55</v>
      </c>
    </row>
    <row r="17" spans="1:9" ht="29.25" customHeight="1" x14ac:dyDescent="0.25">
      <c r="A17" s="95" t="s">
        <v>20</v>
      </c>
      <c r="B17" s="78"/>
      <c r="C17" s="79" t="s">
        <v>114</v>
      </c>
      <c r="D17" s="96"/>
      <c r="E17" s="96"/>
      <c r="F17" s="97"/>
      <c r="G17" s="97"/>
      <c r="H17" s="98">
        <f>G17</f>
        <v>0</v>
      </c>
    </row>
    <row r="18" spans="1:9" ht="16.149999999999999" customHeight="1" x14ac:dyDescent="0.25">
      <c r="A18" s="77"/>
      <c r="B18" s="78"/>
      <c r="C18" s="79" t="s">
        <v>31</v>
      </c>
      <c r="D18" s="80">
        <f>D16</f>
        <v>5.55</v>
      </c>
      <c r="E18" s="80">
        <f>E16</f>
        <v>0</v>
      </c>
      <c r="F18" s="80"/>
      <c r="G18" s="80">
        <f>G17</f>
        <v>0</v>
      </c>
      <c r="H18" s="81">
        <f>H16+H17</f>
        <v>5.55</v>
      </c>
    </row>
    <row r="19" spans="1:9" ht="16.149999999999999" customHeight="1" thickBot="1" x14ac:dyDescent="0.3">
      <c r="A19" s="77"/>
      <c r="B19" s="78"/>
      <c r="C19" s="79" t="s">
        <v>115</v>
      </c>
      <c r="D19" s="80">
        <f>D18+D14</f>
        <v>375.83</v>
      </c>
      <c r="E19" s="80">
        <f>E18+E14</f>
        <v>0</v>
      </c>
      <c r="F19" s="80">
        <f>F14</f>
        <v>0</v>
      </c>
      <c r="G19" s="80">
        <f>G18</f>
        <v>0</v>
      </c>
      <c r="H19" s="81">
        <f>H18+H14</f>
        <v>375.83</v>
      </c>
    </row>
    <row r="20" spans="1:9" ht="16.149999999999999" customHeight="1" x14ac:dyDescent="0.25">
      <c r="A20" s="90"/>
      <c r="B20" s="91"/>
      <c r="C20" s="92" t="s">
        <v>52</v>
      </c>
      <c r="D20" s="93"/>
      <c r="E20" s="93"/>
      <c r="F20" s="93"/>
      <c r="G20" s="93"/>
      <c r="H20" s="94"/>
    </row>
    <row r="21" spans="1:9" ht="28.5" customHeight="1" x14ac:dyDescent="0.25">
      <c r="A21" s="99" t="s">
        <v>21</v>
      </c>
      <c r="B21" s="111" t="s">
        <v>116</v>
      </c>
      <c r="C21" s="112" t="s">
        <v>122</v>
      </c>
      <c r="D21" s="96"/>
      <c r="E21" s="97"/>
      <c r="F21" s="97"/>
      <c r="G21" s="97">
        <f>H19*1.93%</f>
        <v>7.25</v>
      </c>
      <c r="H21" s="98">
        <f>G21</f>
        <v>7.25</v>
      </c>
      <c r="I21" s="113"/>
    </row>
    <row r="22" spans="1:9" ht="16.5" customHeight="1" x14ac:dyDescent="0.25">
      <c r="A22" s="99"/>
      <c r="B22" s="111"/>
      <c r="C22" s="112" t="s">
        <v>53</v>
      </c>
      <c r="D22" s="96"/>
      <c r="E22" s="97"/>
      <c r="F22" s="97"/>
      <c r="G22" s="97">
        <f>G21</f>
        <v>7.25</v>
      </c>
      <c r="H22" s="98">
        <f>H21</f>
        <v>7.25</v>
      </c>
      <c r="I22" s="113"/>
    </row>
    <row r="23" spans="1:9" ht="16.149999999999999" customHeight="1" x14ac:dyDescent="0.25">
      <c r="A23" s="77"/>
      <c r="B23" s="78"/>
      <c r="C23" s="79" t="s">
        <v>117</v>
      </c>
      <c r="D23" s="80">
        <f>D19</f>
        <v>375.83</v>
      </c>
      <c r="E23" s="80">
        <f>E19</f>
        <v>0</v>
      </c>
      <c r="F23" s="80">
        <f>F19</f>
        <v>0</v>
      </c>
      <c r="G23" s="80">
        <f>G21+G19</f>
        <v>7.25</v>
      </c>
      <c r="H23" s="81">
        <f>H22+H19</f>
        <v>383.08</v>
      </c>
    </row>
    <row r="24" spans="1:9" ht="16.149999999999999" customHeight="1" x14ac:dyDescent="0.25">
      <c r="A24" s="77" t="s">
        <v>25</v>
      </c>
      <c r="B24" s="78" t="s">
        <v>32</v>
      </c>
      <c r="C24" s="79" t="s">
        <v>46</v>
      </c>
      <c r="D24" s="80">
        <f>D23*2%</f>
        <v>7.52</v>
      </c>
      <c r="E24" s="80">
        <f>E23*2%</f>
        <v>0</v>
      </c>
      <c r="F24" s="80">
        <f>F23*2%</f>
        <v>0</v>
      </c>
      <c r="G24" s="80">
        <f>G23*2%</f>
        <v>0.15</v>
      </c>
      <c r="H24" s="81">
        <f>G24+F24+E24+D24</f>
        <v>7.67</v>
      </c>
      <c r="I24" s="114"/>
    </row>
    <row r="25" spans="1:9" ht="16.149999999999999" customHeight="1" x14ac:dyDescent="0.25">
      <c r="A25" s="77" t="s">
        <v>26</v>
      </c>
      <c r="B25" s="78"/>
      <c r="C25" s="79" t="s">
        <v>47</v>
      </c>
      <c r="D25" s="80">
        <f>D24+D23</f>
        <v>383.35</v>
      </c>
      <c r="E25" s="80">
        <f>E24+E23</f>
        <v>0</v>
      </c>
      <c r="F25" s="80">
        <f>F24+F23</f>
        <v>0</v>
      </c>
      <c r="G25" s="80">
        <f>G24+G23</f>
        <v>7.4</v>
      </c>
      <c r="H25" s="81">
        <f>H24+H23</f>
        <v>390.75</v>
      </c>
      <c r="I25" s="114"/>
    </row>
    <row r="26" spans="1:9" ht="16.149999999999999" customHeight="1" x14ac:dyDescent="0.25">
      <c r="A26" s="77" t="s">
        <v>27</v>
      </c>
      <c r="B26" s="78"/>
      <c r="C26" s="79" t="s">
        <v>48</v>
      </c>
      <c r="D26" s="80">
        <f>D25*18%</f>
        <v>69</v>
      </c>
      <c r="E26" s="80">
        <f>E25*18%</f>
        <v>0</v>
      </c>
      <c r="F26" s="80">
        <f>F25*18%</f>
        <v>0</v>
      </c>
      <c r="G26" s="80">
        <f>G25*18%</f>
        <v>1.33</v>
      </c>
      <c r="H26" s="81">
        <f>G26+F26+E26+D26</f>
        <v>70.33</v>
      </c>
      <c r="I26" s="114"/>
    </row>
    <row r="27" spans="1:9" ht="16.149999999999999" customHeight="1" thickBot="1" x14ac:dyDescent="0.3">
      <c r="A27" s="103" t="s">
        <v>28</v>
      </c>
      <c r="B27" s="104"/>
      <c r="C27" s="105" t="s">
        <v>49</v>
      </c>
      <c r="D27" s="106">
        <f>D26+D25</f>
        <v>452.35</v>
      </c>
      <c r="E27" s="106">
        <f>E26+E25</f>
        <v>0</v>
      </c>
      <c r="F27" s="106">
        <f>F26+F25</f>
        <v>0</v>
      </c>
      <c r="G27" s="106">
        <f>G26+G25</f>
        <v>8.73</v>
      </c>
      <c r="H27" s="107">
        <f>H26+H25</f>
        <v>461.08</v>
      </c>
      <c r="I27" s="114"/>
    </row>
    <row r="28" spans="1:9" ht="16.149999999999999" customHeight="1" x14ac:dyDescent="0.25">
      <c r="A28" s="270"/>
      <c r="B28" s="275"/>
      <c r="C28" s="275"/>
      <c r="D28" s="275"/>
      <c r="E28" s="275"/>
      <c r="F28" s="275"/>
      <c r="G28" s="275"/>
      <c r="H28" s="275"/>
    </row>
    <row r="29" spans="1:9" ht="16.5" customHeight="1" x14ac:dyDescent="0.25">
      <c r="A29" s="274" t="s">
        <v>33</v>
      </c>
      <c r="B29" s="275"/>
      <c r="C29" s="275"/>
      <c r="D29" s="291"/>
      <c r="E29" s="291"/>
      <c r="F29" s="291"/>
      <c r="G29" s="291"/>
      <c r="H29" s="291"/>
    </row>
    <row r="30" spans="1:9" ht="16.149999999999999" customHeight="1" x14ac:dyDescent="0.25">
      <c r="A30" s="270" t="s">
        <v>34</v>
      </c>
      <c r="B30" s="275"/>
      <c r="C30" s="275"/>
      <c r="D30" s="275"/>
      <c r="E30" s="275"/>
      <c r="F30" s="275"/>
      <c r="G30" s="275"/>
      <c r="H30" s="275"/>
    </row>
    <row r="31" spans="1:9" ht="16.5" customHeight="1" x14ac:dyDescent="0.25">
      <c r="A31" s="274" t="s">
        <v>35</v>
      </c>
      <c r="B31" s="275"/>
      <c r="C31" s="275"/>
      <c r="D31" s="291"/>
      <c r="E31" s="291"/>
      <c r="F31" s="291"/>
      <c r="G31" s="291"/>
      <c r="H31" s="291"/>
    </row>
    <row r="32" spans="1:9" ht="16.149999999999999" customHeight="1" x14ac:dyDescent="0.25">
      <c r="A32" s="270" t="s">
        <v>34</v>
      </c>
      <c r="B32" s="275"/>
      <c r="C32" s="275"/>
      <c r="D32" s="275"/>
      <c r="E32" s="275"/>
      <c r="F32" s="275"/>
      <c r="G32" s="275"/>
      <c r="H32" s="275"/>
    </row>
    <row r="33" spans="1:8" ht="29.25" customHeight="1" x14ac:dyDescent="0.25">
      <c r="A33" s="274" t="s">
        <v>36</v>
      </c>
      <c r="B33" s="275"/>
      <c r="C33" s="115"/>
      <c r="D33" s="116"/>
      <c r="E33" s="291"/>
      <c r="F33" s="291"/>
      <c r="G33" s="291"/>
      <c r="H33" s="291"/>
    </row>
    <row r="34" spans="1:8" ht="16.149999999999999" customHeight="1" x14ac:dyDescent="0.25">
      <c r="A34" s="274"/>
      <c r="B34" s="275"/>
      <c r="C34" s="116"/>
      <c r="D34" s="116"/>
      <c r="E34" s="275"/>
      <c r="F34" s="275"/>
      <c r="G34" s="275"/>
      <c r="H34" s="275"/>
    </row>
    <row r="35" spans="1:8" x14ac:dyDescent="0.25">
      <c r="A35" s="274" t="s">
        <v>6</v>
      </c>
      <c r="B35" s="275"/>
      <c r="C35" s="292"/>
      <c r="D35" s="292"/>
      <c r="E35" s="292"/>
      <c r="F35" s="292"/>
      <c r="G35" s="292"/>
      <c r="H35" s="292"/>
    </row>
    <row r="36" spans="1:8" x14ac:dyDescent="0.25">
      <c r="A36" s="290" t="s">
        <v>37</v>
      </c>
      <c r="B36" s="275"/>
      <c r="C36" s="275"/>
      <c r="D36" s="275"/>
      <c r="E36" s="275"/>
      <c r="F36" s="275"/>
      <c r="G36" s="275"/>
      <c r="H36" s="275"/>
    </row>
  </sheetData>
  <mergeCells count="25">
    <mergeCell ref="A31:C31"/>
    <mergeCell ref="D31:H31"/>
    <mergeCell ref="A1:H1"/>
    <mergeCell ref="A2:H2"/>
    <mergeCell ref="A3:H3"/>
    <mergeCell ref="A4:A5"/>
    <mergeCell ref="B4:B5"/>
    <mergeCell ref="C4:C5"/>
    <mergeCell ref="D4:G4"/>
    <mergeCell ref="H4:H5"/>
    <mergeCell ref="C7:G7"/>
    <mergeCell ref="A28:H28"/>
    <mergeCell ref="A29:C29"/>
    <mergeCell ref="D29:H29"/>
    <mergeCell ref="A30:H30"/>
    <mergeCell ref="A36:D36"/>
    <mergeCell ref="E36:H36"/>
    <mergeCell ref="A32:H32"/>
    <mergeCell ref="A33:B33"/>
    <mergeCell ref="E33:H33"/>
    <mergeCell ref="A34:B34"/>
    <mergeCell ref="E34:H34"/>
    <mergeCell ref="A35:B35"/>
    <mergeCell ref="C35:D35"/>
    <mergeCell ref="E35:H35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L63"/>
  <sheetViews>
    <sheetView topLeftCell="A2" zoomScaleNormal="100" workbookViewId="0">
      <selection activeCell="E10" sqref="E10"/>
    </sheetView>
  </sheetViews>
  <sheetFormatPr defaultColWidth="8.85546875" defaultRowHeight="12.75" x14ac:dyDescent="0.2"/>
  <cols>
    <col min="1" max="1" width="4.28515625" style="1" customWidth="1"/>
    <col min="2" max="2" width="31.7109375" style="1" customWidth="1"/>
    <col min="3" max="3" width="43.5703125" style="1" customWidth="1"/>
    <col min="4" max="4" width="18.7109375" style="1" customWidth="1"/>
    <col min="5" max="5" width="15.28515625" style="1" customWidth="1"/>
    <col min="6" max="7" width="13.42578125" style="1" customWidth="1"/>
    <col min="8" max="8" width="15.140625" style="1" customWidth="1"/>
    <col min="9" max="16384" width="8.85546875" style="1"/>
  </cols>
  <sheetData>
    <row r="1" spans="1:12" ht="51" customHeight="1" thickBot="1" x14ac:dyDescent="0.25">
      <c r="A1" s="251" t="s">
        <v>60</v>
      </c>
      <c r="B1" s="251"/>
      <c r="C1" s="251"/>
      <c r="D1" s="251"/>
      <c r="E1" s="251"/>
      <c r="F1" s="251"/>
      <c r="G1" s="251"/>
    </row>
    <row r="2" spans="1:12" ht="99.75" customHeight="1" x14ac:dyDescent="0.2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59</v>
      </c>
      <c r="G2" s="5" t="s">
        <v>5</v>
      </c>
      <c r="H2" s="6"/>
    </row>
    <row r="3" spans="1:12" ht="13.5" thickBot="1" x14ac:dyDescent="0.25">
      <c r="A3" s="7">
        <v>1</v>
      </c>
      <c r="B3" s="8">
        <v>2</v>
      </c>
      <c r="C3" s="8">
        <v>3</v>
      </c>
      <c r="D3" s="9">
        <v>4</v>
      </c>
      <c r="E3" s="9">
        <v>5</v>
      </c>
      <c r="F3" s="9">
        <v>6</v>
      </c>
      <c r="G3" s="10">
        <v>7</v>
      </c>
    </row>
    <row r="4" spans="1:12" ht="9" customHeight="1" thickBot="1" x14ac:dyDescent="0.25">
      <c r="A4" s="235"/>
      <c r="B4" s="236"/>
      <c r="C4" s="236"/>
      <c r="D4" s="236"/>
      <c r="E4" s="236"/>
      <c r="F4" s="236"/>
      <c r="G4" s="237"/>
    </row>
    <row r="5" spans="1:12" ht="127.5" x14ac:dyDescent="0.25">
      <c r="A5" s="252">
        <v>1</v>
      </c>
      <c r="B5" s="254" t="s">
        <v>61</v>
      </c>
      <c r="C5" s="16" t="s">
        <v>124</v>
      </c>
      <c r="D5" s="18" t="s">
        <v>123</v>
      </c>
      <c r="E5" s="18">
        <f>1053.78*200*0.97*1.045/6.19</f>
        <v>34512.57</v>
      </c>
      <c r="F5" s="18"/>
      <c r="G5" s="19"/>
      <c r="H5"/>
      <c r="I5" s="15"/>
      <c r="J5" s="15"/>
    </row>
    <row r="6" spans="1:12" ht="34.5" hidden="1" customHeight="1" thickBot="1" x14ac:dyDescent="0.25">
      <c r="A6" s="253"/>
      <c r="B6" s="255"/>
      <c r="C6" s="47" t="s">
        <v>48</v>
      </c>
      <c r="D6" s="56" t="s">
        <v>69</v>
      </c>
      <c r="E6" s="56"/>
      <c r="F6" s="56"/>
      <c r="G6" s="57"/>
      <c r="H6" s="15"/>
      <c r="I6" s="263"/>
      <c r="J6" s="263"/>
      <c r="K6" s="263"/>
      <c r="L6" s="263"/>
    </row>
    <row r="7" spans="1:12" ht="25.5" x14ac:dyDescent="0.2">
      <c r="A7" s="118"/>
      <c r="B7" s="42" t="s">
        <v>149</v>
      </c>
      <c r="C7" s="121" t="s">
        <v>150</v>
      </c>
      <c r="D7" s="56"/>
      <c r="E7" s="56">
        <f>17.715+28.623</f>
        <v>46.34</v>
      </c>
      <c r="F7" s="56"/>
      <c r="G7" s="57"/>
      <c r="H7" s="15"/>
      <c r="I7" s="263"/>
      <c r="J7" s="263"/>
      <c r="K7" s="263"/>
      <c r="L7" s="263"/>
    </row>
    <row r="8" spans="1:12" x14ac:dyDescent="0.2">
      <c r="A8" s="118"/>
      <c r="B8" s="126" t="s">
        <v>152</v>
      </c>
      <c r="C8" s="121" t="s">
        <v>153</v>
      </c>
      <c r="D8" s="56"/>
      <c r="E8" s="56">
        <f>84469/6.19/1000</f>
        <v>13.65</v>
      </c>
      <c r="F8" s="56"/>
      <c r="G8" s="57"/>
      <c r="H8" s="15"/>
      <c r="I8" s="263"/>
      <c r="J8" s="263"/>
      <c r="K8" s="263"/>
      <c r="L8" s="263"/>
    </row>
    <row r="9" spans="1:12" ht="102" x14ac:dyDescent="0.2">
      <c r="A9" s="123"/>
      <c r="B9" s="42" t="s">
        <v>383</v>
      </c>
      <c r="C9" s="11" t="s">
        <v>164</v>
      </c>
      <c r="D9" s="12" t="s">
        <v>165</v>
      </c>
      <c r="E9" s="12">
        <f>5740.89*0.5546*0.84*1.045/6.19</f>
        <v>451.51</v>
      </c>
      <c r="F9" s="13"/>
      <c r="G9" s="14"/>
      <c r="I9" s="263"/>
      <c r="J9" s="263"/>
      <c r="K9" s="263"/>
      <c r="L9" s="263"/>
    </row>
    <row r="10" spans="1:12" x14ac:dyDescent="0.2">
      <c r="A10" s="161"/>
      <c r="B10" s="151" t="s">
        <v>403</v>
      </c>
      <c r="C10" s="160" t="s">
        <v>404</v>
      </c>
      <c r="D10" s="12"/>
      <c r="E10" s="12">
        <f>9923/1000</f>
        <v>9.92</v>
      </c>
      <c r="F10" s="13"/>
      <c r="G10" s="159"/>
      <c r="I10" s="263"/>
      <c r="J10" s="263"/>
      <c r="K10" s="263"/>
      <c r="L10" s="263"/>
    </row>
    <row r="11" spans="1:12" x14ac:dyDescent="0.2">
      <c r="A11" s="161"/>
      <c r="B11" s="151" t="s">
        <v>405</v>
      </c>
      <c r="C11" s="160" t="s">
        <v>406</v>
      </c>
      <c r="D11" s="12"/>
      <c r="E11" s="12">
        <f>(18819+88463)/1000</f>
        <v>107.28</v>
      </c>
      <c r="F11" s="13"/>
      <c r="G11" s="159"/>
      <c r="I11" s="263"/>
      <c r="J11" s="263"/>
      <c r="K11" s="263"/>
      <c r="L11" s="263"/>
    </row>
    <row r="12" spans="1:12" x14ac:dyDescent="0.2">
      <c r="A12" s="161"/>
      <c r="B12" s="151" t="s">
        <v>407</v>
      </c>
      <c r="C12" s="160" t="s">
        <v>408</v>
      </c>
      <c r="D12" s="12"/>
      <c r="E12" s="12">
        <f>22.129+16.636</f>
        <v>38.770000000000003</v>
      </c>
      <c r="F12" s="13"/>
      <c r="G12" s="159"/>
      <c r="I12" s="263"/>
      <c r="J12" s="263"/>
      <c r="K12" s="263"/>
      <c r="L12" s="263"/>
    </row>
    <row r="13" spans="1:12" ht="25.5" x14ac:dyDescent="0.2">
      <c r="A13" s="151"/>
      <c r="B13" s="151" t="s">
        <v>402</v>
      </c>
      <c r="C13" s="160" t="s">
        <v>399</v>
      </c>
      <c r="D13" s="12"/>
      <c r="E13" s="12">
        <f>Оборудование!H8</f>
        <v>2094.56</v>
      </c>
      <c r="F13" s="13"/>
      <c r="G13" s="159"/>
      <c r="I13" s="263"/>
      <c r="J13" s="263"/>
      <c r="K13" s="263"/>
      <c r="L13" s="263"/>
    </row>
    <row r="14" spans="1:12" s="132" customFormat="1" ht="13.5" thickBot="1" x14ac:dyDescent="0.25">
      <c r="A14" s="127"/>
      <c r="B14" s="128" t="s">
        <v>167</v>
      </c>
      <c r="C14" s="158" t="s">
        <v>166</v>
      </c>
      <c r="D14" s="129"/>
      <c r="E14" s="129">
        <f>'Система АОВ'!H8</f>
        <v>304.06</v>
      </c>
      <c r="F14" s="129"/>
      <c r="G14" s="130"/>
      <c r="H14" s="131"/>
      <c r="I14" s="263"/>
      <c r="J14" s="263"/>
      <c r="K14" s="263"/>
      <c r="L14" s="263"/>
    </row>
    <row r="15" spans="1:12" ht="26.25" hidden="1" thickBot="1" x14ac:dyDescent="0.25">
      <c r="A15" s="72"/>
      <c r="B15" s="119" t="s">
        <v>151</v>
      </c>
      <c r="C15" s="120" t="s">
        <v>148</v>
      </c>
      <c r="D15" s="45"/>
      <c r="E15" s="45"/>
      <c r="F15" s="45"/>
      <c r="G15" s="46"/>
      <c r="H15" s="15"/>
      <c r="I15" s="263"/>
      <c r="J15" s="263"/>
      <c r="K15" s="263"/>
      <c r="L15" s="263"/>
    </row>
    <row r="16" spans="1:12" ht="16.5" thickBot="1" x14ac:dyDescent="0.25">
      <c r="A16" s="27"/>
      <c r="B16" s="249" t="s">
        <v>29</v>
      </c>
      <c r="C16" s="250"/>
      <c r="D16" s="22"/>
      <c r="E16" s="23">
        <f>E5+E15+E7+E8+E9+E14+E13+E10+E11+E12</f>
        <v>37578.660000000003</v>
      </c>
      <c r="F16" s="23" t="e">
        <f>#REF!</f>
        <v>#REF!</v>
      </c>
      <c r="G16" s="24" t="e">
        <f>E16-F16</f>
        <v>#REF!</v>
      </c>
      <c r="H16" s="15"/>
      <c r="I16" s="263"/>
      <c r="J16" s="263"/>
      <c r="K16" s="263"/>
      <c r="L16" s="263"/>
    </row>
    <row r="17" spans="1:12" ht="24.75" customHeight="1" thickBot="1" x14ac:dyDescent="0.25">
      <c r="A17" s="264" t="s">
        <v>169</v>
      </c>
      <c r="B17" s="265"/>
      <c r="C17" s="265"/>
      <c r="D17" s="265"/>
      <c r="E17" s="265"/>
      <c r="F17" s="265"/>
      <c r="G17" s="266"/>
      <c r="I17" s="263"/>
      <c r="J17" s="263"/>
      <c r="K17" s="263"/>
      <c r="L17" s="263"/>
    </row>
    <row r="18" spans="1:12" ht="102" x14ac:dyDescent="0.2">
      <c r="A18" s="252">
        <v>2</v>
      </c>
      <c r="B18" s="254" t="s">
        <v>70</v>
      </c>
      <c r="C18" s="16" t="s">
        <v>125</v>
      </c>
      <c r="D18" s="17" t="s">
        <v>126</v>
      </c>
      <c r="E18" s="18">
        <f>12387.06*0.135/2*0.84*1.045/6.19</f>
        <v>118.57</v>
      </c>
      <c r="F18" s="18"/>
      <c r="G18" s="19"/>
      <c r="I18" s="263"/>
      <c r="J18" s="263"/>
      <c r="K18" s="263"/>
      <c r="L18" s="263"/>
    </row>
    <row r="19" spans="1:12" ht="51" hidden="1" customHeight="1" x14ac:dyDescent="0.2">
      <c r="A19" s="267"/>
      <c r="B19" s="268"/>
      <c r="C19" s="11" t="s">
        <v>71</v>
      </c>
      <c r="D19" s="12"/>
      <c r="E19" s="13"/>
      <c r="F19" s="18"/>
      <c r="G19" s="19"/>
    </row>
    <row r="20" spans="1:12" ht="12.75" hidden="1" customHeight="1" x14ac:dyDescent="0.2">
      <c r="A20" s="267"/>
      <c r="B20" s="269"/>
      <c r="C20" s="47" t="s">
        <v>48</v>
      </c>
      <c r="D20" s="20" t="s">
        <v>72</v>
      </c>
      <c r="E20" s="56">
        <v>866.06</v>
      </c>
      <c r="F20" s="56"/>
      <c r="G20" s="57"/>
    </row>
    <row r="21" spans="1:12" ht="24.75" customHeight="1" thickBot="1" x14ac:dyDescent="0.25">
      <c r="A21" s="48"/>
      <c r="B21" s="256" t="s">
        <v>73</v>
      </c>
      <c r="C21" s="257"/>
      <c r="D21" s="49"/>
      <c r="E21" s="50">
        <f>E18</f>
        <v>118.57</v>
      </c>
      <c r="F21" s="50" t="e">
        <f>#REF!</f>
        <v>#REF!</v>
      </c>
      <c r="G21" s="51" t="e">
        <f>E21-F21</f>
        <v>#REF!</v>
      </c>
      <c r="H21" s="15"/>
      <c r="I21" s="15"/>
      <c r="J21" s="15"/>
    </row>
    <row r="22" spans="1:12" ht="19.5" customHeight="1" thickBot="1" x14ac:dyDescent="0.25">
      <c r="A22" s="235" t="s">
        <v>74</v>
      </c>
      <c r="B22" s="236"/>
      <c r="C22" s="236"/>
      <c r="D22" s="236"/>
      <c r="E22" s="236"/>
      <c r="F22" s="236"/>
      <c r="G22" s="237"/>
    </row>
    <row r="23" spans="1:12" ht="114.75" x14ac:dyDescent="0.2">
      <c r="A23" s="229">
        <v>3</v>
      </c>
      <c r="B23" s="259" t="s">
        <v>75</v>
      </c>
      <c r="C23" s="16" t="s">
        <v>130</v>
      </c>
      <c r="D23" s="17" t="s">
        <v>127</v>
      </c>
      <c r="E23" s="17">
        <f>1770.46*1.15*0.94*1.045/6.19</f>
        <v>323.10000000000002</v>
      </c>
      <c r="F23" s="53"/>
      <c r="G23" s="54"/>
    </row>
    <row r="24" spans="1:12" ht="51" hidden="1" x14ac:dyDescent="0.2">
      <c r="A24" s="224"/>
      <c r="B24" s="260"/>
      <c r="C24" s="11" t="s">
        <v>71</v>
      </c>
      <c r="D24" s="12" t="s">
        <v>77</v>
      </c>
      <c r="E24" s="13"/>
      <c r="F24" s="52"/>
      <c r="G24" s="55"/>
    </row>
    <row r="25" spans="1:12" hidden="1" x14ac:dyDescent="0.2">
      <c r="A25" s="224"/>
      <c r="B25" s="260"/>
      <c r="C25" s="11" t="s">
        <v>48</v>
      </c>
      <c r="D25" s="12" t="s">
        <v>78</v>
      </c>
      <c r="E25" s="13"/>
      <c r="F25" s="52"/>
      <c r="G25" s="55"/>
    </row>
    <row r="26" spans="1:12" ht="115.5" thickBot="1" x14ac:dyDescent="0.25">
      <c r="A26" s="224"/>
      <c r="B26" s="261" t="s">
        <v>384</v>
      </c>
      <c r="C26" s="11" t="s">
        <v>131</v>
      </c>
      <c r="D26" s="21" t="s">
        <v>128</v>
      </c>
      <c r="E26" s="21">
        <f>24.59*232.05/4*0.94*1.045/6.19</f>
        <v>226.38</v>
      </c>
      <c r="F26" s="52"/>
      <c r="G26" s="55"/>
    </row>
    <row r="27" spans="1:12" ht="51" hidden="1" x14ac:dyDescent="0.2">
      <c r="A27" s="224"/>
      <c r="B27" s="261"/>
      <c r="C27" s="11" t="s">
        <v>71</v>
      </c>
      <c r="D27" s="12" t="s">
        <v>79</v>
      </c>
      <c r="E27" s="13"/>
      <c r="F27" s="52"/>
      <c r="G27" s="55"/>
    </row>
    <row r="28" spans="1:12" ht="13.5" hidden="1" thickBot="1" x14ac:dyDescent="0.25">
      <c r="A28" s="258"/>
      <c r="B28" s="262"/>
      <c r="C28" s="47" t="s">
        <v>48</v>
      </c>
      <c r="D28" s="20" t="s">
        <v>80</v>
      </c>
      <c r="E28" s="56"/>
      <c r="F28" s="56"/>
      <c r="G28" s="57"/>
    </row>
    <row r="29" spans="1:12" ht="16.5" thickBot="1" x14ac:dyDescent="0.25">
      <c r="A29" s="27"/>
      <c r="B29" s="249" t="s">
        <v>76</v>
      </c>
      <c r="C29" s="250"/>
      <c r="D29" s="22"/>
      <c r="E29" s="23">
        <f>E23+E26</f>
        <v>549.48</v>
      </c>
      <c r="F29" s="23" t="e">
        <f>#REF!</f>
        <v>#REF!</v>
      </c>
      <c r="G29" s="24" t="e">
        <f>E29-F29</f>
        <v>#REF!</v>
      </c>
      <c r="H29" s="15"/>
      <c r="I29" s="15"/>
      <c r="J29" s="15"/>
    </row>
    <row r="30" spans="1:12" ht="22.5" customHeight="1" thickBot="1" x14ac:dyDescent="0.25">
      <c r="A30" s="235" t="s">
        <v>81</v>
      </c>
      <c r="B30" s="236"/>
      <c r="C30" s="236"/>
      <c r="D30" s="236"/>
      <c r="E30" s="236"/>
      <c r="F30" s="236"/>
      <c r="G30" s="237"/>
    </row>
    <row r="31" spans="1:12" ht="140.25" x14ac:dyDescent="0.2">
      <c r="A31" s="238">
        <v>4</v>
      </c>
      <c r="B31" s="240" t="s">
        <v>82</v>
      </c>
      <c r="C31" s="16" t="s">
        <v>132</v>
      </c>
      <c r="D31" s="18" t="s">
        <v>129</v>
      </c>
      <c r="E31" s="18">
        <f>(3774.7*(0.025)*0.86*1.045/6.19)</f>
        <v>13.7</v>
      </c>
      <c r="F31" s="18"/>
      <c r="G31" s="19"/>
    </row>
    <row r="32" spans="1:12" ht="51" hidden="1" x14ac:dyDescent="0.2">
      <c r="A32" s="239"/>
      <c r="B32" s="241"/>
      <c r="C32" s="11" t="s">
        <v>71</v>
      </c>
      <c r="D32" s="13" t="s">
        <v>85</v>
      </c>
      <c r="E32" s="13"/>
      <c r="F32" s="13"/>
      <c r="G32" s="14"/>
    </row>
    <row r="33" spans="1:10" hidden="1" x14ac:dyDescent="0.2">
      <c r="A33" s="239"/>
      <c r="B33" s="241"/>
      <c r="C33" s="11" t="s">
        <v>48</v>
      </c>
      <c r="D33" s="13" t="s">
        <v>86</v>
      </c>
      <c r="E33" s="64"/>
      <c r="F33" s="13"/>
      <c r="G33" s="14"/>
    </row>
    <row r="34" spans="1:10" ht="114.75" x14ac:dyDescent="0.2">
      <c r="A34" s="239">
        <v>5</v>
      </c>
      <c r="B34" s="241" t="s">
        <v>386</v>
      </c>
      <c r="C34" s="11" t="s">
        <v>133</v>
      </c>
      <c r="D34" s="12" t="s">
        <v>387</v>
      </c>
      <c r="E34" s="13">
        <f>(3096.05*0.3823)*0.86*1.045/6.19</f>
        <v>171.84</v>
      </c>
      <c r="F34" s="13"/>
      <c r="G34" s="14"/>
    </row>
    <row r="35" spans="1:10" ht="51" hidden="1" x14ac:dyDescent="0.2">
      <c r="A35" s="239"/>
      <c r="B35" s="241"/>
      <c r="C35" s="11" t="s">
        <v>71</v>
      </c>
      <c r="D35" s="12" t="s">
        <v>87</v>
      </c>
      <c r="E35" s="13"/>
      <c r="F35" s="13"/>
      <c r="G35" s="14"/>
    </row>
    <row r="36" spans="1:10" hidden="1" x14ac:dyDescent="0.2">
      <c r="A36" s="239"/>
      <c r="B36" s="241"/>
      <c r="C36" s="11" t="s">
        <v>48</v>
      </c>
      <c r="D36" s="12" t="s">
        <v>88</v>
      </c>
      <c r="E36" s="64"/>
      <c r="F36" s="13"/>
      <c r="G36" s="14"/>
    </row>
    <row r="37" spans="1:10" ht="114.75" x14ac:dyDescent="0.2">
      <c r="A37" s="239">
        <v>6</v>
      </c>
      <c r="B37" s="241" t="s">
        <v>83</v>
      </c>
      <c r="C37" s="11" t="s">
        <v>134</v>
      </c>
      <c r="D37" s="12" t="s">
        <v>135</v>
      </c>
      <c r="E37" s="13">
        <f>(3314.87*0.278)*0.86*1.045/6.19</f>
        <v>133.79</v>
      </c>
      <c r="F37" s="59"/>
      <c r="G37" s="26"/>
    </row>
    <row r="38" spans="1:10" ht="51" hidden="1" x14ac:dyDescent="0.2">
      <c r="A38" s="239"/>
      <c r="B38" s="241"/>
      <c r="C38" s="11" t="s">
        <v>71</v>
      </c>
      <c r="D38" s="12" t="s">
        <v>89</v>
      </c>
      <c r="E38" s="13"/>
      <c r="F38" s="59"/>
      <c r="G38" s="26"/>
    </row>
    <row r="39" spans="1:10" hidden="1" x14ac:dyDescent="0.2">
      <c r="A39" s="242"/>
      <c r="B39" s="243"/>
      <c r="C39" s="47" t="s">
        <v>48</v>
      </c>
      <c r="D39" s="20" t="s">
        <v>90</v>
      </c>
      <c r="E39" s="63"/>
      <c r="F39" s="25"/>
      <c r="G39" s="65"/>
    </row>
    <row r="40" spans="1:10" ht="89.25" customHeight="1" thickBot="1" x14ac:dyDescent="0.25">
      <c r="A40" s="124">
        <v>7</v>
      </c>
      <c r="B40" s="125" t="s">
        <v>137</v>
      </c>
      <c r="C40" s="43" t="s">
        <v>388</v>
      </c>
      <c r="D40" s="44" t="s">
        <v>389</v>
      </c>
      <c r="E40" s="45">
        <f>((1.77*3300.5)+(1.77*22.5))/6.19</f>
        <v>950.2</v>
      </c>
      <c r="F40" s="60"/>
      <c r="G40" s="61"/>
    </row>
    <row r="41" spans="1:10" ht="16.5" thickBot="1" x14ac:dyDescent="0.25">
      <c r="A41" s="48"/>
      <c r="B41" s="226" t="s">
        <v>84</v>
      </c>
      <c r="C41" s="226"/>
      <c r="D41" s="49"/>
      <c r="E41" s="50">
        <f>E31+E34+E37+E40</f>
        <v>1269.53</v>
      </c>
      <c r="F41" s="50" t="e">
        <f>#REF!</f>
        <v>#REF!</v>
      </c>
      <c r="G41" s="51" t="e">
        <f>E41-F41</f>
        <v>#REF!</v>
      </c>
      <c r="H41" s="15"/>
      <c r="I41" s="15"/>
      <c r="J41" s="15"/>
    </row>
    <row r="42" spans="1:10" ht="22.5" customHeight="1" thickBot="1" x14ac:dyDescent="0.25">
      <c r="A42" s="235" t="s">
        <v>91</v>
      </c>
      <c r="B42" s="236"/>
      <c r="C42" s="236"/>
      <c r="D42" s="236"/>
      <c r="E42" s="236"/>
      <c r="F42" s="236"/>
      <c r="G42" s="237"/>
    </row>
    <row r="43" spans="1:10" ht="106.5" customHeight="1" thickBot="1" x14ac:dyDescent="0.25">
      <c r="A43" s="229">
        <v>8</v>
      </c>
      <c r="B43" s="245" t="s">
        <v>92</v>
      </c>
      <c r="C43" s="16" t="s">
        <v>138</v>
      </c>
      <c r="D43" s="18" t="s">
        <v>139</v>
      </c>
      <c r="E43" s="18">
        <f>(2193.17*(0.09)*0.86*1.045)/6.19</f>
        <v>28.66</v>
      </c>
      <c r="F43" s="67"/>
      <c r="G43" s="68"/>
    </row>
    <row r="44" spans="1:10" ht="51" hidden="1" x14ac:dyDescent="0.2">
      <c r="A44" s="224"/>
      <c r="B44" s="246"/>
      <c r="C44" s="11" t="s">
        <v>71</v>
      </c>
      <c r="D44" s="13" t="s">
        <v>93</v>
      </c>
      <c r="E44" s="13"/>
      <c r="F44" s="66"/>
      <c r="G44" s="69"/>
    </row>
    <row r="45" spans="1:10" ht="13.5" hidden="1" thickBot="1" x14ac:dyDescent="0.25">
      <c r="A45" s="244"/>
      <c r="B45" s="247"/>
      <c r="C45" s="43" t="s">
        <v>48</v>
      </c>
      <c r="D45" s="45" t="s">
        <v>94</v>
      </c>
      <c r="E45" s="62"/>
      <c r="F45" s="70"/>
      <c r="G45" s="71"/>
    </row>
    <row r="46" spans="1:10" ht="14.25" customHeight="1" thickBot="1" x14ac:dyDescent="0.25">
      <c r="A46" s="27"/>
      <c r="B46" s="248" t="s">
        <v>106</v>
      </c>
      <c r="C46" s="248"/>
      <c r="D46" s="22"/>
      <c r="E46" s="23">
        <f>E43</f>
        <v>28.66</v>
      </c>
      <c r="F46" s="23">
        <f>'Наружные сети связи'!H8</f>
        <v>5.91</v>
      </c>
      <c r="G46" s="24">
        <f>E46-F46</f>
        <v>22.75</v>
      </c>
      <c r="H46" s="15"/>
      <c r="I46" s="15"/>
      <c r="J46" s="15"/>
    </row>
    <row r="47" spans="1:10" ht="22.5" customHeight="1" thickBot="1" x14ac:dyDescent="0.25">
      <c r="A47" s="232" t="s">
        <v>95</v>
      </c>
      <c r="B47" s="233"/>
      <c r="C47" s="233"/>
      <c r="D47" s="233"/>
      <c r="E47" s="233"/>
      <c r="F47" s="233"/>
      <c r="G47" s="234"/>
    </row>
    <row r="48" spans="1:10" ht="102" x14ac:dyDescent="0.2">
      <c r="A48" s="229">
        <v>10</v>
      </c>
      <c r="B48" s="230" t="s">
        <v>393</v>
      </c>
      <c r="C48" s="16" t="s">
        <v>142</v>
      </c>
      <c r="D48" s="17" t="s">
        <v>162</v>
      </c>
      <c r="E48" s="18">
        <f>77.24*101.91*0.98*1.045/6.19</f>
        <v>1302.3</v>
      </c>
      <c r="F48" s="67"/>
      <c r="G48" s="68"/>
    </row>
    <row r="49" spans="1:10" ht="51" hidden="1" x14ac:dyDescent="0.2">
      <c r="A49" s="224"/>
      <c r="B49" s="231"/>
      <c r="C49" s="11" t="s">
        <v>71</v>
      </c>
      <c r="D49" s="12" t="s">
        <v>98</v>
      </c>
      <c r="E49" s="13"/>
      <c r="F49" s="66"/>
      <c r="G49" s="69"/>
    </row>
    <row r="50" spans="1:10" hidden="1" x14ac:dyDescent="0.2">
      <c r="A50" s="224"/>
      <c r="B50" s="231"/>
      <c r="C50" s="11" t="s">
        <v>48</v>
      </c>
      <c r="D50" s="12" t="s">
        <v>99</v>
      </c>
      <c r="E50" s="13"/>
      <c r="F50" s="66"/>
      <c r="G50" s="69"/>
    </row>
    <row r="51" spans="1:10" ht="102" x14ac:dyDescent="0.2">
      <c r="A51" s="224">
        <v>11</v>
      </c>
      <c r="B51" s="225" t="s">
        <v>96</v>
      </c>
      <c r="C51" s="11" t="s">
        <v>163</v>
      </c>
      <c r="D51" s="12" t="s">
        <v>143</v>
      </c>
      <c r="E51" s="58">
        <f>255.38*49.26*0.98*1.045/6.19</f>
        <v>2081.29</v>
      </c>
      <c r="F51" s="66"/>
      <c r="G51" s="69"/>
    </row>
    <row r="52" spans="1:10" ht="51" hidden="1" x14ac:dyDescent="0.2">
      <c r="A52" s="224"/>
      <c r="B52" s="225"/>
      <c r="C52" s="11" t="s">
        <v>71</v>
      </c>
      <c r="D52" s="12" t="s">
        <v>100</v>
      </c>
      <c r="E52" s="58"/>
      <c r="F52" s="66"/>
      <c r="G52" s="69"/>
    </row>
    <row r="53" spans="1:10" hidden="1" x14ac:dyDescent="0.2">
      <c r="A53" s="224"/>
      <c r="B53" s="225"/>
      <c r="C53" s="11" t="s">
        <v>48</v>
      </c>
      <c r="D53" s="12" t="s">
        <v>101</v>
      </c>
      <c r="E53" s="58"/>
      <c r="F53" s="66"/>
      <c r="G53" s="69"/>
    </row>
    <row r="54" spans="1:10" ht="102" x14ac:dyDescent="0.2">
      <c r="A54" s="224">
        <v>12</v>
      </c>
      <c r="B54" s="225" t="s">
        <v>385</v>
      </c>
      <c r="C54" s="11" t="s">
        <v>145</v>
      </c>
      <c r="D54" s="12" t="s">
        <v>144</v>
      </c>
      <c r="E54" s="58">
        <f>263.25*51.07*0.98*1.045/6.19</f>
        <v>2224.2600000000002</v>
      </c>
      <c r="F54" s="66"/>
      <c r="G54" s="69"/>
    </row>
    <row r="55" spans="1:10" ht="51" hidden="1" x14ac:dyDescent="0.2">
      <c r="A55" s="224"/>
      <c r="B55" s="225"/>
      <c r="C55" s="11" t="s">
        <v>71</v>
      </c>
      <c r="D55" s="12" t="s">
        <v>102</v>
      </c>
      <c r="E55" s="58"/>
      <c r="F55" s="66"/>
      <c r="G55" s="69"/>
    </row>
    <row r="56" spans="1:10" hidden="1" x14ac:dyDescent="0.2">
      <c r="A56" s="224"/>
      <c r="B56" s="225"/>
      <c r="C56" s="11" t="s">
        <v>48</v>
      </c>
      <c r="D56" s="12" t="s">
        <v>103</v>
      </c>
      <c r="E56" s="58"/>
      <c r="F56" s="66"/>
      <c r="G56" s="69"/>
    </row>
    <row r="57" spans="1:10" ht="102" x14ac:dyDescent="0.2">
      <c r="A57" s="224">
        <v>13</v>
      </c>
      <c r="B57" s="225" t="s">
        <v>97</v>
      </c>
      <c r="C57" s="11" t="s">
        <v>146</v>
      </c>
      <c r="D57" s="12" t="s">
        <v>147</v>
      </c>
      <c r="E57" s="58">
        <f>241.94*8*0.98*1.045/6.19</f>
        <v>320.22000000000003</v>
      </c>
      <c r="F57" s="66"/>
      <c r="G57" s="69"/>
    </row>
    <row r="58" spans="1:10" ht="51" hidden="1" x14ac:dyDescent="0.2">
      <c r="A58" s="224"/>
      <c r="B58" s="225"/>
      <c r="C58" s="11" t="s">
        <v>71</v>
      </c>
      <c r="D58" s="12" t="s">
        <v>104</v>
      </c>
      <c r="E58" s="58"/>
      <c r="F58" s="66"/>
      <c r="G58" s="69"/>
    </row>
    <row r="59" spans="1:10" hidden="1" x14ac:dyDescent="0.2">
      <c r="A59" s="224"/>
      <c r="B59" s="225"/>
      <c r="C59" s="11" t="s">
        <v>48</v>
      </c>
      <c r="D59" s="12" t="s">
        <v>105</v>
      </c>
      <c r="E59" s="58"/>
      <c r="F59" s="66"/>
      <c r="G59" s="69"/>
    </row>
    <row r="60" spans="1:10" ht="38.25" x14ac:dyDescent="0.2">
      <c r="A60" s="123">
        <v>14</v>
      </c>
      <c r="B60" s="28" t="s">
        <v>157</v>
      </c>
      <c r="C60" s="11" t="s">
        <v>158</v>
      </c>
      <c r="D60" s="12"/>
      <c r="E60" s="122">
        <f>2326.47*1.018*1.015*1.02</f>
        <v>2451.9499999999998</v>
      </c>
      <c r="F60" s="66"/>
      <c r="G60" s="69"/>
    </row>
    <row r="61" spans="1:10" ht="13.5" hidden="1" thickBot="1" x14ac:dyDescent="0.25">
      <c r="A61" s="72">
        <v>15</v>
      </c>
      <c r="B61" s="73" t="s">
        <v>159</v>
      </c>
      <c r="C61" s="120" t="s">
        <v>161</v>
      </c>
      <c r="D61" s="44"/>
      <c r="E61" s="117"/>
      <c r="F61" s="70"/>
      <c r="G61" s="71"/>
    </row>
    <row r="62" spans="1:10" ht="16.5" thickBot="1" x14ac:dyDescent="0.25">
      <c r="A62" s="48"/>
      <c r="B62" s="226" t="s">
        <v>107</v>
      </c>
      <c r="C62" s="226"/>
      <c r="D62" s="49"/>
      <c r="E62" s="145">
        <f>E48+E51+E54+E57+E60+E61</f>
        <v>8380.02</v>
      </c>
      <c r="F62" s="145" t="e">
        <f>#REF!</f>
        <v>#REF!</v>
      </c>
      <c r="G62" s="146" t="e">
        <f>E62-F62</f>
        <v>#REF!</v>
      </c>
      <c r="H62" s="15"/>
      <c r="I62" s="15"/>
      <c r="J62" s="15"/>
    </row>
    <row r="63" spans="1:10" s="76" customFormat="1" ht="16.5" thickBot="1" x14ac:dyDescent="0.3">
      <c r="A63" s="74"/>
      <c r="B63" s="227" t="s">
        <v>108</v>
      </c>
      <c r="C63" s="228"/>
      <c r="D63" s="75"/>
      <c r="E63" s="147">
        <f>E62+E46+E41+E29+E21+E16</f>
        <v>47924.92</v>
      </c>
      <c r="F63" s="147">
        <f>'[1]2эт ССР (бц)'!$H$109</f>
        <v>44294.68</v>
      </c>
      <c r="G63" s="144">
        <f>E63-F63</f>
        <v>3630.24</v>
      </c>
    </row>
  </sheetData>
  <mergeCells count="38">
    <mergeCell ref="I6:L18"/>
    <mergeCell ref="B16:C16"/>
    <mergeCell ref="A17:G17"/>
    <mergeCell ref="A18:A20"/>
    <mergeCell ref="B18:B20"/>
    <mergeCell ref="B29:C29"/>
    <mergeCell ref="A1:G1"/>
    <mergeCell ref="A4:G4"/>
    <mergeCell ref="A5:A6"/>
    <mergeCell ref="B5:B6"/>
    <mergeCell ref="B21:C21"/>
    <mergeCell ref="A22:G22"/>
    <mergeCell ref="A23:A28"/>
    <mergeCell ref="B23:B25"/>
    <mergeCell ref="B26:B28"/>
    <mergeCell ref="A47:G47"/>
    <mergeCell ref="A30:G30"/>
    <mergeCell ref="A31:A33"/>
    <mergeCell ref="B31:B33"/>
    <mergeCell ref="A34:A36"/>
    <mergeCell ref="B34:B36"/>
    <mergeCell ref="A37:A39"/>
    <mergeCell ref="B37:B39"/>
    <mergeCell ref="B41:C41"/>
    <mergeCell ref="A42:G42"/>
    <mergeCell ref="A43:A45"/>
    <mergeCell ref="B43:B45"/>
    <mergeCell ref="B46:C46"/>
    <mergeCell ref="A57:A59"/>
    <mergeCell ref="B57:B59"/>
    <mergeCell ref="B62:C62"/>
    <mergeCell ref="B63:C63"/>
    <mergeCell ref="A48:A50"/>
    <mergeCell ref="B48:B50"/>
    <mergeCell ref="A51:A53"/>
    <mergeCell ref="B51:B53"/>
    <mergeCell ref="A54:A56"/>
    <mergeCell ref="B54:B56"/>
  </mergeCells>
  <printOptions horizontalCentered="1"/>
  <pageMargins left="0.31496062992125984" right="0.11811023622047245" top="0.15748031496062992" bottom="0.35433070866141736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64"/>
  <sheetViews>
    <sheetView topLeftCell="A38" zoomScaleNormal="100" workbookViewId="0">
      <selection activeCell="F47" sqref="F47"/>
    </sheetView>
  </sheetViews>
  <sheetFormatPr defaultColWidth="8.85546875" defaultRowHeight="12.75" x14ac:dyDescent="0.2"/>
  <cols>
    <col min="1" max="1" width="4.28515625" style="1" customWidth="1"/>
    <col min="2" max="2" width="31.7109375" style="1" customWidth="1"/>
    <col min="3" max="3" width="43.5703125" style="1" customWidth="1"/>
    <col min="4" max="4" width="18.7109375" style="1" customWidth="1"/>
    <col min="5" max="5" width="15.28515625" style="1" customWidth="1"/>
    <col min="6" max="6" width="16.140625" style="1" customWidth="1"/>
    <col min="7" max="7" width="14.7109375" style="1" customWidth="1"/>
    <col min="8" max="8" width="15.140625" style="1" customWidth="1"/>
    <col min="9" max="16384" width="8.85546875" style="1"/>
  </cols>
  <sheetData>
    <row r="1" spans="1:12" ht="51" customHeight="1" thickBot="1" x14ac:dyDescent="0.25">
      <c r="A1" s="251" t="s">
        <v>457</v>
      </c>
      <c r="B1" s="251"/>
      <c r="C1" s="251"/>
      <c r="D1" s="251"/>
      <c r="E1" s="251"/>
      <c r="F1" s="251"/>
      <c r="G1" s="251"/>
    </row>
    <row r="2" spans="1:12" ht="99.75" customHeight="1" x14ac:dyDescent="0.2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455</v>
      </c>
      <c r="G2" s="5" t="s">
        <v>5</v>
      </c>
      <c r="H2" s="6"/>
    </row>
    <row r="3" spans="1:12" ht="13.5" thickBot="1" x14ac:dyDescent="0.25">
      <c r="A3" s="7">
        <v>1</v>
      </c>
      <c r="B3" s="8">
        <v>2</v>
      </c>
      <c r="C3" s="8">
        <v>3</v>
      </c>
      <c r="D3" s="9">
        <v>4</v>
      </c>
      <c r="E3" s="9">
        <v>5</v>
      </c>
      <c r="F3" s="9">
        <v>6</v>
      </c>
      <c r="G3" s="10">
        <v>7</v>
      </c>
    </row>
    <row r="4" spans="1:12" ht="9" customHeight="1" thickBot="1" x14ac:dyDescent="0.25">
      <c r="A4" s="235"/>
      <c r="B4" s="236"/>
      <c r="C4" s="236"/>
      <c r="D4" s="236"/>
      <c r="E4" s="236"/>
      <c r="F4" s="236"/>
      <c r="G4" s="237"/>
    </row>
    <row r="5" spans="1:12" ht="63.75" x14ac:dyDescent="0.25">
      <c r="A5" s="252">
        <v>1</v>
      </c>
      <c r="B5" s="254" t="s">
        <v>61</v>
      </c>
      <c r="C5" s="16" t="s">
        <v>421</v>
      </c>
      <c r="D5" s="18" t="s">
        <v>436</v>
      </c>
      <c r="E5" s="184">
        <f>1053.78*200*1.2</f>
        <v>252907.2</v>
      </c>
      <c r="F5" s="18"/>
      <c r="G5" s="19"/>
      <c r="H5"/>
      <c r="I5" s="15"/>
      <c r="J5" s="15"/>
    </row>
    <row r="6" spans="1:12" ht="12.75" hidden="1" customHeight="1" thickBot="1" x14ac:dyDescent="0.25">
      <c r="A6" s="253"/>
      <c r="B6" s="255"/>
      <c r="C6" s="47" t="s">
        <v>434</v>
      </c>
      <c r="D6" s="182" t="s">
        <v>435</v>
      </c>
      <c r="E6" s="185"/>
      <c r="F6" s="183"/>
      <c r="G6" s="57"/>
      <c r="H6" s="15"/>
      <c r="I6" s="263"/>
      <c r="J6" s="263"/>
      <c r="K6" s="263"/>
      <c r="L6" s="263"/>
    </row>
    <row r="7" spans="1:12" ht="25.5" x14ac:dyDescent="0.2">
      <c r="A7" s="149"/>
      <c r="B7" s="151" t="s">
        <v>149</v>
      </c>
      <c r="C7" s="121" t="s">
        <v>150</v>
      </c>
      <c r="D7" s="56"/>
      <c r="E7" s="56">
        <f>Ограждения!H33</f>
        <v>369.77</v>
      </c>
      <c r="F7" s="56"/>
      <c r="G7" s="57"/>
      <c r="H7" s="15"/>
      <c r="I7" s="263"/>
      <c r="J7" s="263"/>
      <c r="K7" s="263"/>
      <c r="L7" s="263"/>
    </row>
    <row r="8" spans="1:12" x14ac:dyDescent="0.2">
      <c r="A8" s="149"/>
      <c r="B8" s="126" t="s">
        <v>152</v>
      </c>
      <c r="C8" s="121" t="s">
        <v>153</v>
      </c>
      <c r="D8" s="56"/>
      <c r="E8" s="56">
        <f>Флагштоки!H33</f>
        <v>108.91</v>
      </c>
      <c r="F8" s="56"/>
      <c r="G8" s="57"/>
      <c r="H8" s="15"/>
      <c r="I8" s="263"/>
      <c r="J8" s="263"/>
      <c r="K8" s="263"/>
      <c r="L8" s="263"/>
    </row>
    <row r="9" spans="1:12" s="172" customFormat="1" ht="51" x14ac:dyDescent="0.2">
      <c r="A9" s="174"/>
      <c r="B9" s="175" t="s">
        <v>412</v>
      </c>
      <c r="C9" s="11" t="s">
        <v>422</v>
      </c>
      <c r="D9" s="12" t="s">
        <v>437</v>
      </c>
      <c r="E9" s="12">
        <f>5740.89*0.5546*1.2</f>
        <v>3820.68</v>
      </c>
      <c r="F9" s="13"/>
      <c r="G9" s="14"/>
      <c r="I9" s="263"/>
      <c r="J9" s="263"/>
      <c r="K9" s="263"/>
      <c r="L9" s="263"/>
    </row>
    <row r="10" spans="1:12" x14ac:dyDescent="0.2">
      <c r="A10" s="161"/>
      <c r="B10" s="151" t="s">
        <v>403</v>
      </c>
      <c r="C10" s="160" t="s">
        <v>404</v>
      </c>
      <c r="D10" s="12"/>
      <c r="E10" s="12">
        <f>'Система вызова первонала для МГ'!H33</f>
        <v>79.150000000000006</v>
      </c>
      <c r="F10" s="13"/>
      <c r="G10" s="159"/>
      <c r="I10" s="263"/>
      <c r="J10" s="263"/>
      <c r="K10" s="263"/>
      <c r="L10" s="263"/>
    </row>
    <row r="11" spans="1:12" x14ac:dyDescent="0.2">
      <c r="A11" s="161"/>
      <c r="B11" s="156" t="s">
        <v>413</v>
      </c>
      <c r="C11" s="160" t="s">
        <v>414</v>
      </c>
      <c r="D11" s="12"/>
      <c r="E11" s="12">
        <f>(23.066+166.3872)*1.02*1.2</f>
        <v>231.89</v>
      </c>
      <c r="F11" s="13"/>
      <c r="G11" s="159"/>
      <c r="H11" s="186"/>
      <c r="I11" s="263"/>
      <c r="J11" s="263"/>
      <c r="K11" s="263"/>
      <c r="L11" s="263"/>
    </row>
    <row r="12" spans="1:12" x14ac:dyDescent="0.2">
      <c r="A12" s="161"/>
      <c r="B12" s="151" t="s">
        <v>405</v>
      </c>
      <c r="C12" s="160" t="s">
        <v>406</v>
      </c>
      <c r="D12" s="12"/>
      <c r="E12" s="12">
        <f>'Фоновое озвуч.катка'!H31</f>
        <v>713.37</v>
      </c>
      <c r="F12" s="13"/>
      <c r="G12" s="159"/>
      <c r="I12" s="263"/>
      <c r="J12" s="263"/>
      <c r="K12" s="263"/>
      <c r="L12" s="263"/>
    </row>
    <row r="13" spans="1:12" ht="25.5" x14ac:dyDescent="0.2">
      <c r="A13" s="161"/>
      <c r="B13" s="156" t="s">
        <v>417</v>
      </c>
      <c r="C13" s="160" t="s">
        <v>418</v>
      </c>
      <c r="D13" s="12" t="s">
        <v>439</v>
      </c>
      <c r="E13" s="12">
        <f>1857.105*1.018*1.015*1.02*1.2</f>
        <v>2348.7199999999998</v>
      </c>
      <c r="F13" s="13"/>
      <c r="G13" s="159"/>
      <c r="I13" s="263"/>
      <c r="J13" s="263"/>
      <c r="K13" s="263"/>
      <c r="L13" s="263"/>
    </row>
    <row r="14" spans="1:12" ht="25.5" x14ac:dyDescent="0.2">
      <c r="A14" s="161"/>
      <c r="B14" s="156" t="s">
        <v>415</v>
      </c>
      <c r="C14" s="160" t="s">
        <v>416</v>
      </c>
      <c r="D14" s="12" t="s">
        <v>440</v>
      </c>
      <c r="E14" s="12">
        <f>195249.78/1000*3.8*1.03*1.02*1.2</f>
        <v>935.39</v>
      </c>
      <c r="F14" s="13"/>
      <c r="G14" s="159"/>
      <c r="I14" s="263"/>
      <c r="J14" s="263"/>
      <c r="K14" s="263"/>
      <c r="L14" s="263"/>
    </row>
    <row r="15" spans="1:12" ht="25.5" x14ac:dyDescent="0.2">
      <c r="A15" s="126"/>
      <c r="B15" s="126" t="s">
        <v>402</v>
      </c>
      <c r="C15" s="173" t="s">
        <v>399</v>
      </c>
      <c r="D15" s="20"/>
      <c r="E15" s="20">
        <f>Оборудование!H33</f>
        <v>9930.25</v>
      </c>
      <c r="F15" s="56"/>
      <c r="G15" s="159"/>
      <c r="I15" s="263"/>
      <c r="J15" s="263"/>
      <c r="K15" s="263"/>
      <c r="L15" s="263"/>
    </row>
    <row r="16" spans="1:12" ht="25.5" x14ac:dyDescent="0.2">
      <c r="A16" s="156"/>
      <c r="B16" s="156" t="s">
        <v>419</v>
      </c>
      <c r="C16" s="160" t="s">
        <v>420</v>
      </c>
      <c r="D16" s="12" t="s">
        <v>441</v>
      </c>
      <c r="E16" s="12">
        <f>(6.6425+(153.13*1.03))*1.02*1.2</f>
        <v>201.18</v>
      </c>
      <c r="F16" s="13"/>
      <c r="G16" s="13"/>
      <c r="I16" s="263"/>
      <c r="J16" s="263"/>
      <c r="K16" s="263"/>
      <c r="L16" s="263"/>
    </row>
    <row r="17" spans="1:12" s="132" customFormat="1" ht="13.5" thickBot="1" x14ac:dyDescent="0.25">
      <c r="A17" s="127"/>
      <c r="B17" s="128" t="s">
        <v>167</v>
      </c>
      <c r="C17" s="158" t="s">
        <v>166</v>
      </c>
      <c r="D17" s="129"/>
      <c r="E17" s="129">
        <f>'Система АОВ'!H26</f>
        <v>1533.79</v>
      </c>
      <c r="F17" s="129"/>
      <c r="G17" s="130"/>
      <c r="H17" s="131"/>
      <c r="I17" s="263"/>
      <c r="J17" s="263"/>
      <c r="K17" s="263"/>
      <c r="L17" s="263"/>
    </row>
    <row r="18" spans="1:12" ht="26.25" hidden="1" thickBot="1" x14ac:dyDescent="0.25">
      <c r="A18" s="150"/>
      <c r="B18" s="119" t="s">
        <v>151</v>
      </c>
      <c r="C18" s="120" t="s">
        <v>148</v>
      </c>
      <c r="D18" s="45"/>
      <c r="E18" s="45"/>
      <c r="F18" s="45"/>
      <c r="G18" s="46"/>
      <c r="H18" s="15"/>
      <c r="I18" s="263"/>
      <c r="J18" s="263"/>
      <c r="K18" s="263"/>
      <c r="L18" s="263"/>
    </row>
    <row r="19" spans="1:12" ht="16.5" thickBot="1" x14ac:dyDescent="0.25">
      <c r="A19" s="27"/>
      <c r="B19" s="249" t="s">
        <v>29</v>
      </c>
      <c r="C19" s="250"/>
      <c r="D19" s="22"/>
      <c r="E19" s="23">
        <f>SUM(E5:E17)</f>
        <v>273180.3</v>
      </c>
      <c r="F19" s="23" t="e">
        <f>#REF!</f>
        <v>#REF!</v>
      </c>
      <c r="G19" s="24" t="e">
        <f>E19-F19</f>
        <v>#REF!</v>
      </c>
      <c r="H19" s="15"/>
      <c r="I19" s="263"/>
      <c r="J19" s="263"/>
      <c r="K19" s="263"/>
      <c r="L19" s="263"/>
    </row>
    <row r="20" spans="1:12" ht="24.75" customHeight="1" thickBot="1" x14ac:dyDescent="0.25">
      <c r="A20" s="264" t="s">
        <v>169</v>
      </c>
      <c r="B20" s="265"/>
      <c r="C20" s="265"/>
      <c r="D20" s="265"/>
      <c r="E20" s="265"/>
      <c r="F20" s="265"/>
      <c r="G20" s="266"/>
      <c r="I20" s="263"/>
      <c r="J20" s="263"/>
      <c r="K20" s="263"/>
      <c r="L20" s="263"/>
    </row>
    <row r="21" spans="1:12" ht="111" customHeight="1" x14ac:dyDescent="0.2">
      <c r="A21" s="177">
        <v>2</v>
      </c>
      <c r="B21" s="176" t="s">
        <v>70</v>
      </c>
      <c r="C21" s="16" t="s">
        <v>423</v>
      </c>
      <c r="D21" s="17" t="s">
        <v>442</v>
      </c>
      <c r="E21" s="18">
        <f>12387.06*0.135/2*1.2</f>
        <v>1003.35</v>
      </c>
      <c r="F21" s="18"/>
      <c r="G21" s="19"/>
      <c r="I21" s="263"/>
      <c r="J21" s="263"/>
      <c r="K21" s="263"/>
      <c r="L21" s="263"/>
    </row>
    <row r="22" spans="1:12" ht="24.75" customHeight="1" thickBot="1" x14ac:dyDescent="0.25">
      <c r="A22" s="48"/>
      <c r="B22" s="256" t="s">
        <v>73</v>
      </c>
      <c r="C22" s="257"/>
      <c r="D22" s="49"/>
      <c r="E22" s="50">
        <f>E21</f>
        <v>1003.35</v>
      </c>
      <c r="F22" s="50" t="e">
        <f>#REF!</f>
        <v>#REF!</v>
      </c>
      <c r="G22" s="51" t="e">
        <f>E22-F22</f>
        <v>#REF!</v>
      </c>
      <c r="H22" s="15"/>
      <c r="I22" s="15"/>
      <c r="J22" s="15"/>
    </row>
    <row r="23" spans="1:12" ht="19.5" customHeight="1" thickBot="1" x14ac:dyDescent="0.25">
      <c r="A23" s="235" t="s">
        <v>74</v>
      </c>
      <c r="B23" s="236"/>
      <c r="C23" s="236"/>
      <c r="D23" s="236"/>
      <c r="E23" s="236"/>
      <c r="F23" s="236"/>
      <c r="G23" s="237"/>
    </row>
    <row r="24" spans="1:12" ht="51" x14ac:dyDescent="0.2">
      <c r="A24" s="229">
        <v>3</v>
      </c>
      <c r="B24" s="259" t="s">
        <v>75</v>
      </c>
      <c r="C24" s="16" t="s">
        <v>425</v>
      </c>
      <c r="D24" s="17" t="s">
        <v>443</v>
      </c>
      <c r="E24" s="17">
        <f>1770.46*1.15*1.2</f>
        <v>2443.23</v>
      </c>
      <c r="F24" s="53"/>
      <c r="G24" s="54"/>
    </row>
    <row r="25" spans="1:12" ht="51" hidden="1" x14ac:dyDescent="0.2">
      <c r="A25" s="224"/>
      <c r="B25" s="260"/>
      <c r="C25" s="11" t="s">
        <v>71</v>
      </c>
      <c r="D25" s="12" t="s">
        <v>77</v>
      </c>
      <c r="E25" s="13"/>
      <c r="F25" s="52"/>
      <c r="G25" s="55"/>
    </row>
    <row r="26" spans="1:12" hidden="1" x14ac:dyDescent="0.2">
      <c r="A26" s="224"/>
      <c r="B26" s="260"/>
      <c r="C26" s="11" t="s">
        <v>48</v>
      </c>
      <c r="D26" s="12" t="s">
        <v>78</v>
      </c>
      <c r="E26" s="13"/>
      <c r="F26" s="52"/>
      <c r="G26" s="55"/>
    </row>
    <row r="27" spans="1:12" ht="84.75" customHeight="1" thickBot="1" x14ac:dyDescent="0.25">
      <c r="A27" s="224"/>
      <c r="B27" s="261" t="s">
        <v>384</v>
      </c>
      <c r="C27" s="11" t="s">
        <v>424</v>
      </c>
      <c r="D27" s="21" t="s">
        <v>444</v>
      </c>
      <c r="E27" s="21">
        <f>24.59*232.05/4*1.2</f>
        <v>1711.83</v>
      </c>
      <c r="F27" s="52"/>
      <c r="G27" s="55"/>
    </row>
    <row r="28" spans="1:12" ht="51" hidden="1" x14ac:dyDescent="0.2">
      <c r="A28" s="224"/>
      <c r="B28" s="261"/>
      <c r="C28" s="178" t="s">
        <v>71</v>
      </c>
      <c r="D28" s="179" t="s">
        <v>79</v>
      </c>
      <c r="E28" s="13"/>
      <c r="F28" s="52"/>
      <c r="G28" s="55"/>
    </row>
    <row r="29" spans="1:12" ht="13.5" hidden="1" thickBot="1" x14ac:dyDescent="0.25">
      <c r="A29" s="258"/>
      <c r="B29" s="262"/>
      <c r="C29" s="180" t="s">
        <v>48</v>
      </c>
      <c r="D29" s="181" t="s">
        <v>80</v>
      </c>
      <c r="E29" s="56"/>
      <c r="F29" s="56"/>
      <c r="G29" s="57"/>
    </row>
    <row r="30" spans="1:12" ht="16.5" thickBot="1" x14ac:dyDescent="0.25">
      <c r="A30" s="27"/>
      <c r="B30" s="249" t="s">
        <v>76</v>
      </c>
      <c r="C30" s="250"/>
      <c r="D30" s="22"/>
      <c r="E30" s="23">
        <f>E24+E27</f>
        <v>4155.0600000000004</v>
      </c>
      <c r="F30" s="23" t="e">
        <f>#REF!</f>
        <v>#REF!</v>
      </c>
      <c r="G30" s="24" t="e">
        <f>E30-F30</f>
        <v>#REF!</v>
      </c>
      <c r="H30" s="15"/>
      <c r="I30" s="15"/>
      <c r="J30" s="15"/>
    </row>
    <row r="31" spans="1:12" ht="22.5" customHeight="1" thickBot="1" x14ac:dyDescent="0.25">
      <c r="A31" s="235" t="s">
        <v>81</v>
      </c>
      <c r="B31" s="236"/>
      <c r="C31" s="236"/>
      <c r="D31" s="236"/>
      <c r="E31" s="236"/>
      <c r="F31" s="236"/>
      <c r="G31" s="237"/>
    </row>
    <row r="32" spans="1:12" ht="101.25" customHeight="1" x14ac:dyDescent="0.2">
      <c r="A32" s="238">
        <v>4</v>
      </c>
      <c r="B32" s="240" t="s">
        <v>82</v>
      </c>
      <c r="C32" s="16" t="s">
        <v>426</v>
      </c>
      <c r="D32" s="18" t="s">
        <v>445</v>
      </c>
      <c r="E32" s="18">
        <f>(3774.7*(0.025))*1.2</f>
        <v>113.24</v>
      </c>
      <c r="F32" s="18"/>
      <c r="G32" s="19"/>
    </row>
    <row r="33" spans="1:10" ht="51" hidden="1" x14ac:dyDescent="0.2">
      <c r="A33" s="239"/>
      <c r="B33" s="241"/>
      <c r="C33" s="11" t="s">
        <v>71</v>
      </c>
      <c r="D33" s="13" t="s">
        <v>85</v>
      </c>
      <c r="E33" s="13"/>
      <c r="F33" s="13"/>
      <c r="G33" s="14"/>
    </row>
    <row r="34" spans="1:10" ht="15" hidden="1" customHeight="1" x14ac:dyDescent="0.2">
      <c r="A34" s="239"/>
      <c r="B34" s="241"/>
      <c r="C34" s="11" t="s">
        <v>48</v>
      </c>
      <c r="D34" s="13" t="s">
        <v>86</v>
      </c>
      <c r="E34" s="64"/>
      <c r="F34" s="13"/>
      <c r="G34" s="14"/>
    </row>
    <row r="35" spans="1:10" ht="96.75" customHeight="1" x14ac:dyDescent="0.2">
      <c r="A35" s="239">
        <v>5</v>
      </c>
      <c r="B35" s="241" t="s">
        <v>386</v>
      </c>
      <c r="C35" s="11" t="s">
        <v>427</v>
      </c>
      <c r="D35" s="12" t="s">
        <v>446</v>
      </c>
      <c r="E35" s="13">
        <f>(3096.05*0.3823)*1.2</f>
        <v>1420.34</v>
      </c>
      <c r="F35" s="13"/>
      <c r="G35" s="14"/>
    </row>
    <row r="36" spans="1:10" ht="51" hidden="1" x14ac:dyDescent="0.2">
      <c r="A36" s="239"/>
      <c r="B36" s="241"/>
      <c r="C36" s="11" t="s">
        <v>71</v>
      </c>
      <c r="D36" s="12" t="s">
        <v>87</v>
      </c>
      <c r="E36" s="13"/>
      <c r="F36" s="13"/>
      <c r="G36" s="14"/>
    </row>
    <row r="37" spans="1:10" hidden="1" x14ac:dyDescent="0.2">
      <c r="A37" s="239"/>
      <c r="B37" s="241"/>
      <c r="C37" s="11" t="s">
        <v>48</v>
      </c>
      <c r="D37" s="12" t="s">
        <v>88</v>
      </c>
      <c r="E37" s="64"/>
      <c r="F37" s="13"/>
      <c r="G37" s="14"/>
    </row>
    <row r="38" spans="1:10" ht="90" customHeight="1" x14ac:dyDescent="0.2">
      <c r="A38" s="239">
        <v>6</v>
      </c>
      <c r="B38" s="241" t="s">
        <v>83</v>
      </c>
      <c r="C38" s="11" t="s">
        <v>410</v>
      </c>
      <c r="D38" s="12" t="s">
        <v>447</v>
      </c>
      <c r="E38" s="13">
        <f>(3314.87*0.278)*1.2</f>
        <v>1105.8399999999999</v>
      </c>
      <c r="F38" s="59"/>
      <c r="G38" s="26"/>
    </row>
    <row r="39" spans="1:10" ht="51" hidden="1" x14ac:dyDescent="0.2">
      <c r="A39" s="239"/>
      <c r="B39" s="241"/>
      <c r="C39" s="11" t="s">
        <v>71</v>
      </c>
      <c r="D39" s="12" t="s">
        <v>89</v>
      </c>
      <c r="E39" s="13"/>
      <c r="F39" s="59"/>
      <c r="G39" s="26"/>
    </row>
    <row r="40" spans="1:10" hidden="1" x14ac:dyDescent="0.2">
      <c r="A40" s="242"/>
      <c r="B40" s="243"/>
      <c r="C40" s="47" t="s">
        <v>48</v>
      </c>
      <c r="D40" s="20" t="s">
        <v>90</v>
      </c>
      <c r="E40" s="63"/>
      <c r="F40" s="25"/>
      <c r="G40" s="65"/>
    </row>
    <row r="41" spans="1:10" ht="51.75" thickBot="1" x14ac:dyDescent="0.25">
      <c r="A41" s="124">
        <v>7</v>
      </c>
      <c r="B41" s="125" t="s">
        <v>137</v>
      </c>
      <c r="C41" s="43" t="s">
        <v>449</v>
      </c>
      <c r="D41" s="44" t="s">
        <v>448</v>
      </c>
      <c r="E41" s="45">
        <f>((1.77*3300.5)+(1.77*22.5))*1.2</f>
        <v>7058.05</v>
      </c>
      <c r="F41" s="60"/>
      <c r="G41" s="61"/>
    </row>
    <row r="42" spans="1:10" ht="16.5" thickBot="1" x14ac:dyDescent="0.25">
      <c r="A42" s="48"/>
      <c r="B42" s="226" t="s">
        <v>84</v>
      </c>
      <c r="C42" s="226"/>
      <c r="D42" s="49"/>
      <c r="E42" s="50">
        <f>E32+E35+E38+E41</f>
        <v>9697.4699999999993</v>
      </c>
      <c r="F42" s="50" t="e">
        <f>#REF!</f>
        <v>#REF!</v>
      </c>
      <c r="G42" s="51" t="e">
        <f>E42-F42</f>
        <v>#REF!</v>
      </c>
      <c r="H42" s="15"/>
      <c r="I42" s="15"/>
      <c r="J42" s="15"/>
    </row>
    <row r="43" spans="1:10" ht="22.5" customHeight="1" thickBot="1" x14ac:dyDescent="0.25">
      <c r="A43" s="235" t="s">
        <v>91</v>
      </c>
      <c r="B43" s="236"/>
      <c r="C43" s="236"/>
      <c r="D43" s="236"/>
      <c r="E43" s="236"/>
      <c r="F43" s="236"/>
      <c r="G43" s="237"/>
    </row>
    <row r="44" spans="1:10" ht="106.5" customHeight="1" thickBot="1" x14ac:dyDescent="0.25">
      <c r="A44" s="229">
        <v>8</v>
      </c>
      <c r="B44" s="245" t="s">
        <v>92</v>
      </c>
      <c r="C44" s="16" t="s">
        <v>428</v>
      </c>
      <c r="D44" s="18" t="s">
        <v>454</v>
      </c>
      <c r="E44" s="18">
        <f>(2193.17*(0.09))*1.2</f>
        <v>236.86</v>
      </c>
      <c r="F44" s="67"/>
      <c r="G44" s="68"/>
    </row>
    <row r="45" spans="1:10" ht="51" hidden="1" x14ac:dyDescent="0.2">
      <c r="A45" s="224"/>
      <c r="B45" s="246"/>
      <c r="C45" s="11" t="s">
        <v>71</v>
      </c>
      <c r="D45" s="13" t="s">
        <v>93</v>
      </c>
      <c r="E45" s="13"/>
      <c r="F45" s="66"/>
      <c r="G45" s="69"/>
    </row>
    <row r="46" spans="1:10" ht="13.5" hidden="1" thickBot="1" x14ac:dyDescent="0.25">
      <c r="A46" s="244"/>
      <c r="B46" s="247"/>
      <c r="C46" s="43" t="s">
        <v>48</v>
      </c>
      <c r="D46" s="45" t="s">
        <v>94</v>
      </c>
      <c r="E46" s="62"/>
      <c r="F46" s="70"/>
      <c r="G46" s="71"/>
    </row>
    <row r="47" spans="1:10" ht="14.25" customHeight="1" thickBot="1" x14ac:dyDescent="0.25">
      <c r="A47" s="27"/>
      <c r="B47" s="248" t="s">
        <v>106</v>
      </c>
      <c r="C47" s="248"/>
      <c r="D47" s="22"/>
      <c r="E47" s="23">
        <f>E44</f>
        <v>236.86</v>
      </c>
      <c r="F47" s="23">
        <f>'Наружные сети связи'!H26</f>
        <v>46.36</v>
      </c>
      <c r="G47" s="24">
        <f>E47-F47</f>
        <v>190.5</v>
      </c>
      <c r="H47" s="15"/>
      <c r="I47" s="15"/>
      <c r="J47" s="15"/>
    </row>
    <row r="48" spans="1:10" ht="22.5" customHeight="1" thickBot="1" x14ac:dyDescent="0.25">
      <c r="A48" s="232" t="s">
        <v>95</v>
      </c>
      <c r="B48" s="233"/>
      <c r="C48" s="233"/>
      <c r="D48" s="233"/>
      <c r="E48" s="233"/>
      <c r="F48" s="233"/>
      <c r="G48" s="234"/>
    </row>
    <row r="49" spans="1:10" ht="51" x14ac:dyDescent="0.2">
      <c r="A49" s="229">
        <v>10</v>
      </c>
      <c r="B49" s="230" t="s">
        <v>393</v>
      </c>
      <c r="C49" s="16" t="s">
        <v>429</v>
      </c>
      <c r="D49" s="17" t="s">
        <v>453</v>
      </c>
      <c r="E49" s="18">
        <f>77.24*101.91*1.2</f>
        <v>9445.83</v>
      </c>
      <c r="F49" s="67"/>
      <c r="G49" s="68"/>
    </row>
    <row r="50" spans="1:10" ht="51" hidden="1" x14ac:dyDescent="0.2">
      <c r="A50" s="224"/>
      <c r="B50" s="231"/>
      <c r="C50" s="11" t="s">
        <v>71</v>
      </c>
      <c r="D50" s="12" t="s">
        <v>98</v>
      </c>
      <c r="E50" s="13"/>
      <c r="F50" s="66"/>
      <c r="G50" s="69"/>
    </row>
    <row r="51" spans="1:10" hidden="1" x14ac:dyDescent="0.2">
      <c r="A51" s="224"/>
      <c r="B51" s="231"/>
      <c r="C51" s="11" t="s">
        <v>48</v>
      </c>
      <c r="D51" s="12" t="s">
        <v>99</v>
      </c>
      <c r="E51" s="13"/>
      <c r="F51" s="66"/>
      <c r="G51" s="69"/>
    </row>
    <row r="52" spans="1:10" ht="51" x14ac:dyDescent="0.2">
      <c r="A52" s="224">
        <v>11</v>
      </c>
      <c r="B52" s="225" t="s">
        <v>96</v>
      </c>
      <c r="C52" s="11" t="s">
        <v>430</v>
      </c>
      <c r="D52" s="12" t="s">
        <v>452</v>
      </c>
      <c r="E52" s="58">
        <f>255.38*49.26*1.2</f>
        <v>15096.02</v>
      </c>
      <c r="F52" s="66"/>
      <c r="G52" s="69"/>
    </row>
    <row r="53" spans="1:10" ht="51" hidden="1" x14ac:dyDescent="0.2">
      <c r="A53" s="224"/>
      <c r="B53" s="225"/>
      <c r="C53" s="11" t="s">
        <v>71</v>
      </c>
      <c r="D53" s="12" t="s">
        <v>100</v>
      </c>
      <c r="E53" s="58"/>
      <c r="F53" s="66"/>
      <c r="G53" s="69"/>
    </row>
    <row r="54" spans="1:10" hidden="1" x14ac:dyDescent="0.2">
      <c r="A54" s="224"/>
      <c r="B54" s="225"/>
      <c r="C54" s="11" t="s">
        <v>48</v>
      </c>
      <c r="D54" s="12" t="s">
        <v>101</v>
      </c>
      <c r="E54" s="58"/>
      <c r="F54" s="66"/>
      <c r="G54" s="69"/>
    </row>
    <row r="55" spans="1:10" ht="51" x14ac:dyDescent="0.2">
      <c r="A55" s="224">
        <v>12</v>
      </c>
      <c r="B55" s="225" t="s">
        <v>385</v>
      </c>
      <c r="C55" s="11" t="s">
        <v>431</v>
      </c>
      <c r="D55" s="12" t="s">
        <v>451</v>
      </c>
      <c r="E55" s="58">
        <f>263.25*51.07*1.2</f>
        <v>16133.01</v>
      </c>
      <c r="F55" s="66"/>
      <c r="G55" s="69"/>
    </row>
    <row r="56" spans="1:10" ht="51" hidden="1" x14ac:dyDescent="0.2">
      <c r="A56" s="224"/>
      <c r="B56" s="225"/>
      <c r="C56" s="11" t="s">
        <v>71</v>
      </c>
      <c r="D56" s="12" t="s">
        <v>102</v>
      </c>
      <c r="E56" s="58"/>
      <c r="F56" s="66"/>
      <c r="G56" s="69"/>
    </row>
    <row r="57" spans="1:10" hidden="1" x14ac:dyDescent="0.2">
      <c r="A57" s="224"/>
      <c r="B57" s="225"/>
      <c r="C57" s="11" t="s">
        <v>48</v>
      </c>
      <c r="D57" s="12" t="s">
        <v>103</v>
      </c>
      <c r="E57" s="58"/>
      <c r="F57" s="66"/>
      <c r="G57" s="69"/>
    </row>
    <row r="58" spans="1:10" ht="51" x14ac:dyDescent="0.2">
      <c r="A58" s="224">
        <v>13</v>
      </c>
      <c r="B58" s="225" t="s">
        <v>97</v>
      </c>
      <c r="C58" s="11" t="s">
        <v>432</v>
      </c>
      <c r="D58" s="12" t="s">
        <v>450</v>
      </c>
      <c r="E58" s="58">
        <f>241.94*8*1.2</f>
        <v>2322.62</v>
      </c>
      <c r="F58" s="66"/>
      <c r="G58" s="69"/>
    </row>
    <row r="59" spans="1:10" ht="51" hidden="1" x14ac:dyDescent="0.2">
      <c r="A59" s="224"/>
      <c r="B59" s="225"/>
      <c r="C59" s="11" t="s">
        <v>71</v>
      </c>
      <c r="D59" s="12" t="s">
        <v>104</v>
      </c>
      <c r="E59" s="58"/>
      <c r="F59" s="66"/>
      <c r="G59" s="69"/>
    </row>
    <row r="60" spans="1:10" hidden="1" x14ac:dyDescent="0.2">
      <c r="A60" s="224"/>
      <c r="B60" s="225"/>
      <c r="C60" s="11" t="s">
        <v>48</v>
      </c>
      <c r="D60" s="12" t="s">
        <v>105</v>
      </c>
      <c r="E60" s="58"/>
      <c r="F60" s="66"/>
      <c r="G60" s="69"/>
    </row>
    <row r="61" spans="1:10" ht="38.25" x14ac:dyDescent="0.2">
      <c r="A61" s="148">
        <v>14</v>
      </c>
      <c r="B61" s="152" t="s">
        <v>456</v>
      </c>
      <c r="C61" s="11" t="s">
        <v>411</v>
      </c>
      <c r="D61" s="12" t="s">
        <v>433</v>
      </c>
      <c r="E61" s="122">
        <f>(2326.47+257.56)*1.018*1.015*1.02*6.19*1.2</f>
        <v>20229.419999999998</v>
      </c>
      <c r="F61" s="66"/>
      <c r="G61" s="69"/>
    </row>
    <row r="62" spans="1:10" ht="13.5" hidden="1" thickBot="1" x14ac:dyDescent="0.25">
      <c r="A62" s="150">
        <v>15</v>
      </c>
      <c r="B62" s="73" t="s">
        <v>159</v>
      </c>
      <c r="C62" s="120" t="s">
        <v>161</v>
      </c>
      <c r="D62" s="44"/>
      <c r="E62" s="117"/>
      <c r="F62" s="70"/>
      <c r="G62" s="71"/>
    </row>
    <row r="63" spans="1:10" ht="16.5" thickBot="1" x14ac:dyDescent="0.25">
      <c r="A63" s="48"/>
      <c r="B63" s="226" t="s">
        <v>107</v>
      </c>
      <c r="C63" s="226"/>
      <c r="D63" s="49"/>
      <c r="E63" s="145">
        <f>E49+E52+E55+E58+E61+E62</f>
        <v>63226.9</v>
      </c>
      <c r="F63" s="145" t="e">
        <f>#REF!</f>
        <v>#REF!</v>
      </c>
      <c r="G63" s="146" t="e">
        <f>E63-F63</f>
        <v>#REF!</v>
      </c>
      <c r="H63" s="15"/>
      <c r="I63" s="15"/>
      <c r="J63" s="15"/>
    </row>
    <row r="64" spans="1:10" s="76" customFormat="1" ht="16.5" thickBot="1" x14ac:dyDescent="0.3">
      <c r="A64" s="74"/>
      <c r="B64" s="227" t="s">
        <v>108</v>
      </c>
      <c r="C64" s="228"/>
      <c r="D64" s="75"/>
      <c r="E64" s="147">
        <f>(E63+E47+E42+E30+E22+E19)</f>
        <v>351499.94</v>
      </c>
      <c r="F64" s="147">
        <f>'[1]2эт ССР (тц)'!$H$110</f>
        <v>48864.23</v>
      </c>
      <c r="G64" s="144">
        <f>E64-F64</f>
        <v>302635.71000000002</v>
      </c>
    </row>
  </sheetData>
  <mergeCells count="36">
    <mergeCell ref="A58:A60"/>
    <mergeCell ref="B58:B60"/>
    <mergeCell ref="B63:C63"/>
    <mergeCell ref="B64:C64"/>
    <mergeCell ref="A49:A51"/>
    <mergeCell ref="B49:B51"/>
    <mergeCell ref="A52:A54"/>
    <mergeCell ref="B52:B54"/>
    <mergeCell ref="A55:A57"/>
    <mergeCell ref="B55:B57"/>
    <mergeCell ref="A48:G48"/>
    <mergeCell ref="A31:G31"/>
    <mergeCell ref="A32:A34"/>
    <mergeCell ref="B32:B34"/>
    <mergeCell ref="A35:A37"/>
    <mergeCell ref="B35:B37"/>
    <mergeCell ref="A38:A40"/>
    <mergeCell ref="B38:B40"/>
    <mergeCell ref="B42:C42"/>
    <mergeCell ref="A43:G43"/>
    <mergeCell ref="A44:A46"/>
    <mergeCell ref="B44:B46"/>
    <mergeCell ref="B47:C47"/>
    <mergeCell ref="I6:L21"/>
    <mergeCell ref="B19:C19"/>
    <mergeCell ref="A20:G20"/>
    <mergeCell ref="B30:C30"/>
    <mergeCell ref="A1:G1"/>
    <mergeCell ref="A4:G4"/>
    <mergeCell ref="A5:A6"/>
    <mergeCell ref="B5:B6"/>
    <mergeCell ref="B22:C22"/>
    <mergeCell ref="A23:G23"/>
    <mergeCell ref="A24:A29"/>
    <mergeCell ref="B24:B26"/>
    <mergeCell ref="B27:B29"/>
  </mergeCells>
  <printOptions horizontalCentered="1"/>
  <pageMargins left="0.31496062992125984" right="0.11811023622047245" top="0.15748031496062992" bottom="0.35433070866141736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L27" sqref="L27"/>
    </sheetView>
  </sheetViews>
  <sheetFormatPr defaultRowHeight="15" x14ac:dyDescent="0.25"/>
  <cols>
    <col min="1" max="1" width="4.85546875" style="37" customWidth="1"/>
    <col min="2" max="2" width="15.7109375" style="37" customWidth="1"/>
    <col min="3" max="3" width="37.85546875" style="37" customWidth="1"/>
    <col min="4" max="4" width="14.85546875" style="37" customWidth="1"/>
    <col min="5" max="5" width="17.28515625" style="37" customWidth="1"/>
    <col min="6" max="6" width="15.42578125" style="37" customWidth="1"/>
    <col min="7" max="8" width="12.5703125" style="37" customWidth="1"/>
    <col min="9" max="249" width="9.140625" style="37"/>
    <col min="250" max="250" width="4.85546875" style="37" customWidth="1"/>
    <col min="251" max="251" width="6.5703125" style="37" customWidth="1"/>
    <col min="252" max="252" width="10.140625" style="37" customWidth="1"/>
    <col min="253" max="253" width="0.42578125" style="37" customWidth="1"/>
    <col min="254" max="254" width="2.42578125" style="37" customWidth="1"/>
    <col min="255" max="255" width="4.42578125" style="37" customWidth="1"/>
    <col min="256" max="256" width="28.85546875" style="37" customWidth="1"/>
    <col min="257" max="257" width="2.85546875" style="37" customWidth="1"/>
    <col min="258" max="258" width="7.28515625" style="37" customWidth="1"/>
    <col min="259" max="259" width="10" style="37" customWidth="1"/>
    <col min="260" max="260" width="17.28515625" style="37" customWidth="1"/>
    <col min="261" max="261" width="15.42578125" style="37" customWidth="1"/>
    <col min="262" max="262" width="17.28515625" style="37" customWidth="1"/>
    <col min="263" max="263" width="4.5703125" style="37" customWidth="1"/>
    <col min="264" max="264" width="10.140625" style="37" customWidth="1"/>
    <col min="265" max="505" width="9.140625" style="37"/>
    <col min="506" max="506" width="4.85546875" style="37" customWidth="1"/>
    <col min="507" max="507" width="6.5703125" style="37" customWidth="1"/>
    <col min="508" max="508" width="10.140625" style="37" customWidth="1"/>
    <col min="509" max="509" width="0.42578125" style="37" customWidth="1"/>
    <col min="510" max="510" width="2.42578125" style="37" customWidth="1"/>
    <col min="511" max="511" width="4.42578125" style="37" customWidth="1"/>
    <col min="512" max="512" width="28.85546875" style="37" customWidth="1"/>
    <col min="513" max="513" width="2.85546875" style="37" customWidth="1"/>
    <col min="514" max="514" width="7.28515625" style="37" customWidth="1"/>
    <col min="515" max="515" width="10" style="37" customWidth="1"/>
    <col min="516" max="516" width="17.28515625" style="37" customWidth="1"/>
    <col min="517" max="517" width="15.42578125" style="37" customWidth="1"/>
    <col min="518" max="518" width="17.28515625" style="37" customWidth="1"/>
    <col min="519" max="519" width="4.5703125" style="37" customWidth="1"/>
    <col min="520" max="520" width="10.140625" style="37" customWidth="1"/>
    <col min="521" max="761" width="9.140625" style="37"/>
    <col min="762" max="762" width="4.85546875" style="37" customWidth="1"/>
    <col min="763" max="763" width="6.5703125" style="37" customWidth="1"/>
    <col min="764" max="764" width="10.140625" style="37" customWidth="1"/>
    <col min="765" max="765" width="0.42578125" style="37" customWidth="1"/>
    <col min="766" max="766" width="2.42578125" style="37" customWidth="1"/>
    <col min="767" max="767" width="4.42578125" style="37" customWidth="1"/>
    <col min="768" max="768" width="28.85546875" style="37" customWidth="1"/>
    <col min="769" max="769" width="2.85546875" style="37" customWidth="1"/>
    <col min="770" max="770" width="7.28515625" style="37" customWidth="1"/>
    <col min="771" max="771" width="10" style="37" customWidth="1"/>
    <col min="772" max="772" width="17.28515625" style="37" customWidth="1"/>
    <col min="773" max="773" width="15.42578125" style="37" customWidth="1"/>
    <col min="774" max="774" width="17.28515625" style="37" customWidth="1"/>
    <col min="775" max="775" width="4.5703125" style="37" customWidth="1"/>
    <col min="776" max="776" width="10.140625" style="37" customWidth="1"/>
    <col min="777" max="1017" width="9.140625" style="37"/>
    <col min="1018" max="1018" width="4.85546875" style="37" customWidth="1"/>
    <col min="1019" max="1019" width="6.5703125" style="37" customWidth="1"/>
    <col min="1020" max="1020" width="10.140625" style="37" customWidth="1"/>
    <col min="1021" max="1021" width="0.42578125" style="37" customWidth="1"/>
    <col min="1022" max="1022" width="2.42578125" style="37" customWidth="1"/>
    <col min="1023" max="1023" width="4.42578125" style="37" customWidth="1"/>
    <col min="1024" max="1024" width="28.85546875" style="37" customWidth="1"/>
    <col min="1025" max="1025" width="2.85546875" style="37" customWidth="1"/>
    <col min="1026" max="1026" width="7.28515625" style="37" customWidth="1"/>
    <col min="1027" max="1027" width="10" style="37" customWidth="1"/>
    <col min="1028" max="1028" width="17.28515625" style="37" customWidth="1"/>
    <col min="1029" max="1029" width="15.42578125" style="37" customWidth="1"/>
    <col min="1030" max="1030" width="17.28515625" style="37" customWidth="1"/>
    <col min="1031" max="1031" width="4.5703125" style="37" customWidth="1"/>
    <col min="1032" max="1032" width="10.140625" style="37" customWidth="1"/>
    <col min="1033" max="1273" width="9.140625" style="37"/>
    <col min="1274" max="1274" width="4.85546875" style="37" customWidth="1"/>
    <col min="1275" max="1275" width="6.5703125" style="37" customWidth="1"/>
    <col min="1276" max="1276" width="10.140625" style="37" customWidth="1"/>
    <col min="1277" max="1277" width="0.42578125" style="37" customWidth="1"/>
    <col min="1278" max="1278" width="2.42578125" style="37" customWidth="1"/>
    <col min="1279" max="1279" width="4.42578125" style="37" customWidth="1"/>
    <col min="1280" max="1280" width="28.85546875" style="37" customWidth="1"/>
    <col min="1281" max="1281" width="2.85546875" style="37" customWidth="1"/>
    <col min="1282" max="1282" width="7.28515625" style="37" customWidth="1"/>
    <col min="1283" max="1283" width="10" style="37" customWidth="1"/>
    <col min="1284" max="1284" width="17.28515625" style="37" customWidth="1"/>
    <col min="1285" max="1285" width="15.42578125" style="37" customWidth="1"/>
    <col min="1286" max="1286" width="17.28515625" style="37" customWidth="1"/>
    <col min="1287" max="1287" width="4.5703125" style="37" customWidth="1"/>
    <col min="1288" max="1288" width="10.140625" style="37" customWidth="1"/>
    <col min="1289" max="1529" width="9.140625" style="37"/>
    <col min="1530" max="1530" width="4.85546875" style="37" customWidth="1"/>
    <col min="1531" max="1531" width="6.5703125" style="37" customWidth="1"/>
    <col min="1532" max="1532" width="10.140625" style="37" customWidth="1"/>
    <col min="1533" max="1533" width="0.42578125" style="37" customWidth="1"/>
    <col min="1534" max="1534" width="2.42578125" style="37" customWidth="1"/>
    <col min="1535" max="1535" width="4.42578125" style="37" customWidth="1"/>
    <col min="1536" max="1536" width="28.85546875" style="37" customWidth="1"/>
    <col min="1537" max="1537" width="2.85546875" style="37" customWidth="1"/>
    <col min="1538" max="1538" width="7.28515625" style="37" customWidth="1"/>
    <col min="1539" max="1539" width="10" style="37" customWidth="1"/>
    <col min="1540" max="1540" width="17.28515625" style="37" customWidth="1"/>
    <col min="1541" max="1541" width="15.42578125" style="37" customWidth="1"/>
    <col min="1542" max="1542" width="17.28515625" style="37" customWidth="1"/>
    <col min="1543" max="1543" width="4.5703125" style="37" customWidth="1"/>
    <col min="1544" max="1544" width="10.140625" style="37" customWidth="1"/>
    <col min="1545" max="1785" width="9.140625" style="37"/>
    <col min="1786" max="1786" width="4.85546875" style="37" customWidth="1"/>
    <col min="1787" max="1787" width="6.5703125" style="37" customWidth="1"/>
    <col min="1788" max="1788" width="10.140625" style="37" customWidth="1"/>
    <col min="1789" max="1789" width="0.42578125" style="37" customWidth="1"/>
    <col min="1790" max="1790" width="2.42578125" style="37" customWidth="1"/>
    <col min="1791" max="1791" width="4.42578125" style="37" customWidth="1"/>
    <col min="1792" max="1792" width="28.85546875" style="37" customWidth="1"/>
    <col min="1793" max="1793" width="2.85546875" style="37" customWidth="1"/>
    <col min="1794" max="1794" width="7.28515625" style="37" customWidth="1"/>
    <col min="1795" max="1795" width="10" style="37" customWidth="1"/>
    <col min="1796" max="1796" width="17.28515625" style="37" customWidth="1"/>
    <col min="1797" max="1797" width="15.42578125" style="37" customWidth="1"/>
    <col min="1798" max="1798" width="17.28515625" style="37" customWidth="1"/>
    <col min="1799" max="1799" width="4.5703125" style="37" customWidth="1"/>
    <col min="1800" max="1800" width="10.140625" style="37" customWidth="1"/>
    <col min="1801" max="2041" width="9.140625" style="37"/>
    <col min="2042" max="2042" width="4.85546875" style="37" customWidth="1"/>
    <col min="2043" max="2043" width="6.5703125" style="37" customWidth="1"/>
    <col min="2044" max="2044" width="10.140625" style="37" customWidth="1"/>
    <col min="2045" max="2045" width="0.42578125" style="37" customWidth="1"/>
    <col min="2046" max="2046" width="2.42578125" style="37" customWidth="1"/>
    <col min="2047" max="2047" width="4.42578125" style="37" customWidth="1"/>
    <col min="2048" max="2048" width="28.85546875" style="37" customWidth="1"/>
    <col min="2049" max="2049" width="2.85546875" style="37" customWidth="1"/>
    <col min="2050" max="2050" width="7.28515625" style="37" customWidth="1"/>
    <col min="2051" max="2051" width="10" style="37" customWidth="1"/>
    <col min="2052" max="2052" width="17.28515625" style="37" customWidth="1"/>
    <col min="2053" max="2053" width="15.42578125" style="37" customWidth="1"/>
    <col min="2054" max="2054" width="17.28515625" style="37" customWidth="1"/>
    <col min="2055" max="2055" width="4.5703125" style="37" customWidth="1"/>
    <col min="2056" max="2056" width="10.140625" style="37" customWidth="1"/>
    <col min="2057" max="2297" width="9.140625" style="37"/>
    <col min="2298" max="2298" width="4.85546875" style="37" customWidth="1"/>
    <col min="2299" max="2299" width="6.5703125" style="37" customWidth="1"/>
    <col min="2300" max="2300" width="10.140625" style="37" customWidth="1"/>
    <col min="2301" max="2301" width="0.42578125" style="37" customWidth="1"/>
    <col min="2302" max="2302" width="2.42578125" style="37" customWidth="1"/>
    <col min="2303" max="2303" width="4.42578125" style="37" customWidth="1"/>
    <col min="2304" max="2304" width="28.85546875" style="37" customWidth="1"/>
    <col min="2305" max="2305" width="2.85546875" style="37" customWidth="1"/>
    <col min="2306" max="2306" width="7.28515625" style="37" customWidth="1"/>
    <col min="2307" max="2307" width="10" style="37" customWidth="1"/>
    <col min="2308" max="2308" width="17.28515625" style="37" customWidth="1"/>
    <col min="2309" max="2309" width="15.42578125" style="37" customWidth="1"/>
    <col min="2310" max="2310" width="17.28515625" style="37" customWidth="1"/>
    <col min="2311" max="2311" width="4.5703125" style="37" customWidth="1"/>
    <col min="2312" max="2312" width="10.140625" style="37" customWidth="1"/>
    <col min="2313" max="2553" width="9.140625" style="37"/>
    <col min="2554" max="2554" width="4.85546875" style="37" customWidth="1"/>
    <col min="2555" max="2555" width="6.5703125" style="37" customWidth="1"/>
    <col min="2556" max="2556" width="10.140625" style="37" customWidth="1"/>
    <col min="2557" max="2557" width="0.42578125" style="37" customWidth="1"/>
    <col min="2558" max="2558" width="2.42578125" style="37" customWidth="1"/>
    <col min="2559" max="2559" width="4.42578125" style="37" customWidth="1"/>
    <col min="2560" max="2560" width="28.85546875" style="37" customWidth="1"/>
    <col min="2561" max="2561" width="2.85546875" style="37" customWidth="1"/>
    <col min="2562" max="2562" width="7.28515625" style="37" customWidth="1"/>
    <col min="2563" max="2563" width="10" style="37" customWidth="1"/>
    <col min="2564" max="2564" width="17.28515625" style="37" customWidth="1"/>
    <col min="2565" max="2565" width="15.42578125" style="37" customWidth="1"/>
    <col min="2566" max="2566" width="17.28515625" style="37" customWidth="1"/>
    <col min="2567" max="2567" width="4.5703125" style="37" customWidth="1"/>
    <col min="2568" max="2568" width="10.140625" style="37" customWidth="1"/>
    <col min="2569" max="2809" width="9.140625" style="37"/>
    <col min="2810" max="2810" width="4.85546875" style="37" customWidth="1"/>
    <col min="2811" max="2811" width="6.5703125" style="37" customWidth="1"/>
    <col min="2812" max="2812" width="10.140625" style="37" customWidth="1"/>
    <col min="2813" max="2813" width="0.42578125" style="37" customWidth="1"/>
    <col min="2814" max="2814" width="2.42578125" style="37" customWidth="1"/>
    <col min="2815" max="2815" width="4.42578125" style="37" customWidth="1"/>
    <col min="2816" max="2816" width="28.85546875" style="37" customWidth="1"/>
    <col min="2817" max="2817" width="2.85546875" style="37" customWidth="1"/>
    <col min="2818" max="2818" width="7.28515625" style="37" customWidth="1"/>
    <col min="2819" max="2819" width="10" style="37" customWidth="1"/>
    <col min="2820" max="2820" width="17.28515625" style="37" customWidth="1"/>
    <col min="2821" max="2821" width="15.42578125" style="37" customWidth="1"/>
    <col min="2822" max="2822" width="17.28515625" style="37" customWidth="1"/>
    <col min="2823" max="2823" width="4.5703125" style="37" customWidth="1"/>
    <col min="2824" max="2824" width="10.140625" style="37" customWidth="1"/>
    <col min="2825" max="3065" width="9.140625" style="37"/>
    <col min="3066" max="3066" width="4.85546875" style="37" customWidth="1"/>
    <col min="3067" max="3067" width="6.5703125" style="37" customWidth="1"/>
    <col min="3068" max="3068" width="10.140625" style="37" customWidth="1"/>
    <col min="3069" max="3069" width="0.42578125" style="37" customWidth="1"/>
    <col min="3070" max="3070" width="2.42578125" style="37" customWidth="1"/>
    <col min="3071" max="3071" width="4.42578125" style="37" customWidth="1"/>
    <col min="3072" max="3072" width="28.85546875" style="37" customWidth="1"/>
    <col min="3073" max="3073" width="2.85546875" style="37" customWidth="1"/>
    <col min="3074" max="3074" width="7.28515625" style="37" customWidth="1"/>
    <col min="3075" max="3075" width="10" style="37" customWidth="1"/>
    <col min="3076" max="3076" width="17.28515625" style="37" customWidth="1"/>
    <col min="3077" max="3077" width="15.42578125" style="37" customWidth="1"/>
    <col min="3078" max="3078" width="17.28515625" style="37" customWidth="1"/>
    <col min="3079" max="3079" width="4.5703125" style="37" customWidth="1"/>
    <col min="3080" max="3080" width="10.140625" style="37" customWidth="1"/>
    <col min="3081" max="3321" width="9.140625" style="37"/>
    <col min="3322" max="3322" width="4.85546875" style="37" customWidth="1"/>
    <col min="3323" max="3323" width="6.5703125" style="37" customWidth="1"/>
    <col min="3324" max="3324" width="10.140625" style="37" customWidth="1"/>
    <col min="3325" max="3325" width="0.42578125" style="37" customWidth="1"/>
    <col min="3326" max="3326" width="2.42578125" style="37" customWidth="1"/>
    <col min="3327" max="3327" width="4.42578125" style="37" customWidth="1"/>
    <col min="3328" max="3328" width="28.85546875" style="37" customWidth="1"/>
    <col min="3329" max="3329" width="2.85546875" style="37" customWidth="1"/>
    <col min="3330" max="3330" width="7.28515625" style="37" customWidth="1"/>
    <col min="3331" max="3331" width="10" style="37" customWidth="1"/>
    <col min="3332" max="3332" width="17.28515625" style="37" customWidth="1"/>
    <col min="3333" max="3333" width="15.42578125" style="37" customWidth="1"/>
    <col min="3334" max="3334" width="17.28515625" style="37" customWidth="1"/>
    <col min="3335" max="3335" width="4.5703125" style="37" customWidth="1"/>
    <col min="3336" max="3336" width="10.140625" style="37" customWidth="1"/>
    <col min="3337" max="3577" width="9.140625" style="37"/>
    <col min="3578" max="3578" width="4.85546875" style="37" customWidth="1"/>
    <col min="3579" max="3579" width="6.5703125" style="37" customWidth="1"/>
    <col min="3580" max="3580" width="10.140625" style="37" customWidth="1"/>
    <col min="3581" max="3581" width="0.42578125" style="37" customWidth="1"/>
    <col min="3582" max="3582" width="2.42578125" style="37" customWidth="1"/>
    <col min="3583" max="3583" width="4.42578125" style="37" customWidth="1"/>
    <col min="3584" max="3584" width="28.85546875" style="37" customWidth="1"/>
    <col min="3585" max="3585" width="2.85546875" style="37" customWidth="1"/>
    <col min="3586" max="3586" width="7.28515625" style="37" customWidth="1"/>
    <col min="3587" max="3587" width="10" style="37" customWidth="1"/>
    <col min="3588" max="3588" width="17.28515625" style="37" customWidth="1"/>
    <col min="3589" max="3589" width="15.42578125" style="37" customWidth="1"/>
    <col min="3590" max="3590" width="17.28515625" style="37" customWidth="1"/>
    <col min="3591" max="3591" width="4.5703125" style="37" customWidth="1"/>
    <col min="3592" max="3592" width="10.140625" style="37" customWidth="1"/>
    <col min="3593" max="3833" width="9.140625" style="37"/>
    <col min="3834" max="3834" width="4.85546875" style="37" customWidth="1"/>
    <col min="3835" max="3835" width="6.5703125" style="37" customWidth="1"/>
    <col min="3836" max="3836" width="10.140625" style="37" customWidth="1"/>
    <col min="3837" max="3837" width="0.42578125" style="37" customWidth="1"/>
    <col min="3838" max="3838" width="2.42578125" style="37" customWidth="1"/>
    <col min="3839" max="3839" width="4.42578125" style="37" customWidth="1"/>
    <col min="3840" max="3840" width="28.85546875" style="37" customWidth="1"/>
    <col min="3841" max="3841" width="2.85546875" style="37" customWidth="1"/>
    <col min="3842" max="3842" width="7.28515625" style="37" customWidth="1"/>
    <col min="3843" max="3843" width="10" style="37" customWidth="1"/>
    <col min="3844" max="3844" width="17.28515625" style="37" customWidth="1"/>
    <col min="3845" max="3845" width="15.42578125" style="37" customWidth="1"/>
    <col min="3846" max="3846" width="17.28515625" style="37" customWidth="1"/>
    <col min="3847" max="3847" width="4.5703125" style="37" customWidth="1"/>
    <col min="3848" max="3848" width="10.140625" style="37" customWidth="1"/>
    <col min="3849" max="4089" width="9.140625" style="37"/>
    <col min="4090" max="4090" width="4.85546875" style="37" customWidth="1"/>
    <col min="4091" max="4091" width="6.5703125" style="37" customWidth="1"/>
    <col min="4092" max="4092" width="10.140625" style="37" customWidth="1"/>
    <col min="4093" max="4093" width="0.42578125" style="37" customWidth="1"/>
    <col min="4094" max="4094" width="2.42578125" style="37" customWidth="1"/>
    <col min="4095" max="4095" width="4.42578125" style="37" customWidth="1"/>
    <col min="4096" max="4096" width="28.85546875" style="37" customWidth="1"/>
    <col min="4097" max="4097" width="2.85546875" style="37" customWidth="1"/>
    <col min="4098" max="4098" width="7.28515625" style="37" customWidth="1"/>
    <col min="4099" max="4099" width="10" style="37" customWidth="1"/>
    <col min="4100" max="4100" width="17.28515625" style="37" customWidth="1"/>
    <col min="4101" max="4101" width="15.42578125" style="37" customWidth="1"/>
    <col min="4102" max="4102" width="17.28515625" style="37" customWidth="1"/>
    <col min="4103" max="4103" width="4.5703125" style="37" customWidth="1"/>
    <col min="4104" max="4104" width="10.140625" style="37" customWidth="1"/>
    <col min="4105" max="4345" width="9.140625" style="37"/>
    <col min="4346" max="4346" width="4.85546875" style="37" customWidth="1"/>
    <col min="4347" max="4347" width="6.5703125" style="37" customWidth="1"/>
    <col min="4348" max="4348" width="10.140625" style="37" customWidth="1"/>
    <col min="4349" max="4349" width="0.42578125" style="37" customWidth="1"/>
    <col min="4350" max="4350" width="2.42578125" style="37" customWidth="1"/>
    <col min="4351" max="4351" width="4.42578125" style="37" customWidth="1"/>
    <col min="4352" max="4352" width="28.85546875" style="37" customWidth="1"/>
    <col min="4353" max="4353" width="2.85546875" style="37" customWidth="1"/>
    <col min="4354" max="4354" width="7.28515625" style="37" customWidth="1"/>
    <col min="4355" max="4355" width="10" style="37" customWidth="1"/>
    <col min="4356" max="4356" width="17.28515625" style="37" customWidth="1"/>
    <col min="4357" max="4357" width="15.42578125" style="37" customWidth="1"/>
    <col min="4358" max="4358" width="17.28515625" style="37" customWidth="1"/>
    <col min="4359" max="4359" width="4.5703125" style="37" customWidth="1"/>
    <col min="4360" max="4360" width="10.140625" style="37" customWidth="1"/>
    <col min="4361" max="4601" width="9.140625" style="37"/>
    <col min="4602" max="4602" width="4.85546875" style="37" customWidth="1"/>
    <col min="4603" max="4603" width="6.5703125" style="37" customWidth="1"/>
    <col min="4604" max="4604" width="10.140625" style="37" customWidth="1"/>
    <col min="4605" max="4605" width="0.42578125" style="37" customWidth="1"/>
    <col min="4606" max="4606" width="2.42578125" style="37" customWidth="1"/>
    <col min="4607" max="4607" width="4.42578125" style="37" customWidth="1"/>
    <col min="4608" max="4608" width="28.85546875" style="37" customWidth="1"/>
    <col min="4609" max="4609" width="2.85546875" style="37" customWidth="1"/>
    <col min="4610" max="4610" width="7.28515625" style="37" customWidth="1"/>
    <col min="4611" max="4611" width="10" style="37" customWidth="1"/>
    <col min="4612" max="4612" width="17.28515625" style="37" customWidth="1"/>
    <col min="4613" max="4613" width="15.42578125" style="37" customWidth="1"/>
    <col min="4614" max="4614" width="17.28515625" style="37" customWidth="1"/>
    <col min="4615" max="4615" width="4.5703125" style="37" customWidth="1"/>
    <col min="4616" max="4616" width="10.140625" style="37" customWidth="1"/>
    <col min="4617" max="4857" width="9.140625" style="37"/>
    <col min="4858" max="4858" width="4.85546875" style="37" customWidth="1"/>
    <col min="4859" max="4859" width="6.5703125" style="37" customWidth="1"/>
    <col min="4860" max="4860" width="10.140625" style="37" customWidth="1"/>
    <col min="4861" max="4861" width="0.42578125" style="37" customWidth="1"/>
    <col min="4862" max="4862" width="2.42578125" style="37" customWidth="1"/>
    <col min="4863" max="4863" width="4.42578125" style="37" customWidth="1"/>
    <col min="4864" max="4864" width="28.85546875" style="37" customWidth="1"/>
    <col min="4865" max="4865" width="2.85546875" style="37" customWidth="1"/>
    <col min="4866" max="4866" width="7.28515625" style="37" customWidth="1"/>
    <col min="4867" max="4867" width="10" style="37" customWidth="1"/>
    <col min="4868" max="4868" width="17.28515625" style="37" customWidth="1"/>
    <col min="4869" max="4869" width="15.42578125" style="37" customWidth="1"/>
    <col min="4870" max="4870" width="17.28515625" style="37" customWidth="1"/>
    <col min="4871" max="4871" width="4.5703125" style="37" customWidth="1"/>
    <col min="4872" max="4872" width="10.140625" style="37" customWidth="1"/>
    <col min="4873" max="5113" width="9.140625" style="37"/>
    <col min="5114" max="5114" width="4.85546875" style="37" customWidth="1"/>
    <col min="5115" max="5115" width="6.5703125" style="37" customWidth="1"/>
    <col min="5116" max="5116" width="10.140625" style="37" customWidth="1"/>
    <col min="5117" max="5117" width="0.42578125" style="37" customWidth="1"/>
    <col min="5118" max="5118" width="2.42578125" style="37" customWidth="1"/>
    <col min="5119" max="5119" width="4.42578125" style="37" customWidth="1"/>
    <col min="5120" max="5120" width="28.85546875" style="37" customWidth="1"/>
    <col min="5121" max="5121" width="2.85546875" style="37" customWidth="1"/>
    <col min="5122" max="5122" width="7.28515625" style="37" customWidth="1"/>
    <col min="5123" max="5123" width="10" style="37" customWidth="1"/>
    <col min="5124" max="5124" width="17.28515625" style="37" customWidth="1"/>
    <col min="5125" max="5125" width="15.42578125" style="37" customWidth="1"/>
    <col min="5126" max="5126" width="17.28515625" style="37" customWidth="1"/>
    <col min="5127" max="5127" width="4.5703125" style="37" customWidth="1"/>
    <col min="5128" max="5128" width="10.140625" style="37" customWidth="1"/>
    <col min="5129" max="5369" width="9.140625" style="37"/>
    <col min="5370" max="5370" width="4.85546875" style="37" customWidth="1"/>
    <col min="5371" max="5371" width="6.5703125" style="37" customWidth="1"/>
    <col min="5372" max="5372" width="10.140625" style="37" customWidth="1"/>
    <col min="5373" max="5373" width="0.42578125" style="37" customWidth="1"/>
    <col min="5374" max="5374" width="2.42578125" style="37" customWidth="1"/>
    <col min="5375" max="5375" width="4.42578125" style="37" customWidth="1"/>
    <col min="5376" max="5376" width="28.85546875" style="37" customWidth="1"/>
    <col min="5377" max="5377" width="2.85546875" style="37" customWidth="1"/>
    <col min="5378" max="5378" width="7.28515625" style="37" customWidth="1"/>
    <col min="5379" max="5379" width="10" style="37" customWidth="1"/>
    <col min="5380" max="5380" width="17.28515625" style="37" customWidth="1"/>
    <col min="5381" max="5381" width="15.42578125" style="37" customWidth="1"/>
    <col min="5382" max="5382" width="17.28515625" style="37" customWidth="1"/>
    <col min="5383" max="5383" width="4.5703125" style="37" customWidth="1"/>
    <col min="5384" max="5384" width="10.140625" style="37" customWidth="1"/>
    <col min="5385" max="5625" width="9.140625" style="37"/>
    <col min="5626" max="5626" width="4.85546875" style="37" customWidth="1"/>
    <col min="5627" max="5627" width="6.5703125" style="37" customWidth="1"/>
    <col min="5628" max="5628" width="10.140625" style="37" customWidth="1"/>
    <col min="5629" max="5629" width="0.42578125" style="37" customWidth="1"/>
    <col min="5630" max="5630" width="2.42578125" style="37" customWidth="1"/>
    <col min="5631" max="5631" width="4.42578125" style="37" customWidth="1"/>
    <col min="5632" max="5632" width="28.85546875" style="37" customWidth="1"/>
    <col min="5633" max="5633" width="2.85546875" style="37" customWidth="1"/>
    <col min="5634" max="5634" width="7.28515625" style="37" customWidth="1"/>
    <col min="5635" max="5635" width="10" style="37" customWidth="1"/>
    <col min="5636" max="5636" width="17.28515625" style="37" customWidth="1"/>
    <col min="5637" max="5637" width="15.42578125" style="37" customWidth="1"/>
    <col min="5638" max="5638" width="17.28515625" style="37" customWidth="1"/>
    <col min="5639" max="5639" width="4.5703125" style="37" customWidth="1"/>
    <col min="5640" max="5640" width="10.140625" style="37" customWidth="1"/>
    <col min="5641" max="5881" width="9.140625" style="37"/>
    <col min="5882" max="5882" width="4.85546875" style="37" customWidth="1"/>
    <col min="5883" max="5883" width="6.5703125" style="37" customWidth="1"/>
    <col min="5884" max="5884" width="10.140625" style="37" customWidth="1"/>
    <col min="5885" max="5885" width="0.42578125" style="37" customWidth="1"/>
    <col min="5886" max="5886" width="2.42578125" style="37" customWidth="1"/>
    <col min="5887" max="5887" width="4.42578125" style="37" customWidth="1"/>
    <col min="5888" max="5888" width="28.85546875" style="37" customWidth="1"/>
    <col min="5889" max="5889" width="2.85546875" style="37" customWidth="1"/>
    <col min="5890" max="5890" width="7.28515625" style="37" customWidth="1"/>
    <col min="5891" max="5891" width="10" style="37" customWidth="1"/>
    <col min="5892" max="5892" width="17.28515625" style="37" customWidth="1"/>
    <col min="5893" max="5893" width="15.42578125" style="37" customWidth="1"/>
    <col min="5894" max="5894" width="17.28515625" style="37" customWidth="1"/>
    <col min="5895" max="5895" width="4.5703125" style="37" customWidth="1"/>
    <col min="5896" max="5896" width="10.140625" style="37" customWidth="1"/>
    <col min="5897" max="6137" width="9.140625" style="37"/>
    <col min="6138" max="6138" width="4.85546875" style="37" customWidth="1"/>
    <col min="6139" max="6139" width="6.5703125" style="37" customWidth="1"/>
    <col min="6140" max="6140" width="10.140625" style="37" customWidth="1"/>
    <col min="6141" max="6141" width="0.42578125" style="37" customWidth="1"/>
    <col min="6142" max="6142" width="2.42578125" style="37" customWidth="1"/>
    <col min="6143" max="6143" width="4.42578125" style="37" customWidth="1"/>
    <col min="6144" max="6144" width="28.85546875" style="37" customWidth="1"/>
    <col min="6145" max="6145" width="2.85546875" style="37" customWidth="1"/>
    <col min="6146" max="6146" width="7.28515625" style="37" customWidth="1"/>
    <col min="6147" max="6147" width="10" style="37" customWidth="1"/>
    <col min="6148" max="6148" width="17.28515625" style="37" customWidth="1"/>
    <col min="6149" max="6149" width="15.42578125" style="37" customWidth="1"/>
    <col min="6150" max="6150" width="17.28515625" style="37" customWidth="1"/>
    <col min="6151" max="6151" width="4.5703125" style="37" customWidth="1"/>
    <col min="6152" max="6152" width="10.140625" style="37" customWidth="1"/>
    <col min="6153" max="6393" width="9.140625" style="37"/>
    <col min="6394" max="6394" width="4.85546875" style="37" customWidth="1"/>
    <col min="6395" max="6395" width="6.5703125" style="37" customWidth="1"/>
    <col min="6396" max="6396" width="10.140625" style="37" customWidth="1"/>
    <col min="6397" max="6397" width="0.42578125" style="37" customWidth="1"/>
    <col min="6398" max="6398" width="2.42578125" style="37" customWidth="1"/>
    <col min="6399" max="6399" width="4.42578125" style="37" customWidth="1"/>
    <col min="6400" max="6400" width="28.85546875" style="37" customWidth="1"/>
    <col min="6401" max="6401" width="2.85546875" style="37" customWidth="1"/>
    <col min="6402" max="6402" width="7.28515625" style="37" customWidth="1"/>
    <col min="6403" max="6403" width="10" style="37" customWidth="1"/>
    <col min="6404" max="6404" width="17.28515625" style="37" customWidth="1"/>
    <col min="6405" max="6405" width="15.42578125" style="37" customWidth="1"/>
    <col min="6406" max="6406" width="17.28515625" style="37" customWidth="1"/>
    <col min="6407" max="6407" width="4.5703125" style="37" customWidth="1"/>
    <col min="6408" max="6408" width="10.140625" style="37" customWidth="1"/>
    <col min="6409" max="6649" width="9.140625" style="37"/>
    <col min="6650" max="6650" width="4.85546875" style="37" customWidth="1"/>
    <col min="6651" max="6651" width="6.5703125" style="37" customWidth="1"/>
    <col min="6652" max="6652" width="10.140625" style="37" customWidth="1"/>
    <col min="6653" max="6653" width="0.42578125" style="37" customWidth="1"/>
    <col min="6654" max="6654" width="2.42578125" style="37" customWidth="1"/>
    <col min="6655" max="6655" width="4.42578125" style="37" customWidth="1"/>
    <col min="6656" max="6656" width="28.85546875" style="37" customWidth="1"/>
    <col min="6657" max="6657" width="2.85546875" style="37" customWidth="1"/>
    <col min="6658" max="6658" width="7.28515625" style="37" customWidth="1"/>
    <col min="6659" max="6659" width="10" style="37" customWidth="1"/>
    <col min="6660" max="6660" width="17.28515625" style="37" customWidth="1"/>
    <col min="6661" max="6661" width="15.42578125" style="37" customWidth="1"/>
    <col min="6662" max="6662" width="17.28515625" style="37" customWidth="1"/>
    <col min="6663" max="6663" width="4.5703125" style="37" customWidth="1"/>
    <col min="6664" max="6664" width="10.140625" style="37" customWidth="1"/>
    <col min="6665" max="6905" width="9.140625" style="37"/>
    <col min="6906" max="6906" width="4.85546875" style="37" customWidth="1"/>
    <col min="6907" max="6907" width="6.5703125" style="37" customWidth="1"/>
    <col min="6908" max="6908" width="10.140625" style="37" customWidth="1"/>
    <col min="6909" max="6909" width="0.42578125" style="37" customWidth="1"/>
    <col min="6910" max="6910" width="2.42578125" style="37" customWidth="1"/>
    <col min="6911" max="6911" width="4.42578125" style="37" customWidth="1"/>
    <col min="6912" max="6912" width="28.85546875" style="37" customWidth="1"/>
    <col min="6913" max="6913" width="2.85546875" style="37" customWidth="1"/>
    <col min="6914" max="6914" width="7.28515625" style="37" customWidth="1"/>
    <col min="6915" max="6915" width="10" style="37" customWidth="1"/>
    <col min="6916" max="6916" width="17.28515625" style="37" customWidth="1"/>
    <col min="6917" max="6917" width="15.42578125" style="37" customWidth="1"/>
    <col min="6918" max="6918" width="17.28515625" style="37" customWidth="1"/>
    <col min="6919" max="6919" width="4.5703125" style="37" customWidth="1"/>
    <col min="6920" max="6920" width="10.140625" style="37" customWidth="1"/>
    <col min="6921" max="7161" width="9.140625" style="37"/>
    <col min="7162" max="7162" width="4.85546875" style="37" customWidth="1"/>
    <col min="7163" max="7163" width="6.5703125" style="37" customWidth="1"/>
    <col min="7164" max="7164" width="10.140625" style="37" customWidth="1"/>
    <col min="7165" max="7165" width="0.42578125" style="37" customWidth="1"/>
    <col min="7166" max="7166" width="2.42578125" style="37" customWidth="1"/>
    <col min="7167" max="7167" width="4.42578125" style="37" customWidth="1"/>
    <col min="7168" max="7168" width="28.85546875" style="37" customWidth="1"/>
    <col min="7169" max="7169" width="2.85546875" style="37" customWidth="1"/>
    <col min="7170" max="7170" width="7.28515625" style="37" customWidth="1"/>
    <col min="7171" max="7171" width="10" style="37" customWidth="1"/>
    <col min="7172" max="7172" width="17.28515625" style="37" customWidth="1"/>
    <col min="7173" max="7173" width="15.42578125" style="37" customWidth="1"/>
    <col min="7174" max="7174" width="17.28515625" style="37" customWidth="1"/>
    <col min="7175" max="7175" width="4.5703125" style="37" customWidth="1"/>
    <col min="7176" max="7176" width="10.140625" style="37" customWidth="1"/>
    <col min="7177" max="7417" width="9.140625" style="37"/>
    <col min="7418" max="7418" width="4.85546875" style="37" customWidth="1"/>
    <col min="7419" max="7419" width="6.5703125" style="37" customWidth="1"/>
    <col min="7420" max="7420" width="10.140625" style="37" customWidth="1"/>
    <col min="7421" max="7421" width="0.42578125" style="37" customWidth="1"/>
    <col min="7422" max="7422" width="2.42578125" style="37" customWidth="1"/>
    <col min="7423" max="7423" width="4.42578125" style="37" customWidth="1"/>
    <col min="7424" max="7424" width="28.85546875" style="37" customWidth="1"/>
    <col min="7425" max="7425" width="2.85546875" style="37" customWidth="1"/>
    <col min="7426" max="7426" width="7.28515625" style="37" customWidth="1"/>
    <col min="7427" max="7427" width="10" style="37" customWidth="1"/>
    <col min="7428" max="7428" width="17.28515625" style="37" customWidth="1"/>
    <col min="7429" max="7429" width="15.42578125" style="37" customWidth="1"/>
    <col min="7430" max="7430" width="17.28515625" style="37" customWidth="1"/>
    <col min="7431" max="7431" width="4.5703125" style="37" customWidth="1"/>
    <col min="7432" max="7432" width="10.140625" style="37" customWidth="1"/>
    <col min="7433" max="7673" width="9.140625" style="37"/>
    <col min="7674" max="7674" width="4.85546875" style="37" customWidth="1"/>
    <col min="7675" max="7675" width="6.5703125" style="37" customWidth="1"/>
    <col min="7676" max="7676" width="10.140625" style="37" customWidth="1"/>
    <col min="7677" max="7677" width="0.42578125" style="37" customWidth="1"/>
    <col min="7678" max="7678" width="2.42578125" style="37" customWidth="1"/>
    <col min="7679" max="7679" width="4.42578125" style="37" customWidth="1"/>
    <col min="7680" max="7680" width="28.85546875" style="37" customWidth="1"/>
    <col min="7681" max="7681" width="2.85546875" style="37" customWidth="1"/>
    <col min="7682" max="7682" width="7.28515625" style="37" customWidth="1"/>
    <col min="7683" max="7683" width="10" style="37" customWidth="1"/>
    <col min="7684" max="7684" width="17.28515625" style="37" customWidth="1"/>
    <col min="7685" max="7685" width="15.42578125" style="37" customWidth="1"/>
    <col min="7686" max="7686" width="17.28515625" style="37" customWidth="1"/>
    <col min="7687" max="7687" width="4.5703125" style="37" customWidth="1"/>
    <col min="7688" max="7688" width="10.140625" style="37" customWidth="1"/>
    <col min="7689" max="7929" width="9.140625" style="37"/>
    <col min="7930" max="7930" width="4.85546875" style="37" customWidth="1"/>
    <col min="7931" max="7931" width="6.5703125" style="37" customWidth="1"/>
    <col min="7932" max="7932" width="10.140625" style="37" customWidth="1"/>
    <col min="7933" max="7933" width="0.42578125" style="37" customWidth="1"/>
    <col min="7934" max="7934" width="2.42578125" style="37" customWidth="1"/>
    <col min="7935" max="7935" width="4.42578125" style="37" customWidth="1"/>
    <col min="7936" max="7936" width="28.85546875" style="37" customWidth="1"/>
    <col min="7937" max="7937" width="2.85546875" style="37" customWidth="1"/>
    <col min="7938" max="7938" width="7.28515625" style="37" customWidth="1"/>
    <col min="7939" max="7939" width="10" style="37" customWidth="1"/>
    <col min="7940" max="7940" width="17.28515625" style="37" customWidth="1"/>
    <col min="7941" max="7941" width="15.42578125" style="37" customWidth="1"/>
    <col min="7942" max="7942" width="17.28515625" style="37" customWidth="1"/>
    <col min="7943" max="7943" width="4.5703125" style="37" customWidth="1"/>
    <col min="7944" max="7944" width="10.140625" style="37" customWidth="1"/>
    <col min="7945" max="8185" width="9.140625" style="37"/>
    <col min="8186" max="8186" width="4.85546875" style="37" customWidth="1"/>
    <col min="8187" max="8187" width="6.5703125" style="37" customWidth="1"/>
    <col min="8188" max="8188" width="10.140625" style="37" customWidth="1"/>
    <col min="8189" max="8189" width="0.42578125" style="37" customWidth="1"/>
    <col min="8190" max="8190" width="2.42578125" style="37" customWidth="1"/>
    <col min="8191" max="8191" width="4.42578125" style="37" customWidth="1"/>
    <col min="8192" max="8192" width="28.85546875" style="37" customWidth="1"/>
    <col min="8193" max="8193" width="2.85546875" style="37" customWidth="1"/>
    <col min="8194" max="8194" width="7.28515625" style="37" customWidth="1"/>
    <col min="8195" max="8195" width="10" style="37" customWidth="1"/>
    <col min="8196" max="8196" width="17.28515625" style="37" customWidth="1"/>
    <col min="8197" max="8197" width="15.42578125" style="37" customWidth="1"/>
    <col min="8198" max="8198" width="17.28515625" style="37" customWidth="1"/>
    <col min="8199" max="8199" width="4.5703125" style="37" customWidth="1"/>
    <col min="8200" max="8200" width="10.140625" style="37" customWidth="1"/>
    <col min="8201" max="8441" width="9.140625" style="37"/>
    <col min="8442" max="8442" width="4.85546875" style="37" customWidth="1"/>
    <col min="8443" max="8443" width="6.5703125" style="37" customWidth="1"/>
    <col min="8444" max="8444" width="10.140625" style="37" customWidth="1"/>
    <col min="8445" max="8445" width="0.42578125" style="37" customWidth="1"/>
    <col min="8446" max="8446" width="2.42578125" style="37" customWidth="1"/>
    <col min="8447" max="8447" width="4.42578125" style="37" customWidth="1"/>
    <col min="8448" max="8448" width="28.85546875" style="37" customWidth="1"/>
    <col min="8449" max="8449" width="2.85546875" style="37" customWidth="1"/>
    <col min="8450" max="8450" width="7.28515625" style="37" customWidth="1"/>
    <col min="8451" max="8451" width="10" style="37" customWidth="1"/>
    <col min="8452" max="8452" width="17.28515625" style="37" customWidth="1"/>
    <col min="8453" max="8453" width="15.42578125" style="37" customWidth="1"/>
    <col min="8454" max="8454" width="17.28515625" style="37" customWidth="1"/>
    <col min="8455" max="8455" width="4.5703125" style="37" customWidth="1"/>
    <col min="8456" max="8456" width="10.140625" style="37" customWidth="1"/>
    <col min="8457" max="8697" width="9.140625" style="37"/>
    <col min="8698" max="8698" width="4.85546875" style="37" customWidth="1"/>
    <col min="8699" max="8699" width="6.5703125" style="37" customWidth="1"/>
    <col min="8700" max="8700" width="10.140625" style="37" customWidth="1"/>
    <col min="8701" max="8701" width="0.42578125" style="37" customWidth="1"/>
    <col min="8702" max="8702" width="2.42578125" style="37" customWidth="1"/>
    <col min="8703" max="8703" width="4.42578125" style="37" customWidth="1"/>
    <col min="8704" max="8704" width="28.85546875" style="37" customWidth="1"/>
    <col min="8705" max="8705" width="2.85546875" style="37" customWidth="1"/>
    <col min="8706" max="8706" width="7.28515625" style="37" customWidth="1"/>
    <col min="8707" max="8707" width="10" style="37" customWidth="1"/>
    <col min="8708" max="8708" width="17.28515625" style="37" customWidth="1"/>
    <col min="8709" max="8709" width="15.42578125" style="37" customWidth="1"/>
    <col min="8710" max="8710" width="17.28515625" style="37" customWidth="1"/>
    <col min="8711" max="8711" width="4.5703125" style="37" customWidth="1"/>
    <col min="8712" max="8712" width="10.140625" style="37" customWidth="1"/>
    <col min="8713" max="8953" width="9.140625" style="37"/>
    <col min="8954" max="8954" width="4.85546875" style="37" customWidth="1"/>
    <col min="8955" max="8955" width="6.5703125" style="37" customWidth="1"/>
    <col min="8956" max="8956" width="10.140625" style="37" customWidth="1"/>
    <col min="8957" max="8957" width="0.42578125" style="37" customWidth="1"/>
    <col min="8958" max="8958" width="2.42578125" style="37" customWidth="1"/>
    <col min="8959" max="8959" width="4.42578125" style="37" customWidth="1"/>
    <col min="8960" max="8960" width="28.85546875" style="37" customWidth="1"/>
    <col min="8961" max="8961" width="2.85546875" style="37" customWidth="1"/>
    <col min="8962" max="8962" width="7.28515625" style="37" customWidth="1"/>
    <col min="8963" max="8963" width="10" style="37" customWidth="1"/>
    <col min="8964" max="8964" width="17.28515625" style="37" customWidth="1"/>
    <col min="8965" max="8965" width="15.42578125" style="37" customWidth="1"/>
    <col min="8966" max="8966" width="17.28515625" style="37" customWidth="1"/>
    <col min="8967" max="8967" width="4.5703125" style="37" customWidth="1"/>
    <col min="8968" max="8968" width="10.140625" style="37" customWidth="1"/>
    <col min="8969" max="9209" width="9.140625" style="37"/>
    <col min="9210" max="9210" width="4.85546875" style="37" customWidth="1"/>
    <col min="9211" max="9211" width="6.5703125" style="37" customWidth="1"/>
    <col min="9212" max="9212" width="10.140625" style="37" customWidth="1"/>
    <col min="9213" max="9213" width="0.42578125" style="37" customWidth="1"/>
    <col min="9214" max="9214" width="2.42578125" style="37" customWidth="1"/>
    <col min="9215" max="9215" width="4.42578125" style="37" customWidth="1"/>
    <col min="9216" max="9216" width="28.85546875" style="37" customWidth="1"/>
    <col min="9217" max="9217" width="2.85546875" style="37" customWidth="1"/>
    <col min="9218" max="9218" width="7.28515625" style="37" customWidth="1"/>
    <col min="9219" max="9219" width="10" style="37" customWidth="1"/>
    <col min="9220" max="9220" width="17.28515625" style="37" customWidth="1"/>
    <col min="9221" max="9221" width="15.42578125" style="37" customWidth="1"/>
    <col min="9222" max="9222" width="17.28515625" style="37" customWidth="1"/>
    <col min="9223" max="9223" width="4.5703125" style="37" customWidth="1"/>
    <col min="9224" max="9224" width="10.140625" style="37" customWidth="1"/>
    <col min="9225" max="9465" width="9.140625" style="37"/>
    <col min="9466" max="9466" width="4.85546875" style="37" customWidth="1"/>
    <col min="9467" max="9467" width="6.5703125" style="37" customWidth="1"/>
    <col min="9468" max="9468" width="10.140625" style="37" customWidth="1"/>
    <col min="9469" max="9469" width="0.42578125" style="37" customWidth="1"/>
    <col min="9470" max="9470" width="2.42578125" style="37" customWidth="1"/>
    <col min="9471" max="9471" width="4.42578125" style="37" customWidth="1"/>
    <col min="9472" max="9472" width="28.85546875" style="37" customWidth="1"/>
    <col min="9473" max="9473" width="2.85546875" style="37" customWidth="1"/>
    <col min="9474" max="9474" width="7.28515625" style="37" customWidth="1"/>
    <col min="9475" max="9475" width="10" style="37" customWidth="1"/>
    <col min="9476" max="9476" width="17.28515625" style="37" customWidth="1"/>
    <col min="9477" max="9477" width="15.42578125" style="37" customWidth="1"/>
    <col min="9478" max="9478" width="17.28515625" style="37" customWidth="1"/>
    <col min="9479" max="9479" width="4.5703125" style="37" customWidth="1"/>
    <col min="9480" max="9480" width="10.140625" style="37" customWidth="1"/>
    <col min="9481" max="9721" width="9.140625" style="37"/>
    <col min="9722" max="9722" width="4.85546875" style="37" customWidth="1"/>
    <col min="9723" max="9723" width="6.5703125" style="37" customWidth="1"/>
    <col min="9724" max="9724" width="10.140625" style="37" customWidth="1"/>
    <col min="9725" max="9725" width="0.42578125" style="37" customWidth="1"/>
    <col min="9726" max="9726" width="2.42578125" style="37" customWidth="1"/>
    <col min="9727" max="9727" width="4.42578125" style="37" customWidth="1"/>
    <col min="9728" max="9728" width="28.85546875" style="37" customWidth="1"/>
    <col min="9729" max="9729" width="2.85546875" style="37" customWidth="1"/>
    <col min="9730" max="9730" width="7.28515625" style="37" customWidth="1"/>
    <col min="9731" max="9731" width="10" style="37" customWidth="1"/>
    <col min="9732" max="9732" width="17.28515625" style="37" customWidth="1"/>
    <col min="9733" max="9733" width="15.42578125" style="37" customWidth="1"/>
    <col min="9734" max="9734" width="17.28515625" style="37" customWidth="1"/>
    <col min="9735" max="9735" width="4.5703125" style="37" customWidth="1"/>
    <col min="9736" max="9736" width="10.140625" style="37" customWidth="1"/>
    <col min="9737" max="9977" width="9.140625" style="37"/>
    <col min="9978" max="9978" width="4.85546875" style="37" customWidth="1"/>
    <col min="9979" max="9979" width="6.5703125" style="37" customWidth="1"/>
    <col min="9980" max="9980" width="10.140625" style="37" customWidth="1"/>
    <col min="9981" max="9981" width="0.42578125" style="37" customWidth="1"/>
    <col min="9982" max="9982" width="2.42578125" style="37" customWidth="1"/>
    <col min="9983" max="9983" width="4.42578125" style="37" customWidth="1"/>
    <col min="9984" max="9984" width="28.85546875" style="37" customWidth="1"/>
    <col min="9985" max="9985" width="2.85546875" style="37" customWidth="1"/>
    <col min="9986" max="9986" width="7.28515625" style="37" customWidth="1"/>
    <col min="9987" max="9987" width="10" style="37" customWidth="1"/>
    <col min="9988" max="9988" width="17.28515625" style="37" customWidth="1"/>
    <col min="9989" max="9989" width="15.42578125" style="37" customWidth="1"/>
    <col min="9990" max="9990" width="17.28515625" style="37" customWidth="1"/>
    <col min="9991" max="9991" width="4.5703125" style="37" customWidth="1"/>
    <col min="9992" max="9992" width="10.140625" style="37" customWidth="1"/>
    <col min="9993" max="10233" width="9.140625" style="37"/>
    <col min="10234" max="10234" width="4.85546875" style="37" customWidth="1"/>
    <col min="10235" max="10235" width="6.5703125" style="37" customWidth="1"/>
    <col min="10236" max="10236" width="10.140625" style="37" customWidth="1"/>
    <col min="10237" max="10237" width="0.42578125" style="37" customWidth="1"/>
    <col min="10238" max="10238" width="2.42578125" style="37" customWidth="1"/>
    <col min="10239" max="10239" width="4.42578125" style="37" customWidth="1"/>
    <col min="10240" max="10240" width="28.85546875" style="37" customWidth="1"/>
    <col min="10241" max="10241" width="2.85546875" style="37" customWidth="1"/>
    <col min="10242" max="10242" width="7.28515625" style="37" customWidth="1"/>
    <col min="10243" max="10243" width="10" style="37" customWidth="1"/>
    <col min="10244" max="10244" width="17.28515625" style="37" customWidth="1"/>
    <col min="10245" max="10245" width="15.42578125" style="37" customWidth="1"/>
    <col min="10246" max="10246" width="17.28515625" style="37" customWidth="1"/>
    <col min="10247" max="10247" width="4.5703125" style="37" customWidth="1"/>
    <col min="10248" max="10248" width="10.140625" style="37" customWidth="1"/>
    <col min="10249" max="10489" width="9.140625" style="37"/>
    <col min="10490" max="10490" width="4.85546875" style="37" customWidth="1"/>
    <col min="10491" max="10491" width="6.5703125" style="37" customWidth="1"/>
    <col min="10492" max="10492" width="10.140625" style="37" customWidth="1"/>
    <col min="10493" max="10493" width="0.42578125" style="37" customWidth="1"/>
    <col min="10494" max="10494" width="2.42578125" style="37" customWidth="1"/>
    <col min="10495" max="10495" width="4.42578125" style="37" customWidth="1"/>
    <col min="10496" max="10496" width="28.85546875" style="37" customWidth="1"/>
    <col min="10497" max="10497" width="2.85546875" style="37" customWidth="1"/>
    <col min="10498" max="10498" width="7.28515625" style="37" customWidth="1"/>
    <col min="10499" max="10499" width="10" style="37" customWidth="1"/>
    <col min="10500" max="10500" width="17.28515625" style="37" customWidth="1"/>
    <col min="10501" max="10501" width="15.42578125" style="37" customWidth="1"/>
    <col min="10502" max="10502" width="17.28515625" style="37" customWidth="1"/>
    <col min="10503" max="10503" width="4.5703125" style="37" customWidth="1"/>
    <col min="10504" max="10504" width="10.140625" style="37" customWidth="1"/>
    <col min="10505" max="10745" width="9.140625" style="37"/>
    <col min="10746" max="10746" width="4.85546875" style="37" customWidth="1"/>
    <col min="10747" max="10747" width="6.5703125" style="37" customWidth="1"/>
    <col min="10748" max="10748" width="10.140625" style="37" customWidth="1"/>
    <col min="10749" max="10749" width="0.42578125" style="37" customWidth="1"/>
    <col min="10750" max="10750" width="2.42578125" style="37" customWidth="1"/>
    <col min="10751" max="10751" width="4.42578125" style="37" customWidth="1"/>
    <col min="10752" max="10752" width="28.85546875" style="37" customWidth="1"/>
    <col min="10753" max="10753" width="2.85546875" style="37" customWidth="1"/>
    <col min="10754" max="10754" width="7.28515625" style="37" customWidth="1"/>
    <col min="10755" max="10755" width="10" style="37" customWidth="1"/>
    <col min="10756" max="10756" width="17.28515625" style="37" customWidth="1"/>
    <col min="10757" max="10757" width="15.42578125" style="37" customWidth="1"/>
    <col min="10758" max="10758" width="17.28515625" style="37" customWidth="1"/>
    <col min="10759" max="10759" width="4.5703125" style="37" customWidth="1"/>
    <col min="10760" max="10760" width="10.140625" style="37" customWidth="1"/>
    <col min="10761" max="11001" width="9.140625" style="37"/>
    <col min="11002" max="11002" width="4.85546875" style="37" customWidth="1"/>
    <col min="11003" max="11003" width="6.5703125" style="37" customWidth="1"/>
    <col min="11004" max="11004" width="10.140625" style="37" customWidth="1"/>
    <col min="11005" max="11005" width="0.42578125" style="37" customWidth="1"/>
    <col min="11006" max="11006" width="2.42578125" style="37" customWidth="1"/>
    <col min="11007" max="11007" width="4.42578125" style="37" customWidth="1"/>
    <col min="11008" max="11008" width="28.85546875" style="37" customWidth="1"/>
    <col min="11009" max="11009" width="2.85546875" style="37" customWidth="1"/>
    <col min="11010" max="11010" width="7.28515625" style="37" customWidth="1"/>
    <col min="11011" max="11011" width="10" style="37" customWidth="1"/>
    <col min="11012" max="11012" width="17.28515625" style="37" customWidth="1"/>
    <col min="11013" max="11013" width="15.42578125" style="37" customWidth="1"/>
    <col min="11014" max="11014" width="17.28515625" style="37" customWidth="1"/>
    <col min="11015" max="11015" width="4.5703125" style="37" customWidth="1"/>
    <col min="11016" max="11016" width="10.140625" style="37" customWidth="1"/>
    <col min="11017" max="11257" width="9.140625" style="37"/>
    <col min="11258" max="11258" width="4.85546875" style="37" customWidth="1"/>
    <col min="11259" max="11259" width="6.5703125" style="37" customWidth="1"/>
    <col min="11260" max="11260" width="10.140625" style="37" customWidth="1"/>
    <col min="11261" max="11261" width="0.42578125" style="37" customWidth="1"/>
    <col min="11262" max="11262" width="2.42578125" style="37" customWidth="1"/>
    <col min="11263" max="11263" width="4.42578125" style="37" customWidth="1"/>
    <col min="11264" max="11264" width="28.85546875" style="37" customWidth="1"/>
    <col min="11265" max="11265" width="2.85546875" style="37" customWidth="1"/>
    <col min="11266" max="11266" width="7.28515625" style="37" customWidth="1"/>
    <col min="11267" max="11267" width="10" style="37" customWidth="1"/>
    <col min="11268" max="11268" width="17.28515625" style="37" customWidth="1"/>
    <col min="11269" max="11269" width="15.42578125" style="37" customWidth="1"/>
    <col min="11270" max="11270" width="17.28515625" style="37" customWidth="1"/>
    <col min="11271" max="11271" width="4.5703125" style="37" customWidth="1"/>
    <col min="11272" max="11272" width="10.140625" style="37" customWidth="1"/>
    <col min="11273" max="11513" width="9.140625" style="37"/>
    <col min="11514" max="11514" width="4.85546875" style="37" customWidth="1"/>
    <col min="11515" max="11515" width="6.5703125" style="37" customWidth="1"/>
    <col min="11516" max="11516" width="10.140625" style="37" customWidth="1"/>
    <col min="11517" max="11517" width="0.42578125" style="37" customWidth="1"/>
    <col min="11518" max="11518" width="2.42578125" style="37" customWidth="1"/>
    <col min="11519" max="11519" width="4.42578125" style="37" customWidth="1"/>
    <col min="11520" max="11520" width="28.85546875" style="37" customWidth="1"/>
    <col min="11521" max="11521" width="2.85546875" style="37" customWidth="1"/>
    <col min="11522" max="11522" width="7.28515625" style="37" customWidth="1"/>
    <col min="11523" max="11523" width="10" style="37" customWidth="1"/>
    <col min="11524" max="11524" width="17.28515625" style="37" customWidth="1"/>
    <col min="11525" max="11525" width="15.42578125" style="37" customWidth="1"/>
    <col min="11526" max="11526" width="17.28515625" style="37" customWidth="1"/>
    <col min="11527" max="11527" width="4.5703125" style="37" customWidth="1"/>
    <col min="11528" max="11528" width="10.140625" style="37" customWidth="1"/>
    <col min="11529" max="11769" width="9.140625" style="37"/>
    <col min="11770" max="11770" width="4.85546875" style="37" customWidth="1"/>
    <col min="11771" max="11771" width="6.5703125" style="37" customWidth="1"/>
    <col min="11772" max="11772" width="10.140625" style="37" customWidth="1"/>
    <col min="11773" max="11773" width="0.42578125" style="37" customWidth="1"/>
    <col min="11774" max="11774" width="2.42578125" style="37" customWidth="1"/>
    <col min="11775" max="11775" width="4.42578125" style="37" customWidth="1"/>
    <col min="11776" max="11776" width="28.85546875" style="37" customWidth="1"/>
    <col min="11777" max="11777" width="2.85546875" style="37" customWidth="1"/>
    <col min="11778" max="11778" width="7.28515625" style="37" customWidth="1"/>
    <col min="11779" max="11779" width="10" style="37" customWidth="1"/>
    <col min="11780" max="11780" width="17.28515625" style="37" customWidth="1"/>
    <col min="11781" max="11781" width="15.42578125" style="37" customWidth="1"/>
    <col min="11782" max="11782" width="17.28515625" style="37" customWidth="1"/>
    <col min="11783" max="11783" width="4.5703125" style="37" customWidth="1"/>
    <col min="11784" max="11784" width="10.140625" style="37" customWidth="1"/>
    <col min="11785" max="12025" width="9.140625" style="37"/>
    <col min="12026" max="12026" width="4.85546875" style="37" customWidth="1"/>
    <col min="12027" max="12027" width="6.5703125" style="37" customWidth="1"/>
    <col min="12028" max="12028" width="10.140625" style="37" customWidth="1"/>
    <col min="12029" max="12029" width="0.42578125" style="37" customWidth="1"/>
    <col min="12030" max="12030" width="2.42578125" style="37" customWidth="1"/>
    <col min="12031" max="12031" width="4.42578125" style="37" customWidth="1"/>
    <col min="12032" max="12032" width="28.85546875" style="37" customWidth="1"/>
    <col min="12033" max="12033" width="2.85546875" style="37" customWidth="1"/>
    <col min="12034" max="12034" width="7.28515625" style="37" customWidth="1"/>
    <col min="12035" max="12035" width="10" style="37" customWidth="1"/>
    <col min="12036" max="12036" width="17.28515625" style="37" customWidth="1"/>
    <col min="12037" max="12037" width="15.42578125" style="37" customWidth="1"/>
    <col min="12038" max="12038" width="17.28515625" style="37" customWidth="1"/>
    <col min="12039" max="12039" width="4.5703125" style="37" customWidth="1"/>
    <col min="12040" max="12040" width="10.140625" style="37" customWidth="1"/>
    <col min="12041" max="12281" width="9.140625" style="37"/>
    <col min="12282" max="12282" width="4.85546875" style="37" customWidth="1"/>
    <col min="12283" max="12283" width="6.5703125" style="37" customWidth="1"/>
    <col min="12284" max="12284" width="10.140625" style="37" customWidth="1"/>
    <col min="12285" max="12285" width="0.42578125" style="37" customWidth="1"/>
    <col min="12286" max="12286" width="2.42578125" style="37" customWidth="1"/>
    <col min="12287" max="12287" width="4.42578125" style="37" customWidth="1"/>
    <col min="12288" max="12288" width="28.85546875" style="37" customWidth="1"/>
    <col min="12289" max="12289" width="2.85546875" style="37" customWidth="1"/>
    <col min="12290" max="12290" width="7.28515625" style="37" customWidth="1"/>
    <col min="12291" max="12291" width="10" style="37" customWidth="1"/>
    <col min="12292" max="12292" width="17.28515625" style="37" customWidth="1"/>
    <col min="12293" max="12293" width="15.42578125" style="37" customWidth="1"/>
    <col min="12294" max="12294" width="17.28515625" style="37" customWidth="1"/>
    <col min="12295" max="12295" width="4.5703125" style="37" customWidth="1"/>
    <col min="12296" max="12296" width="10.140625" style="37" customWidth="1"/>
    <col min="12297" max="12537" width="9.140625" style="37"/>
    <col min="12538" max="12538" width="4.85546875" style="37" customWidth="1"/>
    <col min="12539" max="12539" width="6.5703125" style="37" customWidth="1"/>
    <col min="12540" max="12540" width="10.140625" style="37" customWidth="1"/>
    <col min="12541" max="12541" width="0.42578125" style="37" customWidth="1"/>
    <col min="12542" max="12542" width="2.42578125" style="37" customWidth="1"/>
    <col min="12543" max="12543" width="4.42578125" style="37" customWidth="1"/>
    <col min="12544" max="12544" width="28.85546875" style="37" customWidth="1"/>
    <col min="12545" max="12545" width="2.85546875" style="37" customWidth="1"/>
    <col min="12546" max="12546" width="7.28515625" style="37" customWidth="1"/>
    <col min="12547" max="12547" width="10" style="37" customWidth="1"/>
    <col min="12548" max="12548" width="17.28515625" style="37" customWidth="1"/>
    <col min="12549" max="12549" width="15.42578125" style="37" customWidth="1"/>
    <col min="12550" max="12550" width="17.28515625" style="37" customWidth="1"/>
    <col min="12551" max="12551" width="4.5703125" style="37" customWidth="1"/>
    <col min="12552" max="12552" width="10.140625" style="37" customWidth="1"/>
    <col min="12553" max="12793" width="9.140625" style="37"/>
    <col min="12794" max="12794" width="4.85546875" style="37" customWidth="1"/>
    <col min="12795" max="12795" width="6.5703125" style="37" customWidth="1"/>
    <col min="12796" max="12796" width="10.140625" style="37" customWidth="1"/>
    <col min="12797" max="12797" width="0.42578125" style="37" customWidth="1"/>
    <col min="12798" max="12798" width="2.42578125" style="37" customWidth="1"/>
    <col min="12799" max="12799" width="4.42578125" style="37" customWidth="1"/>
    <col min="12800" max="12800" width="28.85546875" style="37" customWidth="1"/>
    <col min="12801" max="12801" width="2.85546875" style="37" customWidth="1"/>
    <col min="12802" max="12802" width="7.28515625" style="37" customWidth="1"/>
    <col min="12803" max="12803" width="10" style="37" customWidth="1"/>
    <col min="12804" max="12804" width="17.28515625" style="37" customWidth="1"/>
    <col min="12805" max="12805" width="15.42578125" style="37" customWidth="1"/>
    <col min="12806" max="12806" width="17.28515625" style="37" customWidth="1"/>
    <col min="12807" max="12807" width="4.5703125" style="37" customWidth="1"/>
    <col min="12808" max="12808" width="10.140625" style="37" customWidth="1"/>
    <col min="12809" max="13049" width="9.140625" style="37"/>
    <col min="13050" max="13050" width="4.85546875" style="37" customWidth="1"/>
    <col min="13051" max="13051" width="6.5703125" style="37" customWidth="1"/>
    <col min="13052" max="13052" width="10.140625" style="37" customWidth="1"/>
    <col min="13053" max="13053" width="0.42578125" style="37" customWidth="1"/>
    <col min="13054" max="13054" width="2.42578125" style="37" customWidth="1"/>
    <col min="13055" max="13055" width="4.42578125" style="37" customWidth="1"/>
    <col min="13056" max="13056" width="28.85546875" style="37" customWidth="1"/>
    <col min="13057" max="13057" width="2.85546875" style="37" customWidth="1"/>
    <col min="13058" max="13058" width="7.28515625" style="37" customWidth="1"/>
    <col min="13059" max="13059" width="10" style="37" customWidth="1"/>
    <col min="13060" max="13060" width="17.28515625" style="37" customWidth="1"/>
    <col min="13061" max="13061" width="15.42578125" style="37" customWidth="1"/>
    <col min="13062" max="13062" width="17.28515625" style="37" customWidth="1"/>
    <col min="13063" max="13063" width="4.5703125" style="37" customWidth="1"/>
    <col min="13064" max="13064" width="10.140625" style="37" customWidth="1"/>
    <col min="13065" max="13305" width="9.140625" style="37"/>
    <col min="13306" max="13306" width="4.85546875" style="37" customWidth="1"/>
    <col min="13307" max="13307" width="6.5703125" style="37" customWidth="1"/>
    <col min="13308" max="13308" width="10.140625" style="37" customWidth="1"/>
    <col min="13309" max="13309" width="0.42578125" style="37" customWidth="1"/>
    <col min="13310" max="13310" width="2.42578125" style="37" customWidth="1"/>
    <col min="13311" max="13311" width="4.42578125" style="37" customWidth="1"/>
    <col min="13312" max="13312" width="28.85546875" style="37" customWidth="1"/>
    <col min="13313" max="13313" width="2.85546875" style="37" customWidth="1"/>
    <col min="13314" max="13314" width="7.28515625" style="37" customWidth="1"/>
    <col min="13315" max="13315" width="10" style="37" customWidth="1"/>
    <col min="13316" max="13316" width="17.28515625" style="37" customWidth="1"/>
    <col min="13317" max="13317" width="15.42578125" style="37" customWidth="1"/>
    <col min="13318" max="13318" width="17.28515625" style="37" customWidth="1"/>
    <col min="13319" max="13319" width="4.5703125" style="37" customWidth="1"/>
    <col min="13320" max="13320" width="10.140625" style="37" customWidth="1"/>
    <col min="13321" max="13561" width="9.140625" style="37"/>
    <col min="13562" max="13562" width="4.85546875" style="37" customWidth="1"/>
    <col min="13563" max="13563" width="6.5703125" style="37" customWidth="1"/>
    <col min="13564" max="13564" width="10.140625" style="37" customWidth="1"/>
    <col min="13565" max="13565" width="0.42578125" style="37" customWidth="1"/>
    <col min="13566" max="13566" width="2.42578125" style="37" customWidth="1"/>
    <col min="13567" max="13567" width="4.42578125" style="37" customWidth="1"/>
    <col min="13568" max="13568" width="28.85546875" style="37" customWidth="1"/>
    <col min="13569" max="13569" width="2.85546875" style="37" customWidth="1"/>
    <col min="13570" max="13570" width="7.28515625" style="37" customWidth="1"/>
    <col min="13571" max="13571" width="10" style="37" customWidth="1"/>
    <col min="13572" max="13572" width="17.28515625" style="37" customWidth="1"/>
    <col min="13573" max="13573" width="15.42578125" style="37" customWidth="1"/>
    <col min="13574" max="13574" width="17.28515625" style="37" customWidth="1"/>
    <col min="13575" max="13575" width="4.5703125" style="37" customWidth="1"/>
    <col min="13576" max="13576" width="10.140625" style="37" customWidth="1"/>
    <col min="13577" max="13817" width="9.140625" style="37"/>
    <col min="13818" max="13818" width="4.85546875" style="37" customWidth="1"/>
    <col min="13819" max="13819" width="6.5703125" style="37" customWidth="1"/>
    <col min="13820" max="13820" width="10.140625" style="37" customWidth="1"/>
    <col min="13821" max="13821" width="0.42578125" style="37" customWidth="1"/>
    <col min="13822" max="13822" width="2.42578125" style="37" customWidth="1"/>
    <col min="13823" max="13823" width="4.42578125" style="37" customWidth="1"/>
    <col min="13824" max="13824" width="28.85546875" style="37" customWidth="1"/>
    <col min="13825" max="13825" width="2.85546875" style="37" customWidth="1"/>
    <col min="13826" max="13826" width="7.28515625" style="37" customWidth="1"/>
    <col min="13827" max="13827" width="10" style="37" customWidth="1"/>
    <col min="13828" max="13828" width="17.28515625" style="37" customWidth="1"/>
    <col min="13829" max="13829" width="15.42578125" style="37" customWidth="1"/>
    <col min="13830" max="13830" width="17.28515625" style="37" customWidth="1"/>
    <col min="13831" max="13831" width="4.5703125" style="37" customWidth="1"/>
    <col min="13832" max="13832" width="10.140625" style="37" customWidth="1"/>
    <col min="13833" max="14073" width="9.140625" style="37"/>
    <col min="14074" max="14074" width="4.85546875" style="37" customWidth="1"/>
    <col min="14075" max="14075" width="6.5703125" style="37" customWidth="1"/>
    <col min="14076" max="14076" width="10.140625" style="37" customWidth="1"/>
    <col min="14077" max="14077" width="0.42578125" style="37" customWidth="1"/>
    <col min="14078" max="14078" width="2.42578125" style="37" customWidth="1"/>
    <col min="14079" max="14079" width="4.42578125" style="37" customWidth="1"/>
    <col min="14080" max="14080" width="28.85546875" style="37" customWidth="1"/>
    <col min="14081" max="14081" width="2.85546875" style="37" customWidth="1"/>
    <col min="14082" max="14082" width="7.28515625" style="37" customWidth="1"/>
    <col min="14083" max="14083" width="10" style="37" customWidth="1"/>
    <col min="14084" max="14084" width="17.28515625" style="37" customWidth="1"/>
    <col min="14085" max="14085" width="15.42578125" style="37" customWidth="1"/>
    <col min="14086" max="14086" width="17.28515625" style="37" customWidth="1"/>
    <col min="14087" max="14087" width="4.5703125" style="37" customWidth="1"/>
    <col min="14088" max="14088" width="10.140625" style="37" customWidth="1"/>
    <col min="14089" max="14329" width="9.140625" style="37"/>
    <col min="14330" max="14330" width="4.85546875" style="37" customWidth="1"/>
    <col min="14331" max="14331" width="6.5703125" style="37" customWidth="1"/>
    <col min="14332" max="14332" width="10.140625" style="37" customWidth="1"/>
    <col min="14333" max="14333" width="0.42578125" style="37" customWidth="1"/>
    <col min="14334" max="14334" width="2.42578125" style="37" customWidth="1"/>
    <col min="14335" max="14335" width="4.42578125" style="37" customWidth="1"/>
    <col min="14336" max="14336" width="28.85546875" style="37" customWidth="1"/>
    <col min="14337" max="14337" width="2.85546875" style="37" customWidth="1"/>
    <col min="14338" max="14338" width="7.28515625" style="37" customWidth="1"/>
    <col min="14339" max="14339" width="10" style="37" customWidth="1"/>
    <col min="14340" max="14340" width="17.28515625" style="37" customWidth="1"/>
    <col min="14341" max="14341" width="15.42578125" style="37" customWidth="1"/>
    <col min="14342" max="14342" width="17.28515625" style="37" customWidth="1"/>
    <col min="14343" max="14343" width="4.5703125" style="37" customWidth="1"/>
    <col min="14344" max="14344" width="10.140625" style="37" customWidth="1"/>
    <col min="14345" max="14585" width="9.140625" style="37"/>
    <col min="14586" max="14586" width="4.85546875" style="37" customWidth="1"/>
    <col min="14587" max="14587" width="6.5703125" style="37" customWidth="1"/>
    <col min="14588" max="14588" width="10.140625" style="37" customWidth="1"/>
    <col min="14589" max="14589" width="0.42578125" style="37" customWidth="1"/>
    <col min="14590" max="14590" width="2.42578125" style="37" customWidth="1"/>
    <col min="14591" max="14591" width="4.42578125" style="37" customWidth="1"/>
    <col min="14592" max="14592" width="28.85546875" style="37" customWidth="1"/>
    <col min="14593" max="14593" width="2.85546875" style="37" customWidth="1"/>
    <col min="14594" max="14594" width="7.28515625" style="37" customWidth="1"/>
    <col min="14595" max="14595" width="10" style="37" customWidth="1"/>
    <col min="14596" max="14596" width="17.28515625" style="37" customWidth="1"/>
    <col min="14597" max="14597" width="15.42578125" style="37" customWidth="1"/>
    <col min="14598" max="14598" width="17.28515625" style="37" customWidth="1"/>
    <col min="14599" max="14599" width="4.5703125" style="37" customWidth="1"/>
    <col min="14600" max="14600" width="10.140625" style="37" customWidth="1"/>
    <col min="14601" max="14841" width="9.140625" style="37"/>
    <col min="14842" max="14842" width="4.85546875" style="37" customWidth="1"/>
    <col min="14843" max="14843" width="6.5703125" style="37" customWidth="1"/>
    <col min="14844" max="14844" width="10.140625" style="37" customWidth="1"/>
    <col min="14845" max="14845" width="0.42578125" style="37" customWidth="1"/>
    <col min="14846" max="14846" width="2.42578125" style="37" customWidth="1"/>
    <col min="14847" max="14847" width="4.42578125" style="37" customWidth="1"/>
    <col min="14848" max="14848" width="28.85546875" style="37" customWidth="1"/>
    <col min="14849" max="14849" width="2.85546875" style="37" customWidth="1"/>
    <col min="14850" max="14850" width="7.28515625" style="37" customWidth="1"/>
    <col min="14851" max="14851" width="10" style="37" customWidth="1"/>
    <col min="14852" max="14852" width="17.28515625" style="37" customWidth="1"/>
    <col min="14853" max="14853" width="15.42578125" style="37" customWidth="1"/>
    <col min="14854" max="14854" width="17.28515625" style="37" customWidth="1"/>
    <col min="14855" max="14855" width="4.5703125" style="37" customWidth="1"/>
    <col min="14856" max="14856" width="10.140625" style="37" customWidth="1"/>
    <col min="14857" max="15097" width="9.140625" style="37"/>
    <col min="15098" max="15098" width="4.85546875" style="37" customWidth="1"/>
    <col min="15099" max="15099" width="6.5703125" style="37" customWidth="1"/>
    <col min="15100" max="15100" width="10.140625" style="37" customWidth="1"/>
    <col min="15101" max="15101" width="0.42578125" style="37" customWidth="1"/>
    <col min="15102" max="15102" width="2.42578125" style="37" customWidth="1"/>
    <col min="15103" max="15103" width="4.42578125" style="37" customWidth="1"/>
    <col min="15104" max="15104" width="28.85546875" style="37" customWidth="1"/>
    <col min="15105" max="15105" width="2.85546875" style="37" customWidth="1"/>
    <col min="15106" max="15106" width="7.28515625" style="37" customWidth="1"/>
    <col min="15107" max="15107" width="10" style="37" customWidth="1"/>
    <col min="15108" max="15108" width="17.28515625" style="37" customWidth="1"/>
    <col min="15109" max="15109" width="15.42578125" style="37" customWidth="1"/>
    <col min="15110" max="15110" width="17.28515625" style="37" customWidth="1"/>
    <col min="15111" max="15111" width="4.5703125" style="37" customWidth="1"/>
    <col min="15112" max="15112" width="10.140625" style="37" customWidth="1"/>
    <col min="15113" max="15353" width="9.140625" style="37"/>
    <col min="15354" max="15354" width="4.85546875" style="37" customWidth="1"/>
    <col min="15355" max="15355" width="6.5703125" style="37" customWidth="1"/>
    <col min="15356" max="15356" width="10.140625" style="37" customWidth="1"/>
    <col min="15357" max="15357" width="0.42578125" style="37" customWidth="1"/>
    <col min="15358" max="15358" width="2.42578125" style="37" customWidth="1"/>
    <col min="15359" max="15359" width="4.42578125" style="37" customWidth="1"/>
    <col min="15360" max="15360" width="28.85546875" style="37" customWidth="1"/>
    <col min="15361" max="15361" width="2.85546875" style="37" customWidth="1"/>
    <col min="15362" max="15362" width="7.28515625" style="37" customWidth="1"/>
    <col min="15363" max="15363" width="10" style="37" customWidth="1"/>
    <col min="15364" max="15364" width="17.28515625" style="37" customWidth="1"/>
    <col min="15365" max="15365" width="15.42578125" style="37" customWidth="1"/>
    <col min="15366" max="15366" width="17.28515625" style="37" customWidth="1"/>
    <col min="15367" max="15367" width="4.5703125" style="37" customWidth="1"/>
    <col min="15368" max="15368" width="10.140625" style="37" customWidth="1"/>
    <col min="15369" max="15609" width="9.140625" style="37"/>
    <col min="15610" max="15610" width="4.85546875" style="37" customWidth="1"/>
    <col min="15611" max="15611" width="6.5703125" style="37" customWidth="1"/>
    <col min="15612" max="15612" width="10.140625" style="37" customWidth="1"/>
    <col min="15613" max="15613" width="0.42578125" style="37" customWidth="1"/>
    <col min="15614" max="15614" width="2.42578125" style="37" customWidth="1"/>
    <col min="15615" max="15615" width="4.42578125" style="37" customWidth="1"/>
    <col min="15616" max="15616" width="28.85546875" style="37" customWidth="1"/>
    <col min="15617" max="15617" width="2.85546875" style="37" customWidth="1"/>
    <col min="15618" max="15618" width="7.28515625" style="37" customWidth="1"/>
    <col min="15619" max="15619" width="10" style="37" customWidth="1"/>
    <col min="15620" max="15620" width="17.28515625" style="37" customWidth="1"/>
    <col min="15621" max="15621" width="15.42578125" style="37" customWidth="1"/>
    <col min="15622" max="15622" width="17.28515625" style="37" customWidth="1"/>
    <col min="15623" max="15623" width="4.5703125" style="37" customWidth="1"/>
    <col min="15624" max="15624" width="10.140625" style="37" customWidth="1"/>
    <col min="15625" max="15865" width="9.140625" style="37"/>
    <col min="15866" max="15866" width="4.85546875" style="37" customWidth="1"/>
    <col min="15867" max="15867" width="6.5703125" style="37" customWidth="1"/>
    <col min="15868" max="15868" width="10.140625" style="37" customWidth="1"/>
    <col min="15869" max="15869" width="0.42578125" style="37" customWidth="1"/>
    <col min="15870" max="15870" width="2.42578125" style="37" customWidth="1"/>
    <col min="15871" max="15871" width="4.42578125" style="37" customWidth="1"/>
    <col min="15872" max="15872" width="28.85546875" style="37" customWidth="1"/>
    <col min="15873" max="15873" width="2.85546875" style="37" customWidth="1"/>
    <col min="15874" max="15874" width="7.28515625" style="37" customWidth="1"/>
    <col min="15875" max="15875" width="10" style="37" customWidth="1"/>
    <col min="15876" max="15876" width="17.28515625" style="37" customWidth="1"/>
    <col min="15877" max="15877" width="15.42578125" style="37" customWidth="1"/>
    <col min="15878" max="15878" width="17.28515625" style="37" customWidth="1"/>
    <col min="15879" max="15879" width="4.5703125" style="37" customWidth="1"/>
    <col min="15880" max="15880" width="10.140625" style="37" customWidth="1"/>
    <col min="15881" max="16121" width="9.140625" style="37"/>
    <col min="16122" max="16122" width="4.85546875" style="37" customWidth="1"/>
    <col min="16123" max="16123" width="6.5703125" style="37" customWidth="1"/>
    <col min="16124" max="16124" width="10.140625" style="37" customWidth="1"/>
    <col min="16125" max="16125" width="0.42578125" style="37" customWidth="1"/>
    <col min="16126" max="16126" width="2.42578125" style="37" customWidth="1"/>
    <col min="16127" max="16127" width="4.42578125" style="37" customWidth="1"/>
    <col min="16128" max="16128" width="28.85546875" style="37" customWidth="1"/>
    <col min="16129" max="16129" width="2.85546875" style="37" customWidth="1"/>
    <col min="16130" max="16130" width="7.28515625" style="37" customWidth="1"/>
    <col min="16131" max="16131" width="10" style="37" customWidth="1"/>
    <col min="16132" max="16132" width="17.28515625" style="37" customWidth="1"/>
    <col min="16133" max="16133" width="15.42578125" style="37" customWidth="1"/>
    <col min="16134" max="16134" width="17.28515625" style="37" customWidth="1"/>
    <col min="16135" max="16135" width="4.5703125" style="37" customWidth="1"/>
    <col min="16136" max="16136" width="10.140625" style="37" customWidth="1"/>
    <col min="16137" max="16384" width="9.140625" style="37"/>
  </cols>
  <sheetData>
    <row r="1" spans="1:8" s="41" customFormat="1" ht="16.149999999999999" customHeight="1" x14ac:dyDescent="0.25">
      <c r="A1" s="270" t="s">
        <v>58</v>
      </c>
      <c r="B1" s="271"/>
      <c r="C1" s="271"/>
      <c r="D1" s="271"/>
      <c r="E1" s="271"/>
      <c r="F1" s="271"/>
      <c r="G1" s="271"/>
      <c r="H1" s="271"/>
    </row>
    <row r="2" spans="1:8" s="41" customFormat="1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customFormat="1" ht="16.149999999999999" customHeight="1" thickBot="1" x14ac:dyDescent="0.3">
      <c r="A3" s="274" t="s">
        <v>136</v>
      </c>
      <c r="B3" s="275"/>
      <c r="C3" s="275"/>
      <c r="D3" s="275"/>
      <c r="E3" s="275"/>
      <c r="F3" s="275"/>
      <c r="G3" s="275"/>
      <c r="H3" s="275"/>
    </row>
    <row r="4" spans="1:8" s="41" customFormat="1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81"/>
      <c r="F4" s="281"/>
      <c r="G4" s="281"/>
      <c r="H4" s="282" t="s">
        <v>11</v>
      </c>
    </row>
    <row r="5" spans="1:8" s="41" customFormat="1" ht="44.85" customHeight="1" thickBot="1" x14ac:dyDescent="0.3">
      <c r="A5" s="277"/>
      <c r="B5" s="279"/>
      <c r="C5" s="279"/>
      <c r="D5" s="30" t="s">
        <v>12</v>
      </c>
      <c r="E5" s="30" t="s">
        <v>13</v>
      </c>
      <c r="F5" s="30" t="s">
        <v>14</v>
      </c>
      <c r="G5" s="30" t="s">
        <v>15</v>
      </c>
      <c r="H5" s="283"/>
    </row>
    <row r="6" spans="1:8" s="41" customFormat="1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s="41" customFormat="1" ht="16.149999999999999" customHeight="1" x14ac:dyDescent="0.25">
      <c r="A7" s="34"/>
      <c r="B7" s="155"/>
      <c r="C7" s="155" t="s">
        <v>17</v>
      </c>
      <c r="D7" s="155"/>
      <c r="E7" s="155"/>
      <c r="F7" s="155"/>
      <c r="G7" s="35"/>
      <c r="H7" s="36"/>
    </row>
    <row r="8" spans="1:8" s="87" customFormat="1" ht="30.4" customHeight="1" x14ac:dyDescent="0.25">
      <c r="A8" s="82" t="s">
        <v>16</v>
      </c>
      <c r="B8" s="83" t="s">
        <v>409</v>
      </c>
      <c r="C8" s="84" t="s">
        <v>408</v>
      </c>
      <c r="D8" s="85">
        <f>22.129+16.636</f>
        <v>38.770000000000003</v>
      </c>
      <c r="E8" s="85"/>
      <c r="F8" s="85"/>
      <c r="G8" s="85"/>
      <c r="H8" s="86">
        <f>G8+F8+E8+D8</f>
        <v>38.770000000000003</v>
      </c>
    </row>
    <row r="9" spans="1:8" s="87" customFormat="1" ht="43.5" customHeight="1" x14ac:dyDescent="0.25">
      <c r="A9" s="82"/>
      <c r="B9" s="83"/>
      <c r="C9" s="84" t="s">
        <v>39</v>
      </c>
      <c r="D9" s="85">
        <v>1</v>
      </c>
      <c r="E9" s="85">
        <v>1</v>
      </c>
      <c r="F9" s="85">
        <v>1</v>
      </c>
      <c r="G9" s="85"/>
      <c r="H9" s="86"/>
    </row>
    <row r="10" spans="1:8" s="87" customFormat="1" ht="16.149999999999999" customHeight="1" thickBot="1" x14ac:dyDescent="0.3">
      <c r="A10" s="82"/>
      <c r="B10" s="83"/>
      <c r="C10" s="84" t="s">
        <v>29</v>
      </c>
      <c r="D10" s="88">
        <f>D9*D8</f>
        <v>38.770000000000003</v>
      </c>
      <c r="E10" s="88">
        <f>E9*E8</f>
        <v>0</v>
      </c>
      <c r="F10" s="88">
        <f>F9*F8</f>
        <v>0</v>
      </c>
      <c r="G10" s="85"/>
      <c r="H10" s="89">
        <f>G10+F10+E10+D10</f>
        <v>38.770000000000003</v>
      </c>
    </row>
    <row r="11" spans="1:8" s="41" customFormat="1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s="41" customFormat="1" ht="24.75" customHeight="1" x14ac:dyDescent="0.25">
      <c r="A12" s="95" t="s">
        <v>18</v>
      </c>
      <c r="B12" s="39" t="s">
        <v>62</v>
      </c>
      <c r="C12" s="79" t="s">
        <v>63</v>
      </c>
      <c r="D12" s="96">
        <f>D10*1.8%</f>
        <v>0.7</v>
      </c>
      <c r="E12" s="97">
        <f>E10*1.8%</f>
        <v>0</v>
      </c>
      <c r="F12" s="97"/>
      <c r="G12" s="97"/>
      <c r="H12" s="98">
        <f>G12+F12+E12+D12</f>
        <v>0.7</v>
      </c>
    </row>
    <row r="13" spans="1:8" s="41" customFormat="1" ht="16.149999999999999" customHeight="1" x14ac:dyDescent="0.25">
      <c r="A13" s="77"/>
      <c r="B13" s="78"/>
      <c r="C13" s="79" t="s">
        <v>30</v>
      </c>
      <c r="D13" s="80">
        <f>D12</f>
        <v>0.7</v>
      </c>
      <c r="E13" s="80">
        <f>E12</f>
        <v>0</v>
      </c>
      <c r="F13" s="80"/>
      <c r="G13" s="80"/>
      <c r="H13" s="81">
        <f>G13+F13+E13+D13</f>
        <v>0.7</v>
      </c>
    </row>
    <row r="14" spans="1:8" s="41" customFormat="1" ht="16.149999999999999" customHeight="1" thickBot="1" x14ac:dyDescent="0.3">
      <c r="A14" s="77"/>
      <c r="B14" s="78"/>
      <c r="C14" s="79" t="s">
        <v>40</v>
      </c>
      <c r="D14" s="80">
        <f>D13+D10</f>
        <v>39.47</v>
      </c>
      <c r="E14" s="80">
        <f>E13+E10</f>
        <v>0</v>
      </c>
      <c r="F14" s="80">
        <f>F10</f>
        <v>0</v>
      </c>
      <c r="G14" s="80"/>
      <c r="H14" s="81">
        <f>H13+H10</f>
        <v>39.47</v>
      </c>
    </row>
    <row r="15" spans="1:8" s="41" customFormat="1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s="41" customFormat="1" ht="29.25" customHeight="1" x14ac:dyDescent="0.25">
      <c r="A16" s="95" t="s">
        <v>19</v>
      </c>
      <c r="B16" s="39" t="s">
        <v>65</v>
      </c>
      <c r="C16" s="79" t="s">
        <v>64</v>
      </c>
      <c r="D16" s="96">
        <f>D14*1.5%</f>
        <v>0.59</v>
      </c>
      <c r="E16" s="96">
        <f>E14*1.5%</f>
        <v>0</v>
      </c>
      <c r="F16" s="97"/>
      <c r="G16" s="97"/>
      <c r="H16" s="98">
        <f>G16+F16+E16+D16</f>
        <v>0.59</v>
      </c>
    </row>
    <row r="17" spans="1:9" s="41" customFormat="1" ht="29.25" customHeight="1" x14ac:dyDescent="0.25">
      <c r="A17" s="162" t="s">
        <v>20</v>
      </c>
      <c r="B17" s="163"/>
      <c r="C17" s="164" t="s">
        <v>156</v>
      </c>
      <c r="D17" s="96"/>
      <c r="E17" s="97"/>
      <c r="F17" s="97"/>
      <c r="G17" s="97"/>
      <c r="H17" s="98">
        <f>G17</f>
        <v>0</v>
      </c>
    </row>
    <row r="18" spans="1:9" s="41" customFormat="1" ht="16.149999999999999" customHeight="1" x14ac:dyDescent="0.25">
      <c r="A18" s="77"/>
      <c r="B18" s="78"/>
      <c r="C18" s="79" t="s">
        <v>31</v>
      </c>
      <c r="D18" s="80">
        <f>D16</f>
        <v>0.59</v>
      </c>
      <c r="E18" s="80">
        <f>E16</f>
        <v>0</v>
      </c>
      <c r="F18" s="80"/>
      <c r="G18" s="80">
        <f>G17</f>
        <v>0</v>
      </c>
      <c r="H18" s="81">
        <f>H17+H16</f>
        <v>0.59</v>
      </c>
    </row>
    <row r="19" spans="1:9" s="41" customFormat="1" ht="16.149999999999999" customHeight="1" thickBot="1" x14ac:dyDescent="0.3">
      <c r="A19" s="77"/>
      <c r="B19" s="78"/>
      <c r="C19" s="79" t="s">
        <v>45</v>
      </c>
      <c r="D19" s="80">
        <f>D18+D14</f>
        <v>40.06</v>
      </c>
      <c r="E19" s="80">
        <f>E18+E14</f>
        <v>0</v>
      </c>
      <c r="F19" s="80">
        <f>F18+F14</f>
        <v>0</v>
      </c>
      <c r="G19" s="80">
        <f>G18+G14</f>
        <v>0</v>
      </c>
      <c r="H19" s="81">
        <f>H18+H14</f>
        <v>40.06</v>
      </c>
    </row>
    <row r="20" spans="1:9" s="41" customFormat="1" ht="16.149999999999999" customHeight="1" x14ac:dyDescent="0.25">
      <c r="A20" s="90"/>
      <c r="B20" s="91"/>
      <c r="C20" s="92" t="s">
        <v>52</v>
      </c>
      <c r="D20" s="93"/>
      <c r="E20" s="93"/>
      <c r="F20" s="93"/>
      <c r="G20" s="93"/>
      <c r="H20" s="94"/>
    </row>
    <row r="21" spans="1:9" s="41" customFormat="1" ht="28.5" customHeight="1" x14ac:dyDescent="0.25">
      <c r="A21" s="99" t="s">
        <v>21</v>
      </c>
      <c r="B21" s="40" t="s">
        <v>66</v>
      </c>
      <c r="C21" s="40" t="s">
        <v>67</v>
      </c>
      <c r="D21" s="96"/>
      <c r="E21" s="97"/>
      <c r="F21" s="97"/>
      <c r="G21" s="97">
        <f>H19*1.93%</f>
        <v>0.77</v>
      </c>
      <c r="H21" s="98">
        <f>G21</f>
        <v>0.77</v>
      </c>
      <c r="I21" s="100"/>
    </row>
    <row r="22" spans="1:9" s="41" customFormat="1" ht="16.149999999999999" customHeight="1" x14ac:dyDescent="0.25">
      <c r="A22" s="77"/>
      <c r="B22" s="78"/>
      <c r="C22" s="79" t="s">
        <v>53</v>
      </c>
      <c r="D22" s="80"/>
      <c r="E22" s="80"/>
      <c r="F22" s="80"/>
      <c r="G22" s="80">
        <f>G21</f>
        <v>0.77</v>
      </c>
      <c r="H22" s="81">
        <f>G22</f>
        <v>0.77</v>
      </c>
    </row>
    <row r="23" spans="1:9" s="41" customFormat="1" ht="16.149999999999999" customHeight="1" thickBot="1" x14ac:dyDescent="0.3">
      <c r="A23" s="77"/>
      <c r="B23" s="78"/>
      <c r="C23" s="79" t="s">
        <v>55</v>
      </c>
      <c r="D23" s="80">
        <f>D19</f>
        <v>40.06</v>
      </c>
      <c r="E23" s="80">
        <f>E19</f>
        <v>0</v>
      </c>
      <c r="F23" s="80">
        <f>F19</f>
        <v>0</v>
      </c>
      <c r="G23" s="80">
        <f>G22+G19</f>
        <v>0.77</v>
      </c>
      <c r="H23" s="81">
        <f>H22+H19</f>
        <v>40.83</v>
      </c>
    </row>
    <row r="24" spans="1:9" s="41" customFormat="1" ht="16.149999999999999" customHeight="1" x14ac:dyDescent="0.25">
      <c r="A24" s="90"/>
      <c r="B24" s="91"/>
      <c r="C24" s="92" t="s">
        <v>54</v>
      </c>
      <c r="D24" s="93"/>
      <c r="E24" s="93"/>
      <c r="F24" s="93"/>
      <c r="G24" s="93"/>
      <c r="H24" s="94"/>
    </row>
    <row r="25" spans="1:9" s="41" customFormat="1" ht="45" hidden="1" customHeight="1" x14ac:dyDescent="0.25">
      <c r="A25" s="95" t="s">
        <v>22</v>
      </c>
      <c r="B25" s="78" t="s">
        <v>41</v>
      </c>
      <c r="C25" s="79" t="s">
        <v>42</v>
      </c>
      <c r="D25" s="80"/>
      <c r="E25" s="101"/>
      <c r="F25" s="101"/>
      <c r="G25" s="101"/>
      <c r="H25" s="81">
        <f>G25</f>
        <v>0</v>
      </c>
    </row>
    <row r="26" spans="1:9" s="41" customFormat="1" ht="47.25" customHeight="1" x14ac:dyDescent="0.25">
      <c r="A26" s="95" t="s">
        <v>23</v>
      </c>
      <c r="B26" s="78" t="s">
        <v>154</v>
      </c>
      <c r="C26" s="79" t="s">
        <v>155</v>
      </c>
      <c r="D26" s="80"/>
      <c r="E26" s="101"/>
      <c r="F26" s="101"/>
      <c r="G26" s="101"/>
      <c r="H26" s="81">
        <f>G26</f>
        <v>0</v>
      </c>
    </row>
    <row r="27" spans="1:9" s="41" customFormat="1" ht="24.75" customHeight="1" x14ac:dyDescent="0.25">
      <c r="A27" s="95" t="s">
        <v>24</v>
      </c>
      <c r="B27" s="78" t="s">
        <v>44</v>
      </c>
      <c r="C27" s="79" t="s">
        <v>43</v>
      </c>
      <c r="D27" s="80"/>
      <c r="E27" s="101"/>
      <c r="F27" s="101"/>
      <c r="G27" s="101"/>
      <c r="H27" s="81">
        <f>G27</f>
        <v>0</v>
      </c>
    </row>
    <row r="28" spans="1:9" s="41" customFormat="1" ht="16.149999999999999" customHeight="1" x14ac:dyDescent="0.25">
      <c r="A28" s="77"/>
      <c r="B28" s="78"/>
      <c r="C28" s="79" t="s">
        <v>56</v>
      </c>
      <c r="D28" s="80"/>
      <c r="E28" s="80"/>
      <c r="F28" s="80"/>
      <c r="G28" s="80">
        <f>G27+G26+G25</f>
        <v>0</v>
      </c>
      <c r="H28" s="81">
        <f>H27+H26+H25</f>
        <v>0</v>
      </c>
    </row>
    <row r="29" spans="1:9" s="41" customFormat="1" ht="16.149999999999999" customHeight="1" x14ac:dyDescent="0.25">
      <c r="A29" s="77"/>
      <c r="B29" s="78"/>
      <c r="C29" s="79" t="s">
        <v>57</v>
      </c>
      <c r="D29" s="80">
        <f>D23</f>
        <v>40.06</v>
      </c>
      <c r="E29" s="80">
        <f>E23</f>
        <v>0</v>
      </c>
      <c r="F29" s="80">
        <f>F23</f>
        <v>0</v>
      </c>
      <c r="G29" s="80">
        <f>G28+G23</f>
        <v>0.77</v>
      </c>
      <c r="H29" s="81">
        <f>H28+H23</f>
        <v>40.83</v>
      </c>
    </row>
    <row r="30" spans="1:9" s="41" customFormat="1" ht="16.149999999999999" customHeight="1" x14ac:dyDescent="0.25">
      <c r="A30" s="77" t="s">
        <v>25</v>
      </c>
      <c r="B30" s="78" t="s">
        <v>32</v>
      </c>
      <c r="C30" s="79" t="s">
        <v>46</v>
      </c>
      <c r="D30" s="80">
        <f>D29*2%</f>
        <v>0.8</v>
      </c>
      <c r="E30" s="80">
        <f>E29*2%</f>
        <v>0</v>
      </c>
      <c r="F30" s="80">
        <f>F29*2%</f>
        <v>0</v>
      </c>
      <c r="G30" s="80">
        <f>G29*2%</f>
        <v>0.02</v>
      </c>
      <c r="H30" s="81">
        <f>G30+F30+E30+D30</f>
        <v>0.82</v>
      </c>
      <c r="I30" s="102"/>
    </row>
    <row r="31" spans="1:9" s="41" customFormat="1" ht="16.149999999999999" customHeight="1" x14ac:dyDescent="0.25">
      <c r="A31" s="165" t="s">
        <v>26</v>
      </c>
      <c r="B31" s="166"/>
      <c r="C31" s="167" t="s">
        <v>47</v>
      </c>
      <c r="D31" s="168">
        <f>D30+D29</f>
        <v>40.86</v>
      </c>
      <c r="E31" s="168">
        <f>E30+E29</f>
        <v>0</v>
      </c>
      <c r="F31" s="168">
        <f>F30+F29</f>
        <v>0</v>
      </c>
      <c r="G31" s="168">
        <f>G30+G29</f>
        <v>0.79</v>
      </c>
      <c r="H31" s="169">
        <f>H30+H29</f>
        <v>41.65</v>
      </c>
      <c r="I31" s="102"/>
    </row>
    <row r="32" spans="1:9" s="41" customFormat="1" ht="16.149999999999999" hidden="1" customHeight="1" x14ac:dyDescent="0.25">
      <c r="A32" s="77" t="s">
        <v>27</v>
      </c>
      <c r="B32" s="78"/>
      <c r="C32" s="79" t="s">
        <v>48</v>
      </c>
      <c r="D32" s="80">
        <f>D31*18%</f>
        <v>7.35</v>
      </c>
      <c r="E32" s="80">
        <f>E31*18%</f>
        <v>0</v>
      </c>
      <c r="F32" s="80">
        <f>F31*18%</f>
        <v>0</v>
      </c>
      <c r="G32" s="80">
        <f>G31*18%</f>
        <v>0.14000000000000001</v>
      </c>
      <c r="H32" s="81">
        <f>G32+F32+E32+D32</f>
        <v>7.49</v>
      </c>
      <c r="I32" s="102"/>
    </row>
    <row r="33" spans="1:9" s="41" customFormat="1" ht="16.149999999999999" hidden="1" customHeight="1" thickBot="1" x14ac:dyDescent="0.3">
      <c r="A33" s="103" t="s">
        <v>28</v>
      </c>
      <c r="B33" s="104"/>
      <c r="C33" s="105" t="s">
        <v>49</v>
      </c>
      <c r="D33" s="106">
        <f>D32+D31</f>
        <v>48.21</v>
      </c>
      <c r="E33" s="106">
        <f>E32+E31</f>
        <v>0</v>
      </c>
      <c r="F33" s="106">
        <f>F32+F31</f>
        <v>0</v>
      </c>
      <c r="G33" s="106">
        <f>G32+G31</f>
        <v>0.93</v>
      </c>
      <c r="H33" s="107">
        <f>H32+H31</f>
        <v>49.14</v>
      </c>
      <c r="I33" s="102"/>
    </row>
    <row r="34" spans="1:9" ht="16.149999999999999" customHeight="1" x14ac:dyDescent="0.25">
      <c r="A34" s="284"/>
      <c r="B34" s="285"/>
      <c r="C34" s="285"/>
      <c r="D34" s="285"/>
      <c r="E34" s="285"/>
      <c r="F34" s="285"/>
      <c r="G34" s="285"/>
      <c r="H34" s="285"/>
    </row>
    <row r="35" spans="1:9" ht="16.5" customHeight="1" x14ac:dyDescent="0.25">
      <c r="A35" s="286" t="s">
        <v>33</v>
      </c>
      <c r="B35" s="285"/>
      <c r="C35" s="285"/>
      <c r="D35" s="287"/>
      <c r="E35" s="287"/>
      <c r="F35" s="287"/>
      <c r="G35" s="287"/>
      <c r="H35" s="287"/>
    </row>
    <row r="36" spans="1:9" ht="16.149999999999999" customHeight="1" x14ac:dyDescent="0.25">
      <c r="A36" s="284" t="s">
        <v>34</v>
      </c>
      <c r="B36" s="285"/>
      <c r="C36" s="285"/>
      <c r="D36" s="285"/>
      <c r="E36" s="285"/>
      <c r="F36" s="285"/>
      <c r="G36" s="285"/>
      <c r="H36" s="285"/>
    </row>
    <row r="37" spans="1:9" ht="16.5" customHeight="1" x14ac:dyDescent="0.25">
      <c r="A37" s="286" t="s">
        <v>35</v>
      </c>
      <c r="B37" s="285"/>
      <c r="C37" s="285"/>
      <c r="D37" s="287"/>
      <c r="E37" s="287"/>
      <c r="F37" s="287"/>
      <c r="G37" s="287"/>
      <c r="H37" s="287"/>
    </row>
    <row r="38" spans="1:9" ht="16.149999999999999" customHeight="1" x14ac:dyDescent="0.25">
      <c r="A38" s="284" t="s">
        <v>34</v>
      </c>
      <c r="B38" s="285"/>
      <c r="C38" s="285"/>
      <c r="D38" s="285"/>
      <c r="E38" s="285"/>
      <c r="F38" s="285"/>
      <c r="G38" s="285"/>
      <c r="H38" s="285"/>
    </row>
    <row r="39" spans="1:9" ht="29.25" customHeight="1" x14ac:dyDescent="0.25">
      <c r="A39" s="286" t="s">
        <v>36</v>
      </c>
      <c r="B39" s="285"/>
      <c r="C39" s="38"/>
      <c r="D39" s="153"/>
      <c r="E39" s="287"/>
      <c r="F39" s="287"/>
      <c r="G39" s="287"/>
      <c r="H39" s="287"/>
    </row>
    <row r="40" spans="1:9" ht="16.149999999999999" customHeight="1" x14ac:dyDescent="0.25">
      <c r="A40" s="286"/>
      <c r="B40" s="285"/>
      <c r="C40" s="153"/>
      <c r="D40" s="153"/>
      <c r="E40" s="285"/>
      <c r="F40" s="285"/>
      <c r="G40" s="285"/>
      <c r="H40" s="285"/>
    </row>
    <row r="41" spans="1:9" x14ac:dyDescent="0.25">
      <c r="A41" s="286" t="s">
        <v>6</v>
      </c>
      <c r="B41" s="285"/>
      <c r="C41" s="289"/>
      <c r="D41" s="289"/>
      <c r="E41" s="289"/>
      <c r="F41" s="289"/>
      <c r="G41" s="289"/>
      <c r="H41" s="289"/>
    </row>
    <row r="42" spans="1:9" x14ac:dyDescent="0.25">
      <c r="A42" s="288" t="s">
        <v>37</v>
      </c>
      <c r="B42" s="285"/>
      <c r="C42" s="285"/>
      <c r="D42" s="285"/>
      <c r="E42" s="285"/>
      <c r="F42" s="285"/>
      <c r="G42" s="285"/>
      <c r="H42" s="285"/>
    </row>
  </sheetData>
  <mergeCells count="24">
    <mergeCell ref="A42:D42"/>
    <mergeCell ref="E42:H42"/>
    <mergeCell ref="A38:H38"/>
    <mergeCell ref="A39:B39"/>
    <mergeCell ref="E39:H39"/>
    <mergeCell ref="A40:B40"/>
    <mergeCell ref="E40:H40"/>
    <mergeCell ref="A41:B41"/>
    <mergeCell ref="C41:D41"/>
    <mergeCell ref="E41:H41"/>
    <mergeCell ref="A34:H34"/>
    <mergeCell ref="A35:C35"/>
    <mergeCell ref="D35:H35"/>
    <mergeCell ref="A36:H36"/>
    <mergeCell ref="A37:C37"/>
    <mergeCell ref="D37:H37"/>
    <mergeCell ref="A1:H1"/>
    <mergeCell ref="A2:H2"/>
    <mergeCell ref="A3:H3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15" sqref="G15"/>
    </sheetView>
  </sheetViews>
  <sheetFormatPr defaultRowHeight="15" x14ac:dyDescent="0.25"/>
  <cols>
    <col min="1" max="1" width="4.85546875" style="37" customWidth="1"/>
    <col min="2" max="2" width="15.7109375" style="37" customWidth="1"/>
    <col min="3" max="3" width="37.85546875" style="37" customWidth="1"/>
    <col min="4" max="4" width="14.85546875" style="37" customWidth="1"/>
    <col min="5" max="5" width="17.28515625" style="37" customWidth="1"/>
    <col min="6" max="6" width="15.42578125" style="37" customWidth="1"/>
    <col min="7" max="8" width="12.5703125" style="37" customWidth="1"/>
    <col min="9" max="249" width="9.140625" style="37"/>
    <col min="250" max="250" width="4.85546875" style="37" customWidth="1"/>
    <col min="251" max="251" width="6.5703125" style="37" customWidth="1"/>
    <col min="252" max="252" width="10.140625" style="37" customWidth="1"/>
    <col min="253" max="253" width="0.42578125" style="37" customWidth="1"/>
    <col min="254" max="254" width="2.42578125" style="37" customWidth="1"/>
    <col min="255" max="255" width="4.42578125" style="37" customWidth="1"/>
    <col min="256" max="256" width="28.85546875" style="37" customWidth="1"/>
    <col min="257" max="257" width="2.85546875" style="37" customWidth="1"/>
    <col min="258" max="258" width="7.28515625" style="37" customWidth="1"/>
    <col min="259" max="259" width="10" style="37" customWidth="1"/>
    <col min="260" max="260" width="17.28515625" style="37" customWidth="1"/>
    <col min="261" max="261" width="15.42578125" style="37" customWidth="1"/>
    <col min="262" max="262" width="17.28515625" style="37" customWidth="1"/>
    <col min="263" max="263" width="4.5703125" style="37" customWidth="1"/>
    <col min="264" max="264" width="10.140625" style="37" customWidth="1"/>
    <col min="265" max="505" width="9.140625" style="37"/>
    <col min="506" max="506" width="4.85546875" style="37" customWidth="1"/>
    <col min="507" max="507" width="6.5703125" style="37" customWidth="1"/>
    <col min="508" max="508" width="10.140625" style="37" customWidth="1"/>
    <col min="509" max="509" width="0.42578125" style="37" customWidth="1"/>
    <col min="510" max="510" width="2.42578125" style="37" customWidth="1"/>
    <col min="511" max="511" width="4.42578125" style="37" customWidth="1"/>
    <col min="512" max="512" width="28.85546875" style="37" customWidth="1"/>
    <col min="513" max="513" width="2.85546875" style="37" customWidth="1"/>
    <col min="514" max="514" width="7.28515625" style="37" customWidth="1"/>
    <col min="515" max="515" width="10" style="37" customWidth="1"/>
    <col min="516" max="516" width="17.28515625" style="37" customWidth="1"/>
    <col min="517" max="517" width="15.42578125" style="37" customWidth="1"/>
    <col min="518" max="518" width="17.28515625" style="37" customWidth="1"/>
    <col min="519" max="519" width="4.5703125" style="37" customWidth="1"/>
    <col min="520" max="520" width="10.140625" style="37" customWidth="1"/>
    <col min="521" max="761" width="9.140625" style="37"/>
    <col min="762" max="762" width="4.85546875" style="37" customWidth="1"/>
    <col min="763" max="763" width="6.5703125" style="37" customWidth="1"/>
    <col min="764" max="764" width="10.140625" style="37" customWidth="1"/>
    <col min="765" max="765" width="0.42578125" style="37" customWidth="1"/>
    <col min="766" max="766" width="2.42578125" style="37" customWidth="1"/>
    <col min="767" max="767" width="4.42578125" style="37" customWidth="1"/>
    <col min="768" max="768" width="28.85546875" style="37" customWidth="1"/>
    <col min="769" max="769" width="2.85546875" style="37" customWidth="1"/>
    <col min="770" max="770" width="7.28515625" style="37" customWidth="1"/>
    <col min="771" max="771" width="10" style="37" customWidth="1"/>
    <col min="772" max="772" width="17.28515625" style="37" customWidth="1"/>
    <col min="773" max="773" width="15.42578125" style="37" customWidth="1"/>
    <col min="774" max="774" width="17.28515625" style="37" customWidth="1"/>
    <col min="775" max="775" width="4.5703125" style="37" customWidth="1"/>
    <col min="776" max="776" width="10.140625" style="37" customWidth="1"/>
    <col min="777" max="1017" width="9.140625" style="37"/>
    <col min="1018" max="1018" width="4.85546875" style="37" customWidth="1"/>
    <col min="1019" max="1019" width="6.5703125" style="37" customWidth="1"/>
    <col min="1020" max="1020" width="10.140625" style="37" customWidth="1"/>
    <col min="1021" max="1021" width="0.42578125" style="37" customWidth="1"/>
    <col min="1022" max="1022" width="2.42578125" style="37" customWidth="1"/>
    <col min="1023" max="1023" width="4.42578125" style="37" customWidth="1"/>
    <col min="1024" max="1024" width="28.85546875" style="37" customWidth="1"/>
    <col min="1025" max="1025" width="2.85546875" style="37" customWidth="1"/>
    <col min="1026" max="1026" width="7.28515625" style="37" customWidth="1"/>
    <col min="1027" max="1027" width="10" style="37" customWidth="1"/>
    <col min="1028" max="1028" width="17.28515625" style="37" customWidth="1"/>
    <col min="1029" max="1029" width="15.42578125" style="37" customWidth="1"/>
    <col min="1030" max="1030" width="17.28515625" style="37" customWidth="1"/>
    <col min="1031" max="1031" width="4.5703125" style="37" customWidth="1"/>
    <col min="1032" max="1032" width="10.140625" style="37" customWidth="1"/>
    <col min="1033" max="1273" width="9.140625" style="37"/>
    <col min="1274" max="1274" width="4.85546875" style="37" customWidth="1"/>
    <col min="1275" max="1275" width="6.5703125" style="37" customWidth="1"/>
    <col min="1276" max="1276" width="10.140625" style="37" customWidth="1"/>
    <col min="1277" max="1277" width="0.42578125" style="37" customWidth="1"/>
    <col min="1278" max="1278" width="2.42578125" style="37" customWidth="1"/>
    <col min="1279" max="1279" width="4.42578125" style="37" customWidth="1"/>
    <col min="1280" max="1280" width="28.85546875" style="37" customWidth="1"/>
    <col min="1281" max="1281" width="2.85546875" style="37" customWidth="1"/>
    <col min="1282" max="1282" width="7.28515625" style="37" customWidth="1"/>
    <col min="1283" max="1283" width="10" style="37" customWidth="1"/>
    <col min="1284" max="1284" width="17.28515625" style="37" customWidth="1"/>
    <col min="1285" max="1285" width="15.42578125" style="37" customWidth="1"/>
    <col min="1286" max="1286" width="17.28515625" style="37" customWidth="1"/>
    <col min="1287" max="1287" width="4.5703125" style="37" customWidth="1"/>
    <col min="1288" max="1288" width="10.140625" style="37" customWidth="1"/>
    <col min="1289" max="1529" width="9.140625" style="37"/>
    <col min="1530" max="1530" width="4.85546875" style="37" customWidth="1"/>
    <col min="1531" max="1531" width="6.5703125" style="37" customWidth="1"/>
    <col min="1532" max="1532" width="10.140625" style="37" customWidth="1"/>
    <col min="1533" max="1533" width="0.42578125" style="37" customWidth="1"/>
    <col min="1534" max="1534" width="2.42578125" style="37" customWidth="1"/>
    <col min="1535" max="1535" width="4.42578125" style="37" customWidth="1"/>
    <col min="1536" max="1536" width="28.85546875" style="37" customWidth="1"/>
    <col min="1537" max="1537" width="2.85546875" style="37" customWidth="1"/>
    <col min="1538" max="1538" width="7.28515625" style="37" customWidth="1"/>
    <col min="1539" max="1539" width="10" style="37" customWidth="1"/>
    <col min="1540" max="1540" width="17.28515625" style="37" customWidth="1"/>
    <col min="1541" max="1541" width="15.42578125" style="37" customWidth="1"/>
    <col min="1542" max="1542" width="17.28515625" style="37" customWidth="1"/>
    <col min="1543" max="1543" width="4.5703125" style="37" customWidth="1"/>
    <col min="1544" max="1544" width="10.140625" style="37" customWidth="1"/>
    <col min="1545" max="1785" width="9.140625" style="37"/>
    <col min="1786" max="1786" width="4.85546875" style="37" customWidth="1"/>
    <col min="1787" max="1787" width="6.5703125" style="37" customWidth="1"/>
    <col min="1788" max="1788" width="10.140625" style="37" customWidth="1"/>
    <col min="1789" max="1789" width="0.42578125" style="37" customWidth="1"/>
    <col min="1790" max="1790" width="2.42578125" style="37" customWidth="1"/>
    <col min="1791" max="1791" width="4.42578125" style="37" customWidth="1"/>
    <col min="1792" max="1792" width="28.85546875" style="37" customWidth="1"/>
    <col min="1793" max="1793" width="2.85546875" style="37" customWidth="1"/>
    <col min="1794" max="1794" width="7.28515625" style="37" customWidth="1"/>
    <col min="1795" max="1795" width="10" style="37" customWidth="1"/>
    <col min="1796" max="1796" width="17.28515625" style="37" customWidth="1"/>
    <col min="1797" max="1797" width="15.42578125" style="37" customWidth="1"/>
    <col min="1798" max="1798" width="17.28515625" style="37" customWidth="1"/>
    <col min="1799" max="1799" width="4.5703125" style="37" customWidth="1"/>
    <col min="1800" max="1800" width="10.140625" style="37" customWidth="1"/>
    <col min="1801" max="2041" width="9.140625" style="37"/>
    <col min="2042" max="2042" width="4.85546875" style="37" customWidth="1"/>
    <col min="2043" max="2043" width="6.5703125" style="37" customWidth="1"/>
    <col min="2044" max="2044" width="10.140625" style="37" customWidth="1"/>
    <col min="2045" max="2045" width="0.42578125" style="37" customWidth="1"/>
    <col min="2046" max="2046" width="2.42578125" style="37" customWidth="1"/>
    <col min="2047" max="2047" width="4.42578125" style="37" customWidth="1"/>
    <col min="2048" max="2048" width="28.85546875" style="37" customWidth="1"/>
    <col min="2049" max="2049" width="2.85546875" style="37" customWidth="1"/>
    <col min="2050" max="2050" width="7.28515625" style="37" customWidth="1"/>
    <col min="2051" max="2051" width="10" style="37" customWidth="1"/>
    <col min="2052" max="2052" width="17.28515625" style="37" customWidth="1"/>
    <col min="2053" max="2053" width="15.42578125" style="37" customWidth="1"/>
    <col min="2054" max="2054" width="17.28515625" style="37" customWidth="1"/>
    <col min="2055" max="2055" width="4.5703125" style="37" customWidth="1"/>
    <col min="2056" max="2056" width="10.140625" style="37" customWidth="1"/>
    <col min="2057" max="2297" width="9.140625" style="37"/>
    <col min="2298" max="2298" width="4.85546875" style="37" customWidth="1"/>
    <col min="2299" max="2299" width="6.5703125" style="37" customWidth="1"/>
    <col min="2300" max="2300" width="10.140625" style="37" customWidth="1"/>
    <col min="2301" max="2301" width="0.42578125" style="37" customWidth="1"/>
    <col min="2302" max="2302" width="2.42578125" style="37" customWidth="1"/>
    <col min="2303" max="2303" width="4.42578125" style="37" customWidth="1"/>
    <col min="2304" max="2304" width="28.85546875" style="37" customWidth="1"/>
    <col min="2305" max="2305" width="2.85546875" style="37" customWidth="1"/>
    <col min="2306" max="2306" width="7.28515625" style="37" customWidth="1"/>
    <col min="2307" max="2307" width="10" style="37" customWidth="1"/>
    <col min="2308" max="2308" width="17.28515625" style="37" customWidth="1"/>
    <col min="2309" max="2309" width="15.42578125" style="37" customWidth="1"/>
    <col min="2310" max="2310" width="17.28515625" style="37" customWidth="1"/>
    <col min="2311" max="2311" width="4.5703125" style="37" customWidth="1"/>
    <col min="2312" max="2312" width="10.140625" style="37" customWidth="1"/>
    <col min="2313" max="2553" width="9.140625" style="37"/>
    <col min="2554" max="2554" width="4.85546875" style="37" customWidth="1"/>
    <col min="2555" max="2555" width="6.5703125" style="37" customWidth="1"/>
    <col min="2556" max="2556" width="10.140625" style="37" customWidth="1"/>
    <col min="2557" max="2557" width="0.42578125" style="37" customWidth="1"/>
    <col min="2558" max="2558" width="2.42578125" style="37" customWidth="1"/>
    <col min="2559" max="2559" width="4.42578125" style="37" customWidth="1"/>
    <col min="2560" max="2560" width="28.85546875" style="37" customWidth="1"/>
    <col min="2561" max="2561" width="2.85546875" style="37" customWidth="1"/>
    <col min="2562" max="2562" width="7.28515625" style="37" customWidth="1"/>
    <col min="2563" max="2563" width="10" style="37" customWidth="1"/>
    <col min="2564" max="2564" width="17.28515625" style="37" customWidth="1"/>
    <col min="2565" max="2565" width="15.42578125" style="37" customWidth="1"/>
    <col min="2566" max="2566" width="17.28515625" style="37" customWidth="1"/>
    <col min="2567" max="2567" width="4.5703125" style="37" customWidth="1"/>
    <col min="2568" max="2568" width="10.140625" style="37" customWidth="1"/>
    <col min="2569" max="2809" width="9.140625" style="37"/>
    <col min="2810" max="2810" width="4.85546875" style="37" customWidth="1"/>
    <col min="2811" max="2811" width="6.5703125" style="37" customWidth="1"/>
    <col min="2812" max="2812" width="10.140625" style="37" customWidth="1"/>
    <col min="2813" max="2813" width="0.42578125" style="37" customWidth="1"/>
    <col min="2814" max="2814" width="2.42578125" style="37" customWidth="1"/>
    <col min="2815" max="2815" width="4.42578125" style="37" customWidth="1"/>
    <col min="2816" max="2816" width="28.85546875" style="37" customWidth="1"/>
    <col min="2817" max="2817" width="2.85546875" style="37" customWidth="1"/>
    <col min="2818" max="2818" width="7.28515625" style="37" customWidth="1"/>
    <col min="2819" max="2819" width="10" style="37" customWidth="1"/>
    <col min="2820" max="2820" width="17.28515625" style="37" customWidth="1"/>
    <col min="2821" max="2821" width="15.42578125" style="37" customWidth="1"/>
    <col min="2822" max="2822" width="17.28515625" style="37" customWidth="1"/>
    <col min="2823" max="2823" width="4.5703125" style="37" customWidth="1"/>
    <col min="2824" max="2824" width="10.140625" style="37" customWidth="1"/>
    <col min="2825" max="3065" width="9.140625" style="37"/>
    <col min="3066" max="3066" width="4.85546875" style="37" customWidth="1"/>
    <col min="3067" max="3067" width="6.5703125" style="37" customWidth="1"/>
    <col min="3068" max="3068" width="10.140625" style="37" customWidth="1"/>
    <col min="3069" max="3069" width="0.42578125" style="37" customWidth="1"/>
    <col min="3070" max="3070" width="2.42578125" style="37" customWidth="1"/>
    <col min="3071" max="3071" width="4.42578125" style="37" customWidth="1"/>
    <col min="3072" max="3072" width="28.85546875" style="37" customWidth="1"/>
    <col min="3073" max="3073" width="2.85546875" style="37" customWidth="1"/>
    <col min="3074" max="3074" width="7.28515625" style="37" customWidth="1"/>
    <col min="3075" max="3075" width="10" style="37" customWidth="1"/>
    <col min="3076" max="3076" width="17.28515625" style="37" customWidth="1"/>
    <col min="3077" max="3077" width="15.42578125" style="37" customWidth="1"/>
    <col min="3078" max="3078" width="17.28515625" style="37" customWidth="1"/>
    <col min="3079" max="3079" width="4.5703125" style="37" customWidth="1"/>
    <col min="3080" max="3080" width="10.140625" style="37" customWidth="1"/>
    <col min="3081" max="3321" width="9.140625" style="37"/>
    <col min="3322" max="3322" width="4.85546875" style="37" customWidth="1"/>
    <col min="3323" max="3323" width="6.5703125" style="37" customWidth="1"/>
    <col min="3324" max="3324" width="10.140625" style="37" customWidth="1"/>
    <col min="3325" max="3325" width="0.42578125" style="37" customWidth="1"/>
    <col min="3326" max="3326" width="2.42578125" style="37" customWidth="1"/>
    <col min="3327" max="3327" width="4.42578125" style="37" customWidth="1"/>
    <col min="3328" max="3328" width="28.85546875" style="37" customWidth="1"/>
    <col min="3329" max="3329" width="2.85546875" style="37" customWidth="1"/>
    <col min="3330" max="3330" width="7.28515625" style="37" customWidth="1"/>
    <col min="3331" max="3331" width="10" style="37" customWidth="1"/>
    <col min="3332" max="3332" width="17.28515625" style="37" customWidth="1"/>
    <col min="3333" max="3333" width="15.42578125" style="37" customWidth="1"/>
    <col min="3334" max="3334" width="17.28515625" style="37" customWidth="1"/>
    <col min="3335" max="3335" width="4.5703125" style="37" customWidth="1"/>
    <col min="3336" max="3336" width="10.140625" style="37" customWidth="1"/>
    <col min="3337" max="3577" width="9.140625" style="37"/>
    <col min="3578" max="3578" width="4.85546875" style="37" customWidth="1"/>
    <col min="3579" max="3579" width="6.5703125" style="37" customWidth="1"/>
    <col min="3580" max="3580" width="10.140625" style="37" customWidth="1"/>
    <col min="3581" max="3581" width="0.42578125" style="37" customWidth="1"/>
    <col min="3582" max="3582" width="2.42578125" style="37" customWidth="1"/>
    <col min="3583" max="3583" width="4.42578125" style="37" customWidth="1"/>
    <col min="3584" max="3584" width="28.85546875" style="37" customWidth="1"/>
    <col min="3585" max="3585" width="2.85546875" style="37" customWidth="1"/>
    <col min="3586" max="3586" width="7.28515625" style="37" customWidth="1"/>
    <col min="3587" max="3587" width="10" style="37" customWidth="1"/>
    <col min="3588" max="3588" width="17.28515625" style="37" customWidth="1"/>
    <col min="3589" max="3589" width="15.42578125" style="37" customWidth="1"/>
    <col min="3590" max="3590" width="17.28515625" style="37" customWidth="1"/>
    <col min="3591" max="3591" width="4.5703125" style="37" customWidth="1"/>
    <col min="3592" max="3592" width="10.140625" style="37" customWidth="1"/>
    <col min="3593" max="3833" width="9.140625" style="37"/>
    <col min="3834" max="3834" width="4.85546875" style="37" customWidth="1"/>
    <col min="3835" max="3835" width="6.5703125" style="37" customWidth="1"/>
    <col min="3836" max="3836" width="10.140625" style="37" customWidth="1"/>
    <col min="3837" max="3837" width="0.42578125" style="37" customWidth="1"/>
    <col min="3838" max="3838" width="2.42578125" style="37" customWidth="1"/>
    <col min="3839" max="3839" width="4.42578125" style="37" customWidth="1"/>
    <col min="3840" max="3840" width="28.85546875" style="37" customWidth="1"/>
    <col min="3841" max="3841" width="2.85546875" style="37" customWidth="1"/>
    <col min="3842" max="3842" width="7.28515625" style="37" customWidth="1"/>
    <col min="3843" max="3843" width="10" style="37" customWidth="1"/>
    <col min="3844" max="3844" width="17.28515625" style="37" customWidth="1"/>
    <col min="3845" max="3845" width="15.42578125" style="37" customWidth="1"/>
    <col min="3846" max="3846" width="17.28515625" style="37" customWidth="1"/>
    <col min="3847" max="3847" width="4.5703125" style="37" customWidth="1"/>
    <col min="3848" max="3848" width="10.140625" style="37" customWidth="1"/>
    <col min="3849" max="4089" width="9.140625" style="37"/>
    <col min="4090" max="4090" width="4.85546875" style="37" customWidth="1"/>
    <col min="4091" max="4091" width="6.5703125" style="37" customWidth="1"/>
    <col min="4092" max="4092" width="10.140625" style="37" customWidth="1"/>
    <col min="4093" max="4093" width="0.42578125" style="37" customWidth="1"/>
    <col min="4094" max="4094" width="2.42578125" style="37" customWidth="1"/>
    <col min="4095" max="4095" width="4.42578125" style="37" customWidth="1"/>
    <col min="4096" max="4096" width="28.85546875" style="37" customWidth="1"/>
    <col min="4097" max="4097" width="2.85546875" style="37" customWidth="1"/>
    <col min="4098" max="4098" width="7.28515625" style="37" customWidth="1"/>
    <col min="4099" max="4099" width="10" style="37" customWidth="1"/>
    <col min="4100" max="4100" width="17.28515625" style="37" customWidth="1"/>
    <col min="4101" max="4101" width="15.42578125" style="37" customWidth="1"/>
    <col min="4102" max="4102" width="17.28515625" style="37" customWidth="1"/>
    <col min="4103" max="4103" width="4.5703125" style="37" customWidth="1"/>
    <col min="4104" max="4104" width="10.140625" style="37" customWidth="1"/>
    <col min="4105" max="4345" width="9.140625" style="37"/>
    <col min="4346" max="4346" width="4.85546875" style="37" customWidth="1"/>
    <col min="4347" max="4347" width="6.5703125" style="37" customWidth="1"/>
    <col min="4348" max="4348" width="10.140625" style="37" customWidth="1"/>
    <col min="4349" max="4349" width="0.42578125" style="37" customWidth="1"/>
    <col min="4350" max="4350" width="2.42578125" style="37" customWidth="1"/>
    <col min="4351" max="4351" width="4.42578125" style="37" customWidth="1"/>
    <col min="4352" max="4352" width="28.85546875" style="37" customWidth="1"/>
    <col min="4353" max="4353" width="2.85546875" style="37" customWidth="1"/>
    <col min="4354" max="4354" width="7.28515625" style="37" customWidth="1"/>
    <col min="4355" max="4355" width="10" style="37" customWidth="1"/>
    <col min="4356" max="4356" width="17.28515625" style="37" customWidth="1"/>
    <col min="4357" max="4357" width="15.42578125" style="37" customWidth="1"/>
    <col min="4358" max="4358" width="17.28515625" style="37" customWidth="1"/>
    <col min="4359" max="4359" width="4.5703125" style="37" customWidth="1"/>
    <col min="4360" max="4360" width="10.140625" style="37" customWidth="1"/>
    <col min="4361" max="4601" width="9.140625" style="37"/>
    <col min="4602" max="4602" width="4.85546875" style="37" customWidth="1"/>
    <col min="4603" max="4603" width="6.5703125" style="37" customWidth="1"/>
    <col min="4604" max="4604" width="10.140625" style="37" customWidth="1"/>
    <col min="4605" max="4605" width="0.42578125" style="37" customWidth="1"/>
    <col min="4606" max="4606" width="2.42578125" style="37" customWidth="1"/>
    <col min="4607" max="4607" width="4.42578125" style="37" customWidth="1"/>
    <col min="4608" max="4608" width="28.85546875" style="37" customWidth="1"/>
    <col min="4609" max="4609" width="2.85546875" style="37" customWidth="1"/>
    <col min="4610" max="4610" width="7.28515625" style="37" customWidth="1"/>
    <col min="4611" max="4611" width="10" style="37" customWidth="1"/>
    <col min="4612" max="4612" width="17.28515625" style="37" customWidth="1"/>
    <col min="4613" max="4613" width="15.42578125" style="37" customWidth="1"/>
    <col min="4614" max="4614" width="17.28515625" style="37" customWidth="1"/>
    <col min="4615" max="4615" width="4.5703125" style="37" customWidth="1"/>
    <col min="4616" max="4616" width="10.140625" style="37" customWidth="1"/>
    <col min="4617" max="4857" width="9.140625" style="37"/>
    <col min="4858" max="4858" width="4.85546875" style="37" customWidth="1"/>
    <col min="4859" max="4859" width="6.5703125" style="37" customWidth="1"/>
    <col min="4860" max="4860" width="10.140625" style="37" customWidth="1"/>
    <col min="4861" max="4861" width="0.42578125" style="37" customWidth="1"/>
    <col min="4862" max="4862" width="2.42578125" style="37" customWidth="1"/>
    <col min="4863" max="4863" width="4.42578125" style="37" customWidth="1"/>
    <col min="4864" max="4864" width="28.85546875" style="37" customWidth="1"/>
    <col min="4865" max="4865" width="2.85546875" style="37" customWidth="1"/>
    <col min="4866" max="4866" width="7.28515625" style="37" customWidth="1"/>
    <col min="4867" max="4867" width="10" style="37" customWidth="1"/>
    <col min="4868" max="4868" width="17.28515625" style="37" customWidth="1"/>
    <col min="4869" max="4869" width="15.42578125" style="37" customWidth="1"/>
    <col min="4870" max="4870" width="17.28515625" style="37" customWidth="1"/>
    <col min="4871" max="4871" width="4.5703125" style="37" customWidth="1"/>
    <col min="4872" max="4872" width="10.140625" style="37" customWidth="1"/>
    <col min="4873" max="5113" width="9.140625" style="37"/>
    <col min="5114" max="5114" width="4.85546875" style="37" customWidth="1"/>
    <col min="5115" max="5115" width="6.5703125" style="37" customWidth="1"/>
    <col min="5116" max="5116" width="10.140625" style="37" customWidth="1"/>
    <col min="5117" max="5117" width="0.42578125" style="37" customWidth="1"/>
    <col min="5118" max="5118" width="2.42578125" style="37" customWidth="1"/>
    <col min="5119" max="5119" width="4.42578125" style="37" customWidth="1"/>
    <col min="5120" max="5120" width="28.85546875" style="37" customWidth="1"/>
    <col min="5121" max="5121" width="2.85546875" style="37" customWidth="1"/>
    <col min="5122" max="5122" width="7.28515625" style="37" customWidth="1"/>
    <col min="5123" max="5123" width="10" style="37" customWidth="1"/>
    <col min="5124" max="5124" width="17.28515625" style="37" customWidth="1"/>
    <col min="5125" max="5125" width="15.42578125" style="37" customWidth="1"/>
    <col min="5126" max="5126" width="17.28515625" style="37" customWidth="1"/>
    <col min="5127" max="5127" width="4.5703125" style="37" customWidth="1"/>
    <col min="5128" max="5128" width="10.140625" style="37" customWidth="1"/>
    <col min="5129" max="5369" width="9.140625" style="37"/>
    <col min="5370" max="5370" width="4.85546875" style="37" customWidth="1"/>
    <col min="5371" max="5371" width="6.5703125" style="37" customWidth="1"/>
    <col min="5372" max="5372" width="10.140625" style="37" customWidth="1"/>
    <col min="5373" max="5373" width="0.42578125" style="37" customWidth="1"/>
    <col min="5374" max="5374" width="2.42578125" style="37" customWidth="1"/>
    <col min="5375" max="5375" width="4.42578125" style="37" customWidth="1"/>
    <col min="5376" max="5376" width="28.85546875" style="37" customWidth="1"/>
    <col min="5377" max="5377" width="2.85546875" style="37" customWidth="1"/>
    <col min="5378" max="5378" width="7.28515625" style="37" customWidth="1"/>
    <col min="5379" max="5379" width="10" style="37" customWidth="1"/>
    <col min="5380" max="5380" width="17.28515625" style="37" customWidth="1"/>
    <col min="5381" max="5381" width="15.42578125" style="37" customWidth="1"/>
    <col min="5382" max="5382" width="17.28515625" style="37" customWidth="1"/>
    <col min="5383" max="5383" width="4.5703125" style="37" customWidth="1"/>
    <col min="5384" max="5384" width="10.140625" style="37" customWidth="1"/>
    <col min="5385" max="5625" width="9.140625" style="37"/>
    <col min="5626" max="5626" width="4.85546875" style="37" customWidth="1"/>
    <col min="5627" max="5627" width="6.5703125" style="37" customWidth="1"/>
    <col min="5628" max="5628" width="10.140625" style="37" customWidth="1"/>
    <col min="5629" max="5629" width="0.42578125" style="37" customWidth="1"/>
    <col min="5630" max="5630" width="2.42578125" style="37" customWidth="1"/>
    <col min="5631" max="5631" width="4.42578125" style="37" customWidth="1"/>
    <col min="5632" max="5632" width="28.85546875" style="37" customWidth="1"/>
    <col min="5633" max="5633" width="2.85546875" style="37" customWidth="1"/>
    <col min="5634" max="5634" width="7.28515625" style="37" customWidth="1"/>
    <col min="5635" max="5635" width="10" style="37" customWidth="1"/>
    <col min="5636" max="5636" width="17.28515625" style="37" customWidth="1"/>
    <col min="5637" max="5637" width="15.42578125" style="37" customWidth="1"/>
    <col min="5638" max="5638" width="17.28515625" style="37" customWidth="1"/>
    <col min="5639" max="5639" width="4.5703125" style="37" customWidth="1"/>
    <col min="5640" max="5640" width="10.140625" style="37" customWidth="1"/>
    <col min="5641" max="5881" width="9.140625" style="37"/>
    <col min="5882" max="5882" width="4.85546875" style="37" customWidth="1"/>
    <col min="5883" max="5883" width="6.5703125" style="37" customWidth="1"/>
    <col min="5884" max="5884" width="10.140625" style="37" customWidth="1"/>
    <col min="5885" max="5885" width="0.42578125" style="37" customWidth="1"/>
    <col min="5886" max="5886" width="2.42578125" style="37" customWidth="1"/>
    <col min="5887" max="5887" width="4.42578125" style="37" customWidth="1"/>
    <col min="5888" max="5888" width="28.85546875" style="37" customWidth="1"/>
    <col min="5889" max="5889" width="2.85546875" style="37" customWidth="1"/>
    <col min="5890" max="5890" width="7.28515625" style="37" customWidth="1"/>
    <col min="5891" max="5891" width="10" style="37" customWidth="1"/>
    <col min="5892" max="5892" width="17.28515625" style="37" customWidth="1"/>
    <col min="5893" max="5893" width="15.42578125" style="37" customWidth="1"/>
    <col min="5894" max="5894" width="17.28515625" style="37" customWidth="1"/>
    <col min="5895" max="5895" width="4.5703125" style="37" customWidth="1"/>
    <col min="5896" max="5896" width="10.140625" style="37" customWidth="1"/>
    <col min="5897" max="6137" width="9.140625" style="37"/>
    <col min="6138" max="6138" width="4.85546875" style="37" customWidth="1"/>
    <col min="6139" max="6139" width="6.5703125" style="37" customWidth="1"/>
    <col min="6140" max="6140" width="10.140625" style="37" customWidth="1"/>
    <col min="6141" max="6141" width="0.42578125" style="37" customWidth="1"/>
    <col min="6142" max="6142" width="2.42578125" style="37" customWidth="1"/>
    <col min="6143" max="6143" width="4.42578125" style="37" customWidth="1"/>
    <col min="6144" max="6144" width="28.85546875" style="37" customWidth="1"/>
    <col min="6145" max="6145" width="2.85546875" style="37" customWidth="1"/>
    <col min="6146" max="6146" width="7.28515625" style="37" customWidth="1"/>
    <col min="6147" max="6147" width="10" style="37" customWidth="1"/>
    <col min="6148" max="6148" width="17.28515625" style="37" customWidth="1"/>
    <col min="6149" max="6149" width="15.42578125" style="37" customWidth="1"/>
    <col min="6150" max="6150" width="17.28515625" style="37" customWidth="1"/>
    <col min="6151" max="6151" width="4.5703125" style="37" customWidth="1"/>
    <col min="6152" max="6152" width="10.140625" style="37" customWidth="1"/>
    <col min="6153" max="6393" width="9.140625" style="37"/>
    <col min="6394" max="6394" width="4.85546875" style="37" customWidth="1"/>
    <col min="6395" max="6395" width="6.5703125" style="37" customWidth="1"/>
    <col min="6396" max="6396" width="10.140625" style="37" customWidth="1"/>
    <col min="6397" max="6397" width="0.42578125" style="37" customWidth="1"/>
    <col min="6398" max="6398" width="2.42578125" style="37" customWidth="1"/>
    <col min="6399" max="6399" width="4.42578125" style="37" customWidth="1"/>
    <col min="6400" max="6400" width="28.85546875" style="37" customWidth="1"/>
    <col min="6401" max="6401" width="2.85546875" style="37" customWidth="1"/>
    <col min="6402" max="6402" width="7.28515625" style="37" customWidth="1"/>
    <col min="6403" max="6403" width="10" style="37" customWidth="1"/>
    <col min="6404" max="6404" width="17.28515625" style="37" customWidth="1"/>
    <col min="6405" max="6405" width="15.42578125" style="37" customWidth="1"/>
    <col min="6406" max="6406" width="17.28515625" style="37" customWidth="1"/>
    <col min="6407" max="6407" width="4.5703125" style="37" customWidth="1"/>
    <col min="6408" max="6408" width="10.140625" style="37" customWidth="1"/>
    <col min="6409" max="6649" width="9.140625" style="37"/>
    <col min="6650" max="6650" width="4.85546875" style="37" customWidth="1"/>
    <col min="6651" max="6651" width="6.5703125" style="37" customWidth="1"/>
    <col min="6652" max="6652" width="10.140625" style="37" customWidth="1"/>
    <col min="6653" max="6653" width="0.42578125" style="37" customWidth="1"/>
    <col min="6654" max="6654" width="2.42578125" style="37" customWidth="1"/>
    <col min="6655" max="6655" width="4.42578125" style="37" customWidth="1"/>
    <col min="6656" max="6656" width="28.85546875" style="37" customWidth="1"/>
    <col min="6657" max="6657" width="2.85546875" style="37" customWidth="1"/>
    <col min="6658" max="6658" width="7.28515625" style="37" customWidth="1"/>
    <col min="6659" max="6659" width="10" style="37" customWidth="1"/>
    <col min="6660" max="6660" width="17.28515625" style="37" customWidth="1"/>
    <col min="6661" max="6661" width="15.42578125" style="37" customWidth="1"/>
    <col min="6662" max="6662" width="17.28515625" style="37" customWidth="1"/>
    <col min="6663" max="6663" width="4.5703125" style="37" customWidth="1"/>
    <col min="6664" max="6664" width="10.140625" style="37" customWidth="1"/>
    <col min="6665" max="6905" width="9.140625" style="37"/>
    <col min="6906" max="6906" width="4.85546875" style="37" customWidth="1"/>
    <col min="6907" max="6907" width="6.5703125" style="37" customWidth="1"/>
    <col min="6908" max="6908" width="10.140625" style="37" customWidth="1"/>
    <col min="6909" max="6909" width="0.42578125" style="37" customWidth="1"/>
    <col min="6910" max="6910" width="2.42578125" style="37" customWidth="1"/>
    <col min="6911" max="6911" width="4.42578125" style="37" customWidth="1"/>
    <col min="6912" max="6912" width="28.85546875" style="37" customWidth="1"/>
    <col min="6913" max="6913" width="2.85546875" style="37" customWidth="1"/>
    <col min="6914" max="6914" width="7.28515625" style="37" customWidth="1"/>
    <col min="6915" max="6915" width="10" style="37" customWidth="1"/>
    <col min="6916" max="6916" width="17.28515625" style="37" customWidth="1"/>
    <col min="6917" max="6917" width="15.42578125" style="37" customWidth="1"/>
    <col min="6918" max="6918" width="17.28515625" style="37" customWidth="1"/>
    <col min="6919" max="6919" width="4.5703125" style="37" customWidth="1"/>
    <col min="6920" max="6920" width="10.140625" style="37" customWidth="1"/>
    <col min="6921" max="7161" width="9.140625" style="37"/>
    <col min="7162" max="7162" width="4.85546875" style="37" customWidth="1"/>
    <col min="7163" max="7163" width="6.5703125" style="37" customWidth="1"/>
    <col min="7164" max="7164" width="10.140625" style="37" customWidth="1"/>
    <col min="7165" max="7165" width="0.42578125" style="37" customWidth="1"/>
    <col min="7166" max="7166" width="2.42578125" style="37" customWidth="1"/>
    <col min="7167" max="7167" width="4.42578125" style="37" customWidth="1"/>
    <col min="7168" max="7168" width="28.85546875" style="37" customWidth="1"/>
    <col min="7169" max="7169" width="2.85546875" style="37" customWidth="1"/>
    <col min="7170" max="7170" width="7.28515625" style="37" customWidth="1"/>
    <col min="7171" max="7171" width="10" style="37" customWidth="1"/>
    <col min="7172" max="7172" width="17.28515625" style="37" customWidth="1"/>
    <col min="7173" max="7173" width="15.42578125" style="37" customWidth="1"/>
    <col min="7174" max="7174" width="17.28515625" style="37" customWidth="1"/>
    <col min="7175" max="7175" width="4.5703125" style="37" customWidth="1"/>
    <col min="7176" max="7176" width="10.140625" style="37" customWidth="1"/>
    <col min="7177" max="7417" width="9.140625" style="37"/>
    <col min="7418" max="7418" width="4.85546875" style="37" customWidth="1"/>
    <col min="7419" max="7419" width="6.5703125" style="37" customWidth="1"/>
    <col min="7420" max="7420" width="10.140625" style="37" customWidth="1"/>
    <col min="7421" max="7421" width="0.42578125" style="37" customWidth="1"/>
    <col min="7422" max="7422" width="2.42578125" style="37" customWidth="1"/>
    <col min="7423" max="7423" width="4.42578125" style="37" customWidth="1"/>
    <col min="7424" max="7424" width="28.85546875" style="37" customWidth="1"/>
    <col min="7425" max="7425" width="2.85546875" style="37" customWidth="1"/>
    <col min="7426" max="7426" width="7.28515625" style="37" customWidth="1"/>
    <col min="7427" max="7427" width="10" style="37" customWidth="1"/>
    <col min="7428" max="7428" width="17.28515625" style="37" customWidth="1"/>
    <col min="7429" max="7429" width="15.42578125" style="37" customWidth="1"/>
    <col min="7430" max="7430" width="17.28515625" style="37" customWidth="1"/>
    <col min="7431" max="7431" width="4.5703125" style="37" customWidth="1"/>
    <col min="7432" max="7432" width="10.140625" style="37" customWidth="1"/>
    <col min="7433" max="7673" width="9.140625" style="37"/>
    <col min="7674" max="7674" width="4.85546875" style="37" customWidth="1"/>
    <col min="7675" max="7675" width="6.5703125" style="37" customWidth="1"/>
    <col min="7676" max="7676" width="10.140625" style="37" customWidth="1"/>
    <col min="7677" max="7677" width="0.42578125" style="37" customWidth="1"/>
    <col min="7678" max="7678" width="2.42578125" style="37" customWidth="1"/>
    <col min="7679" max="7679" width="4.42578125" style="37" customWidth="1"/>
    <col min="7680" max="7680" width="28.85546875" style="37" customWidth="1"/>
    <col min="7681" max="7681" width="2.85546875" style="37" customWidth="1"/>
    <col min="7682" max="7682" width="7.28515625" style="37" customWidth="1"/>
    <col min="7683" max="7683" width="10" style="37" customWidth="1"/>
    <col min="7684" max="7684" width="17.28515625" style="37" customWidth="1"/>
    <col min="7685" max="7685" width="15.42578125" style="37" customWidth="1"/>
    <col min="7686" max="7686" width="17.28515625" style="37" customWidth="1"/>
    <col min="7687" max="7687" width="4.5703125" style="37" customWidth="1"/>
    <col min="7688" max="7688" width="10.140625" style="37" customWidth="1"/>
    <col min="7689" max="7929" width="9.140625" style="37"/>
    <col min="7930" max="7930" width="4.85546875" style="37" customWidth="1"/>
    <col min="7931" max="7931" width="6.5703125" style="37" customWidth="1"/>
    <col min="7932" max="7932" width="10.140625" style="37" customWidth="1"/>
    <col min="7933" max="7933" width="0.42578125" style="37" customWidth="1"/>
    <col min="7934" max="7934" width="2.42578125" style="37" customWidth="1"/>
    <col min="7935" max="7935" width="4.42578125" style="37" customWidth="1"/>
    <col min="7936" max="7936" width="28.85546875" style="37" customWidth="1"/>
    <col min="7937" max="7937" width="2.85546875" style="37" customWidth="1"/>
    <col min="7938" max="7938" width="7.28515625" style="37" customWidth="1"/>
    <col min="7939" max="7939" width="10" style="37" customWidth="1"/>
    <col min="7940" max="7940" width="17.28515625" style="37" customWidth="1"/>
    <col min="7941" max="7941" width="15.42578125" style="37" customWidth="1"/>
    <col min="7942" max="7942" width="17.28515625" style="37" customWidth="1"/>
    <col min="7943" max="7943" width="4.5703125" style="37" customWidth="1"/>
    <col min="7944" max="7944" width="10.140625" style="37" customWidth="1"/>
    <col min="7945" max="8185" width="9.140625" style="37"/>
    <col min="8186" max="8186" width="4.85546875" style="37" customWidth="1"/>
    <col min="8187" max="8187" width="6.5703125" style="37" customWidth="1"/>
    <col min="8188" max="8188" width="10.140625" style="37" customWidth="1"/>
    <col min="8189" max="8189" width="0.42578125" style="37" customWidth="1"/>
    <col min="8190" max="8190" width="2.42578125" style="37" customWidth="1"/>
    <col min="8191" max="8191" width="4.42578125" style="37" customWidth="1"/>
    <col min="8192" max="8192" width="28.85546875" style="37" customWidth="1"/>
    <col min="8193" max="8193" width="2.85546875" style="37" customWidth="1"/>
    <col min="8194" max="8194" width="7.28515625" style="37" customWidth="1"/>
    <col min="8195" max="8195" width="10" style="37" customWidth="1"/>
    <col min="8196" max="8196" width="17.28515625" style="37" customWidth="1"/>
    <col min="8197" max="8197" width="15.42578125" style="37" customWidth="1"/>
    <col min="8198" max="8198" width="17.28515625" style="37" customWidth="1"/>
    <col min="8199" max="8199" width="4.5703125" style="37" customWidth="1"/>
    <col min="8200" max="8200" width="10.140625" style="37" customWidth="1"/>
    <col min="8201" max="8441" width="9.140625" style="37"/>
    <col min="8442" max="8442" width="4.85546875" style="37" customWidth="1"/>
    <col min="8443" max="8443" width="6.5703125" style="37" customWidth="1"/>
    <col min="8444" max="8444" width="10.140625" style="37" customWidth="1"/>
    <col min="8445" max="8445" width="0.42578125" style="37" customWidth="1"/>
    <col min="8446" max="8446" width="2.42578125" style="37" customWidth="1"/>
    <col min="8447" max="8447" width="4.42578125" style="37" customWidth="1"/>
    <col min="8448" max="8448" width="28.85546875" style="37" customWidth="1"/>
    <col min="8449" max="8449" width="2.85546875" style="37" customWidth="1"/>
    <col min="8450" max="8450" width="7.28515625" style="37" customWidth="1"/>
    <col min="8451" max="8451" width="10" style="37" customWidth="1"/>
    <col min="8452" max="8452" width="17.28515625" style="37" customWidth="1"/>
    <col min="8453" max="8453" width="15.42578125" style="37" customWidth="1"/>
    <col min="8454" max="8454" width="17.28515625" style="37" customWidth="1"/>
    <col min="8455" max="8455" width="4.5703125" style="37" customWidth="1"/>
    <col min="8456" max="8456" width="10.140625" style="37" customWidth="1"/>
    <col min="8457" max="8697" width="9.140625" style="37"/>
    <col min="8698" max="8698" width="4.85546875" style="37" customWidth="1"/>
    <col min="8699" max="8699" width="6.5703125" style="37" customWidth="1"/>
    <col min="8700" max="8700" width="10.140625" style="37" customWidth="1"/>
    <col min="8701" max="8701" width="0.42578125" style="37" customWidth="1"/>
    <col min="8702" max="8702" width="2.42578125" style="37" customWidth="1"/>
    <col min="8703" max="8703" width="4.42578125" style="37" customWidth="1"/>
    <col min="8704" max="8704" width="28.85546875" style="37" customWidth="1"/>
    <col min="8705" max="8705" width="2.85546875" style="37" customWidth="1"/>
    <col min="8706" max="8706" width="7.28515625" style="37" customWidth="1"/>
    <col min="8707" max="8707" width="10" style="37" customWidth="1"/>
    <col min="8708" max="8708" width="17.28515625" style="37" customWidth="1"/>
    <col min="8709" max="8709" width="15.42578125" style="37" customWidth="1"/>
    <col min="8710" max="8710" width="17.28515625" style="37" customWidth="1"/>
    <col min="8711" max="8711" width="4.5703125" style="37" customWidth="1"/>
    <col min="8712" max="8712" width="10.140625" style="37" customWidth="1"/>
    <col min="8713" max="8953" width="9.140625" style="37"/>
    <col min="8954" max="8954" width="4.85546875" style="37" customWidth="1"/>
    <col min="8955" max="8955" width="6.5703125" style="37" customWidth="1"/>
    <col min="8956" max="8956" width="10.140625" style="37" customWidth="1"/>
    <col min="8957" max="8957" width="0.42578125" style="37" customWidth="1"/>
    <col min="8958" max="8958" width="2.42578125" style="37" customWidth="1"/>
    <col min="8959" max="8959" width="4.42578125" style="37" customWidth="1"/>
    <col min="8960" max="8960" width="28.85546875" style="37" customWidth="1"/>
    <col min="8961" max="8961" width="2.85546875" style="37" customWidth="1"/>
    <col min="8962" max="8962" width="7.28515625" style="37" customWidth="1"/>
    <col min="8963" max="8963" width="10" style="37" customWidth="1"/>
    <col min="8964" max="8964" width="17.28515625" style="37" customWidth="1"/>
    <col min="8965" max="8965" width="15.42578125" style="37" customWidth="1"/>
    <col min="8966" max="8966" width="17.28515625" style="37" customWidth="1"/>
    <col min="8967" max="8967" width="4.5703125" style="37" customWidth="1"/>
    <col min="8968" max="8968" width="10.140625" style="37" customWidth="1"/>
    <col min="8969" max="9209" width="9.140625" style="37"/>
    <col min="9210" max="9210" width="4.85546875" style="37" customWidth="1"/>
    <col min="9211" max="9211" width="6.5703125" style="37" customWidth="1"/>
    <col min="9212" max="9212" width="10.140625" style="37" customWidth="1"/>
    <col min="9213" max="9213" width="0.42578125" style="37" customWidth="1"/>
    <col min="9214" max="9214" width="2.42578125" style="37" customWidth="1"/>
    <col min="9215" max="9215" width="4.42578125" style="37" customWidth="1"/>
    <col min="9216" max="9216" width="28.85546875" style="37" customWidth="1"/>
    <col min="9217" max="9217" width="2.85546875" style="37" customWidth="1"/>
    <col min="9218" max="9218" width="7.28515625" style="37" customWidth="1"/>
    <col min="9219" max="9219" width="10" style="37" customWidth="1"/>
    <col min="9220" max="9220" width="17.28515625" style="37" customWidth="1"/>
    <col min="9221" max="9221" width="15.42578125" style="37" customWidth="1"/>
    <col min="9222" max="9222" width="17.28515625" style="37" customWidth="1"/>
    <col min="9223" max="9223" width="4.5703125" style="37" customWidth="1"/>
    <col min="9224" max="9224" width="10.140625" style="37" customWidth="1"/>
    <col min="9225" max="9465" width="9.140625" style="37"/>
    <col min="9466" max="9466" width="4.85546875" style="37" customWidth="1"/>
    <col min="9467" max="9467" width="6.5703125" style="37" customWidth="1"/>
    <col min="9468" max="9468" width="10.140625" style="37" customWidth="1"/>
    <col min="9469" max="9469" width="0.42578125" style="37" customWidth="1"/>
    <col min="9470" max="9470" width="2.42578125" style="37" customWidth="1"/>
    <col min="9471" max="9471" width="4.42578125" style="37" customWidth="1"/>
    <col min="9472" max="9472" width="28.85546875" style="37" customWidth="1"/>
    <col min="9473" max="9473" width="2.85546875" style="37" customWidth="1"/>
    <col min="9474" max="9474" width="7.28515625" style="37" customWidth="1"/>
    <col min="9475" max="9475" width="10" style="37" customWidth="1"/>
    <col min="9476" max="9476" width="17.28515625" style="37" customWidth="1"/>
    <col min="9477" max="9477" width="15.42578125" style="37" customWidth="1"/>
    <col min="9478" max="9478" width="17.28515625" style="37" customWidth="1"/>
    <col min="9479" max="9479" width="4.5703125" style="37" customWidth="1"/>
    <col min="9480" max="9480" width="10.140625" style="37" customWidth="1"/>
    <col min="9481" max="9721" width="9.140625" style="37"/>
    <col min="9722" max="9722" width="4.85546875" style="37" customWidth="1"/>
    <col min="9723" max="9723" width="6.5703125" style="37" customWidth="1"/>
    <col min="9724" max="9724" width="10.140625" style="37" customWidth="1"/>
    <col min="9725" max="9725" width="0.42578125" style="37" customWidth="1"/>
    <col min="9726" max="9726" width="2.42578125" style="37" customWidth="1"/>
    <col min="9727" max="9727" width="4.42578125" style="37" customWidth="1"/>
    <col min="9728" max="9728" width="28.85546875" style="37" customWidth="1"/>
    <col min="9729" max="9729" width="2.85546875" style="37" customWidth="1"/>
    <col min="9730" max="9730" width="7.28515625" style="37" customWidth="1"/>
    <col min="9731" max="9731" width="10" style="37" customWidth="1"/>
    <col min="9732" max="9732" width="17.28515625" style="37" customWidth="1"/>
    <col min="9733" max="9733" width="15.42578125" style="37" customWidth="1"/>
    <col min="9734" max="9734" width="17.28515625" style="37" customWidth="1"/>
    <col min="9735" max="9735" width="4.5703125" style="37" customWidth="1"/>
    <col min="9736" max="9736" width="10.140625" style="37" customWidth="1"/>
    <col min="9737" max="9977" width="9.140625" style="37"/>
    <col min="9978" max="9978" width="4.85546875" style="37" customWidth="1"/>
    <col min="9979" max="9979" width="6.5703125" style="37" customWidth="1"/>
    <col min="9980" max="9980" width="10.140625" style="37" customWidth="1"/>
    <col min="9981" max="9981" width="0.42578125" style="37" customWidth="1"/>
    <col min="9982" max="9982" width="2.42578125" style="37" customWidth="1"/>
    <col min="9983" max="9983" width="4.42578125" style="37" customWidth="1"/>
    <col min="9984" max="9984" width="28.85546875" style="37" customWidth="1"/>
    <col min="9985" max="9985" width="2.85546875" style="37" customWidth="1"/>
    <col min="9986" max="9986" width="7.28515625" style="37" customWidth="1"/>
    <col min="9987" max="9987" width="10" style="37" customWidth="1"/>
    <col min="9988" max="9988" width="17.28515625" style="37" customWidth="1"/>
    <col min="9989" max="9989" width="15.42578125" style="37" customWidth="1"/>
    <col min="9990" max="9990" width="17.28515625" style="37" customWidth="1"/>
    <col min="9991" max="9991" width="4.5703125" style="37" customWidth="1"/>
    <col min="9992" max="9992" width="10.140625" style="37" customWidth="1"/>
    <col min="9993" max="10233" width="9.140625" style="37"/>
    <col min="10234" max="10234" width="4.85546875" style="37" customWidth="1"/>
    <col min="10235" max="10235" width="6.5703125" style="37" customWidth="1"/>
    <col min="10236" max="10236" width="10.140625" style="37" customWidth="1"/>
    <col min="10237" max="10237" width="0.42578125" style="37" customWidth="1"/>
    <col min="10238" max="10238" width="2.42578125" style="37" customWidth="1"/>
    <col min="10239" max="10239" width="4.42578125" style="37" customWidth="1"/>
    <col min="10240" max="10240" width="28.85546875" style="37" customWidth="1"/>
    <col min="10241" max="10241" width="2.85546875" style="37" customWidth="1"/>
    <col min="10242" max="10242" width="7.28515625" style="37" customWidth="1"/>
    <col min="10243" max="10243" width="10" style="37" customWidth="1"/>
    <col min="10244" max="10244" width="17.28515625" style="37" customWidth="1"/>
    <col min="10245" max="10245" width="15.42578125" style="37" customWidth="1"/>
    <col min="10246" max="10246" width="17.28515625" style="37" customWidth="1"/>
    <col min="10247" max="10247" width="4.5703125" style="37" customWidth="1"/>
    <col min="10248" max="10248" width="10.140625" style="37" customWidth="1"/>
    <col min="10249" max="10489" width="9.140625" style="37"/>
    <col min="10490" max="10490" width="4.85546875" style="37" customWidth="1"/>
    <col min="10491" max="10491" width="6.5703125" style="37" customWidth="1"/>
    <col min="10492" max="10492" width="10.140625" style="37" customWidth="1"/>
    <col min="10493" max="10493" width="0.42578125" style="37" customWidth="1"/>
    <col min="10494" max="10494" width="2.42578125" style="37" customWidth="1"/>
    <col min="10495" max="10495" width="4.42578125" style="37" customWidth="1"/>
    <col min="10496" max="10496" width="28.85546875" style="37" customWidth="1"/>
    <col min="10497" max="10497" width="2.85546875" style="37" customWidth="1"/>
    <col min="10498" max="10498" width="7.28515625" style="37" customWidth="1"/>
    <col min="10499" max="10499" width="10" style="37" customWidth="1"/>
    <col min="10500" max="10500" width="17.28515625" style="37" customWidth="1"/>
    <col min="10501" max="10501" width="15.42578125" style="37" customWidth="1"/>
    <col min="10502" max="10502" width="17.28515625" style="37" customWidth="1"/>
    <col min="10503" max="10503" width="4.5703125" style="37" customWidth="1"/>
    <col min="10504" max="10504" width="10.140625" style="37" customWidth="1"/>
    <col min="10505" max="10745" width="9.140625" style="37"/>
    <col min="10746" max="10746" width="4.85546875" style="37" customWidth="1"/>
    <col min="10747" max="10747" width="6.5703125" style="37" customWidth="1"/>
    <col min="10748" max="10748" width="10.140625" style="37" customWidth="1"/>
    <col min="10749" max="10749" width="0.42578125" style="37" customWidth="1"/>
    <col min="10750" max="10750" width="2.42578125" style="37" customWidth="1"/>
    <col min="10751" max="10751" width="4.42578125" style="37" customWidth="1"/>
    <col min="10752" max="10752" width="28.85546875" style="37" customWidth="1"/>
    <col min="10753" max="10753" width="2.85546875" style="37" customWidth="1"/>
    <col min="10754" max="10754" width="7.28515625" style="37" customWidth="1"/>
    <col min="10755" max="10755" width="10" style="37" customWidth="1"/>
    <col min="10756" max="10756" width="17.28515625" style="37" customWidth="1"/>
    <col min="10757" max="10757" width="15.42578125" style="37" customWidth="1"/>
    <col min="10758" max="10758" width="17.28515625" style="37" customWidth="1"/>
    <col min="10759" max="10759" width="4.5703125" style="37" customWidth="1"/>
    <col min="10760" max="10760" width="10.140625" style="37" customWidth="1"/>
    <col min="10761" max="11001" width="9.140625" style="37"/>
    <col min="11002" max="11002" width="4.85546875" style="37" customWidth="1"/>
    <col min="11003" max="11003" width="6.5703125" style="37" customWidth="1"/>
    <col min="11004" max="11004" width="10.140625" style="37" customWidth="1"/>
    <col min="11005" max="11005" width="0.42578125" style="37" customWidth="1"/>
    <col min="11006" max="11006" width="2.42578125" style="37" customWidth="1"/>
    <col min="11007" max="11007" width="4.42578125" style="37" customWidth="1"/>
    <col min="11008" max="11008" width="28.85546875" style="37" customWidth="1"/>
    <col min="11009" max="11009" width="2.85546875" style="37" customWidth="1"/>
    <col min="11010" max="11010" width="7.28515625" style="37" customWidth="1"/>
    <col min="11011" max="11011" width="10" style="37" customWidth="1"/>
    <col min="11012" max="11012" width="17.28515625" style="37" customWidth="1"/>
    <col min="11013" max="11013" width="15.42578125" style="37" customWidth="1"/>
    <col min="11014" max="11014" width="17.28515625" style="37" customWidth="1"/>
    <col min="11015" max="11015" width="4.5703125" style="37" customWidth="1"/>
    <col min="11016" max="11016" width="10.140625" style="37" customWidth="1"/>
    <col min="11017" max="11257" width="9.140625" style="37"/>
    <col min="11258" max="11258" width="4.85546875" style="37" customWidth="1"/>
    <col min="11259" max="11259" width="6.5703125" style="37" customWidth="1"/>
    <col min="11260" max="11260" width="10.140625" style="37" customWidth="1"/>
    <col min="11261" max="11261" width="0.42578125" style="37" customWidth="1"/>
    <col min="11262" max="11262" width="2.42578125" style="37" customWidth="1"/>
    <col min="11263" max="11263" width="4.42578125" style="37" customWidth="1"/>
    <col min="11264" max="11264" width="28.85546875" style="37" customWidth="1"/>
    <col min="11265" max="11265" width="2.85546875" style="37" customWidth="1"/>
    <col min="11266" max="11266" width="7.28515625" style="37" customWidth="1"/>
    <col min="11267" max="11267" width="10" style="37" customWidth="1"/>
    <col min="11268" max="11268" width="17.28515625" style="37" customWidth="1"/>
    <col min="11269" max="11269" width="15.42578125" style="37" customWidth="1"/>
    <col min="11270" max="11270" width="17.28515625" style="37" customWidth="1"/>
    <col min="11271" max="11271" width="4.5703125" style="37" customWidth="1"/>
    <col min="11272" max="11272" width="10.140625" style="37" customWidth="1"/>
    <col min="11273" max="11513" width="9.140625" style="37"/>
    <col min="11514" max="11514" width="4.85546875" style="37" customWidth="1"/>
    <col min="11515" max="11515" width="6.5703125" style="37" customWidth="1"/>
    <col min="11516" max="11516" width="10.140625" style="37" customWidth="1"/>
    <col min="11517" max="11517" width="0.42578125" style="37" customWidth="1"/>
    <col min="11518" max="11518" width="2.42578125" style="37" customWidth="1"/>
    <col min="11519" max="11519" width="4.42578125" style="37" customWidth="1"/>
    <col min="11520" max="11520" width="28.85546875" style="37" customWidth="1"/>
    <col min="11521" max="11521" width="2.85546875" style="37" customWidth="1"/>
    <col min="11522" max="11522" width="7.28515625" style="37" customWidth="1"/>
    <col min="11523" max="11523" width="10" style="37" customWidth="1"/>
    <col min="11524" max="11524" width="17.28515625" style="37" customWidth="1"/>
    <col min="11525" max="11525" width="15.42578125" style="37" customWidth="1"/>
    <col min="11526" max="11526" width="17.28515625" style="37" customWidth="1"/>
    <col min="11527" max="11527" width="4.5703125" style="37" customWidth="1"/>
    <col min="11528" max="11528" width="10.140625" style="37" customWidth="1"/>
    <col min="11529" max="11769" width="9.140625" style="37"/>
    <col min="11770" max="11770" width="4.85546875" style="37" customWidth="1"/>
    <col min="11771" max="11771" width="6.5703125" style="37" customWidth="1"/>
    <col min="11772" max="11772" width="10.140625" style="37" customWidth="1"/>
    <col min="11773" max="11773" width="0.42578125" style="37" customWidth="1"/>
    <col min="11774" max="11774" width="2.42578125" style="37" customWidth="1"/>
    <col min="11775" max="11775" width="4.42578125" style="37" customWidth="1"/>
    <col min="11776" max="11776" width="28.85546875" style="37" customWidth="1"/>
    <col min="11777" max="11777" width="2.85546875" style="37" customWidth="1"/>
    <col min="11778" max="11778" width="7.28515625" style="37" customWidth="1"/>
    <col min="11779" max="11779" width="10" style="37" customWidth="1"/>
    <col min="11780" max="11780" width="17.28515625" style="37" customWidth="1"/>
    <col min="11781" max="11781" width="15.42578125" style="37" customWidth="1"/>
    <col min="11782" max="11782" width="17.28515625" style="37" customWidth="1"/>
    <col min="11783" max="11783" width="4.5703125" style="37" customWidth="1"/>
    <col min="11784" max="11784" width="10.140625" style="37" customWidth="1"/>
    <col min="11785" max="12025" width="9.140625" style="37"/>
    <col min="12026" max="12026" width="4.85546875" style="37" customWidth="1"/>
    <col min="12027" max="12027" width="6.5703125" style="37" customWidth="1"/>
    <col min="12028" max="12028" width="10.140625" style="37" customWidth="1"/>
    <col min="12029" max="12029" width="0.42578125" style="37" customWidth="1"/>
    <col min="12030" max="12030" width="2.42578125" style="37" customWidth="1"/>
    <col min="12031" max="12031" width="4.42578125" style="37" customWidth="1"/>
    <col min="12032" max="12032" width="28.85546875" style="37" customWidth="1"/>
    <col min="12033" max="12033" width="2.85546875" style="37" customWidth="1"/>
    <col min="12034" max="12034" width="7.28515625" style="37" customWidth="1"/>
    <col min="12035" max="12035" width="10" style="37" customWidth="1"/>
    <col min="12036" max="12036" width="17.28515625" style="37" customWidth="1"/>
    <col min="12037" max="12037" width="15.42578125" style="37" customWidth="1"/>
    <col min="12038" max="12038" width="17.28515625" style="37" customWidth="1"/>
    <col min="12039" max="12039" width="4.5703125" style="37" customWidth="1"/>
    <col min="12040" max="12040" width="10.140625" style="37" customWidth="1"/>
    <col min="12041" max="12281" width="9.140625" style="37"/>
    <col min="12282" max="12282" width="4.85546875" style="37" customWidth="1"/>
    <col min="12283" max="12283" width="6.5703125" style="37" customWidth="1"/>
    <col min="12284" max="12284" width="10.140625" style="37" customWidth="1"/>
    <col min="12285" max="12285" width="0.42578125" style="37" customWidth="1"/>
    <col min="12286" max="12286" width="2.42578125" style="37" customWidth="1"/>
    <col min="12287" max="12287" width="4.42578125" style="37" customWidth="1"/>
    <col min="12288" max="12288" width="28.85546875" style="37" customWidth="1"/>
    <col min="12289" max="12289" width="2.85546875" style="37" customWidth="1"/>
    <col min="12290" max="12290" width="7.28515625" style="37" customWidth="1"/>
    <col min="12291" max="12291" width="10" style="37" customWidth="1"/>
    <col min="12292" max="12292" width="17.28515625" style="37" customWidth="1"/>
    <col min="12293" max="12293" width="15.42578125" style="37" customWidth="1"/>
    <col min="12294" max="12294" width="17.28515625" style="37" customWidth="1"/>
    <col min="12295" max="12295" width="4.5703125" style="37" customWidth="1"/>
    <col min="12296" max="12296" width="10.140625" style="37" customWidth="1"/>
    <col min="12297" max="12537" width="9.140625" style="37"/>
    <col min="12538" max="12538" width="4.85546875" style="37" customWidth="1"/>
    <col min="12539" max="12539" width="6.5703125" style="37" customWidth="1"/>
    <col min="12540" max="12540" width="10.140625" style="37" customWidth="1"/>
    <col min="12541" max="12541" width="0.42578125" style="37" customWidth="1"/>
    <col min="12542" max="12542" width="2.42578125" style="37" customWidth="1"/>
    <col min="12543" max="12543" width="4.42578125" style="37" customWidth="1"/>
    <col min="12544" max="12544" width="28.85546875" style="37" customWidth="1"/>
    <col min="12545" max="12545" width="2.85546875" style="37" customWidth="1"/>
    <col min="12546" max="12546" width="7.28515625" style="37" customWidth="1"/>
    <col min="12547" max="12547" width="10" style="37" customWidth="1"/>
    <col min="12548" max="12548" width="17.28515625" style="37" customWidth="1"/>
    <col min="12549" max="12549" width="15.42578125" style="37" customWidth="1"/>
    <col min="12550" max="12550" width="17.28515625" style="37" customWidth="1"/>
    <col min="12551" max="12551" width="4.5703125" style="37" customWidth="1"/>
    <col min="12552" max="12552" width="10.140625" style="37" customWidth="1"/>
    <col min="12553" max="12793" width="9.140625" style="37"/>
    <col min="12794" max="12794" width="4.85546875" style="37" customWidth="1"/>
    <col min="12795" max="12795" width="6.5703125" style="37" customWidth="1"/>
    <col min="12796" max="12796" width="10.140625" style="37" customWidth="1"/>
    <col min="12797" max="12797" width="0.42578125" style="37" customWidth="1"/>
    <col min="12798" max="12798" width="2.42578125" style="37" customWidth="1"/>
    <col min="12799" max="12799" width="4.42578125" style="37" customWidth="1"/>
    <col min="12800" max="12800" width="28.85546875" style="37" customWidth="1"/>
    <col min="12801" max="12801" width="2.85546875" style="37" customWidth="1"/>
    <col min="12802" max="12802" width="7.28515625" style="37" customWidth="1"/>
    <col min="12803" max="12803" width="10" style="37" customWidth="1"/>
    <col min="12804" max="12804" width="17.28515625" style="37" customWidth="1"/>
    <col min="12805" max="12805" width="15.42578125" style="37" customWidth="1"/>
    <col min="12806" max="12806" width="17.28515625" style="37" customWidth="1"/>
    <col min="12807" max="12807" width="4.5703125" style="37" customWidth="1"/>
    <col min="12808" max="12808" width="10.140625" style="37" customWidth="1"/>
    <col min="12809" max="13049" width="9.140625" style="37"/>
    <col min="13050" max="13050" width="4.85546875" style="37" customWidth="1"/>
    <col min="13051" max="13051" width="6.5703125" style="37" customWidth="1"/>
    <col min="13052" max="13052" width="10.140625" style="37" customWidth="1"/>
    <col min="13053" max="13053" width="0.42578125" style="37" customWidth="1"/>
    <col min="13054" max="13054" width="2.42578125" style="37" customWidth="1"/>
    <col min="13055" max="13055" width="4.42578125" style="37" customWidth="1"/>
    <col min="13056" max="13056" width="28.85546875" style="37" customWidth="1"/>
    <col min="13057" max="13057" width="2.85546875" style="37" customWidth="1"/>
    <col min="13058" max="13058" width="7.28515625" style="37" customWidth="1"/>
    <col min="13059" max="13059" width="10" style="37" customWidth="1"/>
    <col min="13060" max="13060" width="17.28515625" style="37" customWidth="1"/>
    <col min="13061" max="13061" width="15.42578125" style="37" customWidth="1"/>
    <col min="13062" max="13062" width="17.28515625" style="37" customWidth="1"/>
    <col min="13063" max="13063" width="4.5703125" style="37" customWidth="1"/>
    <col min="13064" max="13064" width="10.140625" style="37" customWidth="1"/>
    <col min="13065" max="13305" width="9.140625" style="37"/>
    <col min="13306" max="13306" width="4.85546875" style="37" customWidth="1"/>
    <col min="13307" max="13307" width="6.5703125" style="37" customWidth="1"/>
    <col min="13308" max="13308" width="10.140625" style="37" customWidth="1"/>
    <col min="13309" max="13309" width="0.42578125" style="37" customWidth="1"/>
    <col min="13310" max="13310" width="2.42578125" style="37" customWidth="1"/>
    <col min="13311" max="13311" width="4.42578125" style="37" customWidth="1"/>
    <col min="13312" max="13312" width="28.85546875" style="37" customWidth="1"/>
    <col min="13313" max="13313" width="2.85546875" style="37" customWidth="1"/>
    <col min="13314" max="13314" width="7.28515625" style="37" customWidth="1"/>
    <col min="13315" max="13315" width="10" style="37" customWidth="1"/>
    <col min="13316" max="13316" width="17.28515625" style="37" customWidth="1"/>
    <col min="13317" max="13317" width="15.42578125" style="37" customWidth="1"/>
    <col min="13318" max="13318" width="17.28515625" style="37" customWidth="1"/>
    <col min="13319" max="13319" width="4.5703125" style="37" customWidth="1"/>
    <col min="13320" max="13320" width="10.140625" style="37" customWidth="1"/>
    <col min="13321" max="13561" width="9.140625" style="37"/>
    <col min="13562" max="13562" width="4.85546875" style="37" customWidth="1"/>
    <col min="13563" max="13563" width="6.5703125" style="37" customWidth="1"/>
    <col min="13564" max="13564" width="10.140625" style="37" customWidth="1"/>
    <col min="13565" max="13565" width="0.42578125" style="37" customWidth="1"/>
    <col min="13566" max="13566" width="2.42578125" style="37" customWidth="1"/>
    <col min="13567" max="13567" width="4.42578125" style="37" customWidth="1"/>
    <col min="13568" max="13568" width="28.85546875" style="37" customWidth="1"/>
    <col min="13569" max="13569" width="2.85546875" style="37" customWidth="1"/>
    <col min="13570" max="13570" width="7.28515625" style="37" customWidth="1"/>
    <col min="13571" max="13571" width="10" style="37" customWidth="1"/>
    <col min="13572" max="13572" width="17.28515625" style="37" customWidth="1"/>
    <col min="13573" max="13573" width="15.42578125" style="37" customWidth="1"/>
    <col min="13574" max="13574" width="17.28515625" style="37" customWidth="1"/>
    <col min="13575" max="13575" width="4.5703125" style="37" customWidth="1"/>
    <col min="13576" max="13576" width="10.140625" style="37" customWidth="1"/>
    <col min="13577" max="13817" width="9.140625" style="37"/>
    <col min="13818" max="13818" width="4.85546875" style="37" customWidth="1"/>
    <col min="13819" max="13819" width="6.5703125" style="37" customWidth="1"/>
    <col min="13820" max="13820" width="10.140625" style="37" customWidth="1"/>
    <col min="13821" max="13821" width="0.42578125" style="37" customWidth="1"/>
    <col min="13822" max="13822" width="2.42578125" style="37" customWidth="1"/>
    <col min="13823" max="13823" width="4.42578125" style="37" customWidth="1"/>
    <col min="13824" max="13824" width="28.85546875" style="37" customWidth="1"/>
    <col min="13825" max="13825" width="2.85546875" style="37" customWidth="1"/>
    <col min="13826" max="13826" width="7.28515625" style="37" customWidth="1"/>
    <col min="13827" max="13827" width="10" style="37" customWidth="1"/>
    <col min="13828" max="13828" width="17.28515625" style="37" customWidth="1"/>
    <col min="13829" max="13829" width="15.42578125" style="37" customWidth="1"/>
    <col min="13830" max="13830" width="17.28515625" style="37" customWidth="1"/>
    <col min="13831" max="13831" width="4.5703125" style="37" customWidth="1"/>
    <col min="13832" max="13832" width="10.140625" style="37" customWidth="1"/>
    <col min="13833" max="14073" width="9.140625" style="37"/>
    <col min="14074" max="14074" width="4.85546875" style="37" customWidth="1"/>
    <col min="14075" max="14075" width="6.5703125" style="37" customWidth="1"/>
    <col min="14076" max="14076" width="10.140625" style="37" customWidth="1"/>
    <col min="14077" max="14077" width="0.42578125" style="37" customWidth="1"/>
    <col min="14078" max="14078" width="2.42578125" style="37" customWidth="1"/>
    <col min="14079" max="14079" width="4.42578125" style="37" customWidth="1"/>
    <col min="14080" max="14080" width="28.85546875" style="37" customWidth="1"/>
    <col min="14081" max="14081" width="2.85546875" style="37" customWidth="1"/>
    <col min="14082" max="14082" width="7.28515625" style="37" customWidth="1"/>
    <col min="14083" max="14083" width="10" style="37" customWidth="1"/>
    <col min="14084" max="14084" width="17.28515625" style="37" customWidth="1"/>
    <col min="14085" max="14085" width="15.42578125" style="37" customWidth="1"/>
    <col min="14086" max="14086" width="17.28515625" style="37" customWidth="1"/>
    <col min="14087" max="14087" width="4.5703125" style="37" customWidth="1"/>
    <col min="14088" max="14088" width="10.140625" style="37" customWidth="1"/>
    <col min="14089" max="14329" width="9.140625" style="37"/>
    <col min="14330" max="14330" width="4.85546875" style="37" customWidth="1"/>
    <col min="14331" max="14331" width="6.5703125" style="37" customWidth="1"/>
    <col min="14332" max="14332" width="10.140625" style="37" customWidth="1"/>
    <col min="14333" max="14333" width="0.42578125" style="37" customWidth="1"/>
    <col min="14334" max="14334" width="2.42578125" style="37" customWidth="1"/>
    <col min="14335" max="14335" width="4.42578125" style="37" customWidth="1"/>
    <col min="14336" max="14336" width="28.85546875" style="37" customWidth="1"/>
    <col min="14337" max="14337" width="2.85546875" style="37" customWidth="1"/>
    <col min="14338" max="14338" width="7.28515625" style="37" customWidth="1"/>
    <col min="14339" max="14339" width="10" style="37" customWidth="1"/>
    <col min="14340" max="14340" width="17.28515625" style="37" customWidth="1"/>
    <col min="14341" max="14341" width="15.42578125" style="37" customWidth="1"/>
    <col min="14342" max="14342" width="17.28515625" style="37" customWidth="1"/>
    <col min="14343" max="14343" width="4.5703125" style="37" customWidth="1"/>
    <col min="14344" max="14344" width="10.140625" style="37" customWidth="1"/>
    <col min="14345" max="14585" width="9.140625" style="37"/>
    <col min="14586" max="14586" width="4.85546875" style="37" customWidth="1"/>
    <col min="14587" max="14587" width="6.5703125" style="37" customWidth="1"/>
    <col min="14588" max="14588" width="10.140625" style="37" customWidth="1"/>
    <col min="14589" max="14589" width="0.42578125" style="37" customWidth="1"/>
    <col min="14590" max="14590" width="2.42578125" style="37" customWidth="1"/>
    <col min="14591" max="14591" width="4.42578125" style="37" customWidth="1"/>
    <col min="14592" max="14592" width="28.85546875" style="37" customWidth="1"/>
    <col min="14593" max="14593" width="2.85546875" style="37" customWidth="1"/>
    <col min="14594" max="14594" width="7.28515625" style="37" customWidth="1"/>
    <col min="14595" max="14595" width="10" style="37" customWidth="1"/>
    <col min="14596" max="14596" width="17.28515625" style="37" customWidth="1"/>
    <col min="14597" max="14597" width="15.42578125" style="37" customWidth="1"/>
    <col min="14598" max="14598" width="17.28515625" style="37" customWidth="1"/>
    <col min="14599" max="14599" width="4.5703125" style="37" customWidth="1"/>
    <col min="14600" max="14600" width="10.140625" style="37" customWidth="1"/>
    <col min="14601" max="14841" width="9.140625" style="37"/>
    <col min="14842" max="14842" width="4.85546875" style="37" customWidth="1"/>
    <col min="14843" max="14843" width="6.5703125" style="37" customWidth="1"/>
    <col min="14844" max="14844" width="10.140625" style="37" customWidth="1"/>
    <col min="14845" max="14845" width="0.42578125" style="37" customWidth="1"/>
    <col min="14846" max="14846" width="2.42578125" style="37" customWidth="1"/>
    <col min="14847" max="14847" width="4.42578125" style="37" customWidth="1"/>
    <col min="14848" max="14848" width="28.85546875" style="37" customWidth="1"/>
    <col min="14849" max="14849" width="2.85546875" style="37" customWidth="1"/>
    <col min="14850" max="14850" width="7.28515625" style="37" customWidth="1"/>
    <col min="14851" max="14851" width="10" style="37" customWidth="1"/>
    <col min="14852" max="14852" width="17.28515625" style="37" customWidth="1"/>
    <col min="14853" max="14853" width="15.42578125" style="37" customWidth="1"/>
    <col min="14854" max="14854" width="17.28515625" style="37" customWidth="1"/>
    <col min="14855" max="14855" width="4.5703125" style="37" customWidth="1"/>
    <col min="14856" max="14856" width="10.140625" style="37" customWidth="1"/>
    <col min="14857" max="15097" width="9.140625" style="37"/>
    <col min="15098" max="15098" width="4.85546875" style="37" customWidth="1"/>
    <col min="15099" max="15099" width="6.5703125" style="37" customWidth="1"/>
    <col min="15100" max="15100" width="10.140625" style="37" customWidth="1"/>
    <col min="15101" max="15101" width="0.42578125" style="37" customWidth="1"/>
    <col min="15102" max="15102" width="2.42578125" style="37" customWidth="1"/>
    <col min="15103" max="15103" width="4.42578125" style="37" customWidth="1"/>
    <col min="15104" max="15104" width="28.85546875" style="37" customWidth="1"/>
    <col min="15105" max="15105" width="2.85546875" style="37" customWidth="1"/>
    <col min="15106" max="15106" width="7.28515625" style="37" customWidth="1"/>
    <col min="15107" max="15107" width="10" style="37" customWidth="1"/>
    <col min="15108" max="15108" width="17.28515625" style="37" customWidth="1"/>
    <col min="15109" max="15109" width="15.42578125" style="37" customWidth="1"/>
    <col min="15110" max="15110" width="17.28515625" style="37" customWidth="1"/>
    <col min="15111" max="15111" width="4.5703125" style="37" customWidth="1"/>
    <col min="15112" max="15112" width="10.140625" style="37" customWidth="1"/>
    <col min="15113" max="15353" width="9.140625" style="37"/>
    <col min="15354" max="15354" width="4.85546875" style="37" customWidth="1"/>
    <col min="15355" max="15355" width="6.5703125" style="37" customWidth="1"/>
    <col min="15356" max="15356" width="10.140625" style="37" customWidth="1"/>
    <col min="15357" max="15357" width="0.42578125" style="37" customWidth="1"/>
    <col min="15358" max="15358" width="2.42578125" style="37" customWidth="1"/>
    <col min="15359" max="15359" width="4.42578125" style="37" customWidth="1"/>
    <col min="15360" max="15360" width="28.85546875" style="37" customWidth="1"/>
    <col min="15361" max="15361" width="2.85546875" style="37" customWidth="1"/>
    <col min="15362" max="15362" width="7.28515625" style="37" customWidth="1"/>
    <col min="15363" max="15363" width="10" style="37" customWidth="1"/>
    <col min="15364" max="15364" width="17.28515625" style="37" customWidth="1"/>
    <col min="15365" max="15365" width="15.42578125" style="37" customWidth="1"/>
    <col min="15366" max="15366" width="17.28515625" style="37" customWidth="1"/>
    <col min="15367" max="15367" width="4.5703125" style="37" customWidth="1"/>
    <col min="15368" max="15368" width="10.140625" style="37" customWidth="1"/>
    <col min="15369" max="15609" width="9.140625" style="37"/>
    <col min="15610" max="15610" width="4.85546875" style="37" customWidth="1"/>
    <col min="15611" max="15611" width="6.5703125" style="37" customWidth="1"/>
    <col min="15612" max="15612" width="10.140625" style="37" customWidth="1"/>
    <col min="15613" max="15613" width="0.42578125" style="37" customWidth="1"/>
    <col min="15614" max="15614" width="2.42578125" style="37" customWidth="1"/>
    <col min="15615" max="15615" width="4.42578125" style="37" customWidth="1"/>
    <col min="15616" max="15616" width="28.85546875" style="37" customWidth="1"/>
    <col min="15617" max="15617" width="2.85546875" style="37" customWidth="1"/>
    <col min="15618" max="15618" width="7.28515625" style="37" customWidth="1"/>
    <col min="15619" max="15619" width="10" style="37" customWidth="1"/>
    <col min="15620" max="15620" width="17.28515625" style="37" customWidth="1"/>
    <col min="15621" max="15621" width="15.42578125" style="37" customWidth="1"/>
    <col min="15622" max="15622" width="17.28515625" style="37" customWidth="1"/>
    <col min="15623" max="15623" width="4.5703125" style="37" customWidth="1"/>
    <col min="15624" max="15624" width="10.140625" style="37" customWidth="1"/>
    <col min="15625" max="15865" width="9.140625" style="37"/>
    <col min="15866" max="15866" width="4.85546875" style="37" customWidth="1"/>
    <col min="15867" max="15867" width="6.5703125" style="37" customWidth="1"/>
    <col min="15868" max="15868" width="10.140625" style="37" customWidth="1"/>
    <col min="15869" max="15869" width="0.42578125" style="37" customWidth="1"/>
    <col min="15870" max="15870" width="2.42578125" style="37" customWidth="1"/>
    <col min="15871" max="15871" width="4.42578125" style="37" customWidth="1"/>
    <col min="15872" max="15872" width="28.85546875" style="37" customWidth="1"/>
    <col min="15873" max="15873" width="2.85546875" style="37" customWidth="1"/>
    <col min="15874" max="15874" width="7.28515625" style="37" customWidth="1"/>
    <col min="15875" max="15875" width="10" style="37" customWidth="1"/>
    <col min="15876" max="15876" width="17.28515625" style="37" customWidth="1"/>
    <col min="15877" max="15877" width="15.42578125" style="37" customWidth="1"/>
    <col min="15878" max="15878" width="17.28515625" style="37" customWidth="1"/>
    <col min="15879" max="15879" width="4.5703125" style="37" customWidth="1"/>
    <col min="15880" max="15880" width="10.140625" style="37" customWidth="1"/>
    <col min="15881" max="16121" width="9.140625" style="37"/>
    <col min="16122" max="16122" width="4.85546875" style="37" customWidth="1"/>
    <col min="16123" max="16123" width="6.5703125" style="37" customWidth="1"/>
    <col min="16124" max="16124" width="10.140625" style="37" customWidth="1"/>
    <col min="16125" max="16125" width="0.42578125" style="37" customWidth="1"/>
    <col min="16126" max="16126" width="2.42578125" style="37" customWidth="1"/>
    <col min="16127" max="16127" width="4.42578125" style="37" customWidth="1"/>
    <col min="16128" max="16128" width="28.85546875" style="37" customWidth="1"/>
    <col min="16129" max="16129" width="2.85546875" style="37" customWidth="1"/>
    <col min="16130" max="16130" width="7.28515625" style="37" customWidth="1"/>
    <col min="16131" max="16131" width="10" style="37" customWidth="1"/>
    <col min="16132" max="16132" width="17.28515625" style="37" customWidth="1"/>
    <col min="16133" max="16133" width="15.42578125" style="37" customWidth="1"/>
    <col min="16134" max="16134" width="17.28515625" style="37" customWidth="1"/>
    <col min="16135" max="16135" width="4.5703125" style="37" customWidth="1"/>
    <col min="16136" max="16136" width="10.140625" style="37" customWidth="1"/>
    <col min="16137" max="16384" width="9.140625" style="37"/>
  </cols>
  <sheetData>
    <row r="1" spans="1:8" s="41" customFormat="1" ht="16.149999999999999" customHeight="1" x14ac:dyDescent="0.25">
      <c r="A1" s="270" t="s">
        <v>58</v>
      </c>
      <c r="B1" s="271"/>
      <c r="C1" s="271"/>
      <c r="D1" s="271"/>
      <c r="E1" s="271"/>
      <c r="F1" s="271"/>
      <c r="G1" s="271"/>
      <c r="H1" s="271"/>
    </row>
    <row r="2" spans="1:8" s="41" customFormat="1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customFormat="1" ht="16.149999999999999" customHeight="1" thickBot="1" x14ac:dyDescent="0.3">
      <c r="A3" s="274" t="s">
        <v>136</v>
      </c>
      <c r="B3" s="275"/>
      <c r="C3" s="275"/>
      <c r="D3" s="275"/>
      <c r="E3" s="275"/>
      <c r="F3" s="275"/>
      <c r="G3" s="275"/>
      <c r="H3" s="275"/>
    </row>
    <row r="4" spans="1:8" s="41" customFormat="1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81"/>
      <c r="F4" s="281"/>
      <c r="G4" s="281"/>
      <c r="H4" s="282" t="s">
        <v>11</v>
      </c>
    </row>
    <row r="5" spans="1:8" s="41" customFormat="1" ht="44.85" customHeight="1" thickBot="1" x14ac:dyDescent="0.3">
      <c r="A5" s="277"/>
      <c r="B5" s="279"/>
      <c r="C5" s="279"/>
      <c r="D5" s="30" t="s">
        <v>12</v>
      </c>
      <c r="E5" s="30" t="s">
        <v>13</v>
      </c>
      <c r="F5" s="30" t="s">
        <v>14</v>
      </c>
      <c r="G5" s="30" t="s">
        <v>15</v>
      </c>
      <c r="H5" s="283"/>
    </row>
    <row r="6" spans="1:8" s="41" customFormat="1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s="41" customFormat="1" ht="16.149999999999999" customHeight="1" x14ac:dyDescent="0.25">
      <c r="A7" s="34"/>
      <c r="B7" s="155"/>
      <c r="C7" s="155" t="s">
        <v>17</v>
      </c>
      <c r="D7" s="155"/>
      <c r="E7" s="155"/>
      <c r="F7" s="155"/>
      <c r="G7" s="35"/>
      <c r="H7" s="36"/>
    </row>
    <row r="8" spans="1:8" s="87" customFormat="1" ht="30.4" customHeight="1" x14ac:dyDescent="0.25">
      <c r="A8" s="82" t="s">
        <v>16</v>
      </c>
      <c r="B8" s="83" t="s">
        <v>149</v>
      </c>
      <c r="C8" s="84" t="s">
        <v>150</v>
      </c>
      <c r="D8" s="85">
        <f>17.715+28.623</f>
        <v>46.34</v>
      </c>
      <c r="E8" s="85"/>
      <c r="F8" s="85"/>
      <c r="G8" s="85"/>
      <c r="H8" s="86">
        <f>G8+F8+E8+D8</f>
        <v>46.34</v>
      </c>
    </row>
    <row r="9" spans="1:8" s="87" customFormat="1" ht="43.5" customHeight="1" x14ac:dyDescent="0.25">
      <c r="A9" s="82"/>
      <c r="B9" s="83"/>
      <c r="C9" s="84" t="s">
        <v>39</v>
      </c>
      <c r="D9" s="85">
        <v>6.19</v>
      </c>
      <c r="E9" s="85">
        <v>6.19</v>
      </c>
      <c r="F9" s="85">
        <v>3.8</v>
      </c>
      <c r="G9" s="85"/>
      <c r="H9" s="86"/>
    </row>
    <row r="10" spans="1:8" s="87" customFormat="1" ht="16.149999999999999" customHeight="1" thickBot="1" x14ac:dyDescent="0.3">
      <c r="A10" s="82"/>
      <c r="B10" s="83"/>
      <c r="C10" s="84" t="s">
        <v>29</v>
      </c>
      <c r="D10" s="88">
        <f>D9*D8</f>
        <v>286.83999999999997</v>
      </c>
      <c r="E10" s="88">
        <f>E9*E8</f>
        <v>0</v>
      </c>
      <c r="F10" s="88">
        <f>F9*F8</f>
        <v>0</v>
      </c>
      <c r="G10" s="85"/>
      <c r="H10" s="89">
        <f>G10+F10+E10+D10</f>
        <v>286.83999999999997</v>
      </c>
    </row>
    <row r="11" spans="1:8" s="41" customFormat="1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s="41" customFormat="1" ht="24.75" customHeight="1" x14ac:dyDescent="0.25">
      <c r="A12" s="95" t="s">
        <v>18</v>
      </c>
      <c r="B12" s="39" t="s">
        <v>62</v>
      </c>
      <c r="C12" s="79" t="s">
        <v>63</v>
      </c>
      <c r="D12" s="96">
        <f>D10*1.8%</f>
        <v>5.16</v>
      </c>
      <c r="E12" s="97">
        <f>E10*1.8%</f>
        <v>0</v>
      </c>
      <c r="F12" s="97"/>
      <c r="G12" s="97"/>
      <c r="H12" s="98">
        <f>G12+F12+E12+D12</f>
        <v>5.16</v>
      </c>
    </row>
    <row r="13" spans="1:8" s="41" customFormat="1" ht="16.149999999999999" customHeight="1" x14ac:dyDescent="0.25">
      <c r="A13" s="77"/>
      <c r="B13" s="78"/>
      <c r="C13" s="79" t="s">
        <v>30</v>
      </c>
      <c r="D13" s="80">
        <f>D12</f>
        <v>5.16</v>
      </c>
      <c r="E13" s="80">
        <f>E12</f>
        <v>0</v>
      </c>
      <c r="F13" s="80"/>
      <c r="G13" s="80"/>
      <c r="H13" s="81">
        <f>G13+F13+E13+D13</f>
        <v>5.16</v>
      </c>
    </row>
    <row r="14" spans="1:8" s="41" customFormat="1" ht="16.149999999999999" customHeight="1" thickBot="1" x14ac:dyDescent="0.3">
      <c r="A14" s="77"/>
      <c r="B14" s="78"/>
      <c r="C14" s="79" t="s">
        <v>40</v>
      </c>
      <c r="D14" s="80">
        <f>D13+D10</f>
        <v>292</v>
      </c>
      <c r="E14" s="80">
        <f>E13+E10</f>
        <v>0</v>
      </c>
      <c r="F14" s="80">
        <f>F10</f>
        <v>0</v>
      </c>
      <c r="G14" s="80"/>
      <c r="H14" s="81">
        <f>H13+H10</f>
        <v>292</v>
      </c>
    </row>
    <row r="15" spans="1:8" s="41" customFormat="1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s="41" customFormat="1" ht="29.25" customHeight="1" x14ac:dyDescent="0.25">
      <c r="A16" s="95" t="s">
        <v>19</v>
      </c>
      <c r="B16" s="39" t="s">
        <v>65</v>
      </c>
      <c r="C16" s="79" t="s">
        <v>64</v>
      </c>
      <c r="D16" s="96">
        <f>D14*1.5%</f>
        <v>4.38</v>
      </c>
      <c r="E16" s="96">
        <f>E14*1.5%</f>
        <v>0</v>
      </c>
      <c r="F16" s="97"/>
      <c r="G16" s="97"/>
      <c r="H16" s="98">
        <f>G16+F16+E16+D16</f>
        <v>4.38</v>
      </c>
    </row>
    <row r="17" spans="1:9" s="41" customFormat="1" ht="29.25" customHeight="1" x14ac:dyDescent="0.25">
      <c r="A17" s="162" t="s">
        <v>20</v>
      </c>
      <c r="B17" s="163"/>
      <c r="C17" s="164" t="s">
        <v>156</v>
      </c>
      <c r="D17" s="96"/>
      <c r="E17" s="97"/>
      <c r="F17" s="97"/>
      <c r="G17" s="97"/>
      <c r="H17" s="98">
        <f>G17</f>
        <v>0</v>
      </c>
    </row>
    <row r="18" spans="1:9" s="41" customFormat="1" ht="16.149999999999999" customHeight="1" x14ac:dyDescent="0.25">
      <c r="A18" s="77"/>
      <c r="B18" s="78"/>
      <c r="C18" s="79" t="s">
        <v>31</v>
      </c>
      <c r="D18" s="80">
        <f>D16</f>
        <v>4.38</v>
      </c>
      <c r="E18" s="80">
        <f>E16</f>
        <v>0</v>
      </c>
      <c r="F18" s="80"/>
      <c r="G18" s="80">
        <f>G17</f>
        <v>0</v>
      </c>
      <c r="H18" s="81">
        <f>H17+H16</f>
        <v>4.38</v>
      </c>
    </row>
    <row r="19" spans="1:9" s="41" customFormat="1" ht="16.149999999999999" customHeight="1" thickBot="1" x14ac:dyDescent="0.3">
      <c r="A19" s="77"/>
      <c r="B19" s="78"/>
      <c r="C19" s="79" t="s">
        <v>45</v>
      </c>
      <c r="D19" s="80">
        <f>D18+D14</f>
        <v>296.38</v>
      </c>
      <c r="E19" s="80">
        <f>E18+E14</f>
        <v>0</v>
      </c>
      <c r="F19" s="80">
        <f>F18+F14</f>
        <v>0</v>
      </c>
      <c r="G19" s="80">
        <f>G18+G14</f>
        <v>0</v>
      </c>
      <c r="H19" s="81">
        <f>H18+H14</f>
        <v>296.38</v>
      </c>
    </row>
    <row r="20" spans="1:9" s="41" customFormat="1" ht="16.149999999999999" customHeight="1" x14ac:dyDescent="0.25">
      <c r="A20" s="90"/>
      <c r="B20" s="91"/>
      <c r="C20" s="92" t="s">
        <v>52</v>
      </c>
      <c r="D20" s="93"/>
      <c r="E20" s="93"/>
      <c r="F20" s="93"/>
      <c r="G20" s="93"/>
      <c r="H20" s="94"/>
    </row>
    <row r="21" spans="1:9" s="41" customFormat="1" ht="28.5" customHeight="1" x14ac:dyDescent="0.25">
      <c r="A21" s="99" t="s">
        <v>21</v>
      </c>
      <c r="B21" s="40" t="s">
        <v>66</v>
      </c>
      <c r="C21" s="40" t="s">
        <v>67</v>
      </c>
      <c r="D21" s="96"/>
      <c r="E21" s="97"/>
      <c r="F21" s="97"/>
      <c r="G21" s="97">
        <f>H19*1.93%</f>
        <v>5.72</v>
      </c>
      <c r="H21" s="98">
        <f>G21</f>
        <v>5.72</v>
      </c>
      <c r="I21" s="100"/>
    </row>
    <row r="22" spans="1:9" s="41" customFormat="1" ht="16.149999999999999" customHeight="1" x14ac:dyDescent="0.25">
      <c r="A22" s="77"/>
      <c r="B22" s="78"/>
      <c r="C22" s="79" t="s">
        <v>53</v>
      </c>
      <c r="D22" s="80"/>
      <c r="E22" s="80"/>
      <c r="F22" s="80"/>
      <c r="G22" s="80">
        <f>G21</f>
        <v>5.72</v>
      </c>
      <c r="H22" s="81">
        <f>G22</f>
        <v>5.72</v>
      </c>
    </row>
    <row r="23" spans="1:9" s="41" customFormat="1" ht="16.149999999999999" customHeight="1" thickBot="1" x14ac:dyDescent="0.3">
      <c r="A23" s="77"/>
      <c r="B23" s="78"/>
      <c r="C23" s="79" t="s">
        <v>55</v>
      </c>
      <c r="D23" s="80">
        <f>D19</f>
        <v>296.38</v>
      </c>
      <c r="E23" s="80">
        <f>E19</f>
        <v>0</v>
      </c>
      <c r="F23" s="80">
        <f>F19</f>
        <v>0</v>
      </c>
      <c r="G23" s="80">
        <f>G22+G19</f>
        <v>5.72</v>
      </c>
      <c r="H23" s="81">
        <f>H22+H19</f>
        <v>302.10000000000002</v>
      </c>
    </row>
    <row r="24" spans="1:9" s="41" customFormat="1" ht="16.149999999999999" customHeight="1" x14ac:dyDescent="0.25">
      <c r="A24" s="90"/>
      <c r="B24" s="91"/>
      <c r="C24" s="92" t="s">
        <v>54</v>
      </c>
      <c r="D24" s="93"/>
      <c r="E24" s="93"/>
      <c r="F24" s="93"/>
      <c r="G24" s="93"/>
      <c r="H24" s="94"/>
    </row>
    <row r="25" spans="1:9" s="41" customFormat="1" ht="45" hidden="1" customHeight="1" x14ac:dyDescent="0.25">
      <c r="A25" s="95" t="s">
        <v>22</v>
      </c>
      <c r="B25" s="78" t="s">
        <v>41</v>
      </c>
      <c r="C25" s="79" t="s">
        <v>42</v>
      </c>
      <c r="D25" s="80"/>
      <c r="E25" s="101"/>
      <c r="F25" s="101"/>
      <c r="G25" s="101"/>
      <c r="H25" s="81">
        <f>G25</f>
        <v>0</v>
      </c>
    </row>
    <row r="26" spans="1:9" s="41" customFormat="1" ht="47.25" customHeight="1" x14ac:dyDescent="0.25">
      <c r="A26" s="95" t="s">
        <v>23</v>
      </c>
      <c r="B26" s="78" t="s">
        <v>154</v>
      </c>
      <c r="C26" s="79" t="s">
        <v>155</v>
      </c>
      <c r="D26" s="80"/>
      <c r="E26" s="101"/>
      <c r="F26" s="101"/>
      <c r="G26" s="101"/>
      <c r="H26" s="81">
        <f>G26</f>
        <v>0</v>
      </c>
    </row>
    <row r="27" spans="1:9" s="41" customFormat="1" ht="24.75" customHeight="1" x14ac:dyDescent="0.25">
      <c r="A27" s="95" t="s">
        <v>24</v>
      </c>
      <c r="B27" s="78" t="s">
        <v>44</v>
      </c>
      <c r="C27" s="79" t="s">
        <v>43</v>
      </c>
      <c r="D27" s="80"/>
      <c r="E27" s="101"/>
      <c r="F27" s="101"/>
      <c r="G27" s="101"/>
      <c r="H27" s="81">
        <f>G27</f>
        <v>0</v>
      </c>
    </row>
    <row r="28" spans="1:9" s="41" customFormat="1" ht="16.149999999999999" customHeight="1" x14ac:dyDescent="0.25">
      <c r="A28" s="77"/>
      <c r="B28" s="78"/>
      <c r="C28" s="79" t="s">
        <v>56</v>
      </c>
      <c r="D28" s="80"/>
      <c r="E28" s="80"/>
      <c r="F28" s="80"/>
      <c r="G28" s="80">
        <f>G27+G26+G25</f>
        <v>0</v>
      </c>
      <c r="H28" s="81">
        <f>H27+H26+H25</f>
        <v>0</v>
      </c>
    </row>
    <row r="29" spans="1:9" s="41" customFormat="1" ht="16.149999999999999" customHeight="1" x14ac:dyDescent="0.25">
      <c r="A29" s="77"/>
      <c r="B29" s="78"/>
      <c r="C29" s="79" t="s">
        <v>57</v>
      </c>
      <c r="D29" s="80">
        <f>D23</f>
        <v>296.38</v>
      </c>
      <c r="E29" s="80">
        <f>E23</f>
        <v>0</v>
      </c>
      <c r="F29" s="80">
        <f>F23</f>
        <v>0</v>
      </c>
      <c r="G29" s="80">
        <f>G28+G23</f>
        <v>5.72</v>
      </c>
      <c r="H29" s="81">
        <f>H28+H23</f>
        <v>302.10000000000002</v>
      </c>
    </row>
    <row r="30" spans="1:9" s="41" customFormat="1" ht="16.149999999999999" customHeight="1" x14ac:dyDescent="0.25">
      <c r="A30" s="77" t="s">
        <v>25</v>
      </c>
      <c r="B30" s="78" t="s">
        <v>32</v>
      </c>
      <c r="C30" s="79" t="s">
        <v>46</v>
      </c>
      <c r="D30" s="80">
        <f>D29*2%</f>
        <v>5.93</v>
      </c>
      <c r="E30" s="80">
        <f>E29*2%</f>
        <v>0</v>
      </c>
      <c r="F30" s="80">
        <f>F29*2%</f>
        <v>0</v>
      </c>
      <c r="G30" s="80">
        <f>G29*2%</f>
        <v>0.11</v>
      </c>
      <c r="H30" s="81">
        <f>G30+F30+E30+D30</f>
        <v>6.04</v>
      </c>
      <c r="I30" s="102"/>
    </row>
    <row r="31" spans="1:9" s="193" customFormat="1" ht="16.149999999999999" customHeight="1" x14ac:dyDescent="0.25">
      <c r="A31" s="187" t="s">
        <v>26</v>
      </c>
      <c r="B31" s="188"/>
      <c r="C31" s="189" t="s">
        <v>47</v>
      </c>
      <c r="D31" s="190">
        <f>D30+D29</f>
        <v>302.31</v>
      </c>
      <c r="E31" s="190">
        <f>E30+E29</f>
        <v>0</v>
      </c>
      <c r="F31" s="190">
        <f>F30+F29</f>
        <v>0</v>
      </c>
      <c r="G31" s="190">
        <f>G30+G29</f>
        <v>5.83</v>
      </c>
      <c r="H31" s="191">
        <f>H30+H29</f>
        <v>308.14</v>
      </c>
      <c r="I31" s="192"/>
    </row>
    <row r="32" spans="1:9" s="41" customFormat="1" ht="16.149999999999999" customHeight="1" x14ac:dyDescent="0.25">
      <c r="A32" s="77" t="s">
        <v>27</v>
      </c>
      <c r="B32" s="78"/>
      <c r="C32" s="79" t="s">
        <v>48</v>
      </c>
      <c r="D32" s="80">
        <f>D31*20%</f>
        <v>60.46</v>
      </c>
      <c r="E32" s="80">
        <f>E31*20%</f>
        <v>0</v>
      </c>
      <c r="F32" s="80">
        <f>F31*20%</f>
        <v>0</v>
      </c>
      <c r="G32" s="80">
        <f>G31*20%</f>
        <v>1.17</v>
      </c>
      <c r="H32" s="81">
        <f>G32+F32+E32+D32</f>
        <v>61.63</v>
      </c>
      <c r="I32" s="102"/>
    </row>
    <row r="33" spans="1:9" s="41" customFormat="1" ht="16.149999999999999" customHeight="1" thickBot="1" x14ac:dyDescent="0.3">
      <c r="A33" s="103" t="s">
        <v>28</v>
      </c>
      <c r="B33" s="104"/>
      <c r="C33" s="105" t="s">
        <v>49</v>
      </c>
      <c r="D33" s="106">
        <f>D32+D31</f>
        <v>362.77</v>
      </c>
      <c r="E33" s="106">
        <f>E32+E31</f>
        <v>0</v>
      </c>
      <c r="F33" s="106">
        <f>F32+F31</f>
        <v>0</v>
      </c>
      <c r="G33" s="106">
        <f>G32+G31</f>
        <v>7</v>
      </c>
      <c r="H33" s="194">
        <f>H32+H31</f>
        <v>369.77</v>
      </c>
      <c r="I33" s="102"/>
    </row>
    <row r="34" spans="1:9" ht="16.149999999999999" customHeight="1" x14ac:dyDescent="0.25">
      <c r="A34" s="284"/>
      <c r="B34" s="285"/>
      <c r="C34" s="285"/>
      <c r="D34" s="285"/>
      <c r="E34" s="285"/>
      <c r="F34" s="285"/>
      <c r="G34" s="285"/>
      <c r="H34" s="285"/>
    </row>
    <row r="35" spans="1:9" ht="16.5" customHeight="1" x14ac:dyDescent="0.25">
      <c r="A35" s="286" t="s">
        <v>33</v>
      </c>
      <c r="B35" s="285"/>
      <c r="C35" s="285"/>
      <c r="D35" s="287"/>
      <c r="E35" s="287"/>
      <c r="F35" s="287"/>
      <c r="G35" s="287"/>
      <c r="H35" s="287"/>
    </row>
    <row r="36" spans="1:9" ht="16.149999999999999" customHeight="1" x14ac:dyDescent="0.25">
      <c r="A36" s="284" t="s">
        <v>34</v>
      </c>
      <c r="B36" s="285"/>
      <c r="C36" s="285"/>
      <c r="D36" s="285"/>
      <c r="E36" s="285"/>
      <c r="F36" s="285"/>
      <c r="G36" s="285"/>
      <c r="H36" s="285"/>
    </row>
    <row r="37" spans="1:9" ht="16.5" customHeight="1" x14ac:dyDescent="0.25">
      <c r="A37" s="286" t="s">
        <v>35</v>
      </c>
      <c r="B37" s="285"/>
      <c r="C37" s="285"/>
      <c r="D37" s="287"/>
      <c r="E37" s="287"/>
      <c r="F37" s="287"/>
      <c r="G37" s="287"/>
      <c r="H37" s="287"/>
    </row>
    <row r="38" spans="1:9" ht="16.149999999999999" customHeight="1" x14ac:dyDescent="0.25">
      <c r="A38" s="284" t="s">
        <v>34</v>
      </c>
      <c r="B38" s="285"/>
      <c r="C38" s="285"/>
      <c r="D38" s="285"/>
      <c r="E38" s="285"/>
      <c r="F38" s="285"/>
      <c r="G38" s="285"/>
      <c r="H38" s="285"/>
    </row>
    <row r="39" spans="1:9" ht="29.25" customHeight="1" x14ac:dyDescent="0.25">
      <c r="A39" s="286" t="s">
        <v>36</v>
      </c>
      <c r="B39" s="285"/>
      <c r="C39" s="38"/>
      <c r="D39" s="153"/>
      <c r="E39" s="287"/>
      <c r="F39" s="287"/>
      <c r="G39" s="287"/>
      <c r="H39" s="287"/>
    </row>
    <row r="40" spans="1:9" ht="16.149999999999999" customHeight="1" x14ac:dyDescent="0.25">
      <c r="A40" s="286"/>
      <c r="B40" s="285"/>
      <c r="C40" s="153"/>
      <c r="D40" s="153"/>
      <c r="E40" s="285"/>
      <c r="F40" s="285"/>
      <c r="G40" s="285"/>
      <c r="H40" s="285"/>
    </row>
    <row r="41" spans="1:9" x14ac:dyDescent="0.25">
      <c r="A41" s="286" t="s">
        <v>6</v>
      </c>
      <c r="B41" s="285"/>
      <c r="C41" s="289"/>
      <c r="D41" s="289"/>
      <c r="E41" s="289"/>
      <c r="F41" s="289"/>
      <c r="G41" s="289"/>
      <c r="H41" s="289"/>
    </row>
    <row r="42" spans="1:9" x14ac:dyDescent="0.25">
      <c r="A42" s="288" t="s">
        <v>37</v>
      </c>
      <c r="B42" s="285"/>
      <c r="C42" s="285"/>
      <c r="D42" s="285"/>
      <c r="E42" s="285"/>
      <c r="F42" s="285"/>
      <c r="G42" s="285"/>
      <c r="H42" s="285"/>
    </row>
  </sheetData>
  <mergeCells count="24">
    <mergeCell ref="A42:D42"/>
    <mergeCell ref="E42:H42"/>
    <mergeCell ref="A38:H38"/>
    <mergeCell ref="A39:B39"/>
    <mergeCell ref="E39:H39"/>
    <mergeCell ref="A40:B40"/>
    <mergeCell ref="E40:H40"/>
    <mergeCell ref="A41:B41"/>
    <mergeCell ref="C41:D41"/>
    <mergeCell ref="E41:H41"/>
    <mergeCell ref="A34:H34"/>
    <mergeCell ref="A35:C35"/>
    <mergeCell ref="D35:H35"/>
    <mergeCell ref="A36:H36"/>
    <mergeCell ref="A37:C37"/>
    <mergeCell ref="D37:H37"/>
    <mergeCell ref="A1:H1"/>
    <mergeCell ref="A2:H2"/>
    <mergeCell ref="A3:H3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33" sqref="H33"/>
    </sheetView>
  </sheetViews>
  <sheetFormatPr defaultRowHeight="15" x14ac:dyDescent="0.25"/>
  <cols>
    <col min="1" max="1" width="4.85546875" style="37" customWidth="1"/>
    <col min="2" max="2" width="15.7109375" style="37" customWidth="1"/>
    <col min="3" max="3" width="37.85546875" style="37" customWidth="1"/>
    <col min="4" max="4" width="14.85546875" style="37" customWidth="1"/>
    <col min="5" max="5" width="17.28515625" style="37" customWidth="1"/>
    <col min="6" max="6" width="15.42578125" style="37" customWidth="1"/>
    <col min="7" max="8" width="12.5703125" style="37" customWidth="1"/>
    <col min="9" max="249" width="9.140625" style="37"/>
    <col min="250" max="250" width="4.85546875" style="37" customWidth="1"/>
    <col min="251" max="251" width="6.5703125" style="37" customWidth="1"/>
    <col min="252" max="252" width="10.140625" style="37" customWidth="1"/>
    <col min="253" max="253" width="0.42578125" style="37" customWidth="1"/>
    <col min="254" max="254" width="2.42578125" style="37" customWidth="1"/>
    <col min="255" max="255" width="4.42578125" style="37" customWidth="1"/>
    <col min="256" max="256" width="28.85546875" style="37" customWidth="1"/>
    <col min="257" max="257" width="2.85546875" style="37" customWidth="1"/>
    <col min="258" max="258" width="7.28515625" style="37" customWidth="1"/>
    <col min="259" max="259" width="10" style="37" customWidth="1"/>
    <col min="260" max="260" width="17.28515625" style="37" customWidth="1"/>
    <col min="261" max="261" width="15.42578125" style="37" customWidth="1"/>
    <col min="262" max="262" width="17.28515625" style="37" customWidth="1"/>
    <col min="263" max="263" width="4.5703125" style="37" customWidth="1"/>
    <col min="264" max="264" width="10.140625" style="37" customWidth="1"/>
    <col min="265" max="505" width="9.140625" style="37"/>
    <col min="506" max="506" width="4.85546875" style="37" customWidth="1"/>
    <col min="507" max="507" width="6.5703125" style="37" customWidth="1"/>
    <col min="508" max="508" width="10.140625" style="37" customWidth="1"/>
    <col min="509" max="509" width="0.42578125" style="37" customWidth="1"/>
    <col min="510" max="510" width="2.42578125" style="37" customWidth="1"/>
    <col min="511" max="511" width="4.42578125" style="37" customWidth="1"/>
    <col min="512" max="512" width="28.85546875" style="37" customWidth="1"/>
    <col min="513" max="513" width="2.85546875" style="37" customWidth="1"/>
    <col min="514" max="514" width="7.28515625" style="37" customWidth="1"/>
    <col min="515" max="515" width="10" style="37" customWidth="1"/>
    <col min="516" max="516" width="17.28515625" style="37" customWidth="1"/>
    <col min="517" max="517" width="15.42578125" style="37" customWidth="1"/>
    <col min="518" max="518" width="17.28515625" style="37" customWidth="1"/>
    <col min="519" max="519" width="4.5703125" style="37" customWidth="1"/>
    <col min="520" max="520" width="10.140625" style="37" customWidth="1"/>
    <col min="521" max="761" width="9.140625" style="37"/>
    <col min="762" max="762" width="4.85546875" style="37" customWidth="1"/>
    <col min="763" max="763" width="6.5703125" style="37" customWidth="1"/>
    <col min="764" max="764" width="10.140625" style="37" customWidth="1"/>
    <col min="765" max="765" width="0.42578125" style="37" customWidth="1"/>
    <col min="766" max="766" width="2.42578125" style="37" customWidth="1"/>
    <col min="767" max="767" width="4.42578125" style="37" customWidth="1"/>
    <col min="768" max="768" width="28.85546875" style="37" customWidth="1"/>
    <col min="769" max="769" width="2.85546875" style="37" customWidth="1"/>
    <col min="770" max="770" width="7.28515625" style="37" customWidth="1"/>
    <col min="771" max="771" width="10" style="37" customWidth="1"/>
    <col min="772" max="772" width="17.28515625" style="37" customWidth="1"/>
    <col min="773" max="773" width="15.42578125" style="37" customWidth="1"/>
    <col min="774" max="774" width="17.28515625" style="37" customWidth="1"/>
    <col min="775" max="775" width="4.5703125" style="37" customWidth="1"/>
    <col min="776" max="776" width="10.140625" style="37" customWidth="1"/>
    <col min="777" max="1017" width="9.140625" style="37"/>
    <col min="1018" max="1018" width="4.85546875" style="37" customWidth="1"/>
    <col min="1019" max="1019" width="6.5703125" style="37" customWidth="1"/>
    <col min="1020" max="1020" width="10.140625" style="37" customWidth="1"/>
    <col min="1021" max="1021" width="0.42578125" style="37" customWidth="1"/>
    <col min="1022" max="1022" width="2.42578125" style="37" customWidth="1"/>
    <col min="1023" max="1023" width="4.42578125" style="37" customWidth="1"/>
    <col min="1024" max="1024" width="28.85546875" style="37" customWidth="1"/>
    <col min="1025" max="1025" width="2.85546875" style="37" customWidth="1"/>
    <col min="1026" max="1026" width="7.28515625" style="37" customWidth="1"/>
    <col min="1027" max="1027" width="10" style="37" customWidth="1"/>
    <col min="1028" max="1028" width="17.28515625" style="37" customWidth="1"/>
    <col min="1029" max="1029" width="15.42578125" style="37" customWidth="1"/>
    <col min="1030" max="1030" width="17.28515625" style="37" customWidth="1"/>
    <col min="1031" max="1031" width="4.5703125" style="37" customWidth="1"/>
    <col min="1032" max="1032" width="10.140625" style="37" customWidth="1"/>
    <col min="1033" max="1273" width="9.140625" style="37"/>
    <col min="1274" max="1274" width="4.85546875" style="37" customWidth="1"/>
    <col min="1275" max="1275" width="6.5703125" style="37" customWidth="1"/>
    <col min="1276" max="1276" width="10.140625" style="37" customWidth="1"/>
    <col min="1277" max="1277" width="0.42578125" style="37" customWidth="1"/>
    <col min="1278" max="1278" width="2.42578125" style="37" customWidth="1"/>
    <col min="1279" max="1279" width="4.42578125" style="37" customWidth="1"/>
    <col min="1280" max="1280" width="28.85546875" style="37" customWidth="1"/>
    <col min="1281" max="1281" width="2.85546875" style="37" customWidth="1"/>
    <col min="1282" max="1282" width="7.28515625" style="37" customWidth="1"/>
    <col min="1283" max="1283" width="10" style="37" customWidth="1"/>
    <col min="1284" max="1284" width="17.28515625" style="37" customWidth="1"/>
    <col min="1285" max="1285" width="15.42578125" style="37" customWidth="1"/>
    <col min="1286" max="1286" width="17.28515625" style="37" customWidth="1"/>
    <col min="1287" max="1287" width="4.5703125" style="37" customWidth="1"/>
    <col min="1288" max="1288" width="10.140625" style="37" customWidth="1"/>
    <col min="1289" max="1529" width="9.140625" style="37"/>
    <col min="1530" max="1530" width="4.85546875" style="37" customWidth="1"/>
    <col min="1531" max="1531" width="6.5703125" style="37" customWidth="1"/>
    <col min="1532" max="1532" width="10.140625" style="37" customWidth="1"/>
    <col min="1533" max="1533" width="0.42578125" style="37" customWidth="1"/>
    <col min="1534" max="1534" width="2.42578125" style="37" customWidth="1"/>
    <col min="1535" max="1535" width="4.42578125" style="37" customWidth="1"/>
    <col min="1536" max="1536" width="28.85546875" style="37" customWidth="1"/>
    <col min="1537" max="1537" width="2.85546875" style="37" customWidth="1"/>
    <col min="1538" max="1538" width="7.28515625" style="37" customWidth="1"/>
    <col min="1539" max="1539" width="10" style="37" customWidth="1"/>
    <col min="1540" max="1540" width="17.28515625" style="37" customWidth="1"/>
    <col min="1541" max="1541" width="15.42578125" style="37" customWidth="1"/>
    <col min="1542" max="1542" width="17.28515625" style="37" customWidth="1"/>
    <col min="1543" max="1543" width="4.5703125" style="37" customWidth="1"/>
    <col min="1544" max="1544" width="10.140625" style="37" customWidth="1"/>
    <col min="1545" max="1785" width="9.140625" style="37"/>
    <col min="1786" max="1786" width="4.85546875" style="37" customWidth="1"/>
    <col min="1787" max="1787" width="6.5703125" style="37" customWidth="1"/>
    <col min="1788" max="1788" width="10.140625" style="37" customWidth="1"/>
    <col min="1789" max="1789" width="0.42578125" style="37" customWidth="1"/>
    <col min="1790" max="1790" width="2.42578125" style="37" customWidth="1"/>
    <col min="1791" max="1791" width="4.42578125" style="37" customWidth="1"/>
    <col min="1792" max="1792" width="28.85546875" style="37" customWidth="1"/>
    <col min="1793" max="1793" width="2.85546875" style="37" customWidth="1"/>
    <col min="1794" max="1794" width="7.28515625" style="37" customWidth="1"/>
    <col min="1795" max="1795" width="10" style="37" customWidth="1"/>
    <col min="1796" max="1796" width="17.28515625" style="37" customWidth="1"/>
    <col min="1797" max="1797" width="15.42578125" style="37" customWidth="1"/>
    <col min="1798" max="1798" width="17.28515625" style="37" customWidth="1"/>
    <col min="1799" max="1799" width="4.5703125" style="37" customWidth="1"/>
    <col min="1800" max="1800" width="10.140625" style="37" customWidth="1"/>
    <col min="1801" max="2041" width="9.140625" style="37"/>
    <col min="2042" max="2042" width="4.85546875" style="37" customWidth="1"/>
    <col min="2043" max="2043" width="6.5703125" style="37" customWidth="1"/>
    <col min="2044" max="2044" width="10.140625" style="37" customWidth="1"/>
    <col min="2045" max="2045" width="0.42578125" style="37" customWidth="1"/>
    <col min="2046" max="2046" width="2.42578125" style="37" customWidth="1"/>
    <col min="2047" max="2047" width="4.42578125" style="37" customWidth="1"/>
    <col min="2048" max="2048" width="28.85546875" style="37" customWidth="1"/>
    <col min="2049" max="2049" width="2.85546875" style="37" customWidth="1"/>
    <col min="2050" max="2050" width="7.28515625" style="37" customWidth="1"/>
    <col min="2051" max="2051" width="10" style="37" customWidth="1"/>
    <col min="2052" max="2052" width="17.28515625" style="37" customWidth="1"/>
    <col min="2053" max="2053" width="15.42578125" style="37" customWidth="1"/>
    <col min="2054" max="2054" width="17.28515625" style="37" customWidth="1"/>
    <col min="2055" max="2055" width="4.5703125" style="37" customWidth="1"/>
    <col min="2056" max="2056" width="10.140625" style="37" customWidth="1"/>
    <col min="2057" max="2297" width="9.140625" style="37"/>
    <col min="2298" max="2298" width="4.85546875" style="37" customWidth="1"/>
    <col min="2299" max="2299" width="6.5703125" style="37" customWidth="1"/>
    <col min="2300" max="2300" width="10.140625" style="37" customWidth="1"/>
    <col min="2301" max="2301" width="0.42578125" style="37" customWidth="1"/>
    <col min="2302" max="2302" width="2.42578125" style="37" customWidth="1"/>
    <col min="2303" max="2303" width="4.42578125" style="37" customWidth="1"/>
    <col min="2304" max="2304" width="28.85546875" style="37" customWidth="1"/>
    <col min="2305" max="2305" width="2.85546875" style="37" customWidth="1"/>
    <col min="2306" max="2306" width="7.28515625" style="37" customWidth="1"/>
    <col min="2307" max="2307" width="10" style="37" customWidth="1"/>
    <col min="2308" max="2308" width="17.28515625" style="37" customWidth="1"/>
    <col min="2309" max="2309" width="15.42578125" style="37" customWidth="1"/>
    <col min="2310" max="2310" width="17.28515625" style="37" customWidth="1"/>
    <col min="2311" max="2311" width="4.5703125" style="37" customWidth="1"/>
    <col min="2312" max="2312" width="10.140625" style="37" customWidth="1"/>
    <col min="2313" max="2553" width="9.140625" style="37"/>
    <col min="2554" max="2554" width="4.85546875" style="37" customWidth="1"/>
    <col min="2555" max="2555" width="6.5703125" style="37" customWidth="1"/>
    <col min="2556" max="2556" width="10.140625" style="37" customWidth="1"/>
    <col min="2557" max="2557" width="0.42578125" style="37" customWidth="1"/>
    <col min="2558" max="2558" width="2.42578125" style="37" customWidth="1"/>
    <col min="2559" max="2559" width="4.42578125" style="37" customWidth="1"/>
    <col min="2560" max="2560" width="28.85546875" style="37" customWidth="1"/>
    <col min="2561" max="2561" width="2.85546875" style="37" customWidth="1"/>
    <col min="2562" max="2562" width="7.28515625" style="37" customWidth="1"/>
    <col min="2563" max="2563" width="10" style="37" customWidth="1"/>
    <col min="2564" max="2564" width="17.28515625" style="37" customWidth="1"/>
    <col min="2565" max="2565" width="15.42578125" style="37" customWidth="1"/>
    <col min="2566" max="2566" width="17.28515625" style="37" customWidth="1"/>
    <col min="2567" max="2567" width="4.5703125" style="37" customWidth="1"/>
    <col min="2568" max="2568" width="10.140625" style="37" customWidth="1"/>
    <col min="2569" max="2809" width="9.140625" style="37"/>
    <col min="2810" max="2810" width="4.85546875" style="37" customWidth="1"/>
    <col min="2811" max="2811" width="6.5703125" style="37" customWidth="1"/>
    <col min="2812" max="2812" width="10.140625" style="37" customWidth="1"/>
    <col min="2813" max="2813" width="0.42578125" style="37" customWidth="1"/>
    <col min="2814" max="2814" width="2.42578125" style="37" customWidth="1"/>
    <col min="2815" max="2815" width="4.42578125" style="37" customWidth="1"/>
    <col min="2816" max="2816" width="28.85546875" style="37" customWidth="1"/>
    <col min="2817" max="2817" width="2.85546875" style="37" customWidth="1"/>
    <col min="2818" max="2818" width="7.28515625" style="37" customWidth="1"/>
    <col min="2819" max="2819" width="10" style="37" customWidth="1"/>
    <col min="2820" max="2820" width="17.28515625" style="37" customWidth="1"/>
    <col min="2821" max="2821" width="15.42578125" style="37" customWidth="1"/>
    <col min="2822" max="2822" width="17.28515625" style="37" customWidth="1"/>
    <col min="2823" max="2823" width="4.5703125" style="37" customWidth="1"/>
    <col min="2824" max="2824" width="10.140625" style="37" customWidth="1"/>
    <col min="2825" max="3065" width="9.140625" style="37"/>
    <col min="3066" max="3066" width="4.85546875" style="37" customWidth="1"/>
    <col min="3067" max="3067" width="6.5703125" style="37" customWidth="1"/>
    <col min="3068" max="3068" width="10.140625" style="37" customWidth="1"/>
    <col min="3069" max="3069" width="0.42578125" style="37" customWidth="1"/>
    <col min="3070" max="3070" width="2.42578125" style="37" customWidth="1"/>
    <col min="3071" max="3071" width="4.42578125" style="37" customWidth="1"/>
    <col min="3072" max="3072" width="28.85546875" style="37" customWidth="1"/>
    <col min="3073" max="3073" width="2.85546875" style="37" customWidth="1"/>
    <col min="3074" max="3074" width="7.28515625" style="37" customWidth="1"/>
    <col min="3075" max="3075" width="10" style="37" customWidth="1"/>
    <col min="3076" max="3076" width="17.28515625" style="37" customWidth="1"/>
    <col min="3077" max="3077" width="15.42578125" style="37" customWidth="1"/>
    <col min="3078" max="3078" width="17.28515625" style="37" customWidth="1"/>
    <col min="3079" max="3079" width="4.5703125" style="37" customWidth="1"/>
    <col min="3080" max="3080" width="10.140625" style="37" customWidth="1"/>
    <col min="3081" max="3321" width="9.140625" style="37"/>
    <col min="3322" max="3322" width="4.85546875" style="37" customWidth="1"/>
    <col min="3323" max="3323" width="6.5703125" style="37" customWidth="1"/>
    <col min="3324" max="3324" width="10.140625" style="37" customWidth="1"/>
    <col min="3325" max="3325" width="0.42578125" style="37" customWidth="1"/>
    <col min="3326" max="3326" width="2.42578125" style="37" customWidth="1"/>
    <col min="3327" max="3327" width="4.42578125" style="37" customWidth="1"/>
    <col min="3328" max="3328" width="28.85546875" style="37" customWidth="1"/>
    <col min="3329" max="3329" width="2.85546875" style="37" customWidth="1"/>
    <col min="3330" max="3330" width="7.28515625" style="37" customWidth="1"/>
    <col min="3331" max="3331" width="10" style="37" customWidth="1"/>
    <col min="3332" max="3332" width="17.28515625" style="37" customWidth="1"/>
    <col min="3333" max="3333" width="15.42578125" style="37" customWidth="1"/>
    <col min="3334" max="3334" width="17.28515625" style="37" customWidth="1"/>
    <col min="3335" max="3335" width="4.5703125" style="37" customWidth="1"/>
    <col min="3336" max="3336" width="10.140625" style="37" customWidth="1"/>
    <col min="3337" max="3577" width="9.140625" style="37"/>
    <col min="3578" max="3578" width="4.85546875" style="37" customWidth="1"/>
    <col min="3579" max="3579" width="6.5703125" style="37" customWidth="1"/>
    <col min="3580" max="3580" width="10.140625" style="37" customWidth="1"/>
    <col min="3581" max="3581" width="0.42578125" style="37" customWidth="1"/>
    <col min="3582" max="3582" width="2.42578125" style="37" customWidth="1"/>
    <col min="3583" max="3583" width="4.42578125" style="37" customWidth="1"/>
    <col min="3584" max="3584" width="28.85546875" style="37" customWidth="1"/>
    <col min="3585" max="3585" width="2.85546875" style="37" customWidth="1"/>
    <col min="3586" max="3586" width="7.28515625" style="37" customWidth="1"/>
    <col min="3587" max="3587" width="10" style="37" customWidth="1"/>
    <col min="3588" max="3588" width="17.28515625" style="37" customWidth="1"/>
    <col min="3589" max="3589" width="15.42578125" style="37" customWidth="1"/>
    <col min="3590" max="3590" width="17.28515625" style="37" customWidth="1"/>
    <col min="3591" max="3591" width="4.5703125" style="37" customWidth="1"/>
    <col min="3592" max="3592" width="10.140625" style="37" customWidth="1"/>
    <col min="3593" max="3833" width="9.140625" style="37"/>
    <col min="3834" max="3834" width="4.85546875" style="37" customWidth="1"/>
    <col min="3835" max="3835" width="6.5703125" style="37" customWidth="1"/>
    <col min="3836" max="3836" width="10.140625" style="37" customWidth="1"/>
    <col min="3837" max="3837" width="0.42578125" style="37" customWidth="1"/>
    <col min="3838" max="3838" width="2.42578125" style="37" customWidth="1"/>
    <col min="3839" max="3839" width="4.42578125" style="37" customWidth="1"/>
    <col min="3840" max="3840" width="28.85546875" style="37" customWidth="1"/>
    <col min="3841" max="3841" width="2.85546875" style="37" customWidth="1"/>
    <col min="3842" max="3842" width="7.28515625" style="37" customWidth="1"/>
    <col min="3843" max="3843" width="10" style="37" customWidth="1"/>
    <col min="3844" max="3844" width="17.28515625" style="37" customWidth="1"/>
    <col min="3845" max="3845" width="15.42578125" style="37" customWidth="1"/>
    <col min="3846" max="3846" width="17.28515625" style="37" customWidth="1"/>
    <col min="3847" max="3847" width="4.5703125" style="37" customWidth="1"/>
    <col min="3848" max="3848" width="10.140625" style="37" customWidth="1"/>
    <col min="3849" max="4089" width="9.140625" style="37"/>
    <col min="4090" max="4090" width="4.85546875" style="37" customWidth="1"/>
    <col min="4091" max="4091" width="6.5703125" style="37" customWidth="1"/>
    <col min="4092" max="4092" width="10.140625" style="37" customWidth="1"/>
    <col min="4093" max="4093" width="0.42578125" style="37" customWidth="1"/>
    <col min="4094" max="4094" width="2.42578125" style="37" customWidth="1"/>
    <col min="4095" max="4095" width="4.42578125" style="37" customWidth="1"/>
    <col min="4096" max="4096" width="28.85546875" style="37" customWidth="1"/>
    <col min="4097" max="4097" width="2.85546875" style="37" customWidth="1"/>
    <col min="4098" max="4098" width="7.28515625" style="37" customWidth="1"/>
    <col min="4099" max="4099" width="10" style="37" customWidth="1"/>
    <col min="4100" max="4100" width="17.28515625" style="37" customWidth="1"/>
    <col min="4101" max="4101" width="15.42578125" style="37" customWidth="1"/>
    <col min="4102" max="4102" width="17.28515625" style="37" customWidth="1"/>
    <col min="4103" max="4103" width="4.5703125" style="37" customWidth="1"/>
    <col min="4104" max="4104" width="10.140625" style="37" customWidth="1"/>
    <col min="4105" max="4345" width="9.140625" style="37"/>
    <col min="4346" max="4346" width="4.85546875" style="37" customWidth="1"/>
    <col min="4347" max="4347" width="6.5703125" style="37" customWidth="1"/>
    <col min="4348" max="4348" width="10.140625" style="37" customWidth="1"/>
    <col min="4349" max="4349" width="0.42578125" style="37" customWidth="1"/>
    <col min="4350" max="4350" width="2.42578125" style="37" customWidth="1"/>
    <col min="4351" max="4351" width="4.42578125" style="37" customWidth="1"/>
    <col min="4352" max="4352" width="28.85546875" style="37" customWidth="1"/>
    <col min="4353" max="4353" width="2.85546875" style="37" customWidth="1"/>
    <col min="4354" max="4354" width="7.28515625" style="37" customWidth="1"/>
    <col min="4355" max="4355" width="10" style="37" customWidth="1"/>
    <col min="4356" max="4356" width="17.28515625" style="37" customWidth="1"/>
    <col min="4357" max="4357" width="15.42578125" style="37" customWidth="1"/>
    <col min="4358" max="4358" width="17.28515625" style="37" customWidth="1"/>
    <col min="4359" max="4359" width="4.5703125" style="37" customWidth="1"/>
    <col min="4360" max="4360" width="10.140625" style="37" customWidth="1"/>
    <col min="4361" max="4601" width="9.140625" style="37"/>
    <col min="4602" max="4602" width="4.85546875" style="37" customWidth="1"/>
    <col min="4603" max="4603" width="6.5703125" style="37" customWidth="1"/>
    <col min="4604" max="4604" width="10.140625" style="37" customWidth="1"/>
    <col min="4605" max="4605" width="0.42578125" style="37" customWidth="1"/>
    <col min="4606" max="4606" width="2.42578125" style="37" customWidth="1"/>
    <col min="4607" max="4607" width="4.42578125" style="37" customWidth="1"/>
    <col min="4608" max="4608" width="28.85546875" style="37" customWidth="1"/>
    <col min="4609" max="4609" width="2.85546875" style="37" customWidth="1"/>
    <col min="4610" max="4610" width="7.28515625" style="37" customWidth="1"/>
    <col min="4611" max="4611" width="10" style="37" customWidth="1"/>
    <col min="4612" max="4612" width="17.28515625" style="37" customWidth="1"/>
    <col min="4613" max="4613" width="15.42578125" style="37" customWidth="1"/>
    <col min="4614" max="4614" width="17.28515625" style="37" customWidth="1"/>
    <col min="4615" max="4615" width="4.5703125" style="37" customWidth="1"/>
    <col min="4616" max="4616" width="10.140625" style="37" customWidth="1"/>
    <col min="4617" max="4857" width="9.140625" style="37"/>
    <col min="4858" max="4858" width="4.85546875" style="37" customWidth="1"/>
    <col min="4859" max="4859" width="6.5703125" style="37" customWidth="1"/>
    <col min="4860" max="4860" width="10.140625" style="37" customWidth="1"/>
    <col min="4861" max="4861" width="0.42578125" style="37" customWidth="1"/>
    <col min="4862" max="4862" width="2.42578125" style="37" customWidth="1"/>
    <col min="4863" max="4863" width="4.42578125" style="37" customWidth="1"/>
    <col min="4864" max="4864" width="28.85546875" style="37" customWidth="1"/>
    <col min="4865" max="4865" width="2.85546875" style="37" customWidth="1"/>
    <col min="4866" max="4866" width="7.28515625" style="37" customWidth="1"/>
    <col min="4867" max="4867" width="10" style="37" customWidth="1"/>
    <col min="4868" max="4868" width="17.28515625" style="37" customWidth="1"/>
    <col min="4869" max="4869" width="15.42578125" style="37" customWidth="1"/>
    <col min="4870" max="4870" width="17.28515625" style="37" customWidth="1"/>
    <col min="4871" max="4871" width="4.5703125" style="37" customWidth="1"/>
    <col min="4872" max="4872" width="10.140625" style="37" customWidth="1"/>
    <col min="4873" max="5113" width="9.140625" style="37"/>
    <col min="5114" max="5114" width="4.85546875" style="37" customWidth="1"/>
    <col min="5115" max="5115" width="6.5703125" style="37" customWidth="1"/>
    <col min="5116" max="5116" width="10.140625" style="37" customWidth="1"/>
    <col min="5117" max="5117" width="0.42578125" style="37" customWidth="1"/>
    <col min="5118" max="5118" width="2.42578125" style="37" customWidth="1"/>
    <col min="5119" max="5119" width="4.42578125" style="37" customWidth="1"/>
    <col min="5120" max="5120" width="28.85546875" style="37" customWidth="1"/>
    <col min="5121" max="5121" width="2.85546875" style="37" customWidth="1"/>
    <col min="5122" max="5122" width="7.28515625" style="37" customWidth="1"/>
    <col min="5123" max="5123" width="10" style="37" customWidth="1"/>
    <col min="5124" max="5124" width="17.28515625" style="37" customWidth="1"/>
    <col min="5125" max="5125" width="15.42578125" style="37" customWidth="1"/>
    <col min="5126" max="5126" width="17.28515625" style="37" customWidth="1"/>
    <col min="5127" max="5127" width="4.5703125" style="37" customWidth="1"/>
    <col min="5128" max="5128" width="10.140625" style="37" customWidth="1"/>
    <col min="5129" max="5369" width="9.140625" style="37"/>
    <col min="5370" max="5370" width="4.85546875" style="37" customWidth="1"/>
    <col min="5371" max="5371" width="6.5703125" style="37" customWidth="1"/>
    <col min="5372" max="5372" width="10.140625" style="37" customWidth="1"/>
    <col min="5373" max="5373" width="0.42578125" style="37" customWidth="1"/>
    <col min="5374" max="5374" width="2.42578125" style="37" customWidth="1"/>
    <col min="5375" max="5375" width="4.42578125" style="37" customWidth="1"/>
    <col min="5376" max="5376" width="28.85546875" style="37" customWidth="1"/>
    <col min="5377" max="5377" width="2.85546875" style="37" customWidth="1"/>
    <col min="5378" max="5378" width="7.28515625" style="37" customWidth="1"/>
    <col min="5379" max="5379" width="10" style="37" customWidth="1"/>
    <col min="5380" max="5380" width="17.28515625" style="37" customWidth="1"/>
    <col min="5381" max="5381" width="15.42578125" style="37" customWidth="1"/>
    <col min="5382" max="5382" width="17.28515625" style="37" customWidth="1"/>
    <col min="5383" max="5383" width="4.5703125" style="37" customWidth="1"/>
    <col min="5384" max="5384" width="10.140625" style="37" customWidth="1"/>
    <col min="5385" max="5625" width="9.140625" style="37"/>
    <col min="5626" max="5626" width="4.85546875" style="37" customWidth="1"/>
    <col min="5627" max="5627" width="6.5703125" style="37" customWidth="1"/>
    <col min="5628" max="5628" width="10.140625" style="37" customWidth="1"/>
    <col min="5629" max="5629" width="0.42578125" style="37" customWidth="1"/>
    <col min="5630" max="5630" width="2.42578125" style="37" customWidth="1"/>
    <col min="5631" max="5631" width="4.42578125" style="37" customWidth="1"/>
    <col min="5632" max="5632" width="28.85546875" style="37" customWidth="1"/>
    <col min="5633" max="5633" width="2.85546875" style="37" customWidth="1"/>
    <col min="5634" max="5634" width="7.28515625" style="37" customWidth="1"/>
    <col min="5635" max="5635" width="10" style="37" customWidth="1"/>
    <col min="5636" max="5636" width="17.28515625" style="37" customWidth="1"/>
    <col min="5637" max="5637" width="15.42578125" style="37" customWidth="1"/>
    <col min="5638" max="5638" width="17.28515625" style="37" customWidth="1"/>
    <col min="5639" max="5639" width="4.5703125" style="37" customWidth="1"/>
    <col min="5640" max="5640" width="10.140625" style="37" customWidth="1"/>
    <col min="5641" max="5881" width="9.140625" style="37"/>
    <col min="5882" max="5882" width="4.85546875" style="37" customWidth="1"/>
    <col min="5883" max="5883" width="6.5703125" style="37" customWidth="1"/>
    <col min="5884" max="5884" width="10.140625" style="37" customWidth="1"/>
    <col min="5885" max="5885" width="0.42578125" style="37" customWidth="1"/>
    <col min="5886" max="5886" width="2.42578125" style="37" customWidth="1"/>
    <col min="5887" max="5887" width="4.42578125" style="37" customWidth="1"/>
    <col min="5888" max="5888" width="28.85546875" style="37" customWidth="1"/>
    <col min="5889" max="5889" width="2.85546875" style="37" customWidth="1"/>
    <col min="5890" max="5890" width="7.28515625" style="37" customWidth="1"/>
    <col min="5891" max="5891" width="10" style="37" customWidth="1"/>
    <col min="5892" max="5892" width="17.28515625" style="37" customWidth="1"/>
    <col min="5893" max="5893" width="15.42578125" style="37" customWidth="1"/>
    <col min="5894" max="5894" width="17.28515625" style="37" customWidth="1"/>
    <col min="5895" max="5895" width="4.5703125" style="37" customWidth="1"/>
    <col min="5896" max="5896" width="10.140625" style="37" customWidth="1"/>
    <col min="5897" max="6137" width="9.140625" style="37"/>
    <col min="6138" max="6138" width="4.85546875" style="37" customWidth="1"/>
    <col min="6139" max="6139" width="6.5703125" style="37" customWidth="1"/>
    <col min="6140" max="6140" width="10.140625" style="37" customWidth="1"/>
    <col min="6141" max="6141" width="0.42578125" style="37" customWidth="1"/>
    <col min="6142" max="6142" width="2.42578125" style="37" customWidth="1"/>
    <col min="6143" max="6143" width="4.42578125" style="37" customWidth="1"/>
    <col min="6144" max="6144" width="28.85546875" style="37" customWidth="1"/>
    <col min="6145" max="6145" width="2.85546875" style="37" customWidth="1"/>
    <col min="6146" max="6146" width="7.28515625" style="37" customWidth="1"/>
    <col min="6147" max="6147" width="10" style="37" customWidth="1"/>
    <col min="6148" max="6148" width="17.28515625" style="37" customWidth="1"/>
    <col min="6149" max="6149" width="15.42578125" style="37" customWidth="1"/>
    <col min="6150" max="6150" width="17.28515625" style="37" customWidth="1"/>
    <col min="6151" max="6151" width="4.5703125" style="37" customWidth="1"/>
    <col min="6152" max="6152" width="10.140625" style="37" customWidth="1"/>
    <col min="6153" max="6393" width="9.140625" style="37"/>
    <col min="6394" max="6394" width="4.85546875" style="37" customWidth="1"/>
    <col min="6395" max="6395" width="6.5703125" style="37" customWidth="1"/>
    <col min="6396" max="6396" width="10.140625" style="37" customWidth="1"/>
    <col min="6397" max="6397" width="0.42578125" style="37" customWidth="1"/>
    <col min="6398" max="6398" width="2.42578125" style="37" customWidth="1"/>
    <col min="6399" max="6399" width="4.42578125" style="37" customWidth="1"/>
    <col min="6400" max="6400" width="28.85546875" style="37" customWidth="1"/>
    <col min="6401" max="6401" width="2.85546875" style="37" customWidth="1"/>
    <col min="6402" max="6402" width="7.28515625" style="37" customWidth="1"/>
    <col min="6403" max="6403" width="10" style="37" customWidth="1"/>
    <col min="6404" max="6404" width="17.28515625" style="37" customWidth="1"/>
    <col min="6405" max="6405" width="15.42578125" style="37" customWidth="1"/>
    <col min="6406" max="6406" width="17.28515625" style="37" customWidth="1"/>
    <col min="6407" max="6407" width="4.5703125" style="37" customWidth="1"/>
    <col min="6408" max="6408" width="10.140625" style="37" customWidth="1"/>
    <col min="6409" max="6649" width="9.140625" style="37"/>
    <col min="6650" max="6650" width="4.85546875" style="37" customWidth="1"/>
    <col min="6651" max="6651" width="6.5703125" style="37" customWidth="1"/>
    <col min="6652" max="6652" width="10.140625" style="37" customWidth="1"/>
    <col min="6653" max="6653" width="0.42578125" style="37" customWidth="1"/>
    <col min="6654" max="6654" width="2.42578125" style="37" customWidth="1"/>
    <col min="6655" max="6655" width="4.42578125" style="37" customWidth="1"/>
    <col min="6656" max="6656" width="28.85546875" style="37" customWidth="1"/>
    <col min="6657" max="6657" width="2.85546875" style="37" customWidth="1"/>
    <col min="6658" max="6658" width="7.28515625" style="37" customWidth="1"/>
    <col min="6659" max="6659" width="10" style="37" customWidth="1"/>
    <col min="6660" max="6660" width="17.28515625" style="37" customWidth="1"/>
    <col min="6661" max="6661" width="15.42578125" style="37" customWidth="1"/>
    <col min="6662" max="6662" width="17.28515625" style="37" customWidth="1"/>
    <col min="6663" max="6663" width="4.5703125" style="37" customWidth="1"/>
    <col min="6664" max="6664" width="10.140625" style="37" customWidth="1"/>
    <col min="6665" max="6905" width="9.140625" style="37"/>
    <col min="6906" max="6906" width="4.85546875" style="37" customWidth="1"/>
    <col min="6907" max="6907" width="6.5703125" style="37" customWidth="1"/>
    <col min="6908" max="6908" width="10.140625" style="37" customWidth="1"/>
    <col min="6909" max="6909" width="0.42578125" style="37" customWidth="1"/>
    <col min="6910" max="6910" width="2.42578125" style="37" customWidth="1"/>
    <col min="6911" max="6911" width="4.42578125" style="37" customWidth="1"/>
    <col min="6912" max="6912" width="28.85546875" style="37" customWidth="1"/>
    <col min="6913" max="6913" width="2.85546875" style="37" customWidth="1"/>
    <col min="6914" max="6914" width="7.28515625" style="37" customWidth="1"/>
    <col min="6915" max="6915" width="10" style="37" customWidth="1"/>
    <col min="6916" max="6916" width="17.28515625" style="37" customWidth="1"/>
    <col min="6917" max="6917" width="15.42578125" style="37" customWidth="1"/>
    <col min="6918" max="6918" width="17.28515625" style="37" customWidth="1"/>
    <col min="6919" max="6919" width="4.5703125" style="37" customWidth="1"/>
    <col min="6920" max="6920" width="10.140625" style="37" customWidth="1"/>
    <col min="6921" max="7161" width="9.140625" style="37"/>
    <col min="7162" max="7162" width="4.85546875" style="37" customWidth="1"/>
    <col min="7163" max="7163" width="6.5703125" style="37" customWidth="1"/>
    <col min="7164" max="7164" width="10.140625" style="37" customWidth="1"/>
    <col min="7165" max="7165" width="0.42578125" style="37" customWidth="1"/>
    <col min="7166" max="7166" width="2.42578125" style="37" customWidth="1"/>
    <col min="7167" max="7167" width="4.42578125" style="37" customWidth="1"/>
    <col min="7168" max="7168" width="28.85546875" style="37" customWidth="1"/>
    <col min="7169" max="7169" width="2.85546875" style="37" customWidth="1"/>
    <col min="7170" max="7170" width="7.28515625" style="37" customWidth="1"/>
    <col min="7171" max="7171" width="10" style="37" customWidth="1"/>
    <col min="7172" max="7172" width="17.28515625" style="37" customWidth="1"/>
    <col min="7173" max="7173" width="15.42578125" style="37" customWidth="1"/>
    <col min="7174" max="7174" width="17.28515625" style="37" customWidth="1"/>
    <col min="7175" max="7175" width="4.5703125" style="37" customWidth="1"/>
    <col min="7176" max="7176" width="10.140625" style="37" customWidth="1"/>
    <col min="7177" max="7417" width="9.140625" style="37"/>
    <col min="7418" max="7418" width="4.85546875" style="37" customWidth="1"/>
    <col min="7419" max="7419" width="6.5703125" style="37" customWidth="1"/>
    <col min="7420" max="7420" width="10.140625" style="37" customWidth="1"/>
    <col min="7421" max="7421" width="0.42578125" style="37" customWidth="1"/>
    <col min="7422" max="7422" width="2.42578125" style="37" customWidth="1"/>
    <col min="7423" max="7423" width="4.42578125" style="37" customWidth="1"/>
    <col min="7424" max="7424" width="28.85546875" style="37" customWidth="1"/>
    <col min="7425" max="7425" width="2.85546875" style="37" customWidth="1"/>
    <col min="7426" max="7426" width="7.28515625" style="37" customWidth="1"/>
    <col min="7427" max="7427" width="10" style="37" customWidth="1"/>
    <col min="7428" max="7428" width="17.28515625" style="37" customWidth="1"/>
    <col min="7429" max="7429" width="15.42578125" style="37" customWidth="1"/>
    <col min="7430" max="7430" width="17.28515625" style="37" customWidth="1"/>
    <col min="7431" max="7431" width="4.5703125" style="37" customWidth="1"/>
    <col min="7432" max="7432" width="10.140625" style="37" customWidth="1"/>
    <col min="7433" max="7673" width="9.140625" style="37"/>
    <col min="7674" max="7674" width="4.85546875" style="37" customWidth="1"/>
    <col min="7675" max="7675" width="6.5703125" style="37" customWidth="1"/>
    <col min="7676" max="7676" width="10.140625" style="37" customWidth="1"/>
    <col min="7677" max="7677" width="0.42578125" style="37" customWidth="1"/>
    <col min="7678" max="7678" width="2.42578125" style="37" customWidth="1"/>
    <col min="7679" max="7679" width="4.42578125" style="37" customWidth="1"/>
    <col min="7680" max="7680" width="28.85546875" style="37" customWidth="1"/>
    <col min="7681" max="7681" width="2.85546875" style="37" customWidth="1"/>
    <col min="7682" max="7682" width="7.28515625" style="37" customWidth="1"/>
    <col min="7683" max="7683" width="10" style="37" customWidth="1"/>
    <col min="7684" max="7684" width="17.28515625" style="37" customWidth="1"/>
    <col min="7685" max="7685" width="15.42578125" style="37" customWidth="1"/>
    <col min="7686" max="7686" width="17.28515625" style="37" customWidth="1"/>
    <col min="7687" max="7687" width="4.5703125" style="37" customWidth="1"/>
    <col min="7688" max="7688" width="10.140625" style="37" customWidth="1"/>
    <col min="7689" max="7929" width="9.140625" style="37"/>
    <col min="7930" max="7930" width="4.85546875" style="37" customWidth="1"/>
    <col min="7931" max="7931" width="6.5703125" style="37" customWidth="1"/>
    <col min="7932" max="7932" width="10.140625" style="37" customWidth="1"/>
    <col min="7933" max="7933" width="0.42578125" style="37" customWidth="1"/>
    <col min="7934" max="7934" width="2.42578125" style="37" customWidth="1"/>
    <col min="7935" max="7935" width="4.42578125" style="37" customWidth="1"/>
    <col min="7936" max="7936" width="28.85546875" style="37" customWidth="1"/>
    <col min="7937" max="7937" width="2.85546875" style="37" customWidth="1"/>
    <col min="7938" max="7938" width="7.28515625" style="37" customWidth="1"/>
    <col min="7939" max="7939" width="10" style="37" customWidth="1"/>
    <col min="7940" max="7940" width="17.28515625" style="37" customWidth="1"/>
    <col min="7941" max="7941" width="15.42578125" style="37" customWidth="1"/>
    <col min="7942" max="7942" width="17.28515625" style="37" customWidth="1"/>
    <col min="7943" max="7943" width="4.5703125" style="37" customWidth="1"/>
    <col min="7944" max="7944" width="10.140625" style="37" customWidth="1"/>
    <col min="7945" max="8185" width="9.140625" style="37"/>
    <col min="8186" max="8186" width="4.85546875" style="37" customWidth="1"/>
    <col min="8187" max="8187" width="6.5703125" style="37" customWidth="1"/>
    <col min="8188" max="8188" width="10.140625" style="37" customWidth="1"/>
    <col min="8189" max="8189" width="0.42578125" style="37" customWidth="1"/>
    <col min="8190" max="8190" width="2.42578125" style="37" customWidth="1"/>
    <col min="8191" max="8191" width="4.42578125" style="37" customWidth="1"/>
    <col min="8192" max="8192" width="28.85546875" style="37" customWidth="1"/>
    <col min="8193" max="8193" width="2.85546875" style="37" customWidth="1"/>
    <col min="8194" max="8194" width="7.28515625" style="37" customWidth="1"/>
    <col min="8195" max="8195" width="10" style="37" customWidth="1"/>
    <col min="8196" max="8196" width="17.28515625" style="37" customWidth="1"/>
    <col min="8197" max="8197" width="15.42578125" style="37" customWidth="1"/>
    <col min="8198" max="8198" width="17.28515625" style="37" customWidth="1"/>
    <col min="8199" max="8199" width="4.5703125" style="37" customWidth="1"/>
    <col min="8200" max="8200" width="10.140625" style="37" customWidth="1"/>
    <col min="8201" max="8441" width="9.140625" style="37"/>
    <col min="8442" max="8442" width="4.85546875" style="37" customWidth="1"/>
    <col min="8443" max="8443" width="6.5703125" style="37" customWidth="1"/>
    <col min="8444" max="8444" width="10.140625" style="37" customWidth="1"/>
    <col min="8445" max="8445" width="0.42578125" style="37" customWidth="1"/>
    <col min="8446" max="8446" width="2.42578125" style="37" customWidth="1"/>
    <col min="8447" max="8447" width="4.42578125" style="37" customWidth="1"/>
    <col min="8448" max="8448" width="28.85546875" style="37" customWidth="1"/>
    <col min="8449" max="8449" width="2.85546875" style="37" customWidth="1"/>
    <col min="8450" max="8450" width="7.28515625" style="37" customWidth="1"/>
    <col min="8451" max="8451" width="10" style="37" customWidth="1"/>
    <col min="8452" max="8452" width="17.28515625" style="37" customWidth="1"/>
    <col min="8453" max="8453" width="15.42578125" style="37" customWidth="1"/>
    <col min="8454" max="8454" width="17.28515625" style="37" customWidth="1"/>
    <col min="8455" max="8455" width="4.5703125" style="37" customWidth="1"/>
    <col min="8456" max="8456" width="10.140625" style="37" customWidth="1"/>
    <col min="8457" max="8697" width="9.140625" style="37"/>
    <col min="8698" max="8698" width="4.85546875" style="37" customWidth="1"/>
    <col min="8699" max="8699" width="6.5703125" style="37" customWidth="1"/>
    <col min="8700" max="8700" width="10.140625" style="37" customWidth="1"/>
    <col min="8701" max="8701" width="0.42578125" style="37" customWidth="1"/>
    <col min="8702" max="8702" width="2.42578125" style="37" customWidth="1"/>
    <col min="8703" max="8703" width="4.42578125" style="37" customWidth="1"/>
    <col min="8704" max="8704" width="28.85546875" style="37" customWidth="1"/>
    <col min="8705" max="8705" width="2.85546875" style="37" customWidth="1"/>
    <col min="8706" max="8706" width="7.28515625" style="37" customWidth="1"/>
    <col min="8707" max="8707" width="10" style="37" customWidth="1"/>
    <col min="8708" max="8708" width="17.28515625" style="37" customWidth="1"/>
    <col min="8709" max="8709" width="15.42578125" style="37" customWidth="1"/>
    <col min="8710" max="8710" width="17.28515625" style="37" customWidth="1"/>
    <col min="8711" max="8711" width="4.5703125" style="37" customWidth="1"/>
    <col min="8712" max="8712" width="10.140625" style="37" customWidth="1"/>
    <col min="8713" max="8953" width="9.140625" style="37"/>
    <col min="8954" max="8954" width="4.85546875" style="37" customWidth="1"/>
    <col min="8955" max="8955" width="6.5703125" style="37" customWidth="1"/>
    <col min="8956" max="8956" width="10.140625" style="37" customWidth="1"/>
    <col min="8957" max="8957" width="0.42578125" style="37" customWidth="1"/>
    <col min="8958" max="8958" width="2.42578125" style="37" customWidth="1"/>
    <col min="8959" max="8959" width="4.42578125" style="37" customWidth="1"/>
    <col min="8960" max="8960" width="28.85546875" style="37" customWidth="1"/>
    <col min="8961" max="8961" width="2.85546875" style="37" customWidth="1"/>
    <col min="8962" max="8962" width="7.28515625" style="37" customWidth="1"/>
    <col min="8963" max="8963" width="10" style="37" customWidth="1"/>
    <col min="8964" max="8964" width="17.28515625" style="37" customWidth="1"/>
    <col min="8965" max="8965" width="15.42578125" style="37" customWidth="1"/>
    <col min="8966" max="8966" width="17.28515625" style="37" customWidth="1"/>
    <col min="8967" max="8967" width="4.5703125" style="37" customWidth="1"/>
    <col min="8968" max="8968" width="10.140625" style="37" customWidth="1"/>
    <col min="8969" max="9209" width="9.140625" style="37"/>
    <col min="9210" max="9210" width="4.85546875" style="37" customWidth="1"/>
    <col min="9211" max="9211" width="6.5703125" style="37" customWidth="1"/>
    <col min="9212" max="9212" width="10.140625" style="37" customWidth="1"/>
    <col min="9213" max="9213" width="0.42578125" style="37" customWidth="1"/>
    <col min="9214" max="9214" width="2.42578125" style="37" customWidth="1"/>
    <col min="9215" max="9215" width="4.42578125" style="37" customWidth="1"/>
    <col min="9216" max="9216" width="28.85546875" style="37" customWidth="1"/>
    <col min="9217" max="9217" width="2.85546875" style="37" customWidth="1"/>
    <col min="9218" max="9218" width="7.28515625" style="37" customWidth="1"/>
    <col min="9219" max="9219" width="10" style="37" customWidth="1"/>
    <col min="9220" max="9220" width="17.28515625" style="37" customWidth="1"/>
    <col min="9221" max="9221" width="15.42578125" style="37" customWidth="1"/>
    <col min="9222" max="9222" width="17.28515625" style="37" customWidth="1"/>
    <col min="9223" max="9223" width="4.5703125" style="37" customWidth="1"/>
    <col min="9224" max="9224" width="10.140625" style="37" customWidth="1"/>
    <col min="9225" max="9465" width="9.140625" style="37"/>
    <col min="9466" max="9466" width="4.85546875" style="37" customWidth="1"/>
    <col min="9467" max="9467" width="6.5703125" style="37" customWidth="1"/>
    <col min="9468" max="9468" width="10.140625" style="37" customWidth="1"/>
    <col min="9469" max="9469" width="0.42578125" style="37" customWidth="1"/>
    <col min="9470" max="9470" width="2.42578125" style="37" customWidth="1"/>
    <col min="9471" max="9471" width="4.42578125" style="37" customWidth="1"/>
    <col min="9472" max="9472" width="28.85546875" style="37" customWidth="1"/>
    <col min="9473" max="9473" width="2.85546875" style="37" customWidth="1"/>
    <col min="9474" max="9474" width="7.28515625" style="37" customWidth="1"/>
    <col min="9475" max="9475" width="10" style="37" customWidth="1"/>
    <col min="9476" max="9476" width="17.28515625" style="37" customWidth="1"/>
    <col min="9477" max="9477" width="15.42578125" style="37" customWidth="1"/>
    <col min="9478" max="9478" width="17.28515625" style="37" customWidth="1"/>
    <col min="9479" max="9479" width="4.5703125" style="37" customWidth="1"/>
    <col min="9480" max="9480" width="10.140625" style="37" customWidth="1"/>
    <col min="9481" max="9721" width="9.140625" style="37"/>
    <col min="9722" max="9722" width="4.85546875" style="37" customWidth="1"/>
    <col min="9723" max="9723" width="6.5703125" style="37" customWidth="1"/>
    <col min="9724" max="9724" width="10.140625" style="37" customWidth="1"/>
    <col min="9725" max="9725" width="0.42578125" style="37" customWidth="1"/>
    <col min="9726" max="9726" width="2.42578125" style="37" customWidth="1"/>
    <col min="9727" max="9727" width="4.42578125" style="37" customWidth="1"/>
    <col min="9728" max="9728" width="28.85546875" style="37" customWidth="1"/>
    <col min="9729" max="9729" width="2.85546875" style="37" customWidth="1"/>
    <col min="9730" max="9730" width="7.28515625" style="37" customWidth="1"/>
    <col min="9731" max="9731" width="10" style="37" customWidth="1"/>
    <col min="9732" max="9732" width="17.28515625" style="37" customWidth="1"/>
    <col min="9733" max="9733" width="15.42578125" style="37" customWidth="1"/>
    <col min="9734" max="9734" width="17.28515625" style="37" customWidth="1"/>
    <col min="9735" max="9735" width="4.5703125" style="37" customWidth="1"/>
    <col min="9736" max="9736" width="10.140625" style="37" customWidth="1"/>
    <col min="9737" max="9977" width="9.140625" style="37"/>
    <col min="9978" max="9978" width="4.85546875" style="37" customWidth="1"/>
    <col min="9979" max="9979" width="6.5703125" style="37" customWidth="1"/>
    <col min="9980" max="9980" width="10.140625" style="37" customWidth="1"/>
    <col min="9981" max="9981" width="0.42578125" style="37" customWidth="1"/>
    <col min="9982" max="9982" width="2.42578125" style="37" customWidth="1"/>
    <col min="9983" max="9983" width="4.42578125" style="37" customWidth="1"/>
    <col min="9984" max="9984" width="28.85546875" style="37" customWidth="1"/>
    <col min="9985" max="9985" width="2.85546875" style="37" customWidth="1"/>
    <col min="9986" max="9986" width="7.28515625" style="37" customWidth="1"/>
    <col min="9987" max="9987" width="10" style="37" customWidth="1"/>
    <col min="9988" max="9988" width="17.28515625" style="37" customWidth="1"/>
    <col min="9989" max="9989" width="15.42578125" style="37" customWidth="1"/>
    <col min="9990" max="9990" width="17.28515625" style="37" customWidth="1"/>
    <col min="9991" max="9991" width="4.5703125" style="37" customWidth="1"/>
    <col min="9992" max="9992" width="10.140625" style="37" customWidth="1"/>
    <col min="9993" max="10233" width="9.140625" style="37"/>
    <col min="10234" max="10234" width="4.85546875" style="37" customWidth="1"/>
    <col min="10235" max="10235" width="6.5703125" style="37" customWidth="1"/>
    <col min="10236" max="10236" width="10.140625" style="37" customWidth="1"/>
    <col min="10237" max="10237" width="0.42578125" style="37" customWidth="1"/>
    <col min="10238" max="10238" width="2.42578125" style="37" customWidth="1"/>
    <col min="10239" max="10239" width="4.42578125" style="37" customWidth="1"/>
    <col min="10240" max="10240" width="28.85546875" style="37" customWidth="1"/>
    <col min="10241" max="10241" width="2.85546875" style="37" customWidth="1"/>
    <col min="10242" max="10242" width="7.28515625" style="37" customWidth="1"/>
    <col min="10243" max="10243" width="10" style="37" customWidth="1"/>
    <col min="10244" max="10244" width="17.28515625" style="37" customWidth="1"/>
    <col min="10245" max="10245" width="15.42578125" style="37" customWidth="1"/>
    <col min="10246" max="10246" width="17.28515625" style="37" customWidth="1"/>
    <col min="10247" max="10247" width="4.5703125" style="37" customWidth="1"/>
    <col min="10248" max="10248" width="10.140625" style="37" customWidth="1"/>
    <col min="10249" max="10489" width="9.140625" style="37"/>
    <col min="10490" max="10490" width="4.85546875" style="37" customWidth="1"/>
    <col min="10491" max="10491" width="6.5703125" style="37" customWidth="1"/>
    <col min="10492" max="10492" width="10.140625" style="37" customWidth="1"/>
    <col min="10493" max="10493" width="0.42578125" style="37" customWidth="1"/>
    <col min="10494" max="10494" width="2.42578125" style="37" customWidth="1"/>
    <col min="10495" max="10495" width="4.42578125" style="37" customWidth="1"/>
    <col min="10496" max="10496" width="28.85546875" style="37" customWidth="1"/>
    <col min="10497" max="10497" width="2.85546875" style="37" customWidth="1"/>
    <col min="10498" max="10498" width="7.28515625" style="37" customWidth="1"/>
    <col min="10499" max="10499" width="10" style="37" customWidth="1"/>
    <col min="10500" max="10500" width="17.28515625" style="37" customWidth="1"/>
    <col min="10501" max="10501" width="15.42578125" style="37" customWidth="1"/>
    <col min="10502" max="10502" width="17.28515625" style="37" customWidth="1"/>
    <col min="10503" max="10503" width="4.5703125" style="37" customWidth="1"/>
    <col min="10504" max="10504" width="10.140625" style="37" customWidth="1"/>
    <col min="10505" max="10745" width="9.140625" style="37"/>
    <col min="10746" max="10746" width="4.85546875" style="37" customWidth="1"/>
    <col min="10747" max="10747" width="6.5703125" style="37" customWidth="1"/>
    <col min="10748" max="10748" width="10.140625" style="37" customWidth="1"/>
    <col min="10749" max="10749" width="0.42578125" style="37" customWidth="1"/>
    <col min="10750" max="10750" width="2.42578125" style="37" customWidth="1"/>
    <col min="10751" max="10751" width="4.42578125" style="37" customWidth="1"/>
    <col min="10752" max="10752" width="28.85546875" style="37" customWidth="1"/>
    <col min="10753" max="10753" width="2.85546875" style="37" customWidth="1"/>
    <col min="10754" max="10754" width="7.28515625" style="37" customWidth="1"/>
    <col min="10755" max="10755" width="10" style="37" customWidth="1"/>
    <col min="10756" max="10756" width="17.28515625" style="37" customWidth="1"/>
    <col min="10757" max="10757" width="15.42578125" style="37" customWidth="1"/>
    <col min="10758" max="10758" width="17.28515625" style="37" customWidth="1"/>
    <col min="10759" max="10759" width="4.5703125" style="37" customWidth="1"/>
    <col min="10760" max="10760" width="10.140625" style="37" customWidth="1"/>
    <col min="10761" max="11001" width="9.140625" style="37"/>
    <col min="11002" max="11002" width="4.85546875" style="37" customWidth="1"/>
    <col min="11003" max="11003" width="6.5703125" style="37" customWidth="1"/>
    <col min="11004" max="11004" width="10.140625" style="37" customWidth="1"/>
    <col min="11005" max="11005" width="0.42578125" style="37" customWidth="1"/>
    <col min="11006" max="11006" width="2.42578125" style="37" customWidth="1"/>
    <col min="11007" max="11007" width="4.42578125" style="37" customWidth="1"/>
    <col min="11008" max="11008" width="28.85546875" style="37" customWidth="1"/>
    <col min="11009" max="11009" width="2.85546875" style="37" customWidth="1"/>
    <col min="11010" max="11010" width="7.28515625" style="37" customWidth="1"/>
    <col min="11011" max="11011" width="10" style="37" customWidth="1"/>
    <col min="11012" max="11012" width="17.28515625" style="37" customWidth="1"/>
    <col min="11013" max="11013" width="15.42578125" style="37" customWidth="1"/>
    <col min="11014" max="11014" width="17.28515625" style="37" customWidth="1"/>
    <col min="11015" max="11015" width="4.5703125" style="37" customWidth="1"/>
    <col min="11016" max="11016" width="10.140625" style="37" customWidth="1"/>
    <col min="11017" max="11257" width="9.140625" style="37"/>
    <col min="11258" max="11258" width="4.85546875" style="37" customWidth="1"/>
    <col min="11259" max="11259" width="6.5703125" style="37" customWidth="1"/>
    <col min="11260" max="11260" width="10.140625" style="37" customWidth="1"/>
    <col min="11261" max="11261" width="0.42578125" style="37" customWidth="1"/>
    <col min="11262" max="11262" width="2.42578125" style="37" customWidth="1"/>
    <col min="11263" max="11263" width="4.42578125" style="37" customWidth="1"/>
    <col min="11264" max="11264" width="28.85546875" style="37" customWidth="1"/>
    <col min="11265" max="11265" width="2.85546875" style="37" customWidth="1"/>
    <col min="11266" max="11266" width="7.28515625" style="37" customWidth="1"/>
    <col min="11267" max="11267" width="10" style="37" customWidth="1"/>
    <col min="11268" max="11268" width="17.28515625" style="37" customWidth="1"/>
    <col min="11269" max="11269" width="15.42578125" style="37" customWidth="1"/>
    <col min="11270" max="11270" width="17.28515625" style="37" customWidth="1"/>
    <col min="11271" max="11271" width="4.5703125" style="37" customWidth="1"/>
    <col min="11272" max="11272" width="10.140625" style="37" customWidth="1"/>
    <col min="11273" max="11513" width="9.140625" style="37"/>
    <col min="11514" max="11514" width="4.85546875" style="37" customWidth="1"/>
    <col min="11515" max="11515" width="6.5703125" style="37" customWidth="1"/>
    <col min="11516" max="11516" width="10.140625" style="37" customWidth="1"/>
    <col min="11517" max="11517" width="0.42578125" style="37" customWidth="1"/>
    <col min="11518" max="11518" width="2.42578125" style="37" customWidth="1"/>
    <col min="11519" max="11519" width="4.42578125" style="37" customWidth="1"/>
    <col min="11520" max="11520" width="28.85546875" style="37" customWidth="1"/>
    <col min="11521" max="11521" width="2.85546875" style="37" customWidth="1"/>
    <col min="11522" max="11522" width="7.28515625" style="37" customWidth="1"/>
    <col min="11523" max="11523" width="10" style="37" customWidth="1"/>
    <col min="11524" max="11524" width="17.28515625" style="37" customWidth="1"/>
    <col min="11525" max="11525" width="15.42578125" style="37" customWidth="1"/>
    <col min="11526" max="11526" width="17.28515625" style="37" customWidth="1"/>
    <col min="11527" max="11527" width="4.5703125" style="37" customWidth="1"/>
    <col min="11528" max="11528" width="10.140625" style="37" customWidth="1"/>
    <col min="11529" max="11769" width="9.140625" style="37"/>
    <col min="11770" max="11770" width="4.85546875" style="37" customWidth="1"/>
    <col min="11771" max="11771" width="6.5703125" style="37" customWidth="1"/>
    <col min="11772" max="11772" width="10.140625" style="37" customWidth="1"/>
    <col min="11773" max="11773" width="0.42578125" style="37" customWidth="1"/>
    <col min="11774" max="11774" width="2.42578125" style="37" customWidth="1"/>
    <col min="11775" max="11775" width="4.42578125" style="37" customWidth="1"/>
    <col min="11776" max="11776" width="28.85546875" style="37" customWidth="1"/>
    <col min="11777" max="11777" width="2.85546875" style="37" customWidth="1"/>
    <col min="11778" max="11778" width="7.28515625" style="37" customWidth="1"/>
    <col min="11779" max="11779" width="10" style="37" customWidth="1"/>
    <col min="11780" max="11780" width="17.28515625" style="37" customWidth="1"/>
    <col min="11781" max="11781" width="15.42578125" style="37" customWidth="1"/>
    <col min="11782" max="11782" width="17.28515625" style="37" customWidth="1"/>
    <col min="11783" max="11783" width="4.5703125" style="37" customWidth="1"/>
    <col min="11784" max="11784" width="10.140625" style="37" customWidth="1"/>
    <col min="11785" max="12025" width="9.140625" style="37"/>
    <col min="12026" max="12026" width="4.85546875" style="37" customWidth="1"/>
    <col min="12027" max="12027" width="6.5703125" style="37" customWidth="1"/>
    <col min="12028" max="12028" width="10.140625" style="37" customWidth="1"/>
    <col min="12029" max="12029" width="0.42578125" style="37" customWidth="1"/>
    <col min="12030" max="12030" width="2.42578125" style="37" customWidth="1"/>
    <col min="12031" max="12031" width="4.42578125" style="37" customWidth="1"/>
    <col min="12032" max="12032" width="28.85546875" style="37" customWidth="1"/>
    <col min="12033" max="12033" width="2.85546875" style="37" customWidth="1"/>
    <col min="12034" max="12034" width="7.28515625" style="37" customWidth="1"/>
    <col min="12035" max="12035" width="10" style="37" customWidth="1"/>
    <col min="12036" max="12036" width="17.28515625" style="37" customWidth="1"/>
    <col min="12037" max="12037" width="15.42578125" style="37" customWidth="1"/>
    <col min="12038" max="12038" width="17.28515625" style="37" customWidth="1"/>
    <col min="12039" max="12039" width="4.5703125" style="37" customWidth="1"/>
    <col min="12040" max="12040" width="10.140625" style="37" customWidth="1"/>
    <col min="12041" max="12281" width="9.140625" style="37"/>
    <col min="12282" max="12282" width="4.85546875" style="37" customWidth="1"/>
    <col min="12283" max="12283" width="6.5703125" style="37" customWidth="1"/>
    <col min="12284" max="12284" width="10.140625" style="37" customWidth="1"/>
    <col min="12285" max="12285" width="0.42578125" style="37" customWidth="1"/>
    <col min="12286" max="12286" width="2.42578125" style="37" customWidth="1"/>
    <col min="12287" max="12287" width="4.42578125" style="37" customWidth="1"/>
    <col min="12288" max="12288" width="28.85546875" style="37" customWidth="1"/>
    <col min="12289" max="12289" width="2.85546875" style="37" customWidth="1"/>
    <col min="12290" max="12290" width="7.28515625" style="37" customWidth="1"/>
    <col min="12291" max="12291" width="10" style="37" customWidth="1"/>
    <col min="12292" max="12292" width="17.28515625" style="37" customWidth="1"/>
    <col min="12293" max="12293" width="15.42578125" style="37" customWidth="1"/>
    <col min="12294" max="12294" width="17.28515625" style="37" customWidth="1"/>
    <col min="12295" max="12295" width="4.5703125" style="37" customWidth="1"/>
    <col min="12296" max="12296" width="10.140625" style="37" customWidth="1"/>
    <col min="12297" max="12537" width="9.140625" style="37"/>
    <col min="12538" max="12538" width="4.85546875" style="37" customWidth="1"/>
    <col min="12539" max="12539" width="6.5703125" style="37" customWidth="1"/>
    <col min="12540" max="12540" width="10.140625" style="37" customWidth="1"/>
    <col min="12541" max="12541" width="0.42578125" style="37" customWidth="1"/>
    <col min="12542" max="12542" width="2.42578125" style="37" customWidth="1"/>
    <col min="12543" max="12543" width="4.42578125" style="37" customWidth="1"/>
    <col min="12544" max="12544" width="28.85546875" style="37" customWidth="1"/>
    <col min="12545" max="12545" width="2.85546875" style="37" customWidth="1"/>
    <col min="12546" max="12546" width="7.28515625" style="37" customWidth="1"/>
    <col min="12547" max="12547" width="10" style="37" customWidth="1"/>
    <col min="12548" max="12548" width="17.28515625" style="37" customWidth="1"/>
    <col min="12549" max="12549" width="15.42578125" style="37" customWidth="1"/>
    <col min="12550" max="12550" width="17.28515625" style="37" customWidth="1"/>
    <col min="12551" max="12551" width="4.5703125" style="37" customWidth="1"/>
    <col min="12552" max="12552" width="10.140625" style="37" customWidth="1"/>
    <col min="12553" max="12793" width="9.140625" style="37"/>
    <col min="12794" max="12794" width="4.85546875" style="37" customWidth="1"/>
    <col min="12795" max="12795" width="6.5703125" style="37" customWidth="1"/>
    <col min="12796" max="12796" width="10.140625" style="37" customWidth="1"/>
    <col min="12797" max="12797" width="0.42578125" style="37" customWidth="1"/>
    <col min="12798" max="12798" width="2.42578125" style="37" customWidth="1"/>
    <col min="12799" max="12799" width="4.42578125" style="37" customWidth="1"/>
    <col min="12800" max="12800" width="28.85546875" style="37" customWidth="1"/>
    <col min="12801" max="12801" width="2.85546875" style="37" customWidth="1"/>
    <col min="12802" max="12802" width="7.28515625" style="37" customWidth="1"/>
    <col min="12803" max="12803" width="10" style="37" customWidth="1"/>
    <col min="12804" max="12804" width="17.28515625" style="37" customWidth="1"/>
    <col min="12805" max="12805" width="15.42578125" style="37" customWidth="1"/>
    <col min="12806" max="12806" width="17.28515625" style="37" customWidth="1"/>
    <col min="12807" max="12807" width="4.5703125" style="37" customWidth="1"/>
    <col min="12808" max="12808" width="10.140625" style="37" customWidth="1"/>
    <col min="12809" max="13049" width="9.140625" style="37"/>
    <col min="13050" max="13050" width="4.85546875" style="37" customWidth="1"/>
    <col min="13051" max="13051" width="6.5703125" style="37" customWidth="1"/>
    <col min="13052" max="13052" width="10.140625" style="37" customWidth="1"/>
    <col min="13053" max="13053" width="0.42578125" style="37" customWidth="1"/>
    <col min="13054" max="13054" width="2.42578125" style="37" customWidth="1"/>
    <col min="13055" max="13055" width="4.42578125" style="37" customWidth="1"/>
    <col min="13056" max="13056" width="28.85546875" style="37" customWidth="1"/>
    <col min="13057" max="13057" width="2.85546875" style="37" customWidth="1"/>
    <col min="13058" max="13058" width="7.28515625" style="37" customWidth="1"/>
    <col min="13059" max="13059" width="10" style="37" customWidth="1"/>
    <col min="13060" max="13060" width="17.28515625" style="37" customWidth="1"/>
    <col min="13061" max="13061" width="15.42578125" style="37" customWidth="1"/>
    <col min="13062" max="13062" width="17.28515625" style="37" customWidth="1"/>
    <col min="13063" max="13063" width="4.5703125" style="37" customWidth="1"/>
    <col min="13064" max="13064" width="10.140625" style="37" customWidth="1"/>
    <col min="13065" max="13305" width="9.140625" style="37"/>
    <col min="13306" max="13306" width="4.85546875" style="37" customWidth="1"/>
    <col min="13307" max="13307" width="6.5703125" style="37" customWidth="1"/>
    <col min="13308" max="13308" width="10.140625" style="37" customWidth="1"/>
    <col min="13309" max="13309" width="0.42578125" style="37" customWidth="1"/>
    <col min="13310" max="13310" width="2.42578125" style="37" customWidth="1"/>
    <col min="13311" max="13311" width="4.42578125" style="37" customWidth="1"/>
    <col min="13312" max="13312" width="28.85546875" style="37" customWidth="1"/>
    <col min="13313" max="13313" width="2.85546875" style="37" customWidth="1"/>
    <col min="13314" max="13314" width="7.28515625" style="37" customWidth="1"/>
    <col min="13315" max="13315" width="10" style="37" customWidth="1"/>
    <col min="13316" max="13316" width="17.28515625" style="37" customWidth="1"/>
    <col min="13317" max="13317" width="15.42578125" style="37" customWidth="1"/>
    <col min="13318" max="13318" width="17.28515625" style="37" customWidth="1"/>
    <col min="13319" max="13319" width="4.5703125" style="37" customWidth="1"/>
    <col min="13320" max="13320" width="10.140625" style="37" customWidth="1"/>
    <col min="13321" max="13561" width="9.140625" style="37"/>
    <col min="13562" max="13562" width="4.85546875" style="37" customWidth="1"/>
    <col min="13563" max="13563" width="6.5703125" style="37" customWidth="1"/>
    <col min="13564" max="13564" width="10.140625" style="37" customWidth="1"/>
    <col min="13565" max="13565" width="0.42578125" style="37" customWidth="1"/>
    <col min="13566" max="13566" width="2.42578125" style="37" customWidth="1"/>
    <col min="13567" max="13567" width="4.42578125" style="37" customWidth="1"/>
    <col min="13568" max="13568" width="28.85546875" style="37" customWidth="1"/>
    <col min="13569" max="13569" width="2.85546875" style="37" customWidth="1"/>
    <col min="13570" max="13570" width="7.28515625" style="37" customWidth="1"/>
    <col min="13571" max="13571" width="10" style="37" customWidth="1"/>
    <col min="13572" max="13572" width="17.28515625" style="37" customWidth="1"/>
    <col min="13573" max="13573" width="15.42578125" style="37" customWidth="1"/>
    <col min="13574" max="13574" width="17.28515625" style="37" customWidth="1"/>
    <col min="13575" max="13575" width="4.5703125" style="37" customWidth="1"/>
    <col min="13576" max="13576" width="10.140625" style="37" customWidth="1"/>
    <col min="13577" max="13817" width="9.140625" style="37"/>
    <col min="13818" max="13818" width="4.85546875" style="37" customWidth="1"/>
    <col min="13819" max="13819" width="6.5703125" style="37" customWidth="1"/>
    <col min="13820" max="13820" width="10.140625" style="37" customWidth="1"/>
    <col min="13821" max="13821" width="0.42578125" style="37" customWidth="1"/>
    <col min="13822" max="13822" width="2.42578125" style="37" customWidth="1"/>
    <col min="13823" max="13823" width="4.42578125" style="37" customWidth="1"/>
    <col min="13824" max="13824" width="28.85546875" style="37" customWidth="1"/>
    <col min="13825" max="13825" width="2.85546875" style="37" customWidth="1"/>
    <col min="13826" max="13826" width="7.28515625" style="37" customWidth="1"/>
    <col min="13827" max="13827" width="10" style="37" customWidth="1"/>
    <col min="13828" max="13828" width="17.28515625" style="37" customWidth="1"/>
    <col min="13829" max="13829" width="15.42578125" style="37" customWidth="1"/>
    <col min="13830" max="13830" width="17.28515625" style="37" customWidth="1"/>
    <col min="13831" max="13831" width="4.5703125" style="37" customWidth="1"/>
    <col min="13832" max="13832" width="10.140625" style="37" customWidth="1"/>
    <col min="13833" max="14073" width="9.140625" style="37"/>
    <col min="14074" max="14074" width="4.85546875" style="37" customWidth="1"/>
    <col min="14075" max="14075" width="6.5703125" style="37" customWidth="1"/>
    <col min="14076" max="14076" width="10.140625" style="37" customWidth="1"/>
    <col min="14077" max="14077" width="0.42578125" style="37" customWidth="1"/>
    <col min="14078" max="14078" width="2.42578125" style="37" customWidth="1"/>
    <col min="14079" max="14079" width="4.42578125" style="37" customWidth="1"/>
    <col min="14080" max="14080" width="28.85546875" style="37" customWidth="1"/>
    <col min="14081" max="14081" width="2.85546875" style="37" customWidth="1"/>
    <col min="14082" max="14082" width="7.28515625" style="37" customWidth="1"/>
    <col min="14083" max="14083" width="10" style="37" customWidth="1"/>
    <col min="14084" max="14084" width="17.28515625" style="37" customWidth="1"/>
    <col min="14085" max="14085" width="15.42578125" style="37" customWidth="1"/>
    <col min="14086" max="14086" width="17.28515625" style="37" customWidth="1"/>
    <col min="14087" max="14087" width="4.5703125" style="37" customWidth="1"/>
    <col min="14088" max="14088" width="10.140625" style="37" customWidth="1"/>
    <col min="14089" max="14329" width="9.140625" style="37"/>
    <col min="14330" max="14330" width="4.85546875" style="37" customWidth="1"/>
    <col min="14331" max="14331" width="6.5703125" style="37" customWidth="1"/>
    <col min="14332" max="14332" width="10.140625" style="37" customWidth="1"/>
    <col min="14333" max="14333" width="0.42578125" style="37" customWidth="1"/>
    <col min="14334" max="14334" width="2.42578125" style="37" customWidth="1"/>
    <col min="14335" max="14335" width="4.42578125" style="37" customWidth="1"/>
    <col min="14336" max="14336" width="28.85546875" style="37" customWidth="1"/>
    <col min="14337" max="14337" width="2.85546875" style="37" customWidth="1"/>
    <col min="14338" max="14338" width="7.28515625" style="37" customWidth="1"/>
    <col min="14339" max="14339" width="10" style="37" customWidth="1"/>
    <col min="14340" max="14340" width="17.28515625" style="37" customWidth="1"/>
    <col min="14341" max="14341" width="15.42578125" style="37" customWidth="1"/>
    <col min="14342" max="14342" width="17.28515625" style="37" customWidth="1"/>
    <col min="14343" max="14343" width="4.5703125" style="37" customWidth="1"/>
    <col min="14344" max="14344" width="10.140625" style="37" customWidth="1"/>
    <col min="14345" max="14585" width="9.140625" style="37"/>
    <col min="14586" max="14586" width="4.85546875" style="37" customWidth="1"/>
    <col min="14587" max="14587" width="6.5703125" style="37" customWidth="1"/>
    <col min="14588" max="14588" width="10.140625" style="37" customWidth="1"/>
    <col min="14589" max="14589" width="0.42578125" style="37" customWidth="1"/>
    <col min="14590" max="14590" width="2.42578125" style="37" customWidth="1"/>
    <col min="14591" max="14591" width="4.42578125" style="37" customWidth="1"/>
    <col min="14592" max="14592" width="28.85546875" style="37" customWidth="1"/>
    <col min="14593" max="14593" width="2.85546875" style="37" customWidth="1"/>
    <col min="14594" max="14594" width="7.28515625" style="37" customWidth="1"/>
    <col min="14595" max="14595" width="10" style="37" customWidth="1"/>
    <col min="14596" max="14596" width="17.28515625" style="37" customWidth="1"/>
    <col min="14597" max="14597" width="15.42578125" style="37" customWidth="1"/>
    <col min="14598" max="14598" width="17.28515625" style="37" customWidth="1"/>
    <col min="14599" max="14599" width="4.5703125" style="37" customWidth="1"/>
    <col min="14600" max="14600" width="10.140625" style="37" customWidth="1"/>
    <col min="14601" max="14841" width="9.140625" style="37"/>
    <col min="14842" max="14842" width="4.85546875" style="37" customWidth="1"/>
    <col min="14843" max="14843" width="6.5703125" style="37" customWidth="1"/>
    <col min="14844" max="14844" width="10.140625" style="37" customWidth="1"/>
    <col min="14845" max="14845" width="0.42578125" style="37" customWidth="1"/>
    <col min="14846" max="14846" width="2.42578125" style="37" customWidth="1"/>
    <col min="14847" max="14847" width="4.42578125" style="37" customWidth="1"/>
    <col min="14848" max="14848" width="28.85546875" style="37" customWidth="1"/>
    <col min="14849" max="14849" width="2.85546875" style="37" customWidth="1"/>
    <col min="14850" max="14850" width="7.28515625" style="37" customWidth="1"/>
    <col min="14851" max="14851" width="10" style="37" customWidth="1"/>
    <col min="14852" max="14852" width="17.28515625" style="37" customWidth="1"/>
    <col min="14853" max="14853" width="15.42578125" style="37" customWidth="1"/>
    <col min="14854" max="14854" width="17.28515625" style="37" customWidth="1"/>
    <col min="14855" max="14855" width="4.5703125" style="37" customWidth="1"/>
    <col min="14856" max="14856" width="10.140625" style="37" customWidth="1"/>
    <col min="14857" max="15097" width="9.140625" style="37"/>
    <col min="15098" max="15098" width="4.85546875" style="37" customWidth="1"/>
    <col min="15099" max="15099" width="6.5703125" style="37" customWidth="1"/>
    <col min="15100" max="15100" width="10.140625" style="37" customWidth="1"/>
    <col min="15101" max="15101" width="0.42578125" style="37" customWidth="1"/>
    <col min="15102" max="15102" width="2.42578125" style="37" customWidth="1"/>
    <col min="15103" max="15103" width="4.42578125" style="37" customWidth="1"/>
    <col min="15104" max="15104" width="28.85546875" style="37" customWidth="1"/>
    <col min="15105" max="15105" width="2.85546875" style="37" customWidth="1"/>
    <col min="15106" max="15106" width="7.28515625" style="37" customWidth="1"/>
    <col min="15107" max="15107" width="10" style="37" customWidth="1"/>
    <col min="15108" max="15108" width="17.28515625" style="37" customWidth="1"/>
    <col min="15109" max="15109" width="15.42578125" style="37" customWidth="1"/>
    <col min="15110" max="15110" width="17.28515625" style="37" customWidth="1"/>
    <col min="15111" max="15111" width="4.5703125" style="37" customWidth="1"/>
    <col min="15112" max="15112" width="10.140625" style="37" customWidth="1"/>
    <col min="15113" max="15353" width="9.140625" style="37"/>
    <col min="15354" max="15354" width="4.85546875" style="37" customWidth="1"/>
    <col min="15355" max="15355" width="6.5703125" style="37" customWidth="1"/>
    <col min="15356" max="15356" width="10.140625" style="37" customWidth="1"/>
    <col min="15357" max="15357" width="0.42578125" style="37" customWidth="1"/>
    <col min="15358" max="15358" width="2.42578125" style="37" customWidth="1"/>
    <col min="15359" max="15359" width="4.42578125" style="37" customWidth="1"/>
    <col min="15360" max="15360" width="28.85546875" style="37" customWidth="1"/>
    <col min="15361" max="15361" width="2.85546875" style="37" customWidth="1"/>
    <col min="15362" max="15362" width="7.28515625" style="37" customWidth="1"/>
    <col min="15363" max="15363" width="10" style="37" customWidth="1"/>
    <col min="15364" max="15364" width="17.28515625" style="37" customWidth="1"/>
    <col min="15365" max="15365" width="15.42578125" style="37" customWidth="1"/>
    <col min="15366" max="15366" width="17.28515625" style="37" customWidth="1"/>
    <col min="15367" max="15367" width="4.5703125" style="37" customWidth="1"/>
    <col min="15368" max="15368" width="10.140625" style="37" customWidth="1"/>
    <col min="15369" max="15609" width="9.140625" style="37"/>
    <col min="15610" max="15610" width="4.85546875" style="37" customWidth="1"/>
    <col min="15611" max="15611" width="6.5703125" style="37" customWidth="1"/>
    <col min="15612" max="15612" width="10.140625" style="37" customWidth="1"/>
    <col min="15613" max="15613" width="0.42578125" style="37" customWidth="1"/>
    <col min="15614" max="15614" width="2.42578125" style="37" customWidth="1"/>
    <col min="15615" max="15615" width="4.42578125" style="37" customWidth="1"/>
    <col min="15616" max="15616" width="28.85546875" style="37" customWidth="1"/>
    <col min="15617" max="15617" width="2.85546875" style="37" customWidth="1"/>
    <col min="15618" max="15618" width="7.28515625" style="37" customWidth="1"/>
    <col min="15619" max="15619" width="10" style="37" customWidth="1"/>
    <col min="15620" max="15620" width="17.28515625" style="37" customWidth="1"/>
    <col min="15621" max="15621" width="15.42578125" style="37" customWidth="1"/>
    <col min="15622" max="15622" width="17.28515625" style="37" customWidth="1"/>
    <col min="15623" max="15623" width="4.5703125" style="37" customWidth="1"/>
    <col min="15624" max="15624" width="10.140625" style="37" customWidth="1"/>
    <col min="15625" max="15865" width="9.140625" style="37"/>
    <col min="15866" max="15866" width="4.85546875" style="37" customWidth="1"/>
    <col min="15867" max="15867" width="6.5703125" style="37" customWidth="1"/>
    <col min="15868" max="15868" width="10.140625" style="37" customWidth="1"/>
    <col min="15869" max="15869" width="0.42578125" style="37" customWidth="1"/>
    <col min="15870" max="15870" width="2.42578125" style="37" customWidth="1"/>
    <col min="15871" max="15871" width="4.42578125" style="37" customWidth="1"/>
    <col min="15872" max="15872" width="28.85546875" style="37" customWidth="1"/>
    <col min="15873" max="15873" width="2.85546875" style="37" customWidth="1"/>
    <col min="15874" max="15874" width="7.28515625" style="37" customWidth="1"/>
    <col min="15875" max="15875" width="10" style="37" customWidth="1"/>
    <col min="15876" max="15876" width="17.28515625" style="37" customWidth="1"/>
    <col min="15877" max="15877" width="15.42578125" style="37" customWidth="1"/>
    <col min="15878" max="15878" width="17.28515625" style="37" customWidth="1"/>
    <col min="15879" max="15879" width="4.5703125" style="37" customWidth="1"/>
    <col min="15880" max="15880" width="10.140625" style="37" customWidth="1"/>
    <col min="15881" max="16121" width="9.140625" style="37"/>
    <col min="16122" max="16122" width="4.85546875" style="37" customWidth="1"/>
    <col min="16123" max="16123" width="6.5703125" style="37" customWidth="1"/>
    <col min="16124" max="16124" width="10.140625" style="37" customWidth="1"/>
    <col min="16125" max="16125" width="0.42578125" style="37" customWidth="1"/>
    <col min="16126" max="16126" width="2.42578125" style="37" customWidth="1"/>
    <col min="16127" max="16127" width="4.42578125" style="37" customWidth="1"/>
    <col min="16128" max="16128" width="28.85546875" style="37" customWidth="1"/>
    <col min="16129" max="16129" width="2.85546875" style="37" customWidth="1"/>
    <col min="16130" max="16130" width="7.28515625" style="37" customWidth="1"/>
    <col min="16131" max="16131" width="10" style="37" customWidth="1"/>
    <col min="16132" max="16132" width="17.28515625" style="37" customWidth="1"/>
    <col min="16133" max="16133" width="15.42578125" style="37" customWidth="1"/>
    <col min="16134" max="16134" width="17.28515625" style="37" customWidth="1"/>
    <col min="16135" max="16135" width="4.5703125" style="37" customWidth="1"/>
    <col min="16136" max="16136" width="10.140625" style="37" customWidth="1"/>
    <col min="16137" max="16384" width="9.140625" style="37"/>
  </cols>
  <sheetData>
    <row r="1" spans="1:8" s="41" customFormat="1" ht="16.149999999999999" customHeight="1" x14ac:dyDescent="0.25">
      <c r="A1" s="270" t="s">
        <v>58</v>
      </c>
      <c r="B1" s="271"/>
      <c r="C1" s="271"/>
      <c r="D1" s="271"/>
      <c r="E1" s="271"/>
      <c r="F1" s="271"/>
      <c r="G1" s="271"/>
      <c r="H1" s="271"/>
    </row>
    <row r="2" spans="1:8" s="41" customFormat="1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customFormat="1" ht="16.149999999999999" customHeight="1" thickBot="1" x14ac:dyDescent="0.3">
      <c r="A3" s="274" t="s">
        <v>136</v>
      </c>
      <c r="B3" s="275"/>
      <c r="C3" s="275"/>
      <c r="D3" s="275"/>
      <c r="E3" s="275"/>
      <c r="F3" s="275"/>
      <c r="G3" s="275"/>
      <c r="H3" s="275"/>
    </row>
    <row r="4" spans="1:8" s="41" customFormat="1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81"/>
      <c r="F4" s="281"/>
      <c r="G4" s="281"/>
      <c r="H4" s="282" t="s">
        <v>11</v>
      </c>
    </row>
    <row r="5" spans="1:8" s="41" customFormat="1" ht="44.85" customHeight="1" thickBot="1" x14ac:dyDescent="0.3">
      <c r="A5" s="277"/>
      <c r="B5" s="279"/>
      <c r="C5" s="279"/>
      <c r="D5" s="30" t="s">
        <v>12</v>
      </c>
      <c r="E5" s="30" t="s">
        <v>13</v>
      </c>
      <c r="F5" s="30" t="s">
        <v>14</v>
      </c>
      <c r="G5" s="30" t="s">
        <v>15</v>
      </c>
      <c r="H5" s="283"/>
    </row>
    <row r="6" spans="1:8" s="41" customFormat="1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s="41" customFormat="1" ht="16.149999999999999" customHeight="1" x14ac:dyDescent="0.25">
      <c r="A7" s="34"/>
      <c r="B7" s="155"/>
      <c r="C7" s="155" t="s">
        <v>17</v>
      </c>
      <c r="D7" s="155"/>
      <c r="E7" s="155"/>
      <c r="F7" s="155"/>
      <c r="G7" s="35"/>
      <c r="H7" s="36"/>
    </row>
    <row r="8" spans="1:8" s="87" customFormat="1" ht="30.4" customHeight="1" x14ac:dyDescent="0.25">
      <c r="A8" s="82" t="s">
        <v>16</v>
      </c>
      <c r="B8" s="126" t="s">
        <v>152</v>
      </c>
      <c r="C8" s="121" t="s">
        <v>153</v>
      </c>
      <c r="D8" s="85">
        <f>84469/1000/6.19</f>
        <v>13.65</v>
      </c>
      <c r="E8" s="85"/>
      <c r="F8" s="85"/>
      <c r="G8" s="85"/>
      <c r="H8" s="86">
        <f>G8+F8+E8+D8</f>
        <v>13.65</v>
      </c>
    </row>
    <row r="9" spans="1:8" s="87" customFormat="1" ht="43.5" customHeight="1" x14ac:dyDescent="0.25">
      <c r="A9" s="82"/>
      <c r="B9" s="83"/>
      <c r="C9" s="84" t="s">
        <v>39</v>
      </c>
      <c r="D9" s="85">
        <v>6.19</v>
      </c>
      <c r="E9" s="85">
        <v>6.19</v>
      </c>
      <c r="F9" s="85">
        <v>3.8</v>
      </c>
      <c r="G9" s="85"/>
      <c r="H9" s="86"/>
    </row>
    <row r="10" spans="1:8" s="87" customFormat="1" ht="16.149999999999999" customHeight="1" thickBot="1" x14ac:dyDescent="0.3">
      <c r="A10" s="82"/>
      <c r="B10" s="83"/>
      <c r="C10" s="84" t="s">
        <v>29</v>
      </c>
      <c r="D10" s="88">
        <f>D9*D8</f>
        <v>84.49</v>
      </c>
      <c r="E10" s="88">
        <f>E9*E8</f>
        <v>0</v>
      </c>
      <c r="F10" s="88">
        <f>F9*F8</f>
        <v>0</v>
      </c>
      <c r="G10" s="85"/>
      <c r="H10" s="89">
        <f>G10+F10+E10+D10</f>
        <v>84.49</v>
      </c>
    </row>
    <row r="11" spans="1:8" s="41" customFormat="1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s="41" customFormat="1" ht="24.75" customHeight="1" x14ac:dyDescent="0.25">
      <c r="A12" s="95" t="s">
        <v>18</v>
      </c>
      <c r="B12" s="39" t="s">
        <v>62</v>
      </c>
      <c r="C12" s="79" t="s">
        <v>63</v>
      </c>
      <c r="D12" s="96">
        <f>D10*1.8%</f>
        <v>1.52</v>
      </c>
      <c r="E12" s="97">
        <f>E10*1.8%</f>
        <v>0</v>
      </c>
      <c r="F12" s="97"/>
      <c r="G12" s="97"/>
      <c r="H12" s="98">
        <f>G12+F12+E12+D12</f>
        <v>1.52</v>
      </c>
    </row>
    <row r="13" spans="1:8" s="41" customFormat="1" ht="16.149999999999999" customHeight="1" x14ac:dyDescent="0.25">
      <c r="A13" s="77"/>
      <c r="B13" s="78"/>
      <c r="C13" s="79" t="s">
        <v>30</v>
      </c>
      <c r="D13" s="80">
        <f>D12</f>
        <v>1.52</v>
      </c>
      <c r="E13" s="80">
        <f>E12</f>
        <v>0</v>
      </c>
      <c r="F13" s="80"/>
      <c r="G13" s="80"/>
      <c r="H13" s="81">
        <f>G13+F13+E13+D13</f>
        <v>1.52</v>
      </c>
    </row>
    <row r="14" spans="1:8" s="41" customFormat="1" ht="16.149999999999999" customHeight="1" thickBot="1" x14ac:dyDescent="0.3">
      <c r="A14" s="77"/>
      <c r="B14" s="78"/>
      <c r="C14" s="79" t="s">
        <v>40</v>
      </c>
      <c r="D14" s="80">
        <f>D13+D10</f>
        <v>86.01</v>
      </c>
      <c r="E14" s="80">
        <f>E13+E10</f>
        <v>0</v>
      </c>
      <c r="F14" s="80">
        <f>F10</f>
        <v>0</v>
      </c>
      <c r="G14" s="80"/>
      <c r="H14" s="81">
        <f>H13+H10</f>
        <v>86.01</v>
      </c>
    </row>
    <row r="15" spans="1:8" s="41" customFormat="1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s="41" customFormat="1" ht="29.25" customHeight="1" x14ac:dyDescent="0.25">
      <c r="A16" s="95" t="s">
        <v>19</v>
      </c>
      <c r="B16" s="39" t="s">
        <v>65</v>
      </c>
      <c r="C16" s="79" t="s">
        <v>64</v>
      </c>
      <c r="D16" s="96">
        <f>D14*1.5%</f>
        <v>1.29</v>
      </c>
      <c r="E16" s="96">
        <f>E14*1.5%</f>
        <v>0</v>
      </c>
      <c r="F16" s="97"/>
      <c r="G16" s="97"/>
      <c r="H16" s="98">
        <f>G16+F16+E16+D16</f>
        <v>1.29</v>
      </c>
    </row>
    <row r="17" spans="1:9" s="41" customFormat="1" ht="29.25" customHeight="1" x14ac:dyDescent="0.25">
      <c r="A17" s="162" t="s">
        <v>20</v>
      </c>
      <c r="B17" s="163"/>
      <c r="C17" s="164" t="s">
        <v>156</v>
      </c>
      <c r="D17" s="96"/>
      <c r="E17" s="97"/>
      <c r="F17" s="97"/>
      <c r="G17" s="97"/>
      <c r="H17" s="98">
        <f>G17</f>
        <v>0</v>
      </c>
    </row>
    <row r="18" spans="1:9" s="41" customFormat="1" ht="16.149999999999999" customHeight="1" x14ac:dyDescent="0.25">
      <c r="A18" s="77"/>
      <c r="B18" s="78"/>
      <c r="C18" s="79" t="s">
        <v>31</v>
      </c>
      <c r="D18" s="80">
        <f>D16</f>
        <v>1.29</v>
      </c>
      <c r="E18" s="80">
        <f>E16</f>
        <v>0</v>
      </c>
      <c r="F18" s="80"/>
      <c r="G18" s="80">
        <f>G17</f>
        <v>0</v>
      </c>
      <c r="H18" s="81">
        <f>H17+H16</f>
        <v>1.29</v>
      </c>
    </row>
    <row r="19" spans="1:9" s="41" customFormat="1" ht="16.149999999999999" customHeight="1" thickBot="1" x14ac:dyDescent="0.3">
      <c r="A19" s="77"/>
      <c r="B19" s="78"/>
      <c r="C19" s="79" t="s">
        <v>45</v>
      </c>
      <c r="D19" s="80">
        <f>D18+D14</f>
        <v>87.3</v>
      </c>
      <c r="E19" s="80">
        <f>E18+E14</f>
        <v>0</v>
      </c>
      <c r="F19" s="80">
        <f>F18+F14</f>
        <v>0</v>
      </c>
      <c r="G19" s="80">
        <f>G18+G14</f>
        <v>0</v>
      </c>
      <c r="H19" s="81">
        <f>H18+H14</f>
        <v>87.3</v>
      </c>
    </row>
    <row r="20" spans="1:9" s="41" customFormat="1" ht="16.149999999999999" customHeight="1" x14ac:dyDescent="0.25">
      <c r="A20" s="90"/>
      <c r="B20" s="91"/>
      <c r="C20" s="92" t="s">
        <v>52</v>
      </c>
      <c r="D20" s="93"/>
      <c r="E20" s="93"/>
      <c r="F20" s="93"/>
      <c r="G20" s="93"/>
      <c r="H20" s="94"/>
    </row>
    <row r="21" spans="1:9" s="41" customFormat="1" ht="28.5" customHeight="1" x14ac:dyDescent="0.25">
      <c r="A21" s="99" t="s">
        <v>21</v>
      </c>
      <c r="B21" s="40" t="s">
        <v>66</v>
      </c>
      <c r="C21" s="40" t="s">
        <v>67</v>
      </c>
      <c r="D21" s="96"/>
      <c r="E21" s="97"/>
      <c r="F21" s="97"/>
      <c r="G21" s="97">
        <f>H19*1.93%</f>
        <v>1.68</v>
      </c>
      <c r="H21" s="98">
        <f>G21</f>
        <v>1.68</v>
      </c>
      <c r="I21" s="100"/>
    </row>
    <row r="22" spans="1:9" s="41" customFormat="1" ht="16.149999999999999" customHeight="1" x14ac:dyDescent="0.25">
      <c r="A22" s="77"/>
      <c r="B22" s="78"/>
      <c r="C22" s="79" t="s">
        <v>53</v>
      </c>
      <c r="D22" s="80"/>
      <c r="E22" s="80"/>
      <c r="F22" s="80"/>
      <c r="G22" s="80">
        <f>G21</f>
        <v>1.68</v>
      </c>
      <c r="H22" s="81">
        <f>G22</f>
        <v>1.68</v>
      </c>
    </row>
    <row r="23" spans="1:9" s="41" customFormat="1" ht="16.149999999999999" customHeight="1" thickBot="1" x14ac:dyDescent="0.3">
      <c r="A23" s="77"/>
      <c r="B23" s="78"/>
      <c r="C23" s="79" t="s">
        <v>55</v>
      </c>
      <c r="D23" s="80">
        <f>D19</f>
        <v>87.3</v>
      </c>
      <c r="E23" s="80">
        <f>E19</f>
        <v>0</v>
      </c>
      <c r="F23" s="80">
        <f>F19</f>
        <v>0</v>
      </c>
      <c r="G23" s="80">
        <f>G22+G19</f>
        <v>1.68</v>
      </c>
      <c r="H23" s="81">
        <f>H22+H19</f>
        <v>88.98</v>
      </c>
    </row>
    <row r="24" spans="1:9" s="41" customFormat="1" ht="16.149999999999999" customHeight="1" x14ac:dyDescent="0.25">
      <c r="A24" s="90"/>
      <c r="B24" s="91"/>
      <c r="C24" s="92" t="s">
        <v>54</v>
      </c>
      <c r="D24" s="93"/>
      <c r="E24" s="93"/>
      <c r="F24" s="93"/>
      <c r="G24" s="93"/>
      <c r="H24" s="94"/>
    </row>
    <row r="25" spans="1:9" s="41" customFormat="1" ht="45" hidden="1" customHeight="1" x14ac:dyDescent="0.25">
      <c r="A25" s="95" t="s">
        <v>22</v>
      </c>
      <c r="B25" s="78" t="s">
        <v>41</v>
      </c>
      <c r="C25" s="79" t="s">
        <v>42</v>
      </c>
      <c r="D25" s="80"/>
      <c r="E25" s="101"/>
      <c r="F25" s="101"/>
      <c r="G25" s="101"/>
      <c r="H25" s="81">
        <f>G25</f>
        <v>0</v>
      </c>
    </row>
    <row r="26" spans="1:9" s="41" customFormat="1" ht="47.25" customHeight="1" x14ac:dyDescent="0.25">
      <c r="A26" s="95" t="s">
        <v>23</v>
      </c>
      <c r="B26" s="78" t="s">
        <v>154</v>
      </c>
      <c r="C26" s="79" t="s">
        <v>155</v>
      </c>
      <c r="D26" s="80"/>
      <c r="E26" s="101"/>
      <c r="F26" s="101"/>
      <c r="G26" s="101"/>
      <c r="H26" s="81">
        <f>G26</f>
        <v>0</v>
      </c>
    </row>
    <row r="27" spans="1:9" s="41" customFormat="1" ht="24.75" customHeight="1" x14ac:dyDescent="0.25">
      <c r="A27" s="95" t="s">
        <v>24</v>
      </c>
      <c r="B27" s="78" t="s">
        <v>44</v>
      </c>
      <c r="C27" s="79" t="s">
        <v>43</v>
      </c>
      <c r="D27" s="80"/>
      <c r="E27" s="101"/>
      <c r="F27" s="101"/>
      <c r="G27" s="101"/>
      <c r="H27" s="81">
        <f>G27</f>
        <v>0</v>
      </c>
    </row>
    <row r="28" spans="1:9" s="41" customFormat="1" ht="16.149999999999999" customHeight="1" x14ac:dyDescent="0.25">
      <c r="A28" s="77"/>
      <c r="B28" s="78"/>
      <c r="C28" s="79" t="s">
        <v>56</v>
      </c>
      <c r="D28" s="80"/>
      <c r="E28" s="80"/>
      <c r="F28" s="80"/>
      <c r="G28" s="80">
        <f>G27+G26+G25</f>
        <v>0</v>
      </c>
      <c r="H28" s="81">
        <f>H27+H26+H25</f>
        <v>0</v>
      </c>
    </row>
    <row r="29" spans="1:9" s="41" customFormat="1" ht="16.149999999999999" customHeight="1" x14ac:dyDescent="0.25">
      <c r="A29" s="77"/>
      <c r="B29" s="78"/>
      <c r="C29" s="79" t="s">
        <v>57</v>
      </c>
      <c r="D29" s="80">
        <f>D23</f>
        <v>87.3</v>
      </c>
      <c r="E29" s="80">
        <f>E23</f>
        <v>0</v>
      </c>
      <c r="F29" s="80">
        <f>F23</f>
        <v>0</v>
      </c>
      <c r="G29" s="80">
        <f>G28+G23</f>
        <v>1.68</v>
      </c>
      <c r="H29" s="81">
        <f>H28+H23</f>
        <v>88.98</v>
      </c>
    </row>
    <row r="30" spans="1:9" s="41" customFormat="1" ht="16.149999999999999" customHeight="1" x14ac:dyDescent="0.25">
      <c r="A30" s="77" t="s">
        <v>25</v>
      </c>
      <c r="B30" s="78" t="s">
        <v>32</v>
      </c>
      <c r="C30" s="79" t="s">
        <v>46</v>
      </c>
      <c r="D30" s="80">
        <f>D29*2%</f>
        <v>1.75</v>
      </c>
      <c r="E30" s="80">
        <f>E29*2%</f>
        <v>0</v>
      </c>
      <c r="F30" s="80">
        <f>F29*2%</f>
        <v>0</v>
      </c>
      <c r="G30" s="80">
        <f>G29*2%</f>
        <v>0.03</v>
      </c>
      <c r="H30" s="81">
        <f>G30+F30+E30+D30</f>
        <v>1.78</v>
      </c>
      <c r="I30" s="102"/>
    </row>
    <row r="31" spans="1:9" s="193" customFormat="1" ht="16.149999999999999" customHeight="1" x14ac:dyDescent="0.25">
      <c r="A31" s="187" t="s">
        <v>26</v>
      </c>
      <c r="B31" s="188"/>
      <c r="C31" s="189" t="s">
        <v>47</v>
      </c>
      <c r="D31" s="190">
        <f>D30+D29</f>
        <v>89.05</v>
      </c>
      <c r="E31" s="190">
        <f>E30+E29</f>
        <v>0</v>
      </c>
      <c r="F31" s="190">
        <f>F30+F29</f>
        <v>0</v>
      </c>
      <c r="G31" s="190">
        <f>G30+G29</f>
        <v>1.71</v>
      </c>
      <c r="H31" s="191">
        <f>H30+H29</f>
        <v>90.76</v>
      </c>
      <c r="I31" s="192"/>
    </row>
    <row r="32" spans="1:9" s="41" customFormat="1" ht="16.149999999999999" customHeight="1" x14ac:dyDescent="0.25">
      <c r="A32" s="77" t="s">
        <v>27</v>
      </c>
      <c r="B32" s="78"/>
      <c r="C32" s="79" t="s">
        <v>434</v>
      </c>
      <c r="D32" s="80">
        <f>D31*20%</f>
        <v>17.809999999999999</v>
      </c>
      <c r="E32" s="80">
        <f>E31*18%</f>
        <v>0</v>
      </c>
      <c r="F32" s="80">
        <f>F31*18%</f>
        <v>0</v>
      </c>
      <c r="G32" s="80">
        <f>G31*20%</f>
        <v>0.34</v>
      </c>
      <c r="H32" s="81">
        <f>G32+F32+E32+D32</f>
        <v>18.149999999999999</v>
      </c>
      <c r="I32" s="102"/>
    </row>
    <row r="33" spans="1:9" s="41" customFormat="1" ht="16.149999999999999" customHeight="1" thickBot="1" x14ac:dyDescent="0.3">
      <c r="A33" s="103" t="s">
        <v>28</v>
      </c>
      <c r="B33" s="104"/>
      <c r="C33" s="105" t="s">
        <v>49</v>
      </c>
      <c r="D33" s="106">
        <f>D32+D31</f>
        <v>106.86</v>
      </c>
      <c r="E33" s="106">
        <f>E32+E31</f>
        <v>0</v>
      </c>
      <c r="F33" s="106">
        <f>F32+F31</f>
        <v>0</v>
      </c>
      <c r="G33" s="106">
        <f>G32+G31</f>
        <v>2.0499999999999998</v>
      </c>
      <c r="H33" s="194">
        <f>H32+H31</f>
        <v>108.91</v>
      </c>
      <c r="I33" s="102"/>
    </row>
    <row r="34" spans="1:9" ht="16.149999999999999" customHeight="1" x14ac:dyDescent="0.25">
      <c r="A34" s="284"/>
      <c r="B34" s="285"/>
      <c r="C34" s="285"/>
      <c r="D34" s="285"/>
      <c r="E34" s="285"/>
      <c r="F34" s="285"/>
      <c r="G34" s="285"/>
      <c r="H34" s="285"/>
    </row>
    <row r="35" spans="1:9" ht="16.5" customHeight="1" x14ac:dyDescent="0.25">
      <c r="A35" s="286" t="s">
        <v>33</v>
      </c>
      <c r="B35" s="285"/>
      <c r="C35" s="285"/>
      <c r="D35" s="287"/>
      <c r="E35" s="287"/>
      <c r="F35" s="287"/>
      <c r="G35" s="287"/>
      <c r="H35" s="287"/>
    </row>
    <row r="36" spans="1:9" ht="16.149999999999999" customHeight="1" x14ac:dyDescent="0.25">
      <c r="A36" s="284" t="s">
        <v>34</v>
      </c>
      <c r="B36" s="285"/>
      <c r="C36" s="285"/>
      <c r="D36" s="285"/>
      <c r="E36" s="285"/>
      <c r="F36" s="285"/>
      <c r="G36" s="285"/>
      <c r="H36" s="285"/>
    </row>
    <row r="37" spans="1:9" ht="16.5" customHeight="1" x14ac:dyDescent="0.25">
      <c r="A37" s="286" t="s">
        <v>35</v>
      </c>
      <c r="B37" s="285"/>
      <c r="C37" s="285"/>
      <c r="D37" s="287"/>
      <c r="E37" s="287"/>
      <c r="F37" s="287"/>
      <c r="G37" s="287"/>
      <c r="H37" s="287"/>
    </row>
    <row r="38" spans="1:9" ht="16.149999999999999" customHeight="1" x14ac:dyDescent="0.25">
      <c r="A38" s="284" t="s">
        <v>34</v>
      </c>
      <c r="B38" s="285"/>
      <c r="C38" s="285"/>
      <c r="D38" s="285"/>
      <c r="E38" s="285"/>
      <c r="F38" s="285"/>
      <c r="G38" s="285"/>
      <c r="H38" s="285"/>
    </row>
    <row r="39" spans="1:9" ht="29.25" customHeight="1" x14ac:dyDescent="0.25">
      <c r="A39" s="286" t="s">
        <v>36</v>
      </c>
      <c r="B39" s="285"/>
      <c r="C39" s="38"/>
      <c r="D39" s="153"/>
      <c r="E39" s="287"/>
      <c r="F39" s="287"/>
      <c r="G39" s="287"/>
      <c r="H39" s="287"/>
    </row>
    <row r="40" spans="1:9" ht="16.149999999999999" customHeight="1" x14ac:dyDescent="0.25">
      <c r="A40" s="286"/>
      <c r="B40" s="285"/>
      <c r="C40" s="153"/>
      <c r="D40" s="153"/>
      <c r="E40" s="285"/>
      <c r="F40" s="285"/>
      <c r="G40" s="285"/>
      <c r="H40" s="285"/>
    </row>
    <row r="41" spans="1:9" x14ac:dyDescent="0.25">
      <c r="A41" s="286" t="s">
        <v>6</v>
      </c>
      <c r="B41" s="285"/>
      <c r="C41" s="289"/>
      <c r="D41" s="289"/>
      <c r="E41" s="289"/>
      <c r="F41" s="289"/>
      <c r="G41" s="289"/>
      <c r="H41" s="289"/>
    </row>
    <row r="42" spans="1:9" x14ac:dyDescent="0.25">
      <c r="A42" s="288" t="s">
        <v>37</v>
      </c>
      <c r="B42" s="285"/>
      <c r="C42" s="285"/>
      <c r="D42" s="285"/>
      <c r="E42" s="285"/>
      <c r="F42" s="285"/>
      <c r="G42" s="285"/>
      <c r="H42" s="285"/>
    </row>
  </sheetData>
  <mergeCells count="24">
    <mergeCell ref="A42:D42"/>
    <mergeCell ref="E42:H42"/>
    <mergeCell ref="A38:H38"/>
    <mergeCell ref="A39:B39"/>
    <mergeCell ref="E39:H39"/>
    <mergeCell ref="A40:B40"/>
    <mergeCell ref="E40:H40"/>
    <mergeCell ref="A41:B41"/>
    <mergeCell ref="C41:D41"/>
    <mergeCell ref="E41:H41"/>
    <mergeCell ref="A34:H34"/>
    <mergeCell ref="A35:C35"/>
    <mergeCell ref="D35:H35"/>
    <mergeCell ref="A36:H36"/>
    <mergeCell ref="A37:C37"/>
    <mergeCell ref="D37:H37"/>
    <mergeCell ref="A1:H1"/>
    <mergeCell ref="A2:H2"/>
    <mergeCell ref="A3:H3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H10" sqref="H10"/>
    </sheetView>
  </sheetViews>
  <sheetFormatPr defaultRowHeight="15" x14ac:dyDescent="0.25"/>
  <cols>
    <col min="1" max="1" width="4.85546875" style="37" customWidth="1"/>
    <col min="2" max="2" width="15.7109375" style="37" customWidth="1"/>
    <col min="3" max="3" width="37.85546875" style="37" customWidth="1"/>
    <col min="4" max="4" width="14.85546875" style="37" customWidth="1"/>
    <col min="5" max="5" width="17.28515625" style="37" customWidth="1"/>
    <col min="6" max="6" width="15.42578125" style="37" customWidth="1"/>
    <col min="7" max="8" width="12.5703125" style="37" customWidth="1"/>
    <col min="9" max="249" width="9.140625" style="37"/>
    <col min="250" max="250" width="4.85546875" style="37" customWidth="1"/>
    <col min="251" max="251" width="6.5703125" style="37" customWidth="1"/>
    <col min="252" max="252" width="10.140625" style="37" customWidth="1"/>
    <col min="253" max="253" width="0.42578125" style="37" customWidth="1"/>
    <col min="254" max="254" width="2.42578125" style="37" customWidth="1"/>
    <col min="255" max="255" width="4.42578125" style="37" customWidth="1"/>
    <col min="256" max="256" width="28.85546875" style="37" customWidth="1"/>
    <col min="257" max="257" width="2.85546875" style="37" customWidth="1"/>
    <col min="258" max="258" width="7.28515625" style="37" customWidth="1"/>
    <col min="259" max="259" width="10" style="37" customWidth="1"/>
    <col min="260" max="260" width="17.28515625" style="37" customWidth="1"/>
    <col min="261" max="261" width="15.42578125" style="37" customWidth="1"/>
    <col min="262" max="262" width="17.28515625" style="37" customWidth="1"/>
    <col min="263" max="263" width="4.5703125" style="37" customWidth="1"/>
    <col min="264" max="264" width="10.140625" style="37" customWidth="1"/>
    <col min="265" max="505" width="9.140625" style="37"/>
    <col min="506" max="506" width="4.85546875" style="37" customWidth="1"/>
    <col min="507" max="507" width="6.5703125" style="37" customWidth="1"/>
    <col min="508" max="508" width="10.140625" style="37" customWidth="1"/>
    <col min="509" max="509" width="0.42578125" style="37" customWidth="1"/>
    <col min="510" max="510" width="2.42578125" style="37" customWidth="1"/>
    <col min="511" max="511" width="4.42578125" style="37" customWidth="1"/>
    <col min="512" max="512" width="28.85546875" style="37" customWidth="1"/>
    <col min="513" max="513" width="2.85546875" style="37" customWidth="1"/>
    <col min="514" max="514" width="7.28515625" style="37" customWidth="1"/>
    <col min="515" max="515" width="10" style="37" customWidth="1"/>
    <col min="516" max="516" width="17.28515625" style="37" customWidth="1"/>
    <col min="517" max="517" width="15.42578125" style="37" customWidth="1"/>
    <col min="518" max="518" width="17.28515625" style="37" customWidth="1"/>
    <col min="519" max="519" width="4.5703125" style="37" customWidth="1"/>
    <col min="520" max="520" width="10.140625" style="37" customWidth="1"/>
    <col min="521" max="761" width="9.140625" style="37"/>
    <col min="762" max="762" width="4.85546875" style="37" customWidth="1"/>
    <col min="763" max="763" width="6.5703125" style="37" customWidth="1"/>
    <col min="764" max="764" width="10.140625" style="37" customWidth="1"/>
    <col min="765" max="765" width="0.42578125" style="37" customWidth="1"/>
    <col min="766" max="766" width="2.42578125" style="37" customWidth="1"/>
    <col min="767" max="767" width="4.42578125" style="37" customWidth="1"/>
    <col min="768" max="768" width="28.85546875" style="37" customWidth="1"/>
    <col min="769" max="769" width="2.85546875" style="37" customWidth="1"/>
    <col min="770" max="770" width="7.28515625" style="37" customWidth="1"/>
    <col min="771" max="771" width="10" style="37" customWidth="1"/>
    <col min="772" max="772" width="17.28515625" style="37" customWidth="1"/>
    <col min="773" max="773" width="15.42578125" style="37" customWidth="1"/>
    <col min="774" max="774" width="17.28515625" style="37" customWidth="1"/>
    <col min="775" max="775" width="4.5703125" style="37" customWidth="1"/>
    <col min="776" max="776" width="10.140625" style="37" customWidth="1"/>
    <col min="777" max="1017" width="9.140625" style="37"/>
    <col min="1018" max="1018" width="4.85546875" style="37" customWidth="1"/>
    <col min="1019" max="1019" width="6.5703125" style="37" customWidth="1"/>
    <col min="1020" max="1020" width="10.140625" style="37" customWidth="1"/>
    <col min="1021" max="1021" width="0.42578125" style="37" customWidth="1"/>
    <col min="1022" max="1022" width="2.42578125" style="37" customWidth="1"/>
    <col min="1023" max="1023" width="4.42578125" style="37" customWidth="1"/>
    <col min="1024" max="1024" width="28.85546875" style="37" customWidth="1"/>
    <col min="1025" max="1025" width="2.85546875" style="37" customWidth="1"/>
    <col min="1026" max="1026" width="7.28515625" style="37" customWidth="1"/>
    <col min="1027" max="1027" width="10" style="37" customWidth="1"/>
    <col min="1028" max="1028" width="17.28515625" style="37" customWidth="1"/>
    <col min="1029" max="1029" width="15.42578125" style="37" customWidth="1"/>
    <col min="1030" max="1030" width="17.28515625" style="37" customWidth="1"/>
    <col min="1031" max="1031" width="4.5703125" style="37" customWidth="1"/>
    <col min="1032" max="1032" width="10.140625" style="37" customWidth="1"/>
    <col min="1033" max="1273" width="9.140625" style="37"/>
    <col min="1274" max="1274" width="4.85546875" style="37" customWidth="1"/>
    <col min="1275" max="1275" width="6.5703125" style="37" customWidth="1"/>
    <col min="1276" max="1276" width="10.140625" style="37" customWidth="1"/>
    <col min="1277" max="1277" width="0.42578125" style="37" customWidth="1"/>
    <col min="1278" max="1278" width="2.42578125" style="37" customWidth="1"/>
    <col min="1279" max="1279" width="4.42578125" style="37" customWidth="1"/>
    <col min="1280" max="1280" width="28.85546875" style="37" customWidth="1"/>
    <col min="1281" max="1281" width="2.85546875" style="37" customWidth="1"/>
    <col min="1282" max="1282" width="7.28515625" style="37" customWidth="1"/>
    <col min="1283" max="1283" width="10" style="37" customWidth="1"/>
    <col min="1284" max="1284" width="17.28515625" style="37" customWidth="1"/>
    <col min="1285" max="1285" width="15.42578125" style="37" customWidth="1"/>
    <col min="1286" max="1286" width="17.28515625" style="37" customWidth="1"/>
    <col min="1287" max="1287" width="4.5703125" style="37" customWidth="1"/>
    <col min="1288" max="1288" width="10.140625" style="37" customWidth="1"/>
    <col min="1289" max="1529" width="9.140625" style="37"/>
    <col min="1530" max="1530" width="4.85546875" style="37" customWidth="1"/>
    <col min="1531" max="1531" width="6.5703125" style="37" customWidth="1"/>
    <col min="1532" max="1532" width="10.140625" style="37" customWidth="1"/>
    <col min="1533" max="1533" width="0.42578125" style="37" customWidth="1"/>
    <col min="1534" max="1534" width="2.42578125" style="37" customWidth="1"/>
    <col min="1535" max="1535" width="4.42578125" style="37" customWidth="1"/>
    <col min="1536" max="1536" width="28.85546875" style="37" customWidth="1"/>
    <col min="1537" max="1537" width="2.85546875" style="37" customWidth="1"/>
    <col min="1538" max="1538" width="7.28515625" style="37" customWidth="1"/>
    <col min="1539" max="1539" width="10" style="37" customWidth="1"/>
    <col min="1540" max="1540" width="17.28515625" style="37" customWidth="1"/>
    <col min="1541" max="1541" width="15.42578125" style="37" customWidth="1"/>
    <col min="1542" max="1542" width="17.28515625" style="37" customWidth="1"/>
    <col min="1543" max="1543" width="4.5703125" style="37" customWidth="1"/>
    <col min="1544" max="1544" width="10.140625" style="37" customWidth="1"/>
    <col min="1545" max="1785" width="9.140625" style="37"/>
    <col min="1786" max="1786" width="4.85546875" style="37" customWidth="1"/>
    <col min="1787" max="1787" width="6.5703125" style="37" customWidth="1"/>
    <col min="1788" max="1788" width="10.140625" style="37" customWidth="1"/>
    <col min="1789" max="1789" width="0.42578125" style="37" customWidth="1"/>
    <col min="1790" max="1790" width="2.42578125" style="37" customWidth="1"/>
    <col min="1791" max="1791" width="4.42578125" style="37" customWidth="1"/>
    <col min="1792" max="1792" width="28.85546875" style="37" customWidth="1"/>
    <col min="1793" max="1793" width="2.85546875" style="37" customWidth="1"/>
    <col min="1794" max="1794" width="7.28515625" style="37" customWidth="1"/>
    <col min="1795" max="1795" width="10" style="37" customWidth="1"/>
    <col min="1796" max="1796" width="17.28515625" style="37" customWidth="1"/>
    <col min="1797" max="1797" width="15.42578125" style="37" customWidth="1"/>
    <col min="1798" max="1798" width="17.28515625" style="37" customWidth="1"/>
    <col min="1799" max="1799" width="4.5703125" style="37" customWidth="1"/>
    <col min="1800" max="1800" width="10.140625" style="37" customWidth="1"/>
    <col min="1801" max="2041" width="9.140625" style="37"/>
    <col min="2042" max="2042" width="4.85546875" style="37" customWidth="1"/>
    <col min="2043" max="2043" width="6.5703125" style="37" customWidth="1"/>
    <col min="2044" max="2044" width="10.140625" style="37" customWidth="1"/>
    <col min="2045" max="2045" width="0.42578125" style="37" customWidth="1"/>
    <col min="2046" max="2046" width="2.42578125" style="37" customWidth="1"/>
    <col min="2047" max="2047" width="4.42578125" style="37" customWidth="1"/>
    <col min="2048" max="2048" width="28.85546875" style="37" customWidth="1"/>
    <col min="2049" max="2049" width="2.85546875" style="37" customWidth="1"/>
    <col min="2050" max="2050" width="7.28515625" style="37" customWidth="1"/>
    <col min="2051" max="2051" width="10" style="37" customWidth="1"/>
    <col min="2052" max="2052" width="17.28515625" style="37" customWidth="1"/>
    <col min="2053" max="2053" width="15.42578125" style="37" customWidth="1"/>
    <col min="2054" max="2054" width="17.28515625" style="37" customWidth="1"/>
    <col min="2055" max="2055" width="4.5703125" style="37" customWidth="1"/>
    <col min="2056" max="2056" width="10.140625" style="37" customWidth="1"/>
    <col min="2057" max="2297" width="9.140625" style="37"/>
    <col min="2298" max="2298" width="4.85546875" style="37" customWidth="1"/>
    <col min="2299" max="2299" width="6.5703125" style="37" customWidth="1"/>
    <col min="2300" max="2300" width="10.140625" style="37" customWidth="1"/>
    <col min="2301" max="2301" width="0.42578125" style="37" customWidth="1"/>
    <col min="2302" max="2302" width="2.42578125" style="37" customWidth="1"/>
    <col min="2303" max="2303" width="4.42578125" style="37" customWidth="1"/>
    <col min="2304" max="2304" width="28.85546875" style="37" customWidth="1"/>
    <col min="2305" max="2305" width="2.85546875" style="37" customWidth="1"/>
    <col min="2306" max="2306" width="7.28515625" style="37" customWidth="1"/>
    <col min="2307" max="2307" width="10" style="37" customWidth="1"/>
    <col min="2308" max="2308" width="17.28515625" style="37" customWidth="1"/>
    <col min="2309" max="2309" width="15.42578125" style="37" customWidth="1"/>
    <col min="2310" max="2310" width="17.28515625" style="37" customWidth="1"/>
    <col min="2311" max="2311" width="4.5703125" style="37" customWidth="1"/>
    <col min="2312" max="2312" width="10.140625" style="37" customWidth="1"/>
    <col min="2313" max="2553" width="9.140625" style="37"/>
    <col min="2554" max="2554" width="4.85546875" style="37" customWidth="1"/>
    <col min="2555" max="2555" width="6.5703125" style="37" customWidth="1"/>
    <col min="2556" max="2556" width="10.140625" style="37" customWidth="1"/>
    <col min="2557" max="2557" width="0.42578125" style="37" customWidth="1"/>
    <col min="2558" max="2558" width="2.42578125" style="37" customWidth="1"/>
    <col min="2559" max="2559" width="4.42578125" style="37" customWidth="1"/>
    <col min="2560" max="2560" width="28.85546875" style="37" customWidth="1"/>
    <col min="2561" max="2561" width="2.85546875" style="37" customWidth="1"/>
    <col min="2562" max="2562" width="7.28515625" style="37" customWidth="1"/>
    <col min="2563" max="2563" width="10" style="37" customWidth="1"/>
    <col min="2564" max="2564" width="17.28515625" style="37" customWidth="1"/>
    <col min="2565" max="2565" width="15.42578125" style="37" customWidth="1"/>
    <col min="2566" max="2566" width="17.28515625" style="37" customWidth="1"/>
    <col min="2567" max="2567" width="4.5703125" style="37" customWidth="1"/>
    <col min="2568" max="2568" width="10.140625" style="37" customWidth="1"/>
    <col min="2569" max="2809" width="9.140625" style="37"/>
    <col min="2810" max="2810" width="4.85546875" style="37" customWidth="1"/>
    <col min="2811" max="2811" width="6.5703125" style="37" customWidth="1"/>
    <col min="2812" max="2812" width="10.140625" style="37" customWidth="1"/>
    <col min="2813" max="2813" width="0.42578125" style="37" customWidth="1"/>
    <col min="2814" max="2814" width="2.42578125" style="37" customWidth="1"/>
    <col min="2815" max="2815" width="4.42578125" style="37" customWidth="1"/>
    <col min="2816" max="2816" width="28.85546875" style="37" customWidth="1"/>
    <col min="2817" max="2817" width="2.85546875" style="37" customWidth="1"/>
    <col min="2818" max="2818" width="7.28515625" style="37" customWidth="1"/>
    <col min="2819" max="2819" width="10" style="37" customWidth="1"/>
    <col min="2820" max="2820" width="17.28515625" style="37" customWidth="1"/>
    <col min="2821" max="2821" width="15.42578125" style="37" customWidth="1"/>
    <col min="2822" max="2822" width="17.28515625" style="37" customWidth="1"/>
    <col min="2823" max="2823" width="4.5703125" style="37" customWidth="1"/>
    <col min="2824" max="2824" width="10.140625" style="37" customWidth="1"/>
    <col min="2825" max="3065" width="9.140625" style="37"/>
    <col min="3066" max="3066" width="4.85546875" style="37" customWidth="1"/>
    <col min="3067" max="3067" width="6.5703125" style="37" customWidth="1"/>
    <col min="3068" max="3068" width="10.140625" style="37" customWidth="1"/>
    <col min="3069" max="3069" width="0.42578125" style="37" customWidth="1"/>
    <col min="3070" max="3070" width="2.42578125" style="37" customWidth="1"/>
    <col min="3071" max="3071" width="4.42578125" style="37" customWidth="1"/>
    <col min="3072" max="3072" width="28.85546875" style="37" customWidth="1"/>
    <col min="3073" max="3073" width="2.85546875" style="37" customWidth="1"/>
    <col min="3074" max="3074" width="7.28515625" style="37" customWidth="1"/>
    <col min="3075" max="3075" width="10" style="37" customWidth="1"/>
    <col min="3076" max="3076" width="17.28515625" style="37" customWidth="1"/>
    <col min="3077" max="3077" width="15.42578125" style="37" customWidth="1"/>
    <col min="3078" max="3078" width="17.28515625" style="37" customWidth="1"/>
    <col min="3079" max="3079" width="4.5703125" style="37" customWidth="1"/>
    <col min="3080" max="3080" width="10.140625" style="37" customWidth="1"/>
    <col min="3081" max="3321" width="9.140625" style="37"/>
    <col min="3322" max="3322" width="4.85546875" style="37" customWidth="1"/>
    <col min="3323" max="3323" width="6.5703125" style="37" customWidth="1"/>
    <col min="3324" max="3324" width="10.140625" style="37" customWidth="1"/>
    <col min="3325" max="3325" width="0.42578125" style="37" customWidth="1"/>
    <col min="3326" max="3326" width="2.42578125" style="37" customWidth="1"/>
    <col min="3327" max="3327" width="4.42578125" style="37" customWidth="1"/>
    <col min="3328" max="3328" width="28.85546875" style="37" customWidth="1"/>
    <col min="3329" max="3329" width="2.85546875" style="37" customWidth="1"/>
    <col min="3330" max="3330" width="7.28515625" style="37" customWidth="1"/>
    <col min="3331" max="3331" width="10" style="37" customWidth="1"/>
    <col min="3332" max="3332" width="17.28515625" style="37" customWidth="1"/>
    <col min="3333" max="3333" width="15.42578125" style="37" customWidth="1"/>
    <col min="3334" max="3334" width="17.28515625" style="37" customWidth="1"/>
    <col min="3335" max="3335" width="4.5703125" style="37" customWidth="1"/>
    <col min="3336" max="3336" width="10.140625" style="37" customWidth="1"/>
    <col min="3337" max="3577" width="9.140625" style="37"/>
    <col min="3578" max="3578" width="4.85546875" style="37" customWidth="1"/>
    <col min="3579" max="3579" width="6.5703125" style="37" customWidth="1"/>
    <col min="3580" max="3580" width="10.140625" style="37" customWidth="1"/>
    <col min="3581" max="3581" width="0.42578125" style="37" customWidth="1"/>
    <col min="3582" max="3582" width="2.42578125" style="37" customWidth="1"/>
    <col min="3583" max="3583" width="4.42578125" style="37" customWidth="1"/>
    <col min="3584" max="3584" width="28.85546875" style="37" customWidth="1"/>
    <col min="3585" max="3585" width="2.85546875" style="37" customWidth="1"/>
    <col min="3586" max="3586" width="7.28515625" style="37" customWidth="1"/>
    <col min="3587" max="3587" width="10" style="37" customWidth="1"/>
    <col min="3588" max="3588" width="17.28515625" style="37" customWidth="1"/>
    <col min="3589" max="3589" width="15.42578125" style="37" customWidth="1"/>
    <col min="3590" max="3590" width="17.28515625" style="37" customWidth="1"/>
    <col min="3591" max="3591" width="4.5703125" style="37" customWidth="1"/>
    <col min="3592" max="3592" width="10.140625" style="37" customWidth="1"/>
    <col min="3593" max="3833" width="9.140625" style="37"/>
    <col min="3834" max="3834" width="4.85546875" style="37" customWidth="1"/>
    <col min="3835" max="3835" width="6.5703125" style="37" customWidth="1"/>
    <col min="3836" max="3836" width="10.140625" style="37" customWidth="1"/>
    <col min="3837" max="3837" width="0.42578125" style="37" customWidth="1"/>
    <col min="3838" max="3838" width="2.42578125" style="37" customWidth="1"/>
    <col min="3839" max="3839" width="4.42578125" style="37" customWidth="1"/>
    <col min="3840" max="3840" width="28.85546875" style="37" customWidth="1"/>
    <col min="3841" max="3841" width="2.85546875" style="37" customWidth="1"/>
    <col min="3842" max="3842" width="7.28515625" style="37" customWidth="1"/>
    <col min="3843" max="3843" width="10" style="37" customWidth="1"/>
    <col min="3844" max="3844" width="17.28515625" style="37" customWidth="1"/>
    <col min="3845" max="3845" width="15.42578125" style="37" customWidth="1"/>
    <col min="3846" max="3846" width="17.28515625" style="37" customWidth="1"/>
    <col min="3847" max="3847" width="4.5703125" style="37" customWidth="1"/>
    <col min="3848" max="3848" width="10.140625" style="37" customWidth="1"/>
    <col min="3849" max="4089" width="9.140625" style="37"/>
    <col min="4090" max="4090" width="4.85546875" style="37" customWidth="1"/>
    <col min="4091" max="4091" width="6.5703125" style="37" customWidth="1"/>
    <col min="4092" max="4092" width="10.140625" style="37" customWidth="1"/>
    <col min="4093" max="4093" width="0.42578125" style="37" customWidth="1"/>
    <col min="4094" max="4094" width="2.42578125" style="37" customWidth="1"/>
    <col min="4095" max="4095" width="4.42578125" style="37" customWidth="1"/>
    <col min="4096" max="4096" width="28.85546875" style="37" customWidth="1"/>
    <col min="4097" max="4097" width="2.85546875" style="37" customWidth="1"/>
    <col min="4098" max="4098" width="7.28515625" style="37" customWidth="1"/>
    <col min="4099" max="4099" width="10" style="37" customWidth="1"/>
    <col min="4100" max="4100" width="17.28515625" style="37" customWidth="1"/>
    <col min="4101" max="4101" width="15.42578125" style="37" customWidth="1"/>
    <col min="4102" max="4102" width="17.28515625" style="37" customWidth="1"/>
    <col min="4103" max="4103" width="4.5703125" style="37" customWidth="1"/>
    <col min="4104" max="4104" width="10.140625" style="37" customWidth="1"/>
    <col min="4105" max="4345" width="9.140625" style="37"/>
    <col min="4346" max="4346" width="4.85546875" style="37" customWidth="1"/>
    <col min="4347" max="4347" width="6.5703125" style="37" customWidth="1"/>
    <col min="4348" max="4348" width="10.140625" style="37" customWidth="1"/>
    <col min="4349" max="4349" width="0.42578125" style="37" customWidth="1"/>
    <col min="4350" max="4350" width="2.42578125" style="37" customWidth="1"/>
    <col min="4351" max="4351" width="4.42578125" style="37" customWidth="1"/>
    <col min="4352" max="4352" width="28.85546875" style="37" customWidth="1"/>
    <col min="4353" max="4353" width="2.85546875" style="37" customWidth="1"/>
    <col min="4354" max="4354" width="7.28515625" style="37" customWidth="1"/>
    <col min="4355" max="4355" width="10" style="37" customWidth="1"/>
    <col min="4356" max="4356" width="17.28515625" style="37" customWidth="1"/>
    <col min="4357" max="4357" width="15.42578125" style="37" customWidth="1"/>
    <col min="4358" max="4358" width="17.28515625" style="37" customWidth="1"/>
    <col min="4359" max="4359" width="4.5703125" style="37" customWidth="1"/>
    <col min="4360" max="4360" width="10.140625" style="37" customWidth="1"/>
    <col min="4361" max="4601" width="9.140625" style="37"/>
    <col min="4602" max="4602" width="4.85546875" style="37" customWidth="1"/>
    <col min="4603" max="4603" width="6.5703125" style="37" customWidth="1"/>
    <col min="4604" max="4604" width="10.140625" style="37" customWidth="1"/>
    <col min="4605" max="4605" width="0.42578125" style="37" customWidth="1"/>
    <col min="4606" max="4606" width="2.42578125" style="37" customWidth="1"/>
    <col min="4607" max="4607" width="4.42578125" style="37" customWidth="1"/>
    <col min="4608" max="4608" width="28.85546875" style="37" customWidth="1"/>
    <col min="4609" max="4609" width="2.85546875" style="37" customWidth="1"/>
    <col min="4610" max="4610" width="7.28515625" style="37" customWidth="1"/>
    <col min="4611" max="4611" width="10" style="37" customWidth="1"/>
    <col min="4612" max="4612" width="17.28515625" style="37" customWidth="1"/>
    <col min="4613" max="4613" width="15.42578125" style="37" customWidth="1"/>
    <col min="4614" max="4614" width="17.28515625" style="37" customWidth="1"/>
    <col min="4615" max="4615" width="4.5703125" style="37" customWidth="1"/>
    <col min="4616" max="4616" width="10.140625" style="37" customWidth="1"/>
    <col min="4617" max="4857" width="9.140625" style="37"/>
    <col min="4858" max="4858" width="4.85546875" style="37" customWidth="1"/>
    <col min="4859" max="4859" width="6.5703125" style="37" customWidth="1"/>
    <col min="4860" max="4860" width="10.140625" style="37" customWidth="1"/>
    <col min="4861" max="4861" width="0.42578125" style="37" customWidth="1"/>
    <col min="4862" max="4862" width="2.42578125" style="37" customWidth="1"/>
    <col min="4863" max="4863" width="4.42578125" style="37" customWidth="1"/>
    <col min="4864" max="4864" width="28.85546875" style="37" customWidth="1"/>
    <col min="4865" max="4865" width="2.85546875" style="37" customWidth="1"/>
    <col min="4866" max="4866" width="7.28515625" style="37" customWidth="1"/>
    <col min="4867" max="4867" width="10" style="37" customWidth="1"/>
    <col min="4868" max="4868" width="17.28515625" style="37" customWidth="1"/>
    <col min="4869" max="4869" width="15.42578125" style="37" customWidth="1"/>
    <col min="4870" max="4870" width="17.28515625" style="37" customWidth="1"/>
    <col min="4871" max="4871" width="4.5703125" style="37" customWidth="1"/>
    <col min="4872" max="4872" width="10.140625" style="37" customWidth="1"/>
    <col min="4873" max="5113" width="9.140625" style="37"/>
    <col min="5114" max="5114" width="4.85546875" style="37" customWidth="1"/>
    <col min="5115" max="5115" width="6.5703125" style="37" customWidth="1"/>
    <col min="5116" max="5116" width="10.140625" style="37" customWidth="1"/>
    <col min="5117" max="5117" width="0.42578125" style="37" customWidth="1"/>
    <col min="5118" max="5118" width="2.42578125" style="37" customWidth="1"/>
    <col min="5119" max="5119" width="4.42578125" style="37" customWidth="1"/>
    <col min="5120" max="5120" width="28.85546875" style="37" customWidth="1"/>
    <col min="5121" max="5121" width="2.85546875" style="37" customWidth="1"/>
    <col min="5122" max="5122" width="7.28515625" style="37" customWidth="1"/>
    <col min="5123" max="5123" width="10" style="37" customWidth="1"/>
    <col min="5124" max="5124" width="17.28515625" style="37" customWidth="1"/>
    <col min="5125" max="5125" width="15.42578125" style="37" customWidth="1"/>
    <col min="5126" max="5126" width="17.28515625" style="37" customWidth="1"/>
    <col min="5127" max="5127" width="4.5703125" style="37" customWidth="1"/>
    <col min="5128" max="5128" width="10.140625" style="37" customWidth="1"/>
    <col min="5129" max="5369" width="9.140625" style="37"/>
    <col min="5370" max="5370" width="4.85546875" style="37" customWidth="1"/>
    <col min="5371" max="5371" width="6.5703125" style="37" customWidth="1"/>
    <col min="5372" max="5372" width="10.140625" style="37" customWidth="1"/>
    <col min="5373" max="5373" width="0.42578125" style="37" customWidth="1"/>
    <col min="5374" max="5374" width="2.42578125" style="37" customWidth="1"/>
    <col min="5375" max="5375" width="4.42578125" style="37" customWidth="1"/>
    <col min="5376" max="5376" width="28.85546875" style="37" customWidth="1"/>
    <col min="5377" max="5377" width="2.85546875" style="37" customWidth="1"/>
    <col min="5378" max="5378" width="7.28515625" style="37" customWidth="1"/>
    <col min="5379" max="5379" width="10" style="37" customWidth="1"/>
    <col min="5380" max="5380" width="17.28515625" style="37" customWidth="1"/>
    <col min="5381" max="5381" width="15.42578125" style="37" customWidth="1"/>
    <col min="5382" max="5382" width="17.28515625" style="37" customWidth="1"/>
    <col min="5383" max="5383" width="4.5703125" style="37" customWidth="1"/>
    <col min="5384" max="5384" width="10.140625" style="37" customWidth="1"/>
    <col min="5385" max="5625" width="9.140625" style="37"/>
    <col min="5626" max="5626" width="4.85546875" style="37" customWidth="1"/>
    <col min="5627" max="5627" width="6.5703125" style="37" customWidth="1"/>
    <col min="5628" max="5628" width="10.140625" style="37" customWidth="1"/>
    <col min="5629" max="5629" width="0.42578125" style="37" customWidth="1"/>
    <col min="5630" max="5630" width="2.42578125" style="37" customWidth="1"/>
    <col min="5631" max="5631" width="4.42578125" style="37" customWidth="1"/>
    <col min="5632" max="5632" width="28.85546875" style="37" customWidth="1"/>
    <col min="5633" max="5633" width="2.85546875" style="37" customWidth="1"/>
    <col min="5634" max="5634" width="7.28515625" style="37" customWidth="1"/>
    <col min="5635" max="5635" width="10" style="37" customWidth="1"/>
    <col min="5636" max="5636" width="17.28515625" style="37" customWidth="1"/>
    <col min="5637" max="5637" width="15.42578125" style="37" customWidth="1"/>
    <col min="5638" max="5638" width="17.28515625" style="37" customWidth="1"/>
    <col min="5639" max="5639" width="4.5703125" style="37" customWidth="1"/>
    <col min="5640" max="5640" width="10.140625" style="37" customWidth="1"/>
    <col min="5641" max="5881" width="9.140625" style="37"/>
    <col min="5882" max="5882" width="4.85546875" style="37" customWidth="1"/>
    <col min="5883" max="5883" width="6.5703125" style="37" customWidth="1"/>
    <col min="5884" max="5884" width="10.140625" style="37" customWidth="1"/>
    <col min="5885" max="5885" width="0.42578125" style="37" customWidth="1"/>
    <col min="5886" max="5886" width="2.42578125" style="37" customWidth="1"/>
    <col min="5887" max="5887" width="4.42578125" style="37" customWidth="1"/>
    <col min="5888" max="5888" width="28.85546875" style="37" customWidth="1"/>
    <col min="5889" max="5889" width="2.85546875" style="37" customWidth="1"/>
    <col min="5890" max="5890" width="7.28515625" style="37" customWidth="1"/>
    <col min="5891" max="5891" width="10" style="37" customWidth="1"/>
    <col min="5892" max="5892" width="17.28515625" style="37" customWidth="1"/>
    <col min="5893" max="5893" width="15.42578125" style="37" customWidth="1"/>
    <col min="5894" max="5894" width="17.28515625" style="37" customWidth="1"/>
    <col min="5895" max="5895" width="4.5703125" style="37" customWidth="1"/>
    <col min="5896" max="5896" width="10.140625" style="37" customWidth="1"/>
    <col min="5897" max="6137" width="9.140625" style="37"/>
    <col min="6138" max="6138" width="4.85546875" style="37" customWidth="1"/>
    <col min="6139" max="6139" width="6.5703125" style="37" customWidth="1"/>
    <col min="6140" max="6140" width="10.140625" style="37" customWidth="1"/>
    <col min="6141" max="6141" width="0.42578125" style="37" customWidth="1"/>
    <col min="6142" max="6142" width="2.42578125" style="37" customWidth="1"/>
    <col min="6143" max="6143" width="4.42578125" style="37" customWidth="1"/>
    <col min="6144" max="6144" width="28.85546875" style="37" customWidth="1"/>
    <col min="6145" max="6145" width="2.85546875" style="37" customWidth="1"/>
    <col min="6146" max="6146" width="7.28515625" style="37" customWidth="1"/>
    <col min="6147" max="6147" width="10" style="37" customWidth="1"/>
    <col min="6148" max="6148" width="17.28515625" style="37" customWidth="1"/>
    <col min="6149" max="6149" width="15.42578125" style="37" customWidth="1"/>
    <col min="6150" max="6150" width="17.28515625" style="37" customWidth="1"/>
    <col min="6151" max="6151" width="4.5703125" style="37" customWidth="1"/>
    <col min="6152" max="6152" width="10.140625" style="37" customWidth="1"/>
    <col min="6153" max="6393" width="9.140625" style="37"/>
    <col min="6394" max="6394" width="4.85546875" style="37" customWidth="1"/>
    <col min="6395" max="6395" width="6.5703125" style="37" customWidth="1"/>
    <col min="6396" max="6396" width="10.140625" style="37" customWidth="1"/>
    <col min="6397" max="6397" width="0.42578125" style="37" customWidth="1"/>
    <col min="6398" max="6398" width="2.42578125" style="37" customWidth="1"/>
    <col min="6399" max="6399" width="4.42578125" style="37" customWidth="1"/>
    <col min="6400" max="6400" width="28.85546875" style="37" customWidth="1"/>
    <col min="6401" max="6401" width="2.85546875" style="37" customWidth="1"/>
    <col min="6402" max="6402" width="7.28515625" style="37" customWidth="1"/>
    <col min="6403" max="6403" width="10" style="37" customWidth="1"/>
    <col min="6404" max="6404" width="17.28515625" style="37" customWidth="1"/>
    <col min="6405" max="6405" width="15.42578125" style="37" customWidth="1"/>
    <col min="6406" max="6406" width="17.28515625" style="37" customWidth="1"/>
    <col min="6407" max="6407" width="4.5703125" style="37" customWidth="1"/>
    <col min="6408" max="6408" width="10.140625" style="37" customWidth="1"/>
    <col min="6409" max="6649" width="9.140625" style="37"/>
    <col min="6650" max="6650" width="4.85546875" style="37" customWidth="1"/>
    <col min="6651" max="6651" width="6.5703125" style="37" customWidth="1"/>
    <col min="6652" max="6652" width="10.140625" style="37" customWidth="1"/>
    <col min="6653" max="6653" width="0.42578125" style="37" customWidth="1"/>
    <col min="6654" max="6654" width="2.42578125" style="37" customWidth="1"/>
    <col min="6655" max="6655" width="4.42578125" style="37" customWidth="1"/>
    <col min="6656" max="6656" width="28.85546875" style="37" customWidth="1"/>
    <col min="6657" max="6657" width="2.85546875" style="37" customWidth="1"/>
    <col min="6658" max="6658" width="7.28515625" style="37" customWidth="1"/>
    <col min="6659" max="6659" width="10" style="37" customWidth="1"/>
    <col min="6660" max="6660" width="17.28515625" style="37" customWidth="1"/>
    <col min="6661" max="6661" width="15.42578125" style="37" customWidth="1"/>
    <col min="6662" max="6662" width="17.28515625" style="37" customWidth="1"/>
    <col min="6663" max="6663" width="4.5703125" style="37" customWidth="1"/>
    <col min="6664" max="6664" width="10.140625" style="37" customWidth="1"/>
    <col min="6665" max="6905" width="9.140625" style="37"/>
    <col min="6906" max="6906" width="4.85546875" style="37" customWidth="1"/>
    <col min="6907" max="6907" width="6.5703125" style="37" customWidth="1"/>
    <col min="6908" max="6908" width="10.140625" style="37" customWidth="1"/>
    <col min="6909" max="6909" width="0.42578125" style="37" customWidth="1"/>
    <col min="6910" max="6910" width="2.42578125" style="37" customWidth="1"/>
    <col min="6911" max="6911" width="4.42578125" style="37" customWidth="1"/>
    <col min="6912" max="6912" width="28.85546875" style="37" customWidth="1"/>
    <col min="6913" max="6913" width="2.85546875" style="37" customWidth="1"/>
    <col min="6914" max="6914" width="7.28515625" style="37" customWidth="1"/>
    <col min="6915" max="6915" width="10" style="37" customWidth="1"/>
    <col min="6916" max="6916" width="17.28515625" style="37" customWidth="1"/>
    <col min="6917" max="6917" width="15.42578125" style="37" customWidth="1"/>
    <col min="6918" max="6918" width="17.28515625" style="37" customWidth="1"/>
    <col min="6919" max="6919" width="4.5703125" style="37" customWidth="1"/>
    <col min="6920" max="6920" width="10.140625" style="37" customWidth="1"/>
    <col min="6921" max="7161" width="9.140625" style="37"/>
    <col min="7162" max="7162" width="4.85546875" style="37" customWidth="1"/>
    <col min="7163" max="7163" width="6.5703125" style="37" customWidth="1"/>
    <col min="7164" max="7164" width="10.140625" style="37" customWidth="1"/>
    <col min="7165" max="7165" width="0.42578125" style="37" customWidth="1"/>
    <col min="7166" max="7166" width="2.42578125" style="37" customWidth="1"/>
    <col min="7167" max="7167" width="4.42578125" style="37" customWidth="1"/>
    <col min="7168" max="7168" width="28.85546875" style="37" customWidth="1"/>
    <col min="7169" max="7169" width="2.85546875" style="37" customWidth="1"/>
    <col min="7170" max="7170" width="7.28515625" style="37" customWidth="1"/>
    <col min="7171" max="7171" width="10" style="37" customWidth="1"/>
    <col min="7172" max="7172" width="17.28515625" style="37" customWidth="1"/>
    <col min="7173" max="7173" width="15.42578125" style="37" customWidth="1"/>
    <col min="7174" max="7174" width="17.28515625" style="37" customWidth="1"/>
    <col min="7175" max="7175" width="4.5703125" style="37" customWidth="1"/>
    <col min="7176" max="7176" width="10.140625" style="37" customWidth="1"/>
    <col min="7177" max="7417" width="9.140625" style="37"/>
    <col min="7418" max="7418" width="4.85546875" style="37" customWidth="1"/>
    <col min="7419" max="7419" width="6.5703125" style="37" customWidth="1"/>
    <col min="7420" max="7420" width="10.140625" style="37" customWidth="1"/>
    <col min="7421" max="7421" width="0.42578125" style="37" customWidth="1"/>
    <col min="7422" max="7422" width="2.42578125" style="37" customWidth="1"/>
    <col min="7423" max="7423" width="4.42578125" style="37" customWidth="1"/>
    <col min="7424" max="7424" width="28.85546875" style="37" customWidth="1"/>
    <col min="7425" max="7425" width="2.85546875" style="37" customWidth="1"/>
    <col min="7426" max="7426" width="7.28515625" style="37" customWidth="1"/>
    <col min="7427" max="7427" width="10" style="37" customWidth="1"/>
    <col min="7428" max="7428" width="17.28515625" style="37" customWidth="1"/>
    <col min="7429" max="7429" width="15.42578125" style="37" customWidth="1"/>
    <col min="7430" max="7430" width="17.28515625" style="37" customWidth="1"/>
    <col min="7431" max="7431" width="4.5703125" style="37" customWidth="1"/>
    <col min="7432" max="7432" width="10.140625" style="37" customWidth="1"/>
    <col min="7433" max="7673" width="9.140625" style="37"/>
    <col min="7674" max="7674" width="4.85546875" style="37" customWidth="1"/>
    <col min="7675" max="7675" width="6.5703125" style="37" customWidth="1"/>
    <col min="7676" max="7676" width="10.140625" style="37" customWidth="1"/>
    <col min="7677" max="7677" width="0.42578125" style="37" customWidth="1"/>
    <col min="7678" max="7678" width="2.42578125" style="37" customWidth="1"/>
    <col min="7679" max="7679" width="4.42578125" style="37" customWidth="1"/>
    <col min="7680" max="7680" width="28.85546875" style="37" customWidth="1"/>
    <col min="7681" max="7681" width="2.85546875" style="37" customWidth="1"/>
    <col min="7682" max="7682" width="7.28515625" style="37" customWidth="1"/>
    <col min="7683" max="7683" width="10" style="37" customWidth="1"/>
    <col min="7684" max="7684" width="17.28515625" style="37" customWidth="1"/>
    <col min="7685" max="7685" width="15.42578125" style="37" customWidth="1"/>
    <col min="7686" max="7686" width="17.28515625" style="37" customWidth="1"/>
    <col min="7687" max="7687" width="4.5703125" style="37" customWidth="1"/>
    <col min="7688" max="7688" width="10.140625" style="37" customWidth="1"/>
    <col min="7689" max="7929" width="9.140625" style="37"/>
    <col min="7930" max="7930" width="4.85546875" style="37" customWidth="1"/>
    <col min="7931" max="7931" width="6.5703125" style="37" customWidth="1"/>
    <col min="7932" max="7932" width="10.140625" style="37" customWidth="1"/>
    <col min="7933" max="7933" width="0.42578125" style="37" customWidth="1"/>
    <col min="7934" max="7934" width="2.42578125" style="37" customWidth="1"/>
    <col min="7935" max="7935" width="4.42578125" style="37" customWidth="1"/>
    <col min="7936" max="7936" width="28.85546875" style="37" customWidth="1"/>
    <col min="7937" max="7937" width="2.85546875" style="37" customWidth="1"/>
    <col min="7938" max="7938" width="7.28515625" style="37" customWidth="1"/>
    <col min="7939" max="7939" width="10" style="37" customWidth="1"/>
    <col min="7940" max="7940" width="17.28515625" style="37" customWidth="1"/>
    <col min="7941" max="7941" width="15.42578125" style="37" customWidth="1"/>
    <col min="7942" max="7942" width="17.28515625" style="37" customWidth="1"/>
    <col min="7943" max="7943" width="4.5703125" style="37" customWidth="1"/>
    <col min="7944" max="7944" width="10.140625" style="37" customWidth="1"/>
    <col min="7945" max="8185" width="9.140625" style="37"/>
    <col min="8186" max="8186" width="4.85546875" style="37" customWidth="1"/>
    <col min="8187" max="8187" width="6.5703125" style="37" customWidth="1"/>
    <col min="8188" max="8188" width="10.140625" style="37" customWidth="1"/>
    <col min="8189" max="8189" width="0.42578125" style="37" customWidth="1"/>
    <col min="8190" max="8190" width="2.42578125" style="37" customWidth="1"/>
    <col min="8191" max="8191" width="4.42578125" style="37" customWidth="1"/>
    <col min="8192" max="8192" width="28.85546875" style="37" customWidth="1"/>
    <col min="8193" max="8193" width="2.85546875" style="37" customWidth="1"/>
    <col min="8194" max="8194" width="7.28515625" style="37" customWidth="1"/>
    <col min="8195" max="8195" width="10" style="37" customWidth="1"/>
    <col min="8196" max="8196" width="17.28515625" style="37" customWidth="1"/>
    <col min="8197" max="8197" width="15.42578125" style="37" customWidth="1"/>
    <col min="8198" max="8198" width="17.28515625" style="37" customWidth="1"/>
    <col min="8199" max="8199" width="4.5703125" style="37" customWidth="1"/>
    <col min="8200" max="8200" width="10.140625" style="37" customWidth="1"/>
    <col min="8201" max="8441" width="9.140625" style="37"/>
    <col min="8442" max="8442" width="4.85546875" style="37" customWidth="1"/>
    <col min="8443" max="8443" width="6.5703125" style="37" customWidth="1"/>
    <col min="8444" max="8444" width="10.140625" style="37" customWidth="1"/>
    <col min="8445" max="8445" width="0.42578125" style="37" customWidth="1"/>
    <col min="8446" max="8446" width="2.42578125" style="37" customWidth="1"/>
    <col min="8447" max="8447" width="4.42578125" style="37" customWidth="1"/>
    <col min="8448" max="8448" width="28.85546875" style="37" customWidth="1"/>
    <col min="8449" max="8449" width="2.85546875" style="37" customWidth="1"/>
    <col min="8450" max="8450" width="7.28515625" style="37" customWidth="1"/>
    <col min="8451" max="8451" width="10" style="37" customWidth="1"/>
    <col min="8452" max="8452" width="17.28515625" style="37" customWidth="1"/>
    <col min="8453" max="8453" width="15.42578125" style="37" customWidth="1"/>
    <col min="8454" max="8454" width="17.28515625" style="37" customWidth="1"/>
    <col min="8455" max="8455" width="4.5703125" style="37" customWidth="1"/>
    <col min="8456" max="8456" width="10.140625" style="37" customWidth="1"/>
    <col min="8457" max="8697" width="9.140625" style="37"/>
    <col min="8698" max="8698" width="4.85546875" style="37" customWidth="1"/>
    <col min="8699" max="8699" width="6.5703125" style="37" customWidth="1"/>
    <col min="8700" max="8700" width="10.140625" style="37" customWidth="1"/>
    <col min="8701" max="8701" width="0.42578125" style="37" customWidth="1"/>
    <col min="8702" max="8702" width="2.42578125" style="37" customWidth="1"/>
    <col min="8703" max="8703" width="4.42578125" style="37" customWidth="1"/>
    <col min="8704" max="8704" width="28.85546875" style="37" customWidth="1"/>
    <col min="8705" max="8705" width="2.85546875" style="37" customWidth="1"/>
    <col min="8706" max="8706" width="7.28515625" style="37" customWidth="1"/>
    <col min="8707" max="8707" width="10" style="37" customWidth="1"/>
    <col min="8708" max="8708" width="17.28515625" style="37" customWidth="1"/>
    <col min="8709" max="8709" width="15.42578125" style="37" customWidth="1"/>
    <col min="8710" max="8710" width="17.28515625" style="37" customWidth="1"/>
    <col min="8711" max="8711" width="4.5703125" style="37" customWidth="1"/>
    <col min="8712" max="8712" width="10.140625" style="37" customWidth="1"/>
    <col min="8713" max="8953" width="9.140625" style="37"/>
    <col min="8954" max="8954" width="4.85546875" style="37" customWidth="1"/>
    <col min="8955" max="8955" width="6.5703125" style="37" customWidth="1"/>
    <col min="8956" max="8956" width="10.140625" style="37" customWidth="1"/>
    <col min="8957" max="8957" width="0.42578125" style="37" customWidth="1"/>
    <col min="8958" max="8958" width="2.42578125" style="37" customWidth="1"/>
    <col min="8959" max="8959" width="4.42578125" style="37" customWidth="1"/>
    <col min="8960" max="8960" width="28.85546875" style="37" customWidth="1"/>
    <col min="8961" max="8961" width="2.85546875" style="37" customWidth="1"/>
    <col min="8962" max="8962" width="7.28515625" style="37" customWidth="1"/>
    <col min="8963" max="8963" width="10" style="37" customWidth="1"/>
    <col min="8964" max="8964" width="17.28515625" style="37" customWidth="1"/>
    <col min="8965" max="8965" width="15.42578125" style="37" customWidth="1"/>
    <col min="8966" max="8966" width="17.28515625" style="37" customWidth="1"/>
    <col min="8967" max="8967" width="4.5703125" style="37" customWidth="1"/>
    <col min="8968" max="8968" width="10.140625" style="37" customWidth="1"/>
    <col min="8969" max="9209" width="9.140625" style="37"/>
    <col min="9210" max="9210" width="4.85546875" style="37" customWidth="1"/>
    <col min="9211" max="9211" width="6.5703125" style="37" customWidth="1"/>
    <col min="9212" max="9212" width="10.140625" style="37" customWidth="1"/>
    <col min="9213" max="9213" width="0.42578125" style="37" customWidth="1"/>
    <col min="9214" max="9214" width="2.42578125" style="37" customWidth="1"/>
    <col min="9215" max="9215" width="4.42578125" style="37" customWidth="1"/>
    <col min="9216" max="9216" width="28.85546875" style="37" customWidth="1"/>
    <col min="9217" max="9217" width="2.85546875" style="37" customWidth="1"/>
    <col min="9218" max="9218" width="7.28515625" style="37" customWidth="1"/>
    <col min="9219" max="9219" width="10" style="37" customWidth="1"/>
    <col min="9220" max="9220" width="17.28515625" style="37" customWidth="1"/>
    <col min="9221" max="9221" width="15.42578125" style="37" customWidth="1"/>
    <col min="9222" max="9222" width="17.28515625" style="37" customWidth="1"/>
    <col min="9223" max="9223" width="4.5703125" style="37" customWidth="1"/>
    <col min="9224" max="9224" width="10.140625" style="37" customWidth="1"/>
    <col min="9225" max="9465" width="9.140625" style="37"/>
    <col min="9466" max="9466" width="4.85546875" style="37" customWidth="1"/>
    <col min="9467" max="9467" width="6.5703125" style="37" customWidth="1"/>
    <col min="9468" max="9468" width="10.140625" style="37" customWidth="1"/>
    <col min="9469" max="9469" width="0.42578125" style="37" customWidth="1"/>
    <col min="9470" max="9470" width="2.42578125" style="37" customWidth="1"/>
    <col min="9471" max="9471" width="4.42578125" style="37" customWidth="1"/>
    <col min="9472" max="9472" width="28.85546875" style="37" customWidth="1"/>
    <col min="9473" max="9473" width="2.85546875" style="37" customWidth="1"/>
    <col min="9474" max="9474" width="7.28515625" style="37" customWidth="1"/>
    <col min="9475" max="9475" width="10" style="37" customWidth="1"/>
    <col min="9476" max="9476" width="17.28515625" style="37" customWidth="1"/>
    <col min="9477" max="9477" width="15.42578125" style="37" customWidth="1"/>
    <col min="9478" max="9478" width="17.28515625" style="37" customWidth="1"/>
    <col min="9479" max="9479" width="4.5703125" style="37" customWidth="1"/>
    <col min="9480" max="9480" width="10.140625" style="37" customWidth="1"/>
    <col min="9481" max="9721" width="9.140625" style="37"/>
    <col min="9722" max="9722" width="4.85546875" style="37" customWidth="1"/>
    <col min="9723" max="9723" width="6.5703125" style="37" customWidth="1"/>
    <col min="9724" max="9724" width="10.140625" style="37" customWidth="1"/>
    <col min="9725" max="9725" width="0.42578125" style="37" customWidth="1"/>
    <col min="9726" max="9726" width="2.42578125" style="37" customWidth="1"/>
    <col min="9727" max="9727" width="4.42578125" style="37" customWidth="1"/>
    <col min="9728" max="9728" width="28.85546875" style="37" customWidth="1"/>
    <col min="9729" max="9729" width="2.85546875" style="37" customWidth="1"/>
    <col min="9730" max="9730" width="7.28515625" style="37" customWidth="1"/>
    <col min="9731" max="9731" width="10" style="37" customWidth="1"/>
    <col min="9732" max="9732" width="17.28515625" style="37" customWidth="1"/>
    <col min="9733" max="9733" width="15.42578125" style="37" customWidth="1"/>
    <col min="9734" max="9734" width="17.28515625" style="37" customWidth="1"/>
    <col min="9735" max="9735" width="4.5703125" style="37" customWidth="1"/>
    <col min="9736" max="9736" width="10.140625" style="37" customWidth="1"/>
    <col min="9737" max="9977" width="9.140625" style="37"/>
    <col min="9978" max="9978" width="4.85546875" style="37" customWidth="1"/>
    <col min="9979" max="9979" width="6.5703125" style="37" customWidth="1"/>
    <col min="9980" max="9980" width="10.140625" style="37" customWidth="1"/>
    <col min="9981" max="9981" width="0.42578125" style="37" customWidth="1"/>
    <col min="9982" max="9982" width="2.42578125" style="37" customWidth="1"/>
    <col min="9983" max="9983" width="4.42578125" style="37" customWidth="1"/>
    <col min="9984" max="9984" width="28.85546875" style="37" customWidth="1"/>
    <col min="9985" max="9985" width="2.85546875" style="37" customWidth="1"/>
    <col min="9986" max="9986" width="7.28515625" style="37" customWidth="1"/>
    <col min="9987" max="9987" width="10" style="37" customWidth="1"/>
    <col min="9988" max="9988" width="17.28515625" style="37" customWidth="1"/>
    <col min="9989" max="9989" width="15.42578125" style="37" customWidth="1"/>
    <col min="9990" max="9990" width="17.28515625" style="37" customWidth="1"/>
    <col min="9991" max="9991" width="4.5703125" style="37" customWidth="1"/>
    <col min="9992" max="9992" width="10.140625" style="37" customWidth="1"/>
    <col min="9993" max="10233" width="9.140625" style="37"/>
    <col min="10234" max="10234" width="4.85546875" style="37" customWidth="1"/>
    <col min="10235" max="10235" width="6.5703125" style="37" customWidth="1"/>
    <col min="10236" max="10236" width="10.140625" style="37" customWidth="1"/>
    <col min="10237" max="10237" width="0.42578125" style="37" customWidth="1"/>
    <col min="10238" max="10238" width="2.42578125" style="37" customWidth="1"/>
    <col min="10239" max="10239" width="4.42578125" style="37" customWidth="1"/>
    <col min="10240" max="10240" width="28.85546875" style="37" customWidth="1"/>
    <col min="10241" max="10241" width="2.85546875" style="37" customWidth="1"/>
    <col min="10242" max="10242" width="7.28515625" style="37" customWidth="1"/>
    <col min="10243" max="10243" width="10" style="37" customWidth="1"/>
    <col min="10244" max="10244" width="17.28515625" style="37" customWidth="1"/>
    <col min="10245" max="10245" width="15.42578125" style="37" customWidth="1"/>
    <col min="10246" max="10246" width="17.28515625" style="37" customWidth="1"/>
    <col min="10247" max="10247" width="4.5703125" style="37" customWidth="1"/>
    <col min="10248" max="10248" width="10.140625" style="37" customWidth="1"/>
    <col min="10249" max="10489" width="9.140625" style="37"/>
    <col min="10490" max="10490" width="4.85546875" style="37" customWidth="1"/>
    <col min="10491" max="10491" width="6.5703125" style="37" customWidth="1"/>
    <col min="10492" max="10492" width="10.140625" style="37" customWidth="1"/>
    <col min="10493" max="10493" width="0.42578125" style="37" customWidth="1"/>
    <col min="10494" max="10494" width="2.42578125" style="37" customWidth="1"/>
    <col min="10495" max="10495" width="4.42578125" style="37" customWidth="1"/>
    <col min="10496" max="10496" width="28.85546875" style="37" customWidth="1"/>
    <col min="10497" max="10497" width="2.85546875" style="37" customWidth="1"/>
    <col min="10498" max="10498" width="7.28515625" style="37" customWidth="1"/>
    <col min="10499" max="10499" width="10" style="37" customWidth="1"/>
    <col min="10500" max="10500" width="17.28515625" style="37" customWidth="1"/>
    <col min="10501" max="10501" width="15.42578125" style="37" customWidth="1"/>
    <col min="10502" max="10502" width="17.28515625" style="37" customWidth="1"/>
    <col min="10503" max="10503" width="4.5703125" style="37" customWidth="1"/>
    <col min="10504" max="10504" width="10.140625" style="37" customWidth="1"/>
    <col min="10505" max="10745" width="9.140625" style="37"/>
    <col min="10746" max="10746" width="4.85546875" style="37" customWidth="1"/>
    <col min="10747" max="10747" width="6.5703125" style="37" customWidth="1"/>
    <col min="10748" max="10748" width="10.140625" style="37" customWidth="1"/>
    <col min="10749" max="10749" width="0.42578125" style="37" customWidth="1"/>
    <col min="10750" max="10750" width="2.42578125" style="37" customWidth="1"/>
    <col min="10751" max="10751" width="4.42578125" style="37" customWidth="1"/>
    <col min="10752" max="10752" width="28.85546875" style="37" customWidth="1"/>
    <col min="10753" max="10753" width="2.85546875" style="37" customWidth="1"/>
    <col min="10754" max="10754" width="7.28515625" style="37" customWidth="1"/>
    <col min="10755" max="10755" width="10" style="37" customWidth="1"/>
    <col min="10756" max="10756" width="17.28515625" style="37" customWidth="1"/>
    <col min="10757" max="10757" width="15.42578125" style="37" customWidth="1"/>
    <col min="10758" max="10758" width="17.28515625" style="37" customWidth="1"/>
    <col min="10759" max="10759" width="4.5703125" style="37" customWidth="1"/>
    <col min="10760" max="10760" width="10.140625" style="37" customWidth="1"/>
    <col min="10761" max="11001" width="9.140625" style="37"/>
    <col min="11002" max="11002" width="4.85546875" style="37" customWidth="1"/>
    <col min="11003" max="11003" width="6.5703125" style="37" customWidth="1"/>
    <col min="11004" max="11004" width="10.140625" style="37" customWidth="1"/>
    <col min="11005" max="11005" width="0.42578125" style="37" customWidth="1"/>
    <col min="11006" max="11006" width="2.42578125" style="37" customWidth="1"/>
    <col min="11007" max="11007" width="4.42578125" style="37" customWidth="1"/>
    <col min="11008" max="11008" width="28.85546875" style="37" customWidth="1"/>
    <col min="11009" max="11009" width="2.85546875" style="37" customWidth="1"/>
    <col min="11010" max="11010" width="7.28515625" style="37" customWidth="1"/>
    <col min="11011" max="11011" width="10" style="37" customWidth="1"/>
    <col min="11012" max="11012" width="17.28515625" style="37" customWidth="1"/>
    <col min="11013" max="11013" width="15.42578125" style="37" customWidth="1"/>
    <col min="11014" max="11014" width="17.28515625" style="37" customWidth="1"/>
    <col min="11015" max="11015" width="4.5703125" style="37" customWidth="1"/>
    <col min="11016" max="11016" width="10.140625" style="37" customWidth="1"/>
    <col min="11017" max="11257" width="9.140625" style="37"/>
    <col min="11258" max="11258" width="4.85546875" style="37" customWidth="1"/>
    <col min="11259" max="11259" width="6.5703125" style="37" customWidth="1"/>
    <col min="11260" max="11260" width="10.140625" style="37" customWidth="1"/>
    <col min="11261" max="11261" width="0.42578125" style="37" customWidth="1"/>
    <col min="11262" max="11262" width="2.42578125" style="37" customWidth="1"/>
    <col min="11263" max="11263" width="4.42578125" style="37" customWidth="1"/>
    <col min="11264" max="11264" width="28.85546875" style="37" customWidth="1"/>
    <col min="11265" max="11265" width="2.85546875" style="37" customWidth="1"/>
    <col min="11266" max="11266" width="7.28515625" style="37" customWidth="1"/>
    <col min="11267" max="11267" width="10" style="37" customWidth="1"/>
    <col min="11268" max="11268" width="17.28515625" style="37" customWidth="1"/>
    <col min="11269" max="11269" width="15.42578125" style="37" customWidth="1"/>
    <col min="11270" max="11270" width="17.28515625" style="37" customWidth="1"/>
    <col min="11271" max="11271" width="4.5703125" style="37" customWidth="1"/>
    <col min="11272" max="11272" width="10.140625" style="37" customWidth="1"/>
    <col min="11273" max="11513" width="9.140625" style="37"/>
    <col min="11514" max="11514" width="4.85546875" style="37" customWidth="1"/>
    <col min="11515" max="11515" width="6.5703125" style="37" customWidth="1"/>
    <col min="11516" max="11516" width="10.140625" style="37" customWidth="1"/>
    <col min="11517" max="11517" width="0.42578125" style="37" customWidth="1"/>
    <col min="11518" max="11518" width="2.42578125" style="37" customWidth="1"/>
    <col min="11519" max="11519" width="4.42578125" style="37" customWidth="1"/>
    <col min="11520" max="11520" width="28.85546875" style="37" customWidth="1"/>
    <col min="11521" max="11521" width="2.85546875" style="37" customWidth="1"/>
    <col min="11522" max="11522" width="7.28515625" style="37" customWidth="1"/>
    <col min="11523" max="11523" width="10" style="37" customWidth="1"/>
    <col min="11524" max="11524" width="17.28515625" style="37" customWidth="1"/>
    <col min="11525" max="11525" width="15.42578125" style="37" customWidth="1"/>
    <col min="11526" max="11526" width="17.28515625" style="37" customWidth="1"/>
    <col min="11527" max="11527" width="4.5703125" style="37" customWidth="1"/>
    <col min="11528" max="11528" width="10.140625" style="37" customWidth="1"/>
    <col min="11529" max="11769" width="9.140625" style="37"/>
    <col min="11770" max="11770" width="4.85546875" style="37" customWidth="1"/>
    <col min="11771" max="11771" width="6.5703125" style="37" customWidth="1"/>
    <col min="11772" max="11772" width="10.140625" style="37" customWidth="1"/>
    <col min="11773" max="11773" width="0.42578125" style="37" customWidth="1"/>
    <col min="11774" max="11774" width="2.42578125" style="37" customWidth="1"/>
    <col min="11775" max="11775" width="4.42578125" style="37" customWidth="1"/>
    <col min="11776" max="11776" width="28.85546875" style="37" customWidth="1"/>
    <col min="11777" max="11777" width="2.85546875" style="37" customWidth="1"/>
    <col min="11778" max="11778" width="7.28515625" style="37" customWidth="1"/>
    <col min="11779" max="11779" width="10" style="37" customWidth="1"/>
    <col min="11780" max="11780" width="17.28515625" style="37" customWidth="1"/>
    <col min="11781" max="11781" width="15.42578125" style="37" customWidth="1"/>
    <col min="11782" max="11782" width="17.28515625" style="37" customWidth="1"/>
    <col min="11783" max="11783" width="4.5703125" style="37" customWidth="1"/>
    <col min="11784" max="11784" width="10.140625" style="37" customWidth="1"/>
    <col min="11785" max="12025" width="9.140625" style="37"/>
    <col min="12026" max="12026" width="4.85546875" style="37" customWidth="1"/>
    <col min="12027" max="12027" width="6.5703125" style="37" customWidth="1"/>
    <col min="12028" max="12028" width="10.140625" style="37" customWidth="1"/>
    <col min="12029" max="12029" width="0.42578125" style="37" customWidth="1"/>
    <col min="12030" max="12030" width="2.42578125" style="37" customWidth="1"/>
    <col min="12031" max="12031" width="4.42578125" style="37" customWidth="1"/>
    <col min="12032" max="12032" width="28.85546875" style="37" customWidth="1"/>
    <col min="12033" max="12033" width="2.85546875" style="37" customWidth="1"/>
    <col min="12034" max="12034" width="7.28515625" style="37" customWidth="1"/>
    <col min="12035" max="12035" width="10" style="37" customWidth="1"/>
    <col min="12036" max="12036" width="17.28515625" style="37" customWidth="1"/>
    <col min="12037" max="12037" width="15.42578125" style="37" customWidth="1"/>
    <col min="12038" max="12038" width="17.28515625" style="37" customWidth="1"/>
    <col min="12039" max="12039" width="4.5703125" style="37" customWidth="1"/>
    <col min="12040" max="12040" width="10.140625" style="37" customWidth="1"/>
    <col min="12041" max="12281" width="9.140625" style="37"/>
    <col min="12282" max="12282" width="4.85546875" style="37" customWidth="1"/>
    <col min="12283" max="12283" width="6.5703125" style="37" customWidth="1"/>
    <col min="12284" max="12284" width="10.140625" style="37" customWidth="1"/>
    <col min="12285" max="12285" width="0.42578125" style="37" customWidth="1"/>
    <col min="12286" max="12286" width="2.42578125" style="37" customWidth="1"/>
    <col min="12287" max="12287" width="4.42578125" style="37" customWidth="1"/>
    <col min="12288" max="12288" width="28.85546875" style="37" customWidth="1"/>
    <col min="12289" max="12289" width="2.85546875" style="37" customWidth="1"/>
    <col min="12290" max="12290" width="7.28515625" style="37" customWidth="1"/>
    <col min="12291" max="12291" width="10" style="37" customWidth="1"/>
    <col min="12292" max="12292" width="17.28515625" style="37" customWidth="1"/>
    <col min="12293" max="12293" width="15.42578125" style="37" customWidth="1"/>
    <col min="12294" max="12294" width="17.28515625" style="37" customWidth="1"/>
    <col min="12295" max="12295" width="4.5703125" style="37" customWidth="1"/>
    <col min="12296" max="12296" width="10.140625" style="37" customWidth="1"/>
    <col min="12297" max="12537" width="9.140625" style="37"/>
    <col min="12538" max="12538" width="4.85546875" style="37" customWidth="1"/>
    <col min="12539" max="12539" width="6.5703125" style="37" customWidth="1"/>
    <col min="12540" max="12540" width="10.140625" style="37" customWidth="1"/>
    <col min="12541" max="12541" width="0.42578125" style="37" customWidth="1"/>
    <col min="12542" max="12542" width="2.42578125" style="37" customWidth="1"/>
    <col min="12543" max="12543" width="4.42578125" style="37" customWidth="1"/>
    <col min="12544" max="12544" width="28.85546875" style="37" customWidth="1"/>
    <col min="12545" max="12545" width="2.85546875" style="37" customWidth="1"/>
    <col min="12546" max="12546" width="7.28515625" style="37" customWidth="1"/>
    <col min="12547" max="12547" width="10" style="37" customWidth="1"/>
    <col min="12548" max="12548" width="17.28515625" style="37" customWidth="1"/>
    <col min="12549" max="12549" width="15.42578125" style="37" customWidth="1"/>
    <col min="12550" max="12550" width="17.28515625" style="37" customWidth="1"/>
    <col min="12551" max="12551" width="4.5703125" style="37" customWidth="1"/>
    <col min="12552" max="12552" width="10.140625" style="37" customWidth="1"/>
    <col min="12553" max="12793" width="9.140625" style="37"/>
    <col min="12794" max="12794" width="4.85546875" style="37" customWidth="1"/>
    <col min="12795" max="12795" width="6.5703125" style="37" customWidth="1"/>
    <col min="12796" max="12796" width="10.140625" style="37" customWidth="1"/>
    <col min="12797" max="12797" width="0.42578125" style="37" customWidth="1"/>
    <col min="12798" max="12798" width="2.42578125" style="37" customWidth="1"/>
    <col min="12799" max="12799" width="4.42578125" style="37" customWidth="1"/>
    <col min="12800" max="12800" width="28.85546875" style="37" customWidth="1"/>
    <col min="12801" max="12801" width="2.85546875" style="37" customWidth="1"/>
    <col min="12802" max="12802" width="7.28515625" style="37" customWidth="1"/>
    <col min="12803" max="12803" width="10" style="37" customWidth="1"/>
    <col min="12804" max="12804" width="17.28515625" style="37" customWidth="1"/>
    <col min="12805" max="12805" width="15.42578125" style="37" customWidth="1"/>
    <col min="12806" max="12806" width="17.28515625" style="37" customWidth="1"/>
    <col min="12807" max="12807" width="4.5703125" style="37" customWidth="1"/>
    <col min="12808" max="12808" width="10.140625" style="37" customWidth="1"/>
    <col min="12809" max="13049" width="9.140625" style="37"/>
    <col min="13050" max="13050" width="4.85546875" style="37" customWidth="1"/>
    <col min="13051" max="13051" width="6.5703125" style="37" customWidth="1"/>
    <col min="13052" max="13052" width="10.140625" style="37" customWidth="1"/>
    <col min="13053" max="13053" width="0.42578125" style="37" customWidth="1"/>
    <col min="13054" max="13054" width="2.42578125" style="37" customWidth="1"/>
    <col min="13055" max="13055" width="4.42578125" style="37" customWidth="1"/>
    <col min="13056" max="13056" width="28.85546875" style="37" customWidth="1"/>
    <col min="13057" max="13057" width="2.85546875" style="37" customWidth="1"/>
    <col min="13058" max="13058" width="7.28515625" style="37" customWidth="1"/>
    <col min="13059" max="13059" width="10" style="37" customWidth="1"/>
    <col min="13060" max="13060" width="17.28515625" style="37" customWidth="1"/>
    <col min="13061" max="13061" width="15.42578125" style="37" customWidth="1"/>
    <col min="13062" max="13062" width="17.28515625" style="37" customWidth="1"/>
    <col min="13063" max="13063" width="4.5703125" style="37" customWidth="1"/>
    <col min="13064" max="13064" width="10.140625" style="37" customWidth="1"/>
    <col min="13065" max="13305" width="9.140625" style="37"/>
    <col min="13306" max="13306" width="4.85546875" style="37" customWidth="1"/>
    <col min="13307" max="13307" width="6.5703125" style="37" customWidth="1"/>
    <col min="13308" max="13308" width="10.140625" style="37" customWidth="1"/>
    <col min="13309" max="13309" width="0.42578125" style="37" customWidth="1"/>
    <col min="13310" max="13310" width="2.42578125" style="37" customWidth="1"/>
    <col min="13311" max="13311" width="4.42578125" style="37" customWidth="1"/>
    <col min="13312" max="13312" width="28.85546875" style="37" customWidth="1"/>
    <col min="13313" max="13313" width="2.85546875" style="37" customWidth="1"/>
    <col min="13314" max="13314" width="7.28515625" style="37" customWidth="1"/>
    <col min="13315" max="13315" width="10" style="37" customWidth="1"/>
    <col min="13316" max="13316" width="17.28515625" style="37" customWidth="1"/>
    <col min="13317" max="13317" width="15.42578125" style="37" customWidth="1"/>
    <col min="13318" max="13318" width="17.28515625" style="37" customWidth="1"/>
    <col min="13319" max="13319" width="4.5703125" style="37" customWidth="1"/>
    <col min="13320" max="13320" width="10.140625" style="37" customWidth="1"/>
    <col min="13321" max="13561" width="9.140625" style="37"/>
    <col min="13562" max="13562" width="4.85546875" style="37" customWidth="1"/>
    <col min="13563" max="13563" width="6.5703125" style="37" customWidth="1"/>
    <col min="13564" max="13564" width="10.140625" style="37" customWidth="1"/>
    <col min="13565" max="13565" width="0.42578125" style="37" customWidth="1"/>
    <col min="13566" max="13566" width="2.42578125" style="37" customWidth="1"/>
    <col min="13567" max="13567" width="4.42578125" style="37" customWidth="1"/>
    <col min="13568" max="13568" width="28.85546875" style="37" customWidth="1"/>
    <col min="13569" max="13569" width="2.85546875" style="37" customWidth="1"/>
    <col min="13570" max="13570" width="7.28515625" style="37" customWidth="1"/>
    <col min="13571" max="13571" width="10" style="37" customWidth="1"/>
    <col min="13572" max="13572" width="17.28515625" style="37" customWidth="1"/>
    <col min="13573" max="13573" width="15.42578125" style="37" customWidth="1"/>
    <col min="13574" max="13574" width="17.28515625" style="37" customWidth="1"/>
    <col min="13575" max="13575" width="4.5703125" style="37" customWidth="1"/>
    <col min="13576" max="13576" width="10.140625" style="37" customWidth="1"/>
    <col min="13577" max="13817" width="9.140625" style="37"/>
    <col min="13818" max="13818" width="4.85546875" style="37" customWidth="1"/>
    <col min="13819" max="13819" width="6.5703125" style="37" customWidth="1"/>
    <col min="13820" max="13820" width="10.140625" style="37" customWidth="1"/>
    <col min="13821" max="13821" width="0.42578125" style="37" customWidth="1"/>
    <col min="13822" max="13822" width="2.42578125" style="37" customWidth="1"/>
    <col min="13823" max="13823" width="4.42578125" style="37" customWidth="1"/>
    <col min="13824" max="13824" width="28.85546875" style="37" customWidth="1"/>
    <col min="13825" max="13825" width="2.85546875" style="37" customWidth="1"/>
    <col min="13826" max="13826" width="7.28515625" style="37" customWidth="1"/>
    <col min="13827" max="13827" width="10" style="37" customWidth="1"/>
    <col min="13828" max="13828" width="17.28515625" style="37" customWidth="1"/>
    <col min="13829" max="13829" width="15.42578125" style="37" customWidth="1"/>
    <col min="13830" max="13830" width="17.28515625" style="37" customWidth="1"/>
    <col min="13831" max="13831" width="4.5703125" style="37" customWidth="1"/>
    <col min="13832" max="13832" width="10.140625" style="37" customWidth="1"/>
    <col min="13833" max="14073" width="9.140625" style="37"/>
    <col min="14074" max="14074" width="4.85546875" style="37" customWidth="1"/>
    <col min="14075" max="14075" width="6.5703125" style="37" customWidth="1"/>
    <col min="14076" max="14076" width="10.140625" style="37" customWidth="1"/>
    <col min="14077" max="14077" width="0.42578125" style="37" customWidth="1"/>
    <col min="14078" max="14078" width="2.42578125" style="37" customWidth="1"/>
    <col min="14079" max="14079" width="4.42578125" style="37" customWidth="1"/>
    <col min="14080" max="14080" width="28.85546875" style="37" customWidth="1"/>
    <col min="14081" max="14081" width="2.85546875" style="37" customWidth="1"/>
    <col min="14082" max="14082" width="7.28515625" style="37" customWidth="1"/>
    <col min="14083" max="14083" width="10" style="37" customWidth="1"/>
    <col min="14084" max="14084" width="17.28515625" style="37" customWidth="1"/>
    <col min="14085" max="14085" width="15.42578125" style="37" customWidth="1"/>
    <col min="14086" max="14086" width="17.28515625" style="37" customWidth="1"/>
    <col min="14087" max="14087" width="4.5703125" style="37" customWidth="1"/>
    <col min="14088" max="14088" width="10.140625" style="37" customWidth="1"/>
    <col min="14089" max="14329" width="9.140625" style="37"/>
    <col min="14330" max="14330" width="4.85546875" style="37" customWidth="1"/>
    <col min="14331" max="14331" width="6.5703125" style="37" customWidth="1"/>
    <col min="14332" max="14332" width="10.140625" style="37" customWidth="1"/>
    <col min="14333" max="14333" width="0.42578125" style="37" customWidth="1"/>
    <col min="14334" max="14334" width="2.42578125" style="37" customWidth="1"/>
    <col min="14335" max="14335" width="4.42578125" style="37" customWidth="1"/>
    <col min="14336" max="14336" width="28.85546875" style="37" customWidth="1"/>
    <col min="14337" max="14337" width="2.85546875" style="37" customWidth="1"/>
    <col min="14338" max="14338" width="7.28515625" style="37" customWidth="1"/>
    <col min="14339" max="14339" width="10" style="37" customWidth="1"/>
    <col min="14340" max="14340" width="17.28515625" style="37" customWidth="1"/>
    <col min="14341" max="14341" width="15.42578125" style="37" customWidth="1"/>
    <col min="14342" max="14342" width="17.28515625" style="37" customWidth="1"/>
    <col min="14343" max="14343" width="4.5703125" style="37" customWidth="1"/>
    <col min="14344" max="14344" width="10.140625" style="37" customWidth="1"/>
    <col min="14345" max="14585" width="9.140625" style="37"/>
    <col min="14586" max="14586" width="4.85546875" style="37" customWidth="1"/>
    <col min="14587" max="14587" width="6.5703125" style="37" customWidth="1"/>
    <col min="14588" max="14588" width="10.140625" style="37" customWidth="1"/>
    <col min="14589" max="14589" width="0.42578125" style="37" customWidth="1"/>
    <col min="14590" max="14590" width="2.42578125" style="37" customWidth="1"/>
    <col min="14591" max="14591" width="4.42578125" style="37" customWidth="1"/>
    <col min="14592" max="14592" width="28.85546875" style="37" customWidth="1"/>
    <col min="14593" max="14593" width="2.85546875" style="37" customWidth="1"/>
    <col min="14594" max="14594" width="7.28515625" style="37" customWidth="1"/>
    <col min="14595" max="14595" width="10" style="37" customWidth="1"/>
    <col min="14596" max="14596" width="17.28515625" style="37" customWidth="1"/>
    <col min="14597" max="14597" width="15.42578125" style="37" customWidth="1"/>
    <col min="14598" max="14598" width="17.28515625" style="37" customWidth="1"/>
    <col min="14599" max="14599" width="4.5703125" style="37" customWidth="1"/>
    <col min="14600" max="14600" width="10.140625" style="37" customWidth="1"/>
    <col min="14601" max="14841" width="9.140625" style="37"/>
    <col min="14842" max="14842" width="4.85546875" style="37" customWidth="1"/>
    <col min="14843" max="14843" width="6.5703125" style="37" customWidth="1"/>
    <col min="14844" max="14844" width="10.140625" style="37" customWidth="1"/>
    <col min="14845" max="14845" width="0.42578125" style="37" customWidth="1"/>
    <col min="14846" max="14846" width="2.42578125" style="37" customWidth="1"/>
    <col min="14847" max="14847" width="4.42578125" style="37" customWidth="1"/>
    <col min="14848" max="14848" width="28.85546875" style="37" customWidth="1"/>
    <col min="14849" max="14849" width="2.85546875" style="37" customWidth="1"/>
    <col min="14850" max="14850" width="7.28515625" style="37" customWidth="1"/>
    <col min="14851" max="14851" width="10" style="37" customWidth="1"/>
    <col min="14852" max="14852" width="17.28515625" style="37" customWidth="1"/>
    <col min="14853" max="14853" width="15.42578125" style="37" customWidth="1"/>
    <col min="14854" max="14854" width="17.28515625" style="37" customWidth="1"/>
    <col min="14855" max="14855" width="4.5703125" style="37" customWidth="1"/>
    <col min="14856" max="14856" width="10.140625" style="37" customWidth="1"/>
    <col min="14857" max="15097" width="9.140625" style="37"/>
    <col min="15098" max="15098" width="4.85546875" style="37" customWidth="1"/>
    <col min="15099" max="15099" width="6.5703125" style="37" customWidth="1"/>
    <col min="15100" max="15100" width="10.140625" style="37" customWidth="1"/>
    <col min="15101" max="15101" width="0.42578125" style="37" customWidth="1"/>
    <col min="15102" max="15102" width="2.42578125" style="37" customWidth="1"/>
    <col min="15103" max="15103" width="4.42578125" style="37" customWidth="1"/>
    <col min="15104" max="15104" width="28.85546875" style="37" customWidth="1"/>
    <col min="15105" max="15105" width="2.85546875" style="37" customWidth="1"/>
    <col min="15106" max="15106" width="7.28515625" style="37" customWidth="1"/>
    <col min="15107" max="15107" width="10" style="37" customWidth="1"/>
    <col min="15108" max="15108" width="17.28515625" style="37" customWidth="1"/>
    <col min="15109" max="15109" width="15.42578125" style="37" customWidth="1"/>
    <col min="15110" max="15110" width="17.28515625" style="37" customWidth="1"/>
    <col min="15111" max="15111" width="4.5703125" style="37" customWidth="1"/>
    <col min="15112" max="15112" width="10.140625" style="37" customWidth="1"/>
    <col min="15113" max="15353" width="9.140625" style="37"/>
    <col min="15354" max="15354" width="4.85546875" style="37" customWidth="1"/>
    <col min="15355" max="15355" width="6.5703125" style="37" customWidth="1"/>
    <col min="15356" max="15356" width="10.140625" style="37" customWidth="1"/>
    <col min="15357" max="15357" width="0.42578125" style="37" customWidth="1"/>
    <col min="15358" max="15358" width="2.42578125" style="37" customWidth="1"/>
    <col min="15359" max="15359" width="4.42578125" style="37" customWidth="1"/>
    <col min="15360" max="15360" width="28.85546875" style="37" customWidth="1"/>
    <col min="15361" max="15361" width="2.85546875" style="37" customWidth="1"/>
    <col min="15362" max="15362" width="7.28515625" style="37" customWidth="1"/>
    <col min="15363" max="15363" width="10" style="37" customWidth="1"/>
    <col min="15364" max="15364" width="17.28515625" style="37" customWidth="1"/>
    <col min="15365" max="15365" width="15.42578125" style="37" customWidth="1"/>
    <col min="15366" max="15366" width="17.28515625" style="37" customWidth="1"/>
    <col min="15367" max="15367" width="4.5703125" style="37" customWidth="1"/>
    <col min="15368" max="15368" width="10.140625" style="37" customWidth="1"/>
    <col min="15369" max="15609" width="9.140625" style="37"/>
    <col min="15610" max="15610" width="4.85546875" style="37" customWidth="1"/>
    <col min="15611" max="15611" width="6.5703125" style="37" customWidth="1"/>
    <col min="15612" max="15612" width="10.140625" style="37" customWidth="1"/>
    <col min="15613" max="15613" width="0.42578125" style="37" customWidth="1"/>
    <col min="15614" max="15614" width="2.42578125" style="37" customWidth="1"/>
    <col min="15615" max="15615" width="4.42578125" style="37" customWidth="1"/>
    <col min="15616" max="15616" width="28.85546875" style="37" customWidth="1"/>
    <col min="15617" max="15617" width="2.85546875" style="37" customWidth="1"/>
    <col min="15618" max="15618" width="7.28515625" style="37" customWidth="1"/>
    <col min="15619" max="15619" width="10" style="37" customWidth="1"/>
    <col min="15620" max="15620" width="17.28515625" style="37" customWidth="1"/>
    <col min="15621" max="15621" width="15.42578125" style="37" customWidth="1"/>
    <col min="15622" max="15622" width="17.28515625" style="37" customWidth="1"/>
    <col min="15623" max="15623" width="4.5703125" style="37" customWidth="1"/>
    <col min="15624" max="15624" width="10.140625" style="37" customWidth="1"/>
    <col min="15625" max="15865" width="9.140625" style="37"/>
    <col min="15866" max="15866" width="4.85546875" style="37" customWidth="1"/>
    <col min="15867" max="15867" width="6.5703125" style="37" customWidth="1"/>
    <col min="15868" max="15868" width="10.140625" style="37" customWidth="1"/>
    <col min="15869" max="15869" width="0.42578125" style="37" customWidth="1"/>
    <col min="15870" max="15870" width="2.42578125" style="37" customWidth="1"/>
    <col min="15871" max="15871" width="4.42578125" style="37" customWidth="1"/>
    <col min="15872" max="15872" width="28.85546875" style="37" customWidth="1"/>
    <col min="15873" max="15873" width="2.85546875" style="37" customWidth="1"/>
    <col min="15874" max="15874" width="7.28515625" style="37" customWidth="1"/>
    <col min="15875" max="15875" width="10" style="37" customWidth="1"/>
    <col min="15876" max="15876" width="17.28515625" style="37" customWidth="1"/>
    <col min="15877" max="15877" width="15.42578125" style="37" customWidth="1"/>
    <col min="15878" max="15878" width="17.28515625" style="37" customWidth="1"/>
    <col min="15879" max="15879" width="4.5703125" style="37" customWidth="1"/>
    <col min="15880" max="15880" width="10.140625" style="37" customWidth="1"/>
    <col min="15881" max="16121" width="9.140625" style="37"/>
    <col min="16122" max="16122" width="4.85546875" style="37" customWidth="1"/>
    <col min="16123" max="16123" width="6.5703125" style="37" customWidth="1"/>
    <col min="16124" max="16124" width="10.140625" style="37" customWidth="1"/>
    <col min="16125" max="16125" width="0.42578125" style="37" customWidth="1"/>
    <col min="16126" max="16126" width="2.42578125" style="37" customWidth="1"/>
    <col min="16127" max="16127" width="4.42578125" style="37" customWidth="1"/>
    <col min="16128" max="16128" width="28.85546875" style="37" customWidth="1"/>
    <col min="16129" max="16129" width="2.85546875" style="37" customWidth="1"/>
    <col min="16130" max="16130" width="7.28515625" style="37" customWidth="1"/>
    <col min="16131" max="16131" width="10" style="37" customWidth="1"/>
    <col min="16132" max="16132" width="17.28515625" style="37" customWidth="1"/>
    <col min="16133" max="16133" width="15.42578125" style="37" customWidth="1"/>
    <col min="16134" max="16134" width="17.28515625" style="37" customWidth="1"/>
    <col min="16135" max="16135" width="4.5703125" style="37" customWidth="1"/>
    <col min="16136" max="16136" width="10.140625" style="37" customWidth="1"/>
    <col min="16137" max="16384" width="9.140625" style="37"/>
  </cols>
  <sheetData>
    <row r="1" spans="1:8" s="41" customFormat="1" ht="16.149999999999999" customHeight="1" x14ac:dyDescent="0.25">
      <c r="A1" s="270" t="s">
        <v>58</v>
      </c>
      <c r="B1" s="271"/>
      <c r="C1" s="271"/>
      <c r="D1" s="271"/>
      <c r="E1" s="271"/>
      <c r="F1" s="271"/>
      <c r="G1" s="271"/>
      <c r="H1" s="271"/>
    </row>
    <row r="2" spans="1:8" s="41" customFormat="1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customFormat="1" ht="16.149999999999999" customHeight="1" thickBot="1" x14ac:dyDescent="0.3">
      <c r="A3" s="274" t="s">
        <v>136</v>
      </c>
      <c r="B3" s="275"/>
      <c r="C3" s="275"/>
      <c r="D3" s="275"/>
      <c r="E3" s="275"/>
      <c r="F3" s="275"/>
      <c r="G3" s="275"/>
      <c r="H3" s="275"/>
    </row>
    <row r="4" spans="1:8" s="41" customFormat="1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81"/>
      <c r="F4" s="281"/>
      <c r="G4" s="281"/>
      <c r="H4" s="282" t="s">
        <v>11</v>
      </c>
    </row>
    <row r="5" spans="1:8" s="41" customFormat="1" ht="44.85" customHeight="1" thickBot="1" x14ac:dyDescent="0.3">
      <c r="A5" s="277"/>
      <c r="B5" s="279"/>
      <c r="C5" s="279"/>
      <c r="D5" s="30" t="s">
        <v>12</v>
      </c>
      <c r="E5" s="30" t="s">
        <v>13</v>
      </c>
      <c r="F5" s="30" t="s">
        <v>14</v>
      </c>
      <c r="G5" s="30" t="s">
        <v>15</v>
      </c>
      <c r="H5" s="283"/>
    </row>
    <row r="6" spans="1:8" s="41" customFormat="1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s="41" customFormat="1" ht="16.149999999999999" customHeight="1" x14ac:dyDescent="0.25">
      <c r="A7" s="34"/>
      <c r="B7" s="155"/>
      <c r="C7" s="155" t="s">
        <v>17</v>
      </c>
      <c r="D7" s="155"/>
      <c r="E7" s="155"/>
      <c r="F7" s="155"/>
      <c r="G7" s="35"/>
      <c r="H7" s="36"/>
    </row>
    <row r="8" spans="1:8" s="87" customFormat="1" ht="30.4" customHeight="1" x14ac:dyDescent="0.25">
      <c r="A8" s="82" t="s">
        <v>16</v>
      </c>
      <c r="B8" s="83" t="s">
        <v>403</v>
      </c>
      <c r="C8" s="160" t="s">
        <v>406</v>
      </c>
      <c r="D8" s="85">
        <f>9923/1000</f>
        <v>9.92</v>
      </c>
      <c r="E8" s="85"/>
      <c r="F8" s="85"/>
      <c r="G8" s="85"/>
      <c r="H8" s="86">
        <f>G8+F8+E8+D8</f>
        <v>9.92</v>
      </c>
    </row>
    <row r="9" spans="1:8" s="87" customFormat="1" ht="43.5" customHeight="1" x14ac:dyDescent="0.25">
      <c r="A9" s="82"/>
      <c r="B9" s="83"/>
      <c r="C9" s="84" t="s">
        <v>39</v>
      </c>
      <c r="D9" s="85">
        <v>6.19</v>
      </c>
      <c r="E9" s="85">
        <v>6.19</v>
      </c>
      <c r="F9" s="85">
        <v>6.19</v>
      </c>
      <c r="G9" s="85"/>
      <c r="H9" s="86"/>
    </row>
    <row r="10" spans="1:8" s="87" customFormat="1" ht="16.149999999999999" customHeight="1" thickBot="1" x14ac:dyDescent="0.3">
      <c r="A10" s="82"/>
      <c r="B10" s="83"/>
      <c r="C10" s="84" t="s">
        <v>29</v>
      </c>
      <c r="D10" s="88">
        <f>D9*D8</f>
        <v>61.4</v>
      </c>
      <c r="E10" s="88">
        <f>E9*E8</f>
        <v>0</v>
      </c>
      <c r="F10" s="88">
        <f>F9*F8</f>
        <v>0</v>
      </c>
      <c r="G10" s="85"/>
      <c r="H10" s="89">
        <f>G10+F10+E10+D10</f>
        <v>61.4</v>
      </c>
    </row>
    <row r="11" spans="1:8" s="41" customFormat="1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s="41" customFormat="1" ht="24.75" customHeight="1" x14ac:dyDescent="0.25">
      <c r="A12" s="95" t="s">
        <v>18</v>
      </c>
      <c r="B12" s="39" t="s">
        <v>62</v>
      </c>
      <c r="C12" s="79" t="s">
        <v>63</v>
      </c>
      <c r="D12" s="96">
        <f>D10*1.8%</f>
        <v>1.1100000000000001</v>
      </c>
      <c r="E12" s="97">
        <f>E10*1.8%</f>
        <v>0</v>
      </c>
      <c r="F12" s="97"/>
      <c r="G12" s="97"/>
      <c r="H12" s="98">
        <f>G12+F12+E12+D12</f>
        <v>1.1100000000000001</v>
      </c>
    </row>
    <row r="13" spans="1:8" s="41" customFormat="1" ht="16.149999999999999" customHeight="1" x14ac:dyDescent="0.25">
      <c r="A13" s="77"/>
      <c r="B13" s="78"/>
      <c r="C13" s="79" t="s">
        <v>30</v>
      </c>
      <c r="D13" s="80">
        <f>D12</f>
        <v>1.1100000000000001</v>
      </c>
      <c r="E13" s="80">
        <f>E12</f>
        <v>0</v>
      </c>
      <c r="F13" s="80"/>
      <c r="G13" s="80"/>
      <c r="H13" s="81">
        <f>G13+F13+E13+D13</f>
        <v>1.1100000000000001</v>
      </c>
    </row>
    <row r="14" spans="1:8" s="41" customFormat="1" ht="16.149999999999999" customHeight="1" thickBot="1" x14ac:dyDescent="0.3">
      <c r="A14" s="77"/>
      <c r="B14" s="78"/>
      <c r="C14" s="79" t="s">
        <v>40</v>
      </c>
      <c r="D14" s="80">
        <f>D13+D10</f>
        <v>62.51</v>
      </c>
      <c r="E14" s="80">
        <f>E13+E10</f>
        <v>0</v>
      </c>
      <c r="F14" s="80">
        <f>F10</f>
        <v>0</v>
      </c>
      <c r="G14" s="80"/>
      <c r="H14" s="81">
        <f>H13+H10</f>
        <v>62.51</v>
      </c>
    </row>
    <row r="15" spans="1:8" s="41" customFormat="1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s="41" customFormat="1" ht="29.25" customHeight="1" x14ac:dyDescent="0.25">
      <c r="A16" s="95" t="s">
        <v>19</v>
      </c>
      <c r="B16" s="39" t="s">
        <v>65</v>
      </c>
      <c r="C16" s="79" t="s">
        <v>64</v>
      </c>
      <c r="D16" s="96">
        <f>D14*1.5%</f>
        <v>0.94</v>
      </c>
      <c r="E16" s="96">
        <f>E14*1.5%</f>
        <v>0</v>
      </c>
      <c r="F16" s="97"/>
      <c r="G16" s="97"/>
      <c r="H16" s="98">
        <f>G16+F16+E16+D16</f>
        <v>0.94</v>
      </c>
    </row>
    <row r="17" spans="1:9" s="41" customFormat="1" ht="29.25" customHeight="1" x14ac:dyDescent="0.25">
      <c r="A17" s="162" t="s">
        <v>20</v>
      </c>
      <c r="B17" s="163"/>
      <c r="C17" s="164" t="s">
        <v>156</v>
      </c>
      <c r="D17" s="96"/>
      <c r="E17" s="97"/>
      <c r="F17" s="97"/>
      <c r="G17" s="97"/>
      <c r="H17" s="98">
        <f>G17</f>
        <v>0</v>
      </c>
    </row>
    <row r="18" spans="1:9" s="41" customFormat="1" ht="16.149999999999999" customHeight="1" x14ac:dyDescent="0.25">
      <c r="A18" s="77"/>
      <c r="B18" s="78"/>
      <c r="C18" s="79" t="s">
        <v>31</v>
      </c>
      <c r="D18" s="80">
        <f>D16</f>
        <v>0.94</v>
      </c>
      <c r="E18" s="80">
        <f>E16</f>
        <v>0</v>
      </c>
      <c r="F18" s="80"/>
      <c r="G18" s="80">
        <f>G17</f>
        <v>0</v>
      </c>
      <c r="H18" s="81">
        <f>H17+H16</f>
        <v>0.94</v>
      </c>
    </row>
    <row r="19" spans="1:9" s="41" customFormat="1" ht="16.149999999999999" customHeight="1" thickBot="1" x14ac:dyDescent="0.3">
      <c r="A19" s="77"/>
      <c r="B19" s="78"/>
      <c r="C19" s="79" t="s">
        <v>45</v>
      </c>
      <c r="D19" s="80">
        <f>D18+D14</f>
        <v>63.45</v>
      </c>
      <c r="E19" s="80">
        <f>E18+E14</f>
        <v>0</v>
      </c>
      <c r="F19" s="80">
        <f>F18+F14</f>
        <v>0</v>
      </c>
      <c r="G19" s="80">
        <f>G18+G14</f>
        <v>0</v>
      </c>
      <c r="H19" s="81">
        <f>H18+H14</f>
        <v>63.45</v>
      </c>
    </row>
    <row r="20" spans="1:9" s="41" customFormat="1" ht="16.149999999999999" customHeight="1" x14ac:dyDescent="0.25">
      <c r="A20" s="90"/>
      <c r="B20" s="91"/>
      <c r="C20" s="92" t="s">
        <v>52</v>
      </c>
      <c r="D20" s="93"/>
      <c r="E20" s="93"/>
      <c r="F20" s="93"/>
      <c r="G20" s="93"/>
      <c r="H20" s="94"/>
    </row>
    <row r="21" spans="1:9" s="41" customFormat="1" ht="28.5" customHeight="1" x14ac:dyDescent="0.25">
      <c r="A21" s="99" t="s">
        <v>21</v>
      </c>
      <c r="B21" s="40" t="s">
        <v>66</v>
      </c>
      <c r="C21" s="40" t="s">
        <v>67</v>
      </c>
      <c r="D21" s="96"/>
      <c r="E21" s="97"/>
      <c r="F21" s="97"/>
      <c r="G21" s="97">
        <f>H19*1.93%</f>
        <v>1.22</v>
      </c>
      <c r="H21" s="98">
        <f>G21</f>
        <v>1.22</v>
      </c>
      <c r="I21" s="100"/>
    </row>
    <row r="22" spans="1:9" s="41" customFormat="1" ht="16.149999999999999" customHeight="1" x14ac:dyDescent="0.25">
      <c r="A22" s="77"/>
      <c r="B22" s="78"/>
      <c r="C22" s="79" t="s">
        <v>53</v>
      </c>
      <c r="D22" s="80"/>
      <c r="E22" s="80"/>
      <c r="F22" s="80"/>
      <c r="G22" s="80">
        <f>G21</f>
        <v>1.22</v>
      </c>
      <c r="H22" s="81">
        <f>G22</f>
        <v>1.22</v>
      </c>
    </row>
    <row r="23" spans="1:9" s="41" customFormat="1" ht="16.149999999999999" customHeight="1" thickBot="1" x14ac:dyDescent="0.3">
      <c r="A23" s="77"/>
      <c r="B23" s="78"/>
      <c r="C23" s="79" t="s">
        <v>55</v>
      </c>
      <c r="D23" s="80">
        <f>D19</f>
        <v>63.45</v>
      </c>
      <c r="E23" s="80">
        <f>E19</f>
        <v>0</v>
      </c>
      <c r="F23" s="80">
        <f>F19</f>
        <v>0</v>
      </c>
      <c r="G23" s="80">
        <f>G22+G19</f>
        <v>1.22</v>
      </c>
      <c r="H23" s="81">
        <f>H22+H19</f>
        <v>64.67</v>
      </c>
    </row>
    <row r="24" spans="1:9" s="41" customFormat="1" ht="16.149999999999999" customHeight="1" x14ac:dyDescent="0.25">
      <c r="A24" s="90"/>
      <c r="B24" s="91"/>
      <c r="C24" s="92" t="s">
        <v>54</v>
      </c>
      <c r="D24" s="93"/>
      <c r="E24" s="93"/>
      <c r="F24" s="93"/>
      <c r="G24" s="93"/>
      <c r="H24" s="94"/>
    </row>
    <row r="25" spans="1:9" s="41" customFormat="1" ht="45" hidden="1" customHeight="1" x14ac:dyDescent="0.25">
      <c r="A25" s="95" t="s">
        <v>22</v>
      </c>
      <c r="B25" s="78" t="s">
        <v>41</v>
      </c>
      <c r="C25" s="79" t="s">
        <v>42</v>
      </c>
      <c r="D25" s="80"/>
      <c r="E25" s="101"/>
      <c r="F25" s="101"/>
      <c r="G25" s="101"/>
      <c r="H25" s="81">
        <f>G25</f>
        <v>0</v>
      </c>
    </row>
    <row r="26" spans="1:9" s="41" customFormat="1" ht="47.25" customHeight="1" x14ac:dyDescent="0.25">
      <c r="A26" s="95" t="s">
        <v>23</v>
      </c>
      <c r="B26" s="78" t="s">
        <v>154</v>
      </c>
      <c r="C26" s="79" t="s">
        <v>155</v>
      </c>
      <c r="D26" s="80"/>
      <c r="E26" s="101"/>
      <c r="F26" s="101"/>
      <c r="G26" s="101"/>
      <c r="H26" s="81">
        <f>G26</f>
        <v>0</v>
      </c>
    </row>
    <row r="27" spans="1:9" s="41" customFormat="1" ht="24.75" customHeight="1" x14ac:dyDescent="0.25">
      <c r="A27" s="95" t="s">
        <v>24</v>
      </c>
      <c r="B27" s="78" t="s">
        <v>44</v>
      </c>
      <c r="C27" s="79" t="s">
        <v>43</v>
      </c>
      <c r="D27" s="80"/>
      <c r="E27" s="101"/>
      <c r="F27" s="101"/>
      <c r="G27" s="101"/>
      <c r="H27" s="81">
        <f>G27</f>
        <v>0</v>
      </c>
    </row>
    <row r="28" spans="1:9" s="41" customFormat="1" ht="16.149999999999999" customHeight="1" x14ac:dyDescent="0.25">
      <c r="A28" s="77"/>
      <c r="B28" s="78"/>
      <c r="C28" s="79" t="s">
        <v>56</v>
      </c>
      <c r="D28" s="80"/>
      <c r="E28" s="80"/>
      <c r="F28" s="80"/>
      <c r="G28" s="80">
        <f>G27+G26+G25</f>
        <v>0</v>
      </c>
      <c r="H28" s="81">
        <f>H27+H26+H25</f>
        <v>0</v>
      </c>
    </row>
    <row r="29" spans="1:9" s="41" customFormat="1" ht="16.149999999999999" customHeight="1" x14ac:dyDescent="0.25">
      <c r="A29" s="77"/>
      <c r="B29" s="78"/>
      <c r="C29" s="79" t="s">
        <v>57</v>
      </c>
      <c r="D29" s="80">
        <f>D23</f>
        <v>63.45</v>
      </c>
      <c r="E29" s="80">
        <f>E23</f>
        <v>0</v>
      </c>
      <c r="F29" s="80">
        <f>F23</f>
        <v>0</v>
      </c>
      <c r="G29" s="80">
        <f>G28+G23</f>
        <v>1.22</v>
      </c>
      <c r="H29" s="81">
        <f>H28+H23</f>
        <v>64.67</v>
      </c>
    </row>
    <row r="30" spans="1:9" s="41" customFormat="1" ht="16.149999999999999" customHeight="1" x14ac:dyDescent="0.25">
      <c r="A30" s="77" t="s">
        <v>25</v>
      </c>
      <c r="B30" s="78" t="s">
        <v>32</v>
      </c>
      <c r="C30" s="79" t="s">
        <v>46</v>
      </c>
      <c r="D30" s="80">
        <f>D29*2%</f>
        <v>1.27</v>
      </c>
      <c r="E30" s="80">
        <f>E29*2%</f>
        <v>0</v>
      </c>
      <c r="F30" s="80">
        <f>F29*2%</f>
        <v>0</v>
      </c>
      <c r="G30" s="80">
        <f>G29*2%</f>
        <v>0.02</v>
      </c>
      <c r="H30" s="81">
        <f>G30+F30+E30+D30</f>
        <v>1.29</v>
      </c>
      <c r="I30" s="102"/>
    </row>
    <row r="31" spans="1:9" s="193" customFormat="1" ht="16.149999999999999" customHeight="1" x14ac:dyDescent="0.25">
      <c r="A31" s="187" t="s">
        <v>26</v>
      </c>
      <c r="B31" s="188"/>
      <c r="C31" s="189" t="s">
        <v>47</v>
      </c>
      <c r="D31" s="190">
        <f>D30+D29</f>
        <v>64.72</v>
      </c>
      <c r="E31" s="190">
        <f>E30+E29</f>
        <v>0</v>
      </c>
      <c r="F31" s="190">
        <f>F30+F29</f>
        <v>0</v>
      </c>
      <c r="G31" s="190">
        <f>G30+G29</f>
        <v>1.24</v>
      </c>
      <c r="H31" s="191">
        <f>H30+H29</f>
        <v>65.959999999999994</v>
      </c>
      <c r="I31" s="192"/>
    </row>
    <row r="32" spans="1:9" s="41" customFormat="1" ht="16.149999999999999" customHeight="1" x14ac:dyDescent="0.25">
      <c r="A32" s="77" t="s">
        <v>27</v>
      </c>
      <c r="B32" s="78"/>
      <c r="C32" s="79" t="s">
        <v>438</v>
      </c>
      <c r="D32" s="80">
        <f>D31*20%</f>
        <v>12.94</v>
      </c>
      <c r="E32" s="80">
        <f>E31*20%</f>
        <v>0</v>
      </c>
      <c r="F32" s="80">
        <f>F31*20%</f>
        <v>0</v>
      </c>
      <c r="G32" s="80">
        <f>G31*20%</f>
        <v>0.25</v>
      </c>
      <c r="H32" s="81">
        <f>G32+F32+E32+D32</f>
        <v>13.19</v>
      </c>
      <c r="I32" s="102"/>
    </row>
    <row r="33" spans="1:9" s="41" customFormat="1" ht="16.149999999999999" customHeight="1" thickBot="1" x14ac:dyDescent="0.3">
      <c r="A33" s="103" t="s">
        <v>28</v>
      </c>
      <c r="B33" s="104"/>
      <c r="C33" s="105" t="s">
        <v>49</v>
      </c>
      <c r="D33" s="106">
        <f>D32+D31</f>
        <v>77.66</v>
      </c>
      <c r="E33" s="106">
        <f>E32+E31</f>
        <v>0</v>
      </c>
      <c r="F33" s="106">
        <f>F32+F31</f>
        <v>0</v>
      </c>
      <c r="G33" s="106">
        <f>G32+G31</f>
        <v>1.49</v>
      </c>
      <c r="H33" s="194">
        <f>H32+H31</f>
        <v>79.150000000000006</v>
      </c>
      <c r="I33" s="102"/>
    </row>
    <row r="34" spans="1:9" ht="16.149999999999999" customHeight="1" x14ac:dyDescent="0.25">
      <c r="A34" s="284"/>
      <c r="B34" s="285"/>
      <c r="C34" s="285"/>
      <c r="D34" s="285"/>
      <c r="E34" s="285"/>
      <c r="F34" s="285"/>
      <c r="G34" s="285"/>
      <c r="H34" s="285"/>
    </row>
    <row r="35" spans="1:9" ht="16.5" customHeight="1" x14ac:dyDescent="0.25">
      <c r="A35" s="286" t="s">
        <v>33</v>
      </c>
      <c r="B35" s="285"/>
      <c r="C35" s="285"/>
      <c r="D35" s="287"/>
      <c r="E35" s="287"/>
      <c r="F35" s="287"/>
      <c r="G35" s="287"/>
      <c r="H35" s="287"/>
    </row>
    <row r="36" spans="1:9" ht="16.149999999999999" customHeight="1" x14ac:dyDescent="0.25">
      <c r="A36" s="284" t="s">
        <v>34</v>
      </c>
      <c r="B36" s="285"/>
      <c r="C36" s="285"/>
      <c r="D36" s="285"/>
      <c r="E36" s="285"/>
      <c r="F36" s="285"/>
      <c r="G36" s="285"/>
      <c r="H36" s="285"/>
    </row>
    <row r="37" spans="1:9" ht="16.5" customHeight="1" x14ac:dyDescent="0.25">
      <c r="A37" s="286" t="s">
        <v>35</v>
      </c>
      <c r="B37" s="285"/>
      <c r="C37" s="285"/>
      <c r="D37" s="287"/>
      <c r="E37" s="287"/>
      <c r="F37" s="287"/>
      <c r="G37" s="287"/>
      <c r="H37" s="287"/>
    </row>
    <row r="38" spans="1:9" ht="16.149999999999999" customHeight="1" x14ac:dyDescent="0.25">
      <c r="A38" s="284" t="s">
        <v>34</v>
      </c>
      <c r="B38" s="285"/>
      <c r="C38" s="285"/>
      <c r="D38" s="285"/>
      <c r="E38" s="285"/>
      <c r="F38" s="285"/>
      <c r="G38" s="285"/>
      <c r="H38" s="285"/>
    </row>
    <row r="39" spans="1:9" ht="29.25" customHeight="1" x14ac:dyDescent="0.25">
      <c r="A39" s="286" t="s">
        <v>36</v>
      </c>
      <c r="B39" s="285"/>
      <c r="C39" s="38"/>
      <c r="D39" s="153"/>
      <c r="E39" s="287"/>
      <c r="F39" s="287"/>
      <c r="G39" s="287"/>
      <c r="H39" s="287"/>
    </row>
    <row r="40" spans="1:9" ht="16.149999999999999" customHeight="1" x14ac:dyDescent="0.25">
      <c r="A40" s="286"/>
      <c r="B40" s="285"/>
      <c r="C40" s="153"/>
      <c r="D40" s="153"/>
      <c r="E40" s="285"/>
      <c r="F40" s="285"/>
      <c r="G40" s="285"/>
      <c r="H40" s="285"/>
    </row>
    <row r="41" spans="1:9" x14ac:dyDescent="0.25">
      <c r="A41" s="286" t="s">
        <v>6</v>
      </c>
      <c r="B41" s="285"/>
      <c r="C41" s="289"/>
      <c r="D41" s="289"/>
      <c r="E41" s="289"/>
      <c r="F41" s="289"/>
      <c r="G41" s="289"/>
      <c r="H41" s="289"/>
    </row>
    <row r="42" spans="1:9" x14ac:dyDescent="0.25">
      <c r="A42" s="288" t="s">
        <v>37</v>
      </c>
      <c r="B42" s="285"/>
      <c r="C42" s="285"/>
      <c r="D42" s="285"/>
      <c r="E42" s="285"/>
      <c r="F42" s="285"/>
      <c r="G42" s="285"/>
      <c r="H42" s="285"/>
    </row>
  </sheetData>
  <mergeCells count="24">
    <mergeCell ref="A42:D42"/>
    <mergeCell ref="E42:H42"/>
    <mergeCell ref="A38:H38"/>
    <mergeCell ref="A39:B39"/>
    <mergeCell ref="E39:H39"/>
    <mergeCell ref="A40:B40"/>
    <mergeCell ref="E40:H40"/>
    <mergeCell ref="A41:B41"/>
    <mergeCell ref="C41:D41"/>
    <mergeCell ref="E41:H41"/>
    <mergeCell ref="A34:H34"/>
    <mergeCell ref="A35:C35"/>
    <mergeCell ref="D35:H35"/>
    <mergeCell ref="A36:H36"/>
    <mergeCell ref="A37:C37"/>
    <mergeCell ref="D37:H37"/>
    <mergeCell ref="A1:H1"/>
    <mergeCell ref="A2:H2"/>
    <mergeCell ref="A3:H3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F30" sqref="F30"/>
    </sheetView>
  </sheetViews>
  <sheetFormatPr defaultRowHeight="15" x14ac:dyDescent="0.25"/>
  <cols>
    <col min="1" max="1" width="4.85546875" style="37" customWidth="1"/>
    <col min="2" max="2" width="15.7109375" style="37" customWidth="1"/>
    <col min="3" max="3" width="37.85546875" style="37" customWidth="1"/>
    <col min="4" max="4" width="14.85546875" style="37" customWidth="1"/>
    <col min="5" max="5" width="17.28515625" style="37" customWidth="1"/>
    <col min="6" max="6" width="15.42578125" style="37" customWidth="1"/>
    <col min="7" max="8" width="12.5703125" style="37" customWidth="1"/>
    <col min="9" max="249" width="9.140625" style="37"/>
    <col min="250" max="250" width="4.85546875" style="37" customWidth="1"/>
    <col min="251" max="251" width="6.5703125" style="37" customWidth="1"/>
    <col min="252" max="252" width="10.140625" style="37" customWidth="1"/>
    <col min="253" max="253" width="0.42578125" style="37" customWidth="1"/>
    <col min="254" max="254" width="2.42578125" style="37" customWidth="1"/>
    <col min="255" max="255" width="4.42578125" style="37" customWidth="1"/>
    <col min="256" max="256" width="28.85546875" style="37" customWidth="1"/>
    <col min="257" max="257" width="2.85546875" style="37" customWidth="1"/>
    <col min="258" max="258" width="7.28515625" style="37" customWidth="1"/>
    <col min="259" max="259" width="10" style="37" customWidth="1"/>
    <col min="260" max="260" width="17.28515625" style="37" customWidth="1"/>
    <col min="261" max="261" width="15.42578125" style="37" customWidth="1"/>
    <col min="262" max="262" width="17.28515625" style="37" customWidth="1"/>
    <col min="263" max="263" width="4.5703125" style="37" customWidth="1"/>
    <col min="264" max="264" width="10.140625" style="37" customWidth="1"/>
    <col min="265" max="505" width="9.140625" style="37"/>
    <col min="506" max="506" width="4.85546875" style="37" customWidth="1"/>
    <col min="507" max="507" width="6.5703125" style="37" customWidth="1"/>
    <col min="508" max="508" width="10.140625" style="37" customWidth="1"/>
    <col min="509" max="509" width="0.42578125" style="37" customWidth="1"/>
    <col min="510" max="510" width="2.42578125" style="37" customWidth="1"/>
    <col min="511" max="511" width="4.42578125" style="37" customWidth="1"/>
    <col min="512" max="512" width="28.85546875" style="37" customWidth="1"/>
    <col min="513" max="513" width="2.85546875" style="37" customWidth="1"/>
    <col min="514" max="514" width="7.28515625" style="37" customWidth="1"/>
    <col min="515" max="515" width="10" style="37" customWidth="1"/>
    <col min="516" max="516" width="17.28515625" style="37" customWidth="1"/>
    <col min="517" max="517" width="15.42578125" style="37" customWidth="1"/>
    <col min="518" max="518" width="17.28515625" style="37" customWidth="1"/>
    <col min="519" max="519" width="4.5703125" style="37" customWidth="1"/>
    <col min="520" max="520" width="10.140625" style="37" customWidth="1"/>
    <col min="521" max="761" width="9.140625" style="37"/>
    <col min="762" max="762" width="4.85546875" style="37" customWidth="1"/>
    <col min="763" max="763" width="6.5703125" style="37" customWidth="1"/>
    <col min="764" max="764" width="10.140625" style="37" customWidth="1"/>
    <col min="765" max="765" width="0.42578125" style="37" customWidth="1"/>
    <col min="766" max="766" width="2.42578125" style="37" customWidth="1"/>
    <col min="767" max="767" width="4.42578125" style="37" customWidth="1"/>
    <col min="768" max="768" width="28.85546875" style="37" customWidth="1"/>
    <col min="769" max="769" width="2.85546875" style="37" customWidth="1"/>
    <col min="770" max="770" width="7.28515625" style="37" customWidth="1"/>
    <col min="771" max="771" width="10" style="37" customWidth="1"/>
    <col min="772" max="772" width="17.28515625" style="37" customWidth="1"/>
    <col min="773" max="773" width="15.42578125" style="37" customWidth="1"/>
    <col min="774" max="774" width="17.28515625" style="37" customWidth="1"/>
    <col min="775" max="775" width="4.5703125" style="37" customWidth="1"/>
    <col min="776" max="776" width="10.140625" style="37" customWidth="1"/>
    <col min="777" max="1017" width="9.140625" style="37"/>
    <col min="1018" max="1018" width="4.85546875" style="37" customWidth="1"/>
    <col min="1019" max="1019" width="6.5703125" style="37" customWidth="1"/>
    <col min="1020" max="1020" width="10.140625" style="37" customWidth="1"/>
    <col min="1021" max="1021" width="0.42578125" style="37" customWidth="1"/>
    <col min="1022" max="1022" width="2.42578125" style="37" customWidth="1"/>
    <col min="1023" max="1023" width="4.42578125" style="37" customWidth="1"/>
    <col min="1024" max="1024" width="28.85546875" style="37" customWidth="1"/>
    <col min="1025" max="1025" width="2.85546875" style="37" customWidth="1"/>
    <col min="1026" max="1026" width="7.28515625" style="37" customWidth="1"/>
    <col min="1027" max="1027" width="10" style="37" customWidth="1"/>
    <col min="1028" max="1028" width="17.28515625" style="37" customWidth="1"/>
    <col min="1029" max="1029" width="15.42578125" style="37" customWidth="1"/>
    <col min="1030" max="1030" width="17.28515625" style="37" customWidth="1"/>
    <col min="1031" max="1031" width="4.5703125" style="37" customWidth="1"/>
    <col min="1032" max="1032" width="10.140625" style="37" customWidth="1"/>
    <col min="1033" max="1273" width="9.140625" style="37"/>
    <col min="1274" max="1274" width="4.85546875" style="37" customWidth="1"/>
    <col min="1275" max="1275" width="6.5703125" style="37" customWidth="1"/>
    <col min="1276" max="1276" width="10.140625" style="37" customWidth="1"/>
    <col min="1277" max="1277" width="0.42578125" style="37" customWidth="1"/>
    <col min="1278" max="1278" width="2.42578125" style="37" customWidth="1"/>
    <col min="1279" max="1279" width="4.42578125" style="37" customWidth="1"/>
    <col min="1280" max="1280" width="28.85546875" style="37" customWidth="1"/>
    <col min="1281" max="1281" width="2.85546875" style="37" customWidth="1"/>
    <col min="1282" max="1282" width="7.28515625" style="37" customWidth="1"/>
    <col min="1283" max="1283" width="10" style="37" customWidth="1"/>
    <col min="1284" max="1284" width="17.28515625" style="37" customWidth="1"/>
    <col min="1285" max="1285" width="15.42578125" style="37" customWidth="1"/>
    <col min="1286" max="1286" width="17.28515625" style="37" customWidth="1"/>
    <col min="1287" max="1287" width="4.5703125" style="37" customWidth="1"/>
    <col min="1288" max="1288" width="10.140625" style="37" customWidth="1"/>
    <col min="1289" max="1529" width="9.140625" style="37"/>
    <col min="1530" max="1530" width="4.85546875" style="37" customWidth="1"/>
    <col min="1531" max="1531" width="6.5703125" style="37" customWidth="1"/>
    <col min="1532" max="1532" width="10.140625" style="37" customWidth="1"/>
    <col min="1533" max="1533" width="0.42578125" style="37" customWidth="1"/>
    <col min="1534" max="1534" width="2.42578125" style="37" customWidth="1"/>
    <col min="1535" max="1535" width="4.42578125" style="37" customWidth="1"/>
    <col min="1536" max="1536" width="28.85546875" style="37" customWidth="1"/>
    <col min="1537" max="1537" width="2.85546875" style="37" customWidth="1"/>
    <col min="1538" max="1538" width="7.28515625" style="37" customWidth="1"/>
    <col min="1539" max="1539" width="10" style="37" customWidth="1"/>
    <col min="1540" max="1540" width="17.28515625" style="37" customWidth="1"/>
    <col min="1541" max="1541" width="15.42578125" style="37" customWidth="1"/>
    <col min="1542" max="1542" width="17.28515625" style="37" customWidth="1"/>
    <col min="1543" max="1543" width="4.5703125" style="37" customWidth="1"/>
    <col min="1544" max="1544" width="10.140625" style="37" customWidth="1"/>
    <col min="1545" max="1785" width="9.140625" style="37"/>
    <col min="1786" max="1786" width="4.85546875" style="37" customWidth="1"/>
    <col min="1787" max="1787" width="6.5703125" style="37" customWidth="1"/>
    <col min="1788" max="1788" width="10.140625" style="37" customWidth="1"/>
    <col min="1789" max="1789" width="0.42578125" style="37" customWidth="1"/>
    <col min="1790" max="1790" width="2.42578125" style="37" customWidth="1"/>
    <col min="1791" max="1791" width="4.42578125" style="37" customWidth="1"/>
    <col min="1792" max="1792" width="28.85546875" style="37" customWidth="1"/>
    <col min="1793" max="1793" width="2.85546875" style="37" customWidth="1"/>
    <col min="1794" max="1794" width="7.28515625" style="37" customWidth="1"/>
    <col min="1795" max="1795" width="10" style="37" customWidth="1"/>
    <col min="1796" max="1796" width="17.28515625" style="37" customWidth="1"/>
    <col min="1797" max="1797" width="15.42578125" style="37" customWidth="1"/>
    <col min="1798" max="1798" width="17.28515625" style="37" customWidth="1"/>
    <col min="1799" max="1799" width="4.5703125" style="37" customWidth="1"/>
    <col min="1800" max="1800" width="10.140625" style="37" customWidth="1"/>
    <col min="1801" max="2041" width="9.140625" style="37"/>
    <col min="2042" max="2042" width="4.85546875" style="37" customWidth="1"/>
    <col min="2043" max="2043" width="6.5703125" style="37" customWidth="1"/>
    <col min="2044" max="2044" width="10.140625" style="37" customWidth="1"/>
    <col min="2045" max="2045" width="0.42578125" style="37" customWidth="1"/>
    <col min="2046" max="2046" width="2.42578125" style="37" customWidth="1"/>
    <col min="2047" max="2047" width="4.42578125" style="37" customWidth="1"/>
    <col min="2048" max="2048" width="28.85546875" style="37" customWidth="1"/>
    <col min="2049" max="2049" width="2.85546875" style="37" customWidth="1"/>
    <col min="2050" max="2050" width="7.28515625" style="37" customWidth="1"/>
    <col min="2051" max="2051" width="10" style="37" customWidth="1"/>
    <col min="2052" max="2052" width="17.28515625" style="37" customWidth="1"/>
    <col min="2053" max="2053" width="15.42578125" style="37" customWidth="1"/>
    <col min="2054" max="2054" width="17.28515625" style="37" customWidth="1"/>
    <col min="2055" max="2055" width="4.5703125" style="37" customWidth="1"/>
    <col min="2056" max="2056" width="10.140625" style="37" customWidth="1"/>
    <col min="2057" max="2297" width="9.140625" style="37"/>
    <col min="2298" max="2298" width="4.85546875" style="37" customWidth="1"/>
    <col min="2299" max="2299" width="6.5703125" style="37" customWidth="1"/>
    <col min="2300" max="2300" width="10.140625" style="37" customWidth="1"/>
    <col min="2301" max="2301" width="0.42578125" style="37" customWidth="1"/>
    <col min="2302" max="2302" width="2.42578125" style="37" customWidth="1"/>
    <col min="2303" max="2303" width="4.42578125" style="37" customWidth="1"/>
    <col min="2304" max="2304" width="28.85546875" style="37" customWidth="1"/>
    <col min="2305" max="2305" width="2.85546875" style="37" customWidth="1"/>
    <col min="2306" max="2306" width="7.28515625" style="37" customWidth="1"/>
    <col min="2307" max="2307" width="10" style="37" customWidth="1"/>
    <col min="2308" max="2308" width="17.28515625" style="37" customWidth="1"/>
    <col min="2309" max="2309" width="15.42578125" style="37" customWidth="1"/>
    <col min="2310" max="2310" width="17.28515625" style="37" customWidth="1"/>
    <col min="2311" max="2311" width="4.5703125" style="37" customWidth="1"/>
    <col min="2312" max="2312" width="10.140625" style="37" customWidth="1"/>
    <col min="2313" max="2553" width="9.140625" style="37"/>
    <col min="2554" max="2554" width="4.85546875" style="37" customWidth="1"/>
    <col min="2555" max="2555" width="6.5703125" style="37" customWidth="1"/>
    <col min="2556" max="2556" width="10.140625" style="37" customWidth="1"/>
    <col min="2557" max="2557" width="0.42578125" style="37" customWidth="1"/>
    <col min="2558" max="2558" width="2.42578125" style="37" customWidth="1"/>
    <col min="2559" max="2559" width="4.42578125" style="37" customWidth="1"/>
    <col min="2560" max="2560" width="28.85546875" style="37" customWidth="1"/>
    <col min="2561" max="2561" width="2.85546875" style="37" customWidth="1"/>
    <col min="2562" max="2562" width="7.28515625" style="37" customWidth="1"/>
    <col min="2563" max="2563" width="10" style="37" customWidth="1"/>
    <col min="2564" max="2564" width="17.28515625" style="37" customWidth="1"/>
    <col min="2565" max="2565" width="15.42578125" style="37" customWidth="1"/>
    <col min="2566" max="2566" width="17.28515625" style="37" customWidth="1"/>
    <col min="2567" max="2567" width="4.5703125" style="37" customWidth="1"/>
    <col min="2568" max="2568" width="10.140625" style="37" customWidth="1"/>
    <col min="2569" max="2809" width="9.140625" style="37"/>
    <col min="2810" max="2810" width="4.85546875" style="37" customWidth="1"/>
    <col min="2811" max="2811" width="6.5703125" style="37" customWidth="1"/>
    <col min="2812" max="2812" width="10.140625" style="37" customWidth="1"/>
    <col min="2813" max="2813" width="0.42578125" style="37" customWidth="1"/>
    <col min="2814" max="2814" width="2.42578125" style="37" customWidth="1"/>
    <col min="2815" max="2815" width="4.42578125" style="37" customWidth="1"/>
    <col min="2816" max="2816" width="28.85546875" style="37" customWidth="1"/>
    <col min="2817" max="2817" width="2.85546875" style="37" customWidth="1"/>
    <col min="2818" max="2818" width="7.28515625" style="37" customWidth="1"/>
    <col min="2819" max="2819" width="10" style="37" customWidth="1"/>
    <col min="2820" max="2820" width="17.28515625" style="37" customWidth="1"/>
    <col min="2821" max="2821" width="15.42578125" style="37" customWidth="1"/>
    <col min="2822" max="2822" width="17.28515625" style="37" customWidth="1"/>
    <col min="2823" max="2823" width="4.5703125" style="37" customWidth="1"/>
    <col min="2824" max="2824" width="10.140625" style="37" customWidth="1"/>
    <col min="2825" max="3065" width="9.140625" style="37"/>
    <col min="3066" max="3066" width="4.85546875" style="37" customWidth="1"/>
    <col min="3067" max="3067" width="6.5703125" style="37" customWidth="1"/>
    <col min="3068" max="3068" width="10.140625" style="37" customWidth="1"/>
    <col min="3069" max="3069" width="0.42578125" style="37" customWidth="1"/>
    <col min="3070" max="3070" width="2.42578125" style="37" customWidth="1"/>
    <col min="3071" max="3071" width="4.42578125" style="37" customWidth="1"/>
    <col min="3072" max="3072" width="28.85546875" style="37" customWidth="1"/>
    <col min="3073" max="3073" width="2.85546875" style="37" customWidth="1"/>
    <col min="3074" max="3074" width="7.28515625" style="37" customWidth="1"/>
    <col min="3075" max="3075" width="10" style="37" customWidth="1"/>
    <col min="3076" max="3076" width="17.28515625" style="37" customWidth="1"/>
    <col min="3077" max="3077" width="15.42578125" style="37" customWidth="1"/>
    <col min="3078" max="3078" width="17.28515625" style="37" customWidth="1"/>
    <col min="3079" max="3079" width="4.5703125" style="37" customWidth="1"/>
    <col min="3080" max="3080" width="10.140625" style="37" customWidth="1"/>
    <col min="3081" max="3321" width="9.140625" style="37"/>
    <col min="3322" max="3322" width="4.85546875" style="37" customWidth="1"/>
    <col min="3323" max="3323" width="6.5703125" style="37" customWidth="1"/>
    <col min="3324" max="3324" width="10.140625" style="37" customWidth="1"/>
    <col min="3325" max="3325" width="0.42578125" style="37" customWidth="1"/>
    <col min="3326" max="3326" width="2.42578125" style="37" customWidth="1"/>
    <col min="3327" max="3327" width="4.42578125" style="37" customWidth="1"/>
    <col min="3328" max="3328" width="28.85546875" style="37" customWidth="1"/>
    <col min="3329" max="3329" width="2.85546875" style="37" customWidth="1"/>
    <col min="3330" max="3330" width="7.28515625" style="37" customWidth="1"/>
    <col min="3331" max="3331" width="10" style="37" customWidth="1"/>
    <col min="3332" max="3332" width="17.28515625" style="37" customWidth="1"/>
    <col min="3333" max="3333" width="15.42578125" style="37" customWidth="1"/>
    <col min="3334" max="3334" width="17.28515625" style="37" customWidth="1"/>
    <col min="3335" max="3335" width="4.5703125" style="37" customWidth="1"/>
    <col min="3336" max="3336" width="10.140625" style="37" customWidth="1"/>
    <col min="3337" max="3577" width="9.140625" style="37"/>
    <col min="3578" max="3578" width="4.85546875" style="37" customWidth="1"/>
    <col min="3579" max="3579" width="6.5703125" style="37" customWidth="1"/>
    <col min="3580" max="3580" width="10.140625" style="37" customWidth="1"/>
    <col min="3581" max="3581" width="0.42578125" style="37" customWidth="1"/>
    <col min="3582" max="3582" width="2.42578125" style="37" customWidth="1"/>
    <col min="3583" max="3583" width="4.42578125" style="37" customWidth="1"/>
    <col min="3584" max="3584" width="28.85546875" style="37" customWidth="1"/>
    <col min="3585" max="3585" width="2.85546875" style="37" customWidth="1"/>
    <col min="3586" max="3586" width="7.28515625" style="37" customWidth="1"/>
    <col min="3587" max="3587" width="10" style="37" customWidth="1"/>
    <col min="3588" max="3588" width="17.28515625" style="37" customWidth="1"/>
    <col min="3589" max="3589" width="15.42578125" style="37" customWidth="1"/>
    <col min="3590" max="3590" width="17.28515625" style="37" customWidth="1"/>
    <col min="3591" max="3591" width="4.5703125" style="37" customWidth="1"/>
    <col min="3592" max="3592" width="10.140625" style="37" customWidth="1"/>
    <col min="3593" max="3833" width="9.140625" style="37"/>
    <col min="3834" max="3834" width="4.85546875" style="37" customWidth="1"/>
    <col min="3835" max="3835" width="6.5703125" style="37" customWidth="1"/>
    <col min="3836" max="3836" width="10.140625" style="37" customWidth="1"/>
    <col min="3837" max="3837" width="0.42578125" style="37" customWidth="1"/>
    <col min="3838" max="3838" width="2.42578125" style="37" customWidth="1"/>
    <col min="3839" max="3839" width="4.42578125" style="37" customWidth="1"/>
    <col min="3840" max="3840" width="28.85546875" style="37" customWidth="1"/>
    <col min="3841" max="3841" width="2.85546875" style="37" customWidth="1"/>
    <col min="3842" max="3842" width="7.28515625" style="37" customWidth="1"/>
    <col min="3843" max="3843" width="10" style="37" customWidth="1"/>
    <col min="3844" max="3844" width="17.28515625" style="37" customWidth="1"/>
    <col min="3845" max="3845" width="15.42578125" style="37" customWidth="1"/>
    <col min="3846" max="3846" width="17.28515625" style="37" customWidth="1"/>
    <col min="3847" max="3847" width="4.5703125" style="37" customWidth="1"/>
    <col min="3848" max="3848" width="10.140625" style="37" customWidth="1"/>
    <col min="3849" max="4089" width="9.140625" style="37"/>
    <col min="4090" max="4090" width="4.85546875" style="37" customWidth="1"/>
    <col min="4091" max="4091" width="6.5703125" style="37" customWidth="1"/>
    <col min="4092" max="4092" width="10.140625" style="37" customWidth="1"/>
    <col min="4093" max="4093" width="0.42578125" style="37" customWidth="1"/>
    <col min="4094" max="4094" width="2.42578125" style="37" customWidth="1"/>
    <col min="4095" max="4095" width="4.42578125" style="37" customWidth="1"/>
    <col min="4096" max="4096" width="28.85546875" style="37" customWidth="1"/>
    <col min="4097" max="4097" width="2.85546875" style="37" customWidth="1"/>
    <col min="4098" max="4098" width="7.28515625" style="37" customWidth="1"/>
    <col min="4099" max="4099" width="10" style="37" customWidth="1"/>
    <col min="4100" max="4100" width="17.28515625" style="37" customWidth="1"/>
    <col min="4101" max="4101" width="15.42578125" style="37" customWidth="1"/>
    <col min="4102" max="4102" width="17.28515625" style="37" customWidth="1"/>
    <col min="4103" max="4103" width="4.5703125" style="37" customWidth="1"/>
    <col min="4104" max="4104" width="10.140625" style="37" customWidth="1"/>
    <col min="4105" max="4345" width="9.140625" style="37"/>
    <col min="4346" max="4346" width="4.85546875" style="37" customWidth="1"/>
    <col min="4347" max="4347" width="6.5703125" style="37" customWidth="1"/>
    <col min="4348" max="4348" width="10.140625" style="37" customWidth="1"/>
    <col min="4349" max="4349" width="0.42578125" style="37" customWidth="1"/>
    <col min="4350" max="4350" width="2.42578125" style="37" customWidth="1"/>
    <col min="4351" max="4351" width="4.42578125" style="37" customWidth="1"/>
    <col min="4352" max="4352" width="28.85546875" style="37" customWidth="1"/>
    <col min="4353" max="4353" width="2.85546875" style="37" customWidth="1"/>
    <col min="4354" max="4354" width="7.28515625" style="37" customWidth="1"/>
    <col min="4355" max="4355" width="10" style="37" customWidth="1"/>
    <col min="4356" max="4356" width="17.28515625" style="37" customWidth="1"/>
    <col min="4357" max="4357" width="15.42578125" style="37" customWidth="1"/>
    <col min="4358" max="4358" width="17.28515625" style="37" customWidth="1"/>
    <col min="4359" max="4359" width="4.5703125" style="37" customWidth="1"/>
    <col min="4360" max="4360" width="10.140625" style="37" customWidth="1"/>
    <col min="4361" max="4601" width="9.140625" style="37"/>
    <col min="4602" max="4602" width="4.85546875" style="37" customWidth="1"/>
    <col min="4603" max="4603" width="6.5703125" style="37" customWidth="1"/>
    <col min="4604" max="4604" width="10.140625" style="37" customWidth="1"/>
    <col min="4605" max="4605" width="0.42578125" style="37" customWidth="1"/>
    <col min="4606" max="4606" width="2.42578125" style="37" customWidth="1"/>
    <col min="4607" max="4607" width="4.42578125" style="37" customWidth="1"/>
    <col min="4608" max="4608" width="28.85546875" style="37" customWidth="1"/>
    <col min="4609" max="4609" width="2.85546875" style="37" customWidth="1"/>
    <col min="4610" max="4610" width="7.28515625" style="37" customWidth="1"/>
    <col min="4611" max="4611" width="10" style="37" customWidth="1"/>
    <col min="4612" max="4612" width="17.28515625" style="37" customWidth="1"/>
    <col min="4613" max="4613" width="15.42578125" style="37" customWidth="1"/>
    <col min="4614" max="4614" width="17.28515625" style="37" customWidth="1"/>
    <col min="4615" max="4615" width="4.5703125" style="37" customWidth="1"/>
    <col min="4616" max="4616" width="10.140625" style="37" customWidth="1"/>
    <col min="4617" max="4857" width="9.140625" style="37"/>
    <col min="4858" max="4858" width="4.85546875" style="37" customWidth="1"/>
    <col min="4859" max="4859" width="6.5703125" style="37" customWidth="1"/>
    <col min="4860" max="4860" width="10.140625" style="37" customWidth="1"/>
    <col min="4861" max="4861" width="0.42578125" style="37" customWidth="1"/>
    <col min="4862" max="4862" width="2.42578125" style="37" customWidth="1"/>
    <col min="4863" max="4863" width="4.42578125" style="37" customWidth="1"/>
    <col min="4864" max="4864" width="28.85546875" style="37" customWidth="1"/>
    <col min="4865" max="4865" width="2.85546875" style="37" customWidth="1"/>
    <col min="4866" max="4866" width="7.28515625" style="37" customWidth="1"/>
    <col min="4867" max="4867" width="10" style="37" customWidth="1"/>
    <col min="4868" max="4868" width="17.28515625" style="37" customWidth="1"/>
    <col min="4869" max="4869" width="15.42578125" style="37" customWidth="1"/>
    <col min="4870" max="4870" width="17.28515625" style="37" customWidth="1"/>
    <col min="4871" max="4871" width="4.5703125" style="37" customWidth="1"/>
    <col min="4872" max="4872" width="10.140625" style="37" customWidth="1"/>
    <col min="4873" max="5113" width="9.140625" style="37"/>
    <col min="5114" max="5114" width="4.85546875" style="37" customWidth="1"/>
    <col min="5115" max="5115" width="6.5703125" style="37" customWidth="1"/>
    <col min="5116" max="5116" width="10.140625" style="37" customWidth="1"/>
    <col min="5117" max="5117" width="0.42578125" style="37" customWidth="1"/>
    <col min="5118" max="5118" width="2.42578125" style="37" customWidth="1"/>
    <col min="5119" max="5119" width="4.42578125" style="37" customWidth="1"/>
    <col min="5120" max="5120" width="28.85546875" style="37" customWidth="1"/>
    <col min="5121" max="5121" width="2.85546875" style="37" customWidth="1"/>
    <col min="5122" max="5122" width="7.28515625" style="37" customWidth="1"/>
    <col min="5123" max="5123" width="10" style="37" customWidth="1"/>
    <col min="5124" max="5124" width="17.28515625" style="37" customWidth="1"/>
    <col min="5125" max="5125" width="15.42578125" style="37" customWidth="1"/>
    <col min="5126" max="5126" width="17.28515625" style="37" customWidth="1"/>
    <col min="5127" max="5127" width="4.5703125" style="37" customWidth="1"/>
    <col min="5128" max="5128" width="10.140625" style="37" customWidth="1"/>
    <col min="5129" max="5369" width="9.140625" style="37"/>
    <col min="5370" max="5370" width="4.85546875" style="37" customWidth="1"/>
    <col min="5371" max="5371" width="6.5703125" style="37" customWidth="1"/>
    <col min="5372" max="5372" width="10.140625" style="37" customWidth="1"/>
    <col min="5373" max="5373" width="0.42578125" style="37" customWidth="1"/>
    <col min="5374" max="5374" width="2.42578125" style="37" customWidth="1"/>
    <col min="5375" max="5375" width="4.42578125" style="37" customWidth="1"/>
    <col min="5376" max="5376" width="28.85546875" style="37" customWidth="1"/>
    <col min="5377" max="5377" width="2.85546875" style="37" customWidth="1"/>
    <col min="5378" max="5378" width="7.28515625" style="37" customWidth="1"/>
    <col min="5379" max="5379" width="10" style="37" customWidth="1"/>
    <col min="5380" max="5380" width="17.28515625" style="37" customWidth="1"/>
    <col min="5381" max="5381" width="15.42578125" style="37" customWidth="1"/>
    <col min="5382" max="5382" width="17.28515625" style="37" customWidth="1"/>
    <col min="5383" max="5383" width="4.5703125" style="37" customWidth="1"/>
    <col min="5384" max="5384" width="10.140625" style="37" customWidth="1"/>
    <col min="5385" max="5625" width="9.140625" style="37"/>
    <col min="5626" max="5626" width="4.85546875" style="37" customWidth="1"/>
    <col min="5627" max="5627" width="6.5703125" style="37" customWidth="1"/>
    <col min="5628" max="5628" width="10.140625" style="37" customWidth="1"/>
    <col min="5629" max="5629" width="0.42578125" style="37" customWidth="1"/>
    <col min="5630" max="5630" width="2.42578125" style="37" customWidth="1"/>
    <col min="5631" max="5631" width="4.42578125" style="37" customWidth="1"/>
    <col min="5632" max="5632" width="28.85546875" style="37" customWidth="1"/>
    <col min="5633" max="5633" width="2.85546875" style="37" customWidth="1"/>
    <col min="5634" max="5634" width="7.28515625" style="37" customWidth="1"/>
    <col min="5635" max="5635" width="10" style="37" customWidth="1"/>
    <col min="5636" max="5636" width="17.28515625" style="37" customWidth="1"/>
    <col min="5637" max="5637" width="15.42578125" style="37" customWidth="1"/>
    <col min="5638" max="5638" width="17.28515625" style="37" customWidth="1"/>
    <col min="5639" max="5639" width="4.5703125" style="37" customWidth="1"/>
    <col min="5640" max="5640" width="10.140625" style="37" customWidth="1"/>
    <col min="5641" max="5881" width="9.140625" style="37"/>
    <col min="5882" max="5882" width="4.85546875" style="37" customWidth="1"/>
    <col min="5883" max="5883" width="6.5703125" style="37" customWidth="1"/>
    <col min="5884" max="5884" width="10.140625" style="37" customWidth="1"/>
    <col min="5885" max="5885" width="0.42578125" style="37" customWidth="1"/>
    <col min="5886" max="5886" width="2.42578125" style="37" customWidth="1"/>
    <col min="5887" max="5887" width="4.42578125" style="37" customWidth="1"/>
    <col min="5888" max="5888" width="28.85546875" style="37" customWidth="1"/>
    <col min="5889" max="5889" width="2.85546875" style="37" customWidth="1"/>
    <col min="5890" max="5890" width="7.28515625" style="37" customWidth="1"/>
    <col min="5891" max="5891" width="10" style="37" customWidth="1"/>
    <col min="5892" max="5892" width="17.28515625" style="37" customWidth="1"/>
    <col min="5893" max="5893" width="15.42578125" style="37" customWidth="1"/>
    <col min="5894" max="5894" width="17.28515625" style="37" customWidth="1"/>
    <col min="5895" max="5895" width="4.5703125" style="37" customWidth="1"/>
    <col min="5896" max="5896" width="10.140625" style="37" customWidth="1"/>
    <col min="5897" max="6137" width="9.140625" style="37"/>
    <col min="6138" max="6138" width="4.85546875" style="37" customWidth="1"/>
    <col min="6139" max="6139" width="6.5703125" style="37" customWidth="1"/>
    <col min="6140" max="6140" width="10.140625" style="37" customWidth="1"/>
    <col min="6141" max="6141" width="0.42578125" style="37" customWidth="1"/>
    <col min="6142" max="6142" width="2.42578125" style="37" customWidth="1"/>
    <col min="6143" max="6143" width="4.42578125" style="37" customWidth="1"/>
    <col min="6144" max="6144" width="28.85546875" style="37" customWidth="1"/>
    <col min="6145" max="6145" width="2.85546875" style="37" customWidth="1"/>
    <col min="6146" max="6146" width="7.28515625" style="37" customWidth="1"/>
    <col min="6147" max="6147" width="10" style="37" customWidth="1"/>
    <col min="6148" max="6148" width="17.28515625" style="37" customWidth="1"/>
    <col min="6149" max="6149" width="15.42578125" style="37" customWidth="1"/>
    <col min="6150" max="6150" width="17.28515625" style="37" customWidth="1"/>
    <col min="6151" max="6151" width="4.5703125" style="37" customWidth="1"/>
    <col min="6152" max="6152" width="10.140625" style="37" customWidth="1"/>
    <col min="6153" max="6393" width="9.140625" style="37"/>
    <col min="6394" max="6394" width="4.85546875" style="37" customWidth="1"/>
    <col min="6395" max="6395" width="6.5703125" style="37" customWidth="1"/>
    <col min="6396" max="6396" width="10.140625" style="37" customWidth="1"/>
    <col min="6397" max="6397" width="0.42578125" style="37" customWidth="1"/>
    <col min="6398" max="6398" width="2.42578125" style="37" customWidth="1"/>
    <col min="6399" max="6399" width="4.42578125" style="37" customWidth="1"/>
    <col min="6400" max="6400" width="28.85546875" style="37" customWidth="1"/>
    <col min="6401" max="6401" width="2.85546875" style="37" customWidth="1"/>
    <col min="6402" max="6402" width="7.28515625" style="37" customWidth="1"/>
    <col min="6403" max="6403" width="10" style="37" customWidth="1"/>
    <col min="6404" max="6404" width="17.28515625" style="37" customWidth="1"/>
    <col min="6405" max="6405" width="15.42578125" style="37" customWidth="1"/>
    <col min="6406" max="6406" width="17.28515625" style="37" customWidth="1"/>
    <col min="6407" max="6407" width="4.5703125" style="37" customWidth="1"/>
    <col min="6408" max="6408" width="10.140625" style="37" customWidth="1"/>
    <col min="6409" max="6649" width="9.140625" style="37"/>
    <col min="6650" max="6650" width="4.85546875" style="37" customWidth="1"/>
    <col min="6651" max="6651" width="6.5703125" style="37" customWidth="1"/>
    <col min="6652" max="6652" width="10.140625" style="37" customWidth="1"/>
    <col min="6653" max="6653" width="0.42578125" style="37" customWidth="1"/>
    <col min="6654" max="6654" width="2.42578125" style="37" customWidth="1"/>
    <col min="6655" max="6655" width="4.42578125" style="37" customWidth="1"/>
    <col min="6656" max="6656" width="28.85546875" style="37" customWidth="1"/>
    <col min="6657" max="6657" width="2.85546875" style="37" customWidth="1"/>
    <col min="6658" max="6658" width="7.28515625" style="37" customWidth="1"/>
    <col min="6659" max="6659" width="10" style="37" customWidth="1"/>
    <col min="6660" max="6660" width="17.28515625" style="37" customWidth="1"/>
    <col min="6661" max="6661" width="15.42578125" style="37" customWidth="1"/>
    <col min="6662" max="6662" width="17.28515625" style="37" customWidth="1"/>
    <col min="6663" max="6663" width="4.5703125" style="37" customWidth="1"/>
    <col min="6664" max="6664" width="10.140625" style="37" customWidth="1"/>
    <col min="6665" max="6905" width="9.140625" style="37"/>
    <col min="6906" max="6906" width="4.85546875" style="37" customWidth="1"/>
    <col min="6907" max="6907" width="6.5703125" style="37" customWidth="1"/>
    <col min="6908" max="6908" width="10.140625" style="37" customWidth="1"/>
    <col min="6909" max="6909" width="0.42578125" style="37" customWidth="1"/>
    <col min="6910" max="6910" width="2.42578125" style="37" customWidth="1"/>
    <col min="6911" max="6911" width="4.42578125" style="37" customWidth="1"/>
    <col min="6912" max="6912" width="28.85546875" style="37" customWidth="1"/>
    <col min="6913" max="6913" width="2.85546875" style="37" customWidth="1"/>
    <col min="6914" max="6914" width="7.28515625" style="37" customWidth="1"/>
    <col min="6915" max="6915" width="10" style="37" customWidth="1"/>
    <col min="6916" max="6916" width="17.28515625" style="37" customWidth="1"/>
    <col min="6917" max="6917" width="15.42578125" style="37" customWidth="1"/>
    <col min="6918" max="6918" width="17.28515625" style="37" customWidth="1"/>
    <col min="6919" max="6919" width="4.5703125" style="37" customWidth="1"/>
    <col min="6920" max="6920" width="10.140625" style="37" customWidth="1"/>
    <col min="6921" max="7161" width="9.140625" style="37"/>
    <col min="7162" max="7162" width="4.85546875" style="37" customWidth="1"/>
    <col min="7163" max="7163" width="6.5703125" style="37" customWidth="1"/>
    <col min="7164" max="7164" width="10.140625" style="37" customWidth="1"/>
    <col min="7165" max="7165" width="0.42578125" style="37" customWidth="1"/>
    <col min="7166" max="7166" width="2.42578125" style="37" customWidth="1"/>
    <col min="7167" max="7167" width="4.42578125" style="37" customWidth="1"/>
    <col min="7168" max="7168" width="28.85546875" style="37" customWidth="1"/>
    <col min="7169" max="7169" width="2.85546875" style="37" customWidth="1"/>
    <col min="7170" max="7170" width="7.28515625" style="37" customWidth="1"/>
    <col min="7171" max="7171" width="10" style="37" customWidth="1"/>
    <col min="7172" max="7172" width="17.28515625" style="37" customWidth="1"/>
    <col min="7173" max="7173" width="15.42578125" style="37" customWidth="1"/>
    <col min="7174" max="7174" width="17.28515625" style="37" customWidth="1"/>
    <col min="7175" max="7175" width="4.5703125" style="37" customWidth="1"/>
    <col min="7176" max="7176" width="10.140625" style="37" customWidth="1"/>
    <col min="7177" max="7417" width="9.140625" style="37"/>
    <col min="7418" max="7418" width="4.85546875" style="37" customWidth="1"/>
    <col min="7419" max="7419" width="6.5703125" style="37" customWidth="1"/>
    <col min="7420" max="7420" width="10.140625" style="37" customWidth="1"/>
    <col min="7421" max="7421" width="0.42578125" style="37" customWidth="1"/>
    <col min="7422" max="7422" width="2.42578125" style="37" customWidth="1"/>
    <col min="7423" max="7423" width="4.42578125" style="37" customWidth="1"/>
    <col min="7424" max="7424" width="28.85546875" style="37" customWidth="1"/>
    <col min="7425" max="7425" width="2.85546875" style="37" customWidth="1"/>
    <col min="7426" max="7426" width="7.28515625" style="37" customWidth="1"/>
    <col min="7427" max="7427" width="10" style="37" customWidth="1"/>
    <col min="7428" max="7428" width="17.28515625" style="37" customWidth="1"/>
    <col min="7429" max="7429" width="15.42578125" style="37" customWidth="1"/>
    <col min="7430" max="7430" width="17.28515625" style="37" customWidth="1"/>
    <col min="7431" max="7431" width="4.5703125" style="37" customWidth="1"/>
    <col min="7432" max="7432" width="10.140625" style="37" customWidth="1"/>
    <col min="7433" max="7673" width="9.140625" style="37"/>
    <col min="7674" max="7674" width="4.85546875" style="37" customWidth="1"/>
    <col min="7675" max="7675" width="6.5703125" style="37" customWidth="1"/>
    <col min="7676" max="7676" width="10.140625" style="37" customWidth="1"/>
    <col min="7677" max="7677" width="0.42578125" style="37" customWidth="1"/>
    <col min="7678" max="7678" width="2.42578125" style="37" customWidth="1"/>
    <col min="7679" max="7679" width="4.42578125" style="37" customWidth="1"/>
    <col min="7680" max="7680" width="28.85546875" style="37" customWidth="1"/>
    <col min="7681" max="7681" width="2.85546875" style="37" customWidth="1"/>
    <col min="7682" max="7682" width="7.28515625" style="37" customWidth="1"/>
    <col min="7683" max="7683" width="10" style="37" customWidth="1"/>
    <col min="7684" max="7684" width="17.28515625" style="37" customWidth="1"/>
    <col min="7685" max="7685" width="15.42578125" style="37" customWidth="1"/>
    <col min="7686" max="7686" width="17.28515625" style="37" customWidth="1"/>
    <col min="7687" max="7687" width="4.5703125" style="37" customWidth="1"/>
    <col min="7688" max="7688" width="10.140625" style="37" customWidth="1"/>
    <col min="7689" max="7929" width="9.140625" style="37"/>
    <col min="7930" max="7930" width="4.85546875" style="37" customWidth="1"/>
    <col min="7931" max="7931" width="6.5703125" style="37" customWidth="1"/>
    <col min="7932" max="7932" width="10.140625" style="37" customWidth="1"/>
    <col min="7933" max="7933" width="0.42578125" style="37" customWidth="1"/>
    <col min="7934" max="7934" width="2.42578125" style="37" customWidth="1"/>
    <col min="7935" max="7935" width="4.42578125" style="37" customWidth="1"/>
    <col min="7936" max="7936" width="28.85546875" style="37" customWidth="1"/>
    <col min="7937" max="7937" width="2.85546875" style="37" customWidth="1"/>
    <col min="7938" max="7938" width="7.28515625" style="37" customWidth="1"/>
    <col min="7939" max="7939" width="10" style="37" customWidth="1"/>
    <col min="7940" max="7940" width="17.28515625" style="37" customWidth="1"/>
    <col min="7941" max="7941" width="15.42578125" style="37" customWidth="1"/>
    <col min="7942" max="7942" width="17.28515625" style="37" customWidth="1"/>
    <col min="7943" max="7943" width="4.5703125" style="37" customWidth="1"/>
    <col min="7944" max="7944" width="10.140625" style="37" customWidth="1"/>
    <col min="7945" max="8185" width="9.140625" style="37"/>
    <col min="8186" max="8186" width="4.85546875" style="37" customWidth="1"/>
    <col min="8187" max="8187" width="6.5703125" style="37" customWidth="1"/>
    <col min="8188" max="8188" width="10.140625" style="37" customWidth="1"/>
    <col min="8189" max="8189" width="0.42578125" style="37" customWidth="1"/>
    <col min="8190" max="8190" width="2.42578125" style="37" customWidth="1"/>
    <col min="8191" max="8191" width="4.42578125" style="37" customWidth="1"/>
    <col min="8192" max="8192" width="28.85546875" style="37" customWidth="1"/>
    <col min="8193" max="8193" width="2.85546875" style="37" customWidth="1"/>
    <col min="8194" max="8194" width="7.28515625" style="37" customWidth="1"/>
    <col min="8195" max="8195" width="10" style="37" customWidth="1"/>
    <col min="8196" max="8196" width="17.28515625" style="37" customWidth="1"/>
    <col min="8197" max="8197" width="15.42578125" style="37" customWidth="1"/>
    <col min="8198" max="8198" width="17.28515625" style="37" customWidth="1"/>
    <col min="8199" max="8199" width="4.5703125" style="37" customWidth="1"/>
    <col min="8200" max="8200" width="10.140625" style="37" customWidth="1"/>
    <col min="8201" max="8441" width="9.140625" style="37"/>
    <col min="8442" max="8442" width="4.85546875" style="37" customWidth="1"/>
    <col min="8443" max="8443" width="6.5703125" style="37" customWidth="1"/>
    <col min="8444" max="8444" width="10.140625" style="37" customWidth="1"/>
    <col min="8445" max="8445" width="0.42578125" style="37" customWidth="1"/>
    <col min="8446" max="8446" width="2.42578125" style="37" customWidth="1"/>
    <col min="8447" max="8447" width="4.42578125" style="37" customWidth="1"/>
    <col min="8448" max="8448" width="28.85546875" style="37" customWidth="1"/>
    <col min="8449" max="8449" width="2.85546875" style="37" customWidth="1"/>
    <col min="8450" max="8450" width="7.28515625" style="37" customWidth="1"/>
    <col min="8451" max="8451" width="10" style="37" customWidth="1"/>
    <col min="8452" max="8452" width="17.28515625" style="37" customWidth="1"/>
    <col min="8453" max="8453" width="15.42578125" style="37" customWidth="1"/>
    <col min="8454" max="8454" width="17.28515625" style="37" customWidth="1"/>
    <col min="8455" max="8455" width="4.5703125" style="37" customWidth="1"/>
    <col min="8456" max="8456" width="10.140625" style="37" customWidth="1"/>
    <col min="8457" max="8697" width="9.140625" style="37"/>
    <col min="8698" max="8698" width="4.85546875" style="37" customWidth="1"/>
    <col min="8699" max="8699" width="6.5703125" style="37" customWidth="1"/>
    <col min="8700" max="8700" width="10.140625" style="37" customWidth="1"/>
    <col min="8701" max="8701" width="0.42578125" style="37" customWidth="1"/>
    <col min="8702" max="8702" width="2.42578125" style="37" customWidth="1"/>
    <col min="8703" max="8703" width="4.42578125" style="37" customWidth="1"/>
    <col min="8704" max="8704" width="28.85546875" style="37" customWidth="1"/>
    <col min="8705" max="8705" width="2.85546875" style="37" customWidth="1"/>
    <col min="8706" max="8706" width="7.28515625" style="37" customWidth="1"/>
    <col min="8707" max="8707" width="10" style="37" customWidth="1"/>
    <col min="8708" max="8708" width="17.28515625" style="37" customWidth="1"/>
    <col min="8709" max="8709" width="15.42578125" style="37" customWidth="1"/>
    <col min="8710" max="8710" width="17.28515625" style="37" customWidth="1"/>
    <col min="8711" max="8711" width="4.5703125" style="37" customWidth="1"/>
    <col min="8712" max="8712" width="10.140625" style="37" customWidth="1"/>
    <col min="8713" max="8953" width="9.140625" style="37"/>
    <col min="8954" max="8954" width="4.85546875" style="37" customWidth="1"/>
    <col min="8955" max="8955" width="6.5703125" style="37" customWidth="1"/>
    <col min="8956" max="8956" width="10.140625" style="37" customWidth="1"/>
    <col min="8957" max="8957" width="0.42578125" style="37" customWidth="1"/>
    <col min="8958" max="8958" width="2.42578125" style="37" customWidth="1"/>
    <col min="8959" max="8959" width="4.42578125" style="37" customWidth="1"/>
    <col min="8960" max="8960" width="28.85546875" style="37" customWidth="1"/>
    <col min="8961" max="8961" width="2.85546875" style="37" customWidth="1"/>
    <col min="8962" max="8962" width="7.28515625" style="37" customWidth="1"/>
    <col min="8963" max="8963" width="10" style="37" customWidth="1"/>
    <col min="8964" max="8964" width="17.28515625" style="37" customWidth="1"/>
    <col min="8965" max="8965" width="15.42578125" style="37" customWidth="1"/>
    <col min="8966" max="8966" width="17.28515625" style="37" customWidth="1"/>
    <col min="8967" max="8967" width="4.5703125" style="37" customWidth="1"/>
    <col min="8968" max="8968" width="10.140625" style="37" customWidth="1"/>
    <col min="8969" max="9209" width="9.140625" style="37"/>
    <col min="9210" max="9210" width="4.85546875" style="37" customWidth="1"/>
    <col min="9211" max="9211" width="6.5703125" style="37" customWidth="1"/>
    <col min="9212" max="9212" width="10.140625" style="37" customWidth="1"/>
    <col min="9213" max="9213" width="0.42578125" style="37" customWidth="1"/>
    <col min="9214" max="9214" width="2.42578125" style="37" customWidth="1"/>
    <col min="9215" max="9215" width="4.42578125" style="37" customWidth="1"/>
    <col min="9216" max="9216" width="28.85546875" style="37" customWidth="1"/>
    <col min="9217" max="9217" width="2.85546875" style="37" customWidth="1"/>
    <col min="9218" max="9218" width="7.28515625" style="37" customWidth="1"/>
    <col min="9219" max="9219" width="10" style="37" customWidth="1"/>
    <col min="9220" max="9220" width="17.28515625" style="37" customWidth="1"/>
    <col min="9221" max="9221" width="15.42578125" style="37" customWidth="1"/>
    <col min="9222" max="9222" width="17.28515625" style="37" customWidth="1"/>
    <col min="9223" max="9223" width="4.5703125" style="37" customWidth="1"/>
    <col min="9224" max="9224" width="10.140625" style="37" customWidth="1"/>
    <col min="9225" max="9465" width="9.140625" style="37"/>
    <col min="9466" max="9466" width="4.85546875" style="37" customWidth="1"/>
    <col min="9467" max="9467" width="6.5703125" style="37" customWidth="1"/>
    <col min="9468" max="9468" width="10.140625" style="37" customWidth="1"/>
    <col min="9469" max="9469" width="0.42578125" style="37" customWidth="1"/>
    <col min="9470" max="9470" width="2.42578125" style="37" customWidth="1"/>
    <col min="9471" max="9471" width="4.42578125" style="37" customWidth="1"/>
    <col min="9472" max="9472" width="28.85546875" style="37" customWidth="1"/>
    <col min="9473" max="9473" width="2.85546875" style="37" customWidth="1"/>
    <col min="9474" max="9474" width="7.28515625" style="37" customWidth="1"/>
    <col min="9475" max="9475" width="10" style="37" customWidth="1"/>
    <col min="9476" max="9476" width="17.28515625" style="37" customWidth="1"/>
    <col min="9477" max="9477" width="15.42578125" style="37" customWidth="1"/>
    <col min="9478" max="9478" width="17.28515625" style="37" customWidth="1"/>
    <col min="9479" max="9479" width="4.5703125" style="37" customWidth="1"/>
    <col min="9480" max="9480" width="10.140625" style="37" customWidth="1"/>
    <col min="9481" max="9721" width="9.140625" style="37"/>
    <col min="9722" max="9722" width="4.85546875" style="37" customWidth="1"/>
    <col min="9723" max="9723" width="6.5703125" style="37" customWidth="1"/>
    <col min="9724" max="9724" width="10.140625" style="37" customWidth="1"/>
    <col min="9725" max="9725" width="0.42578125" style="37" customWidth="1"/>
    <col min="9726" max="9726" width="2.42578125" style="37" customWidth="1"/>
    <col min="9727" max="9727" width="4.42578125" style="37" customWidth="1"/>
    <col min="9728" max="9728" width="28.85546875" style="37" customWidth="1"/>
    <col min="9729" max="9729" width="2.85546875" style="37" customWidth="1"/>
    <col min="9730" max="9730" width="7.28515625" style="37" customWidth="1"/>
    <col min="9731" max="9731" width="10" style="37" customWidth="1"/>
    <col min="9732" max="9732" width="17.28515625" style="37" customWidth="1"/>
    <col min="9733" max="9733" width="15.42578125" style="37" customWidth="1"/>
    <col min="9734" max="9734" width="17.28515625" style="37" customWidth="1"/>
    <col min="9735" max="9735" width="4.5703125" style="37" customWidth="1"/>
    <col min="9736" max="9736" width="10.140625" style="37" customWidth="1"/>
    <col min="9737" max="9977" width="9.140625" style="37"/>
    <col min="9978" max="9978" width="4.85546875" style="37" customWidth="1"/>
    <col min="9979" max="9979" width="6.5703125" style="37" customWidth="1"/>
    <col min="9980" max="9980" width="10.140625" style="37" customWidth="1"/>
    <col min="9981" max="9981" width="0.42578125" style="37" customWidth="1"/>
    <col min="9982" max="9982" width="2.42578125" style="37" customWidth="1"/>
    <col min="9983" max="9983" width="4.42578125" style="37" customWidth="1"/>
    <col min="9984" max="9984" width="28.85546875" style="37" customWidth="1"/>
    <col min="9985" max="9985" width="2.85546875" style="37" customWidth="1"/>
    <col min="9986" max="9986" width="7.28515625" style="37" customWidth="1"/>
    <col min="9987" max="9987" width="10" style="37" customWidth="1"/>
    <col min="9988" max="9988" width="17.28515625" style="37" customWidth="1"/>
    <col min="9989" max="9989" width="15.42578125" style="37" customWidth="1"/>
    <col min="9990" max="9990" width="17.28515625" style="37" customWidth="1"/>
    <col min="9991" max="9991" width="4.5703125" style="37" customWidth="1"/>
    <col min="9992" max="9992" width="10.140625" style="37" customWidth="1"/>
    <col min="9993" max="10233" width="9.140625" style="37"/>
    <col min="10234" max="10234" width="4.85546875" style="37" customWidth="1"/>
    <col min="10235" max="10235" width="6.5703125" style="37" customWidth="1"/>
    <col min="10236" max="10236" width="10.140625" style="37" customWidth="1"/>
    <col min="10237" max="10237" width="0.42578125" style="37" customWidth="1"/>
    <col min="10238" max="10238" width="2.42578125" style="37" customWidth="1"/>
    <col min="10239" max="10239" width="4.42578125" style="37" customWidth="1"/>
    <col min="10240" max="10240" width="28.85546875" style="37" customWidth="1"/>
    <col min="10241" max="10241" width="2.85546875" style="37" customWidth="1"/>
    <col min="10242" max="10242" width="7.28515625" style="37" customWidth="1"/>
    <col min="10243" max="10243" width="10" style="37" customWidth="1"/>
    <col min="10244" max="10244" width="17.28515625" style="37" customWidth="1"/>
    <col min="10245" max="10245" width="15.42578125" style="37" customWidth="1"/>
    <col min="10246" max="10246" width="17.28515625" style="37" customWidth="1"/>
    <col min="10247" max="10247" width="4.5703125" style="37" customWidth="1"/>
    <col min="10248" max="10248" width="10.140625" style="37" customWidth="1"/>
    <col min="10249" max="10489" width="9.140625" style="37"/>
    <col min="10490" max="10490" width="4.85546875" style="37" customWidth="1"/>
    <col min="10491" max="10491" width="6.5703125" style="37" customWidth="1"/>
    <col min="10492" max="10492" width="10.140625" style="37" customWidth="1"/>
    <col min="10493" max="10493" width="0.42578125" style="37" customWidth="1"/>
    <col min="10494" max="10494" width="2.42578125" style="37" customWidth="1"/>
    <col min="10495" max="10495" width="4.42578125" style="37" customWidth="1"/>
    <col min="10496" max="10496" width="28.85546875" style="37" customWidth="1"/>
    <col min="10497" max="10497" width="2.85546875" style="37" customWidth="1"/>
    <col min="10498" max="10498" width="7.28515625" style="37" customWidth="1"/>
    <col min="10499" max="10499" width="10" style="37" customWidth="1"/>
    <col min="10500" max="10500" width="17.28515625" style="37" customWidth="1"/>
    <col min="10501" max="10501" width="15.42578125" style="37" customWidth="1"/>
    <col min="10502" max="10502" width="17.28515625" style="37" customWidth="1"/>
    <col min="10503" max="10503" width="4.5703125" style="37" customWidth="1"/>
    <col min="10504" max="10504" width="10.140625" style="37" customWidth="1"/>
    <col min="10505" max="10745" width="9.140625" style="37"/>
    <col min="10746" max="10746" width="4.85546875" style="37" customWidth="1"/>
    <col min="10747" max="10747" width="6.5703125" style="37" customWidth="1"/>
    <col min="10748" max="10748" width="10.140625" style="37" customWidth="1"/>
    <col min="10749" max="10749" width="0.42578125" style="37" customWidth="1"/>
    <col min="10750" max="10750" width="2.42578125" style="37" customWidth="1"/>
    <col min="10751" max="10751" width="4.42578125" style="37" customWidth="1"/>
    <col min="10752" max="10752" width="28.85546875" style="37" customWidth="1"/>
    <col min="10753" max="10753" width="2.85546875" style="37" customWidth="1"/>
    <col min="10754" max="10754" width="7.28515625" style="37" customWidth="1"/>
    <col min="10755" max="10755" width="10" style="37" customWidth="1"/>
    <col min="10756" max="10756" width="17.28515625" style="37" customWidth="1"/>
    <col min="10757" max="10757" width="15.42578125" style="37" customWidth="1"/>
    <col min="10758" max="10758" width="17.28515625" style="37" customWidth="1"/>
    <col min="10759" max="10759" width="4.5703125" style="37" customWidth="1"/>
    <col min="10760" max="10760" width="10.140625" style="37" customWidth="1"/>
    <col min="10761" max="11001" width="9.140625" style="37"/>
    <col min="11002" max="11002" width="4.85546875" style="37" customWidth="1"/>
    <col min="11003" max="11003" width="6.5703125" style="37" customWidth="1"/>
    <col min="11004" max="11004" width="10.140625" style="37" customWidth="1"/>
    <col min="11005" max="11005" width="0.42578125" style="37" customWidth="1"/>
    <col min="11006" max="11006" width="2.42578125" style="37" customWidth="1"/>
    <col min="11007" max="11007" width="4.42578125" style="37" customWidth="1"/>
    <col min="11008" max="11008" width="28.85546875" style="37" customWidth="1"/>
    <col min="11009" max="11009" width="2.85546875" style="37" customWidth="1"/>
    <col min="11010" max="11010" width="7.28515625" style="37" customWidth="1"/>
    <col min="11011" max="11011" width="10" style="37" customWidth="1"/>
    <col min="11012" max="11012" width="17.28515625" style="37" customWidth="1"/>
    <col min="11013" max="11013" width="15.42578125" style="37" customWidth="1"/>
    <col min="11014" max="11014" width="17.28515625" style="37" customWidth="1"/>
    <col min="11015" max="11015" width="4.5703125" style="37" customWidth="1"/>
    <col min="11016" max="11016" width="10.140625" style="37" customWidth="1"/>
    <col min="11017" max="11257" width="9.140625" style="37"/>
    <col min="11258" max="11258" width="4.85546875" style="37" customWidth="1"/>
    <col min="11259" max="11259" width="6.5703125" style="37" customWidth="1"/>
    <col min="11260" max="11260" width="10.140625" style="37" customWidth="1"/>
    <col min="11261" max="11261" width="0.42578125" style="37" customWidth="1"/>
    <col min="11262" max="11262" width="2.42578125" style="37" customWidth="1"/>
    <col min="11263" max="11263" width="4.42578125" style="37" customWidth="1"/>
    <col min="11264" max="11264" width="28.85546875" style="37" customWidth="1"/>
    <col min="11265" max="11265" width="2.85546875" style="37" customWidth="1"/>
    <col min="11266" max="11266" width="7.28515625" style="37" customWidth="1"/>
    <col min="11267" max="11267" width="10" style="37" customWidth="1"/>
    <col min="11268" max="11268" width="17.28515625" style="37" customWidth="1"/>
    <col min="11269" max="11269" width="15.42578125" style="37" customWidth="1"/>
    <col min="11270" max="11270" width="17.28515625" style="37" customWidth="1"/>
    <col min="11271" max="11271" width="4.5703125" style="37" customWidth="1"/>
    <col min="11272" max="11272" width="10.140625" style="37" customWidth="1"/>
    <col min="11273" max="11513" width="9.140625" style="37"/>
    <col min="11514" max="11514" width="4.85546875" style="37" customWidth="1"/>
    <col min="11515" max="11515" width="6.5703125" style="37" customWidth="1"/>
    <col min="11516" max="11516" width="10.140625" style="37" customWidth="1"/>
    <col min="11517" max="11517" width="0.42578125" style="37" customWidth="1"/>
    <col min="11518" max="11518" width="2.42578125" style="37" customWidth="1"/>
    <col min="11519" max="11519" width="4.42578125" style="37" customWidth="1"/>
    <col min="11520" max="11520" width="28.85546875" style="37" customWidth="1"/>
    <col min="11521" max="11521" width="2.85546875" style="37" customWidth="1"/>
    <col min="11522" max="11522" width="7.28515625" style="37" customWidth="1"/>
    <col min="11523" max="11523" width="10" style="37" customWidth="1"/>
    <col min="11524" max="11524" width="17.28515625" style="37" customWidth="1"/>
    <col min="11525" max="11525" width="15.42578125" style="37" customWidth="1"/>
    <col min="11526" max="11526" width="17.28515625" style="37" customWidth="1"/>
    <col min="11527" max="11527" width="4.5703125" style="37" customWidth="1"/>
    <col min="11528" max="11528" width="10.140625" style="37" customWidth="1"/>
    <col min="11529" max="11769" width="9.140625" style="37"/>
    <col min="11770" max="11770" width="4.85546875" style="37" customWidth="1"/>
    <col min="11771" max="11771" width="6.5703125" style="37" customWidth="1"/>
    <col min="11772" max="11772" width="10.140625" style="37" customWidth="1"/>
    <col min="11773" max="11773" width="0.42578125" style="37" customWidth="1"/>
    <col min="11774" max="11774" width="2.42578125" style="37" customWidth="1"/>
    <col min="11775" max="11775" width="4.42578125" style="37" customWidth="1"/>
    <col min="11776" max="11776" width="28.85546875" style="37" customWidth="1"/>
    <col min="11777" max="11777" width="2.85546875" style="37" customWidth="1"/>
    <col min="11778" max="11778" width="7.28515625" style="37" customWidth="1"/>
    <col min="11779" max="11779" width="10" style="37" customWidth="1"/>
    <col min="11780" max="11780" width="17.28515625" style="37" customWidth="1"/>
    <col min="11781" max="11781" width="15.42578125" style="37" customWidth="1"/>
    <col min="11782" max="11782" width="17.28515625" style="37" customWidth="1"/>
    <col min="11783" max="11783" width="4.5703125" style="37" customWidth="1"/>
    <col min="11784" max="11784" width="10.140625" style="37" customWidth="1"/>
    <col min="11785" max="12025" width="9.140625" style="37"/>
    <col min="12026" max="12026" width="4.85546875" style="37" customWidth="1"/>
    <col min="12027" max="12027" width="6.5703125" style="37" customWidth="1"/>
    <col min="12028" max="12028" width="10.140625" style="37" customWidth="1"/>
    <col min="12029" max="12029" width="0.42578125" style="37" customWidth="1"/>
    <col min="12030" max="12030" width="2.42578125" style="37" customWidth="1"/>
    <col min="12031" max="12031" width="4.42578125" style="37" customWidth="1"/>
    <col min="12032" max="12032" width="28.85546875" style="37" customWidth="1"/>
    <col min="12033" max="12033" width="2.85546875" style="37" customWidth="1"/>
    <col min="12034" max="12034" width="7.28515625" style="37" customWidth="1"/>
    <col min="12035" max="12035" width="10" style="37" customWidth="1"/>
    <col min="12036" max="12036" width="17.28515625" style="37" customWidth="1"/>
    <col min="12037" max="12037" width="15.42578125" style="37" customWidth="1"/>
    <col min="12038" max="12038" width="17.28515625" style="37" customWidth="1"/>
    <col min="12039" max="12039" width="4.5703125" style="37" customWidth="1"/>
    <col min="12040" max="12040" width="10.140625" style="37" customWidth="1"/>
    <col min="12041" max="12281" width="9.140625" style="37"/>
    <col min="12282" max="12282" width="4.85546875" style="37" customWidth="1"/>
    <col min="12283" max="12283" width="6.5703125" style="37" customWidth="1"/>
    <col min="12284" max="12284" width="10.140625" style="37" customWidth="1"/>
    <col min="12285" max="12285" width="0.42578125" style="37" customWidth="1"/>
    <col min="12286" max="12286" width="2.42578125" style="37" customWidth="1"/>
    <col min="12287" max="12287" width="4.42578125" style="37" customWidth="1"/>
    <col min="12288" max="12288" width="28.85546875" style="37" customWidth="1"/>
    <col min="12289" max="12289" width="2.85546875" style="37" customWidth="1"/>
    <col min="12290" max="12290" width="7.28515625" style="37" customWidth="1"/>
    <col min="12291" max="12291" width="10" style="37" customWidth="1"/>
    <col min="12292" max="12292" width="17.28515625" style="37" customWidth="1"/>
    <col min="12293" max="12293" width="15.42578125" style="37" customWidth="1"/>
    <col min="12294" max="12294" width="17.28515625" style="37" customWidth="1"/>
    <col min="12295" max="12295" width="4.5703125" style="37" customWidth="1"/>
    <col min="12296" max="12296" width="10.140625" style="37" customWidth="1"/>
    <col min="12297" max="12537" width="9.140625" style="37"/>
    <col min="12538" max="12538" width="4.85546875" style="37" customWidth="1"/>
    <col min="12539" max="12539" width="6.5703125" style="37" customWidth="1"/>
    <col min="12540" max="12540" width="10.140625" style="37" customWidth="1"/>
    <col min="12541" max="12541" width="0.42578125" style="37" customWidth="1"/>
    <col min="12542" max="12542" width="2.42578125" style="37" customWidth="1"/>
    <col min="12543" max="12543" width="4.42578125" style="37" customWidth="1"/>
    <col min="12544" max="12544" width="28.85546875" style="37" customWidth="1"/>
    <col min="12545" max="12545" width="2.85546875" style="37" customWidth="1"/>
    <col min="12546" max="12546" width="7.28515625" style="37" customWidth="1"/>
    <col min="12547" max="12547" width="10" style="37" customWidth="1"/>
    <col min="12548" max="12548" width="17.28515625" style="37" customWidth="1"/>
    <col min="12549" max="12549" width="15.42578125" style="37" customWidth="1"/>
    <col min="12550" max="12550" width="17.28515625" style="37" customWidth="1"/>
    <col min="12551" max="12551" width="4.5703125" style="37" customWidth="1"/>
    <col min="12552" max="12552" width="10.140625" style="37" customWidth="1"/>
    <col min="12553" max="12793" width="9.140625" style="37"/>
    <col min="12794" max="12794" width="4.85546875" style="37" customWidth="1"/>
    <col min="12795" max="12795" width="6.5703125" style="37" customWidth="1"/>
    <col min="12796" max="12796" width="10.140625" style="37" customWidth="1"/>
    <col min="12797" max="12797" width="0.42578125" style="37" customWidth="1"/>
    <col min="12798" max="12798" width="2.42578125" style="37" customWidth="1"/>
    <col min="12799" max="12799" width="4.42578125" style="37" customWidth="1"/>
    <col min="12800" max="12800" width="28.85546875" style="37" customWidth="1"/>
    <col min="12801" max="12801" width="2.85546875" style="37" customWidth="1"/>
    <col min="12802" max="12802" width="7.28515625" style="37" customWidth="1"/>
    <col min="12803" max="12803" width="10" style="37" customWidth="1"/>
    <col min="12804" max="12804" width="17.28515625" style="37" customWidth="1"/>
    <col min="12805" max="12805" width="15.42578125" style="37" customWidth="1"/>
    <col min="12806" max="12806" width="17.28515625" style="37" customWidth="1"/>
    <col min="12807" max="12807" width="4.5703125" style="37" customWidth="1"/>
    <col min="12808" max="12808" width="10.140625" style="37" customWidth="1"/>
    <col min="12809" max="13049" width="9.140625" style="37"/>
    <col min="13050" max="13050" width="4.85546875" style="37" customWidth="1"/>
    <col min="13051" max="13051" width="6.5703125" style="37" customWidth="1"/>
    <col min="13052" max="13052" width="10.140625" style="37" customWidth="1"/>
    <col min="13053" max="13053" width="0.42578125" style="37" customWidth="1"/>
    <col min="13054" max="13054" width="2.42578125" style="37" customWidth="1"/>
    <col min="13055" max="13055" width="4.42578125" style="37" customWidth="1"/>
    <col min="13056" max="13056" width="28.85546875" style="37" customWidth="1"/>
    <col min="13057" max="13057" width="2.85546875" style="37" customWidth="1"/>
    <col min="13058" max="13058" width="7.28515625" style="37" customWidth="1"/>
    <col min="13059" max="13059" width="10" style="37" customWidth="1"/>
    <col min="13060" max="13060" width="17.28515625" style="37" customWidth="1"/>
    <col min="13061" max="13061" width="15.42578125" style="37" customWidth="1"/>
    <col min="13062" max="13062" width="17.28515625" style="37" customWidth="1"/>
    <col min="13063" max="13063" width="4.5703125" style="37" customWidth="1"/>
    <col min="13064" max="13064" width="10.140625" style="37" customWidth="1"/>
    <col min="13065" max="13305" width="9.140625" style="37"/>
    <col min="13306" max="13306" width="4.85546875" style="37" customWidth="1"/>
    <col min="13307" max="13307" width="6.5703125" style="37" customWidth="1"/>
    <col min="13308" max="13308" width="10.140625" style="37" customWidth="1"/>
    <col min="13309" max="13309" width="0.42578125" style="37" customWidth="1"/>
    <col min="13310" max="13310" width="2.42578125" style="37" customWidth="1"/>
    <col min="13311" max="13311" width="4.42578125" style="37" customWidth="1"/>
    <col min="13312" max="13312" width="28.85546875" style="37" customWidth="1"/>
    <col min="13313" max="13313" width="2.85546875" style="37" customWidth="1"/>
    <col min="13314" max="13314" width="7.28515625" style="37" customWidth="1"/>
    <col min="13315" max="13315" width="10" style="37" customWidth="1"/>
    <col min="13316" max="13316" width="17.28515625" style="37" customWidth="1"/>
    <col min="13317" max="13317" width="15.42578125" style="37" customWidth="1"/>
    <col min="13318" max="13318" width="17.28515625" style="37" customWidth="1"/>
    <col min="13319" max="13319" width="4.5703125" style="37" customWidth="1"/>
    <col min="13320" max="13320" width="10.140625" style="37" customWidth="1"/>
    <col min="13321" max="13561" width="9.140625" style="37"/>
    <col min="13562" max="13562" width="4.85546875" style="37" customWidth="1"/>
    <col min="13563" max="13563" width="6.5703125" style="37" customWidth="1"/>
    <col min="13564" max="13564" width="10.140625" style="37" customWidth="1"/>
    <col min="13565" max="13565" width="0.42578125" style="37" customWidth="1"/>
    <col min="13566" max="13566" width="2.42578125" style="37" customWidth="1"/>
    <col min="13567" max="13567" width="4.42578125" style="37" customWidth="1"/>
    <col min="13568" max="13568" width="28.85546875" style="37" customWidth="1"/>
    <col min="13569" max="13569" width="2.85546875" style="37" customWidth="1"/>
    <col min="13570" max="13570" width="7.28515625" style="37" customWidth="1"/>
    <col min="13571" max="13571" width="10" style="37" customWidth="1"/>
    <col min="13572" max="13572" width="17.28515625" style="37" customWidth="1"/>
    <col min="13573" max="13573" width="15.42578125" style="37" customWidth="1"/>
    <col min="13574" max="13574" width="17.28515625" style="37" customWidth="1"/>
    <col min="13575" max="13575" width="4.5703125" style="37" customWidth="1"/>
    <col min="13576" max="13576" width="10.140625" style="37" customWidth="1"/>
    <col min="13577" max="13817" width="9.140625" style="37"/>
    <col min="13818" max="13818" width="4.85546875" style="37" customWidth="1"/>
    <col min="13819" max="13819" width="6.5703125" style="37" customWidth="1"/>
    <col min="13820" max="13820" width="10.140625" style="37" customWidth="1"/>
    <col min="13821" max="13821" width="0.42578125" style="37" customWidth="1"/>
    <col min="13822" max="13822" width="2.42578125" style="37" customWidth="1"/>
    <col min="13823" max="13823" width="4.42578125" style="37" customWidth="1"/>
    <col min="13824" max="13824" width="28.85546875" style="37" customWidth="1"/>
    <col min="13825" max="13825" width="2.85546875" style="37" customWidth="1"/>
    <col min="13826" max="13826" width="7.28515625" style="37" customWidth="1"/>
    <col min="13827" max="13827" width="10" style="37" customWidth="1"/>
    <col min="13828" max="13828" width="17.28515625" style="37" customWidth="1"/>
    <col min="13829" max="13829" width="15.42578125" style="37" customWidth="1"/>
    <col min="13830" max="13830" width="17.28515625" style="37" customWidth="1"/>
    <col min="13831" max="13831" width="4.5703125" style="37" customWidth="1"/>
    <col min="13832" max="13832" width="10.140625" style="37" customWidth="1"/>
    <col min="13833" max="14073" width="9.140625" style="37"/>
    <col min="14074" max="14074" width="4.85546875" style="37" customWidth="1"/>
    <col min="14075" max="14075" width="6.5703125" style="37" customWidth="1"/>
    <col min="14076" max="14076" width="10.140625" style="37" customWidth="1"/>
    <col min="14077" max="14077" width="0.42578125" style="37" customWidth="1"/>
    <col min="14078" max="14078" width="2.42578125" style="37" customWidth="1"/>
    <col min="14079" max="14079" width="4.42578125" style="37" customWidth="1"/>
    <col min="14080" max="14080" width="28.85546875" style="37" customWidth="1"/>
    <col min="14081" max="14081" width="2.85546875" style="37" customWidth="1"/>
    <col min="14082" max="14082" width="7.28515625" style="37" customWidth="1"/>
    <col min="14083" max="14083" width="10" style="37" customWidth="1"/>
    <col min="14084" max="14084" width="17.28515625" style="37" customWidth="1"/>
    <col min="14085" max="14085" width="15.42578125" style="37" customWidth="1"/>
    <col min="14086" max="14086" width="17.28515625" style="37" customWidth="1"/>
    <col min="14087" max="14087" width="4.5703125" style="37" customWidth="1"/>
    <col min="14088" max="14088" width="10.140625" style="37" customWidth="1"/>
    <col min="14089" max="14329" width="9.140625" style="37"/>
    <col min="14330" max="14330" width="4.85546875" style="37" customWidth="1"/>
    <col min="14331" max="14331" width="6.5703125" style="37" customWidth="1"/>
    <col min="14332" max="14332" width="10.140625" style="37" customWidth="1"/>
    <col min="14333" max="14333" width="0.42578125" style="37" customWidth="1"/>
    <col min="14334" max="14334" width="2.42578125" style="37" customWidth="1"/>
    <col min="14335" max="14335" width="4.42578125" style="37" customWidth="1"/>
    <col min="14336" max="14336" width="28.85546875" style="37" customWidth="1"/>
    <col min="14337" max="14337" width="2.85546875" style="37" customWidth="1"/>
    <col min="14338" max="14338" width="7.28515625" style="37" customWidth="1"/>
    <col min="14339" max="14339" width="10" style="37" customWidth="1"/>
    <col min="14340" max="14340" width="17.28515625" style="37" customWidth="1"/>
    <col min="14341" max="14341" width="15.42578125" style="37" customWidth="1"/>
    <col min="14342" max="14342" width="17.28515625" style="37" customWidth="1"/>
    <col min="14343" max="14343" width="4.5703125" style="37" customWidth="1"/>
    <col min="14344" max="14344" width="10.140625" style="37" customWidth="1"/>
    <col min="14345" max="14585" width="9.140625" style="37"/>
    <col min="14586" max="14586" width="4.85546875" style="37" customWidth="1"/>
    <col min="14587" max="14587" width="6.5703125" style="37" customWidth="1"/>
    <col min="14588" max="14588" width="10.140625" style="37" customWidth="1"/>
    <col min="14589" max="14589" width="0.42578125" style="37" customWidth="1"/>
    <col min="14590" max="14590" width="2.42578125" style="37" customWidth="1"/>
    <col min="14591" max="14591" width="4.42578125" style="37" customWidth="1"/>
    <col min="14592" max="14592" width="28.85546875" style="37" customWidth="1"/>
    <col min="14593" max="14593" width="2.85546875" style="37" customWidth="1"/>
    <col min="14594" max="14594" width="7.28515625" style="37" customWidth="1"/>
    <col min="14595" max="14595" width="10" style="37" customWidth="1"/>
    <col min="14596" max="14596" width="17.28515625" style="37" customWidth="1"/>
    <col min="14597" max="14597" width="15.42578125" style="37" customWidth="1"/>
    <col min="14598" max="14598" width="17.28515625" style="37" customWidth="1"/>
    <col min="14599" max="14599" width="4.5703125" style="37" customWidth="1"/>
    <col min="14600" max="14600" width="10.140625" style="37" customWidth="1"/>
    <col min="14601" max="14841" width="9.140625" style="37"/>
    <col min="14842" max="14842" width="4.85546875" style="37" customWidth="1"/>
    <col min="14843" max="14843" width="6.5703125" style="37" customWidth="1"/>
    <col min="14844" max="14844" width="10.140625" style="37" customWidth="1"/>
    <col min="14845" max="14845" width="0.42578125" style="37" customWidth="1"/>
    <col min="14846" max="14846" width="2.42578125" style="37" customWidth="1"/>
    <col min="14847" max="14847" width="4.42578125" style="37" customWidth="1"/>
    <col min="14848" max="14848" width="28.85546875" style="37" customWidth="1"/>
    <col min="14849" max="14849" width="2.85546875" style="37" customWidth="1"/>
    <col min="14850" max="14850" width="7.28515625" style="37" customWidth="1"/>
    <col min="14851" max="14851" width="10" style="37" customWidth="1"/>
    <col min="14852" max="14852" width="17.28515625" style="37" customWidth="1"/>
    <col min="14853" max="14853" width="15.42578125" style="37" customWidth="1"/>
    <col min="14854" max="14854" width="17.28515625" style="37" customWidth="1"/>
    <col min="14855" max="14855" width="4.5703125" style="37" customWidth="1"/>
    <col min="14856" max="14856" width="10.140625" style="37" customWidth="1"/>
    <col min="14857" max="15097" width="9.140625" style="37"/>
    <col min="15098" max="15098" width="4.85546875" style="37" customWidth="1"/>
    <col min="15099" max="15099" width="6.5703125" style="37" customWidth="1"/>
    <col min="15100" max="15100" width="10.140625" style="37" customWidth="1"/>
    <col min="15101" max="15101" width="0.42578125" style="37" customWidth="1"/>
    <col min="15102" max="15102" width="2.42578125" style="37" customWidth="1"/>
    <col min="15103" max="15103" width="4.42578125" style="37" customWidth="1"/>
    <col min="15104" max="15104" width="28.85546875" style="37" customWidth="1"/>
    <col min="15105" max="15105" width="2.85546875" style="37" customWidth="1"/>
    <col min="15106" max="15106" width="7.28515625" style="37" customWidth="1"/>
    <col min="15107" max="15107" width="10" style="37" customWidth="1"/>
    <col min="15108" max="15108" width="17.28515625" style="37" customWidth="1"/>
    <col min="15109" max="15109" width="15.42578125" style="37" customWidth="1"/>
    <col min="15110" max="15110" width="17.28515625" style="37" customWidth="1"/>
    <col min="15111" max="15111" width="4.5703125" style="37" customWidth="1"/>
    <col min="15112" max="15112" width="10.140625" style="37" customWidth="1"/>
    <col min="15113" max="15353" width="9.140625" style="37"/>
    <col min="15354" max="15354" width="4.85546875" style="37" customWidth="1"/>
    <col min="15355" max="15355" width="6.5703125" style="37" customWidth="1"/>
    <col min="15356" max="15356" width="10.140625" style="37" customWidth="1"/>
    <col min="15357" max="15357" width="0.42578125" style="37" customWidth="1"/>
    <col min="15358" max="15358" width="2.42578125" style="37" customWidth="1"/>
    <col min="15359" max="15359" width="4.42578125" style="37" customWidth="1"/>
    <col min="15360" max="15360" width="28.85546875" style="37" customWidth="1"/>
    <col min="15361" max="15361" width="2.85546875" style="37" customWidth="1"/>
    <col min="15362" max="15362" width="7.28515625" style="37" customWidth="1"/>
    <col min="15363" max="15363" width="10" style="37" customWidth="1"/>
    <col min="15364" max="15364" width="17.28515625" style="37" customWidth="1"/>
    <col min="15365" max="15365" width="15.42578125" style="37" customWidth="1"/>
    <col min="15366" max="15366" width="17.28515625" style="37" customWidth="1"/>
    <col min="15367" max="15367" width="4.5703125" style="37" customWidth="1"/>
    <col min="15368" max="15368" width="10.140625" style="37" customWidth="1"/>
    <col min="15369" max="15609" width="9.140625" style="37"/>
    <col min="15610" max="15610" width="4.85546875" style="37" customWidth="1"/>
    <col min="15611" max="15611" width="6.5703125" style="37" customWidth="1"/>
    <col min="15612" max="15612" width="10.140625" style="37" customWidth="1"/>
    <col min="15613" max="15613" width="0.42578125" style="37" customWidth="1"/>
    <col min="15614" max="15614" width="2.42578125" style="37" customWidth="1"/>
    <col min="15615" max="15615" width="4.42578125" style="37" customWidth="1"/>
    <col min="15616" max="15616" width="28.85546875" style="37" customWidth="1"/>
    <col min="15617" max="15617" width="2.85546875" style="37" customWidth="1"/>
    <col min="15618" max="15618" width="7.28515625" style="37" customWidth="1"/>
    <col min="15619" max="15619" width="10" style="37" customWidth="1"/>
    <col min="15620" max="15620" width="17.28515625" style="37" customWidth="1"/>
    <col min="15621" max="15621" width="15.42578125" style="37" customWidth="1"/>
    <col min="15622" max="15622" width="17.28515625" style="37" customWidth="1"/>
    <col min="15623" max="15623" width="4.5703125" style="37" customWidth="1"/>
    <col min="15624" max="15624" width="10.140625" style="37" customWidth="1"/>
    <col min="15625" max="15865" width="9.140625" style="37"/>
    <col min="15866" max="15866" width="4.85546875" style="37" customWidth="1"/>
    <col min="15867" max="15867" width="6.5703125" style="37" customWidth="1"/>
    <col min="15868" max="15868" width="10.140625" style="37" customWidth="1"/>
    <col min="15869" max="15869" width="0.42578125" style="37" customWidth="1"/>
    <col min="15870" max="15870" width="2.42578125" style="37" customWidth="1"/>
    <col min="15871" max="15871" width="4.42578125" style="37" customWidth="1"/>
    <col min="15872" max="15872" width="28.85546875" style="37" customWidth="1"/>
    <col min="15873" max="15873" width="2.85546875" style="37" customWidth="1"/>
    <col min="15874" max="15874" width="7.28515625" style="37" customWidth="1"/>
    <col min="15875" max="15875" width="10" style="37" customWidth="1"/>
    <col min="15876" max="15876" width="17.28515625" style="37" customWidth="1"/>
    <col min="15877" max="15877" width="15.42578125" style="37" customWidth="1"/>
    <col min="15878" max="15878" width="17.28515625" style="37" customWidth="1"/>
    <col min="15879" max="15879" width="4.5703125" style="37" customWidth="1"/>
    <col min="15880" max="15880" width="10.140625" style="37" customWidth="1"/>
    <col min="15881" max="16121" width="9.140625" style="37"/>
    <col min="16122" max="16122" width="4.85546875" style="37" customWidth="1"/>
    <col min="16123" max="16123" width="6.5703125" style="37" customWidth="1"/>
    <col min="16124" max="16124" width="10.140625" style="37" customWidth="1"/>
    <col min="16125" max="16125" width="0.42578125" style="37" customWidth="1"/>
    <col min="16126" max="16126" width="2.42578125" style="37" customWidth="1"/>
    <col min="16127" max="16127" width="4.42578125" style="37" customWidth="1"/>
    <col min="16128" max="16128" width="28.85546875" style="37" customWidth="1"/>
    <col min="16129" max="16129" width="2.85546875" style="37" customWidth="1"/>
    <col min="16130" max="16130" width="7.28515625" style="37" customWidth="1"/>
    <col min="16131" max="16131" width="10" style="37" customWidth="1"/>
    <col min="16132" max="16132" width="17.28515625" style="37" customWidth="1"/>
    <col min="16133" max="16133" width="15.42578125" style="37" customWidth="1"/>
    <col min="16134" max="16134" width="17.28515625" style="37" customWidth="1"/>
    <col min="16135" max="16135" width="4.5703125" style="37" customWidth="1"/>
    <col min="16136" max="16136" width="10.140625" style="37" customWidth="1"/>
    <col min="16137" max="16384" width="9.140625" style="37"/>
  </cols>
  <sheetData>
    <row r="1" spans="1:8" s="41" customFormat="1" ht="16.149999999999999" customHeight="1" x14ac:dyDescent="0.25">
      <c r="A1" s="270" t="s">
        <v>58</v>
      </c>
      <c r="B1" s="271"/>
      <c r="C1" s="271"/>
      <c r="D1" s="271"/>
      <c r="E1" s="271"/>
      <c r="F1" s="271"/>
      <c r="G1" s="271"/>
      <c r="H1" s="271"/>
    </row>
    <row r="2" spans="1:8" s="41" customFormat="1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customFormat="1" ht="16.149999999999999" customHeight="1" thickBot="1" x14ac:dyDescent="0.3">
      <c r="A3" s="274" t="s">
        <v>136</v>
      </c>
      <c r="B3" s="275"/>
      <c r="C3" s="275"/>
      <c r="D3" s="275"/>
      <c r="E3" s="275"/>
      <c r="F3" s="275"/>
      <c r="G3" s="275"/>
      <c r="H3" s="275"/>
    </row>
    <row r="4" spans="1:8" s="41" customFormat="1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81"/>
      <c r="F4" s="281"/>
      <c r="G4" s="281"/>
      <c r="H4" s="282" t="s">
        <v>11</v>
      </c>
    </row>
    <row r="5" spans="1:8" s="41" customFormat="1" ht="44.85" customHeight="1" thickBot="1" x14ac:dyDescent="0.3">
      <c r="A5" s="277"/>
      <c r="B5" s="279"/>
      <c r="C5" s="279"/>
      <c r="D5" s="30" t="s">
        <v>12</v>
      </c>
      <c r="E5" s="30" t="s">
        <v>13</v>
      </c>
      <c r="F5" s="30" t="s">
        <v>14</v>
      </c>
      <c r="G5" s="30" t="s">
        <v>15</v>
      </c>
      <c r="H5" s="283"/>
    </row>
    <row r="6" spans="1:8" s="41" customFormat="1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s="41" customFormat="1" ht="16.149999999999999" customHeight="1" x14ac:dyDescent="0.25">
      <c r="A7" s="34"/>
      <c r="B7" s="155"/>
      <c r="C7" s="155" t="s">
        <v>17</v>
      </c>
      <c r="D7" s="155"/>
      <c r="E7" s="155"/>
      <c r="F7" s="155"/>
      <c r="G7" s="35"/>
      <c r="H7" s="36"/>
    </row>
    <row r="8" spans="1:8" s="87" customFormat="1" ht="30.4" customHeight="1" x14ac:dyDescent="0.25">
      <c r="A8" s="82" t="s">
        <v>16</v>
      </c>
      <c r="B8" s="83" t="s">
        <v>401</v>
      </c>
      <c r="C8" s="84" t="s">
        <v>400</v>
      </c>
      <c r="D8" s="85"/>
      <c r="E8" s="85"/>
      <c r="F8" s="85">
        <f>(2007136.49+87421.94)/1000</f>
        <v>2094.56</v>
      </c>
      <c r="G8" s="85"/>
      <c r="H8" s="86">
        <f>G8+F8+E8+D8</f>
        <v>2094.56</v>
      </c>
    </row>
    <row r="9" spans="1:8" s="87" customFormat="1" ht="43.5" customHeight="1" x14ac:dyDescent="0.25">
      <c r="A9" s="82"/>
      <c r="B9" s="83"/>
      <c r="C9" s="84" t="s">
        <v>39</v>
      </c>
      <c r="D9" s="85">
        <v>1</v>
      </c>
      <c r="E9" s="85">
        <v>1</v>
      </c>
      <c r="F9" s="85">
        <v>3.8</v>
      </c>
      <c r="G9" s="85"/>
      <c r="H9" s="86"/>
    </row>
    <row r="10" spans="1:8" s="87" customFormat="1" ht="16.149999999999999" customHeight="1" thickBot="1" x14ac:dyDescent="0.3">
      <c r="A10" s="82"/>
      <c r="B10" s="83"/>
      <c r="C10" s="84" t="s">
        <v>29</v>
      </c>
      <c r="D10" s="88">
        <f>D9*D8</f>
        <v>0</v>
      </c>
      <c r="E10" s="88">
        <f>E9*E8</f>
        <v>0</v>
      </c>
      <c r="F10" s="88">
        <f>F9*F8</f>
        <v>7959.33</v>
      </c>
      <c r="G10" s="85"/>
      <c r="H10" s="89">
        <f>G10+F10+E10+D10</f>
        <v>7959.33</v>
      </c>
    </row>
    <row r="11" spans="1:8" s="41" customFormat="1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s="41" customFormat="1" ht="24.75" customHeight="1" x14ac:dyDescent="0.25">
      <c r="A12" s="95" t="s">
        <v>18</v>
      </c>
      <c r="B12" s="39" t="s">
        <v>62</v>
      </c>
      <c r="C12" s="79" t="s">
        <v>63</v>
      </c>
      <c r="D12" s="96">
        <f>D10*1.8%</f>
        <v>0</v>
      </c>
      <c r="E12" s="97">
        <f>E10*1.8%</f>
        <v>0</v>
      </c>
      <c r="F12" s="97"/>
      <c r="G12" s="97"/>
      <c r="H12" s="98">
        <f>G12+F12+E12+D12</f>
        <v>0</v>
      </c>
    </row>
    <row r="13" spans="1:8" s="41" customFormat="1" ht="16.149999999999999" customHeight="1" x14ac:dyDescent="0.25">
      <c r="A13" s="77"/>
      <c r="B13" s="78"/>
      <c r="C13" s="79" t="s">
        <v>30</v>
      </c>
      <c r="D13" s="80">
        <f>D12</f>
        <v>0</v>
      </c>
      <c r="E13" s="80">
        <f>E12</f>
        <v>0</v>
      </c>
      <c r="F13" s="80"/>
      <c r="G13" s="80"/>
      <c r="H13" s="81">
        <f>G13+F13+E13+D13</f>
        <v>0</v>
      </c>
    </row>
    <row r="14" spans="1:8" s="41" customFormat="1" ht="16.149999999999999" customHeight="1" thickBot="1" x14ac:dyDescent="0.3">
      <c r="A14" s="77"/>
      <c r="B14" s="78"/>
      <c r="C14" s="79" t="s">
        <v>40</v>
      </c>
      <c r="D14" s="80">
        <f>D13+D10</f>
        <v>0</v>
      </c>
      <c r="E14" s="80">
        <f>E13+E10</f>
        <v>0</v>
      </c>
      <c r="F14" s="80">
        <f>F10</f>
        <v>7959.33</v>
      </c>
      <c r="G14" s="80"/>
      <c r="H14" s="81">
        <f>H13+H10</f>
        <v>7959.33</v>
      </c>
    </row>
    <row r="15" spans="1:8" s="41" customFormat="1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s="41" customFormat="1" ht="29.25" customHeight="1" x14ac:dyDescent="0.25">
      <c r="A16" s="95" t="s">
        <v>19</v>
      </c>
      <c r="B16" s="39" t="s">
        <v>65</v>
      </c>
      <c r="C16" s="79" t="s">
        <v>64</v>
      </c>
      <c r="D16" s="96">
        <f>D14*1.5%</f>
        <v>0</v>
      </c>
      <c r="E16" s="96">
        <f>E14*1.5%</f>
        <v>0</v>
      </c>
      <c r="F16" s="97"/>
      <c r="G16" s="97"/>
      <c r="H16" s="98">
        <f>G16+F16+E16+D16</f>
        <v>0</v>
      </c>
    </row>
    <row r="17" spans="1:9" s="41" customFormat="1" ht="29.25" customHeight="1" x14ac:dyDescent="0.25">
      <c r="A17" s="162" t="s">
        <v>20</v>
      </c>
      <c r="B17" s="163"/>
      <c r="C17" s="164" t="s">
        <v>156</v>
      </c>
      <c r="D17" s="96"/>
      <c r="E17" s="97"/>
      <c r="F17" s="97"/>
      <c r="G17" s="97"/>
      <c r="H17" s="98">
        <f>G17</f>
        <v>0</v>
      </c>
    </row>
    <row r="18" spans="1:9" s="41" customFormat="1" ht="16.149999999999999" customHeight="1" x14ac:dyDescent="0.25">
      <c r="A18" s="77"/>
      <c r="B18" s="78"/>
      <c r="C18" s="79" t="s">
        <v>31</v>
      </c>
      <c r="D18" s="80">
        <f>D16</f>
        <v>0</v>
      </c>
      <c r="E18" s="80">
        <f>E16</f>
        <v>0</v>
      </c>
      <c r="F18" s="80"/>
      <c r="G18" s="80">
        <f>G17</f>
        <v>0</v>
      </c>
      <c r="H18" s="81">
        <f>H17+H16</f>
        <v>0</v>
      </c>
    </row>
    <row r="19" spans="1:9" s="41" customFormat="1" ht="16.149999999999999" customHeight="1" thickBot="1" x14ac:dyDescent="0.3">
      <c r="A19" s="77"/>
      <c r="B19" s="78"/>
      <c r="C19" s="79" t="s">
        <v>45</v>
      </c>
      <c r="D19" s="80">
        <f>D18+D14</f>
        <v>0</v>
      </c>
      <c r="E19" s="80">
        <f>E18+E14</f>
        <v>0</v>
      </c>
      <c r="F19" s="80">
        <f>F18+F14</f>
        <v>7959.33</v>
      </c>
      <c r="G19" s="80">
        <f>G18+G14</f>
        <v>0</v>
      </c>
      <c r="H19" s="81">
        <f>H18+H14</f>
        <v>7959.33</v>
      </c>
    </row>
    <row r="20" spans="1:9" s="41" customFormat="1" ht="16.149999999999999" customHeight="1" x14ac:dyDescent="0.25">
      <c r="A20" s="90"/>
      <c r="B20" s="91"/>
      <c r="C20" s="92" t="s">
        <v>52</v>
      </c>
      <c r="D20" s="93"/>
      <c r="E20" s="93"/>
      <c r="F20" s="93"/>
      <c r="G20" s="93"/>
      <c r="H20" s="94"/>
    </row>
    <row r="21" spans="1:9" s="41" customFormat="1" ht="28.5" customHeight="1" x14ac:dyDescent="0.25">
      <c r="A21" s="99" t="s">
        <v>21</v>
      </c>
      <c r="B21" s="40" t="s">
        <v>66</v>
      </c>
      <c r="C21" s="40" t="s">
        <v>67</v>
      </c>
      <c r="D21" s="96"/>
      <c r="E21" s="97"/>
      <c r="F21" s="97"/>
      <c r="G21" s="97">
        <f>H19*1.93%</f>
        <v>153.62</v>
      </c>
      <c r="H21" s="98">
        <f>G21</f>
        <v>153.62</v>
      </c>
      <c r="I21" s="100"/>
    </row>
    <row r="22" spans="1:9" s="41" customFormat="1" ht="16.149999999999999" customHeight="1" x14ac:dyDescent="0.25">
      <c r="A22" s="77"/>
      <c r="B22" s="78"/>
      <c r="C22" s="79" t="s">
        <v>53</v>
      </c>
      <c r="D22" s="80"/>
      <c r="E22" s="80"/>
      <c r="F22" s="80"/>
      <c r="G22" s="80">
        <f>G21</f>
        <v>153.62</v>
      </c>
      <c r="H22" s="81">
        <f>G22</f>
        <v>153.62</v>
      </c>
    </row>
    <row r="23" spans="1:9" s="41" customFormat="1" ht="16.149999999999999" customHeight="1" thickBot="1" x14ac:dyDescent="0.3">
      <c r="A23" s="77"/>
      <c r="B23" s="78"/>
      <c r="C23" s="79" t="s">
        <v>55</v>
      </c>
      <c r="D23" s="80">
        <f>D19</f>
        <v>0</v>
      </c>
      <c r="E23" s="80">
        <f>E19</f>
        <v>0</v>
      </c>
      <c r="F23" s="80">
        <f>F19</f>
        <v>7959.33</v>
      </c>
      <c r="G23" s="80">
        <f>G22+G19</f>
        <v>153.62</v>
      </c>
      <c r="H23" s="81">
        <f>H22+H19</f>
        <v>8112.95</v>
      </c>
    </row>
    <row r="24" spans="1:9" s="41" customFormat="1" ht="16.149999999999999" customHeight="1" x14ac:dyDescent="0.25">
      <c r="A24" s="90"/>
      <c r="B24" s="91"/>
      <c r="C24" s="92" t="s">
        <v>54</v>
      </c>
      <c r="D24" s="93"/>
      <c r="E24" s="93"/>
      <c r="F24" s="93"/>
      <c r="G24" s="93"/>
      <c r="H24" s="94"/>
    </row>
    <row r="25" spans="1:9" s="41" customFormat="1" ht="45" hidden="1" customHeight="1" x14ac:dyDescent="0.25">
      <c r="A25" s="95" t="s">
        <v>22</v>
      </c>
      <c r="B25" s="78" t="s">
        <v>41</v>
      </c>
      <c r="C25" s="79" t="s">
        <v>42</v>
      </c>
      <c r="D25" s="80"/>
      <c r="E25" s="101"/>
      <c r="F25" s="101"/>
      <c r="G25" s="101"/>
      <c r="H25" s="81">
        <f>G25</f>
        <v>0</v>
      </c>
    </row>
    <row r="26" spans="1:9" s="41" customFormat="1" ht="47.25" customHeight="1" x14ac:dyDescent="0.25">
      <c r="A26" s="95" t="s">
        <v>23</v>
      </c>
      <c r="B26" s="78" t="s">
        <v>154</v>
      </c>
      <c r="C26" s="79" t="s">
        <v>155</v>
      </c>
      <c r="D26" s="80"/>
      <c r="E26" s="101"/>
      <c r="F26" s="101"/>
      <c r="G26" s="101"/>
      <c r="H26" s="81">
        <f>G26</f>
        <v>0</v>
      </c>
    </row>
    <row r="27" spans="1:9" s="41" customFormat="1" ht="24.75" customHeight="1" x14ac:dyDescent="0.25">
      <c r="A27" s="95" t="s">
        <v>24</v>
      </c>
      <c r="B27" s="78" t="s">
        <v>44</v>
      </c>
      <c r="C27" s="79" t="s">
        <v>43</v>
      </c>
      <c r="D27" s="80"/>
      <c r="E27" s="101"/>
      <c r="F27" s="101"/>
      <c r="G27" s="101"/>
      <c r="H27" s="81">
        <f>G27</f>
        <v>0</v>
      </c>
    </row>
    <row r="28" spans="1:9" s="41" customFormat="1" ht="16.149999999999999" customHeight="1" x14ac:dyDescent="0.25">
      <c r="A28" s="77"/>
      <c r="B28" s="78"/>
      <c r="C28" s="79" t="s">
        <v>56</v>
      </c>
      <c r="D28" s="80"/>
      <c r="E28" s="80"/>
      <c r="F28" s="80"/>
      <c r="G28" s="80">
        <f>G27+G26+G25</f>
        <v>0</v>
      </c>
      <c r="H28" s="81">
        <f>H27+H26+H25</f>
        <v>0</v>
      </c>
    </row>
    <row r="29" spans="1:9" s="41" customFormat="1" ht="16.149999999999999" customHeight="1" x14ac:dyDescent="0.25">
      <c r="A29" s="77"/>
      <c r="B29" s="78"/>
      <c r="C29" s="79" t="s">
        <v>57</v>
      </c>
      <c r="D29" s="80">
        <f>D23</f>
        <v>0</v>
      </c>
      <c r="E29" s="80">
        <f>E23</f>
        <v>0</v>
      </c>
      <c r="F29" s="80">
        <f>F23</f>
        <v>7959.33</v>
      </c>
      <c r="G29" s="80">
        <f>G28+G23</f>
        <v>153.62</v>
      </c>
      <c r="H29" s="81">
        <f>H28+H23</f>
        <v>8112.95</v>
      </c>
    </row>
    <row r="30" spans="1:9" s="41" customFormat="1" ht="16.149999999999999" customHeight="1" x14ac:dyDescent="0.25">
      <c r="A30" s="77" t="s">
        <v>25</v>
      </c>
      <c r="B30" s="78" t="s">
        <v>32</v>
      </c>
      <c r="C30" s="79" t="s">
        <v>46</v>
      </c>
      <c r="D30" s="80">
        <f>D29*2%</f>
        <v>0</v>
      </c>
      <c r="E30" s="80">
        <f>E29*2%</f>
        <v>0</v>
      </c>
      <c r="F30" s="80">
        <f>F29*2%</f>
        <v>159.19</v>
      </c>
      <c r="G30" s="80">
        <f>G29*2%</f>
        <v>3.07</v>
      </c>
      <c r="H30" s="81">
        <f>G30+F30+E30+D30</f>
        <v>162.26</v>
      </c>
      <c r="I30" s="102"/>
    </row>
    <row r="31" spans="1:9" s="193" customFormat="1" ht="16.149999999999999" customHeight="1" x14ac:dyDescent="0.25">
      <c r="A31" s="187" t="s">
        <v>26</v>
      </c>
      <c r="B31" s="188"/>
      <c r="C31" s="189" t="s">
        <v>47</v>
      </c>
      <c r="D31" s="190">
        <f>D30+D29</f>
        <v>0</v>
      </c>
      <c r="E31" s="190">
        <f>E30+E29</f>
        <v>0</v>
      </c>
      <c r="F31" s="190">
        <f>F30+F29</f>
        <v>8118.52</v>
      </c>
      <c r="G31" s="190">
        <f>G30+G29</f>
        <v>156.69</v>
      </c>
      <c r="H31" s="191">
        <f>H30+H29</f>
        <v>8275.2099999999991</v>
      </c>
      <c r="I31" s="192"/>
    </row>
    <row r="32" spans="1:9" s="41" customFormat="1" ht="16.149999999999999" customHeight="1" x14ac:dyDescent="0.25">
      <c r="A32" s="77" t="s">
        <v>27</v>
      </c>
      <c r="B32" s="78"/>
      <c r="C32" s="79" t="s">
        <v>434</v>
      </c>
      <c r="D32" s="80">
        <f>D31*20%</f>
        <v>0</v>
      </c>
      <c r="E32" s="80">
        <f>E31*20%</f>
        <v>0</v>
      </c>
      <c r="F32" s="80">
        <f>F31*20%</f>
        <v>1623.7</v>
      </c>
      <c r="G32" s="80">
        <f>G31*20%</f>
        <v>31.34</v>
      </c>
      <c r="H32" s="81">
        <f>G32+F32+E32+D32</f>
        <v>1655.04</v>
      </c>
      <c r="I32" s="102"/>
    </row>
    <row r="33" spans="1:9" s="41" customFormat="1" ht="16.149999999999999" customHeight="1" thickBot="1" x14ac:dyDescent="0.3">
      <c r="A33" s="103" t="s">
        <v>28</v>
      </c>
      <c r="B33" s="104"/>
      <c r="C33" s="105" t="s">
        <v>49</v>
      </c>
      <c r="D33" s="106">
        <f>D32+D31</f>
        <v>0</v>
      </c>
      <c r="E33" s="106">
        <f>E32+E31</f>
        <v>0</v>
      </c>
      <c r="F33" s="106">
        <f>F32+F31</f>
        <v>9742.2199999999993</v>
      </c>
      <c r="G33" s="106">
        <f>G32+G31</f>
        <v>188.03</v>
      </c>
      <c r="H33" s="194">
        <f>H32+H31</f>
        <v>9930.25</v>
      </c>
      <c r="I33" s="102"/>
    </row>
    <row r="34" spans="1:9" ht="16.149999999999999" customHeight="1" x14ac:dyDescent="0.25">
      <c r="A34" s="284"/>
      <c r="B34" s="285"/>
      <c r="C34" s="285"/>
      <c r="D34" s="285"/>
      <c r="E34" s="285"/>
      <c r="F34" s="285"/>
      <c r="G34" s="285"/>
      <c r="H34" s="285"/>
    </row>
    <row r="35" spans="1:9" ht="16.5" customHeight="1" x14ac:dyDescent="0.25">
      <c r="A35" s="286" t="s">
        <v>33</v>
      </c>
      <c r="B35" s="285"/>
      <c r="C35" s="285"/>
      <c r="D35" s="287"/>
      <c r="E35" s="287"/>
      <c r="F35" s="287"/>
      <c r="G35" s="287"/>
      <c r="H35" s="287"/>
    </row>
    <row r="36" spans="1:9" ht="16.149999999999999" customHeight="1" x14ac:dyDescent="0.25">
      <c r="A36" s="284" t="s">
        <v>34</v>
      </c>
      <c r="B36" s="285"/>
      <c r="C36" s="285"/>
      <c r="D36" s="285"/>
      <c r="E36" s="285"/>
      <c r="F36" s="285"/>
      <c r="G36" s="285"/>
      <c r="H36" s="285"/>
    </row>
    <row r="37" spans="1:9" ht="16.5" customHeight="1" x14ac:dyDescent="0.25">
      <c r="A37" s="286" t="s">
        <v>35</v>
      </c>
      <c r="B37" s="285"/>
      <c r="C37" s="285"/>
      <c r="D37" s="287"/>
      <c r="E37" s="287"/>
      <c r="F37" s="287"/>
      <c r="G37" s="287"/>
      <c r="H37" s="287"/>
    </row>
    <row r="38" spans="1:9" ht="16.149999999999999" customHeight="1" x14ac:dyDescent="0.25">
      <c r="A38" s="284" t="s">
        <v>34</v>
      </c>
      <c r="B38" s="285"/>
      <c r="C38" s="285"/>
      <c r="D38" s="285"/>
      <c r="E38" s="285"/>
      <c r="F38" s="285"/>
      <c r="G38" s="285"/>
      <c r="H38" s="285"/>
    </row>
    <row r="39" spans="1:9" ht="29.25" customHeight="1" x14ac:dyDescent="0.25">
      <c r="A39" s="286" t="s">
        <v>36</v>
      </c>
      <c r="B39" s="285"/>
      <c r="C39" s="38"/>
      <c r="D39" s="153"/>
      <c r="E39" s="287"/>
      <c r="F39" s="287"/>
      <c r="G39" s="287"/>
      <c r="H39" s="287"/>
    </row>
    <row r="40" spans="1:9" ht="16.149999999999999" customHeight="1" x14ac:dyDescent="0.25">
      <c r="A40" s="286"/>
      <c r="B40" s="285"/>
      <c r="C40" s="153"/>
      <c r="D40" s="153"/>
      <c r="E40" s="285"/>
      <c r="F40" s="285"/>
      <c r="G40" s="285"/>
      <c r="H40" s="285"/>
    </row>
    <row r="41" spans="1:9" x14ac:dyDescent="0.25">
      <c r="A41" s="286" t="s">
        <v>6</v>
      </c>
      <c r="B41" s="285"/>
      <c r="C41" s="289"/>
      <c r="D41" s="289"/>
      <c r="E41" s="289"/>
      <c r="F41" s="289"/>
      <c r="G41" s="289"/>
      <c r="H41" s="289"/>
    </row>
    <row r="42" spans="1:9" x14ac:dyDescent="0.25">
      <c r="A42" s="288" t="s">
        <v>37</v>
      </c>
      <c r="B42" s="285"/>
      <c r="C42" s="285"/>
      <c r="D42" s="285"/>
      <c r="E42" s="285"/>
      <c r="F42" s="285"/>
      <c r="G42" s="285"/>
      <c r="H42" s="285"/>
    </row>
  </sheetData>
  <mergeCells count="24">
    <mergeCell ref="A42:D42"/>
    <mergeCell ref="E42:H42"/>
    <mergeCell ref="A38:H38"/>
    <mergeCell ref="A39:B39"/>
    <mergeCell ref="E39:H39"/>
    <mergeCell ref="A40:B40"/>
    <mergeCell ref="E40:H40"/>
    <mergeCell ref="A41:B41"/>
    <mergeCell ref="C41:D41"/>
    <mergeCell ref="E41:H41"/>
    <mergeCell ref="A34:H34"/>
    <mergeCell ref="A35:C35"/>
    <mergeCell ref="D35:H35"/>
    <mergeCell ref="A36:H36"/>
    <mergeCell ref="A37:C37"/>
    <mergeCell ref="D37:H37"/>
    <mergeCell ref="A1:H1"/>
    <mergeCell ref="A2:H2"/>
    <mergeCell ref="A3:H3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4" workbookViewId="0">
      <selection activeCell="H10" sqref="H10"/>
    </sheetView>
  </sheetViews>
  <sheetFormatPr defaultRowHeight="15" x14ac:dyDescent="0.25"/>
  <cols>
    <col min="1" max="1" width="4.85546875" style="37" customWidth="1"/>
    <col min="2" max="2" width="15.7109375" style="37" customWidth="1"/>
    <col min="3" max="3" width="37.85546875" style="37" customWidth="1"/>
    <col min="4" max="4" width="14.85546875" style="37" customWidth="1"/>
    <col min="5" max="5" width="17.28515625" style="37" customWidth="1"/>
    <col min="6" max="6" width="15.42578125" style="37" customWidth="1"/>
    <col min="7" max="8" width="12.5703125" style="37" customWidth="1"/>
    <col min="9" max="249" width="9.140625" style="37"/>
    <col min="250" max="250" width="4.85546875" style="37" customWidth="1"/>
    <col min="251" max="251" width="6.5703125" style="37" customWidth="1"/>
    <col min="252" max="252" width="10.140625" style="37" customWidth="1"/>
    <col min="253" max="253" width="0.42578125" style="37" customWidth="1"/>
    <col min="254" max="254" width="2.42578125" style="37" customWidth="1"/>
    <col min="255" max="255" width="4.42578125" style="37" customWidth="1"/>
    <col min="256" max="256" width="28.85546875" style="37" customWidth="1"/>
    <col min="257" max="257" width="2.85546875" style="37" customWidth="1"/>
    <col min="258" max="258" width="7.28515625" style="37" customWidth="1"/>
    <col min="259" max="259" width="10" style="37" customWidth="1"/>
    <col min="260" max="260" width="17.28515625" style="37" customWidth="1"/>
    <col min="261" max="261" width="15.42578125" style="37" customWidth="1"/>
    <col min="262" max="262" width="17.28515625" style="37" customWidth="1"/>
    <col min="263" max="263" width="4.5703125" style="37" customWidth="1"/>
    <col min="264" max="264" width="10.140625" style="37" customWidth="1"/>
    <col min="265" max="505" width="9.140625" style="37"/>
    <col min="506" max="506" width="4.85546875" style="37" customWidth="1"/>
    <col min="507" max="507" width="6.5703125" style="37" customWidth="1"/>
    <col min="508" max="508" width="10.140625" style="37" customWidth="1"/>
    <col min="509" max="509" width="0.42578125" style="37" customWidth="1"/>
    <col min="510" max="510" width="2.42578125" style="37" customWidth="1"/>
    <col min="511" max="511" width="4.42578125" style="37" customWidth="1"/>
    <col min="512" max="512" width="28.85546875" style="37" customWidth="1"/>
    <col min="513" max="513" width="2.85546875" style="37" customWidth="1"/>
    <col min="514" max="514" width="7.28515625" style="37" customWidth="1"/>
    <col min="515" max="515" width="10" style="37" customWidth="1"/>
    <col min="516" max="516" width="17.28515625" style="37" customWidth="1"/>
    <col min="517" max="517" width="15.42578125" style="37" customWidth="1"/>
    <col min="518" max="518" width="17.28515625" style="37" customWidth="1"/>
    <col min="519" max="519" width="4.5703125" style="37" customWidth="1"/>
    <col min="520" max="520" width="10.140625" style="37" customWidth="1"/>
    <col min="521" max="761" width="9.140625" style="37"/>
    <col min="762" max="762" width="4.85546875" style="37" customWidth="1"/>
    <col min="763" max="763" width="6.5703125" style="37" customWidth="1"/>
    <col min="764" max="764" width="10.140625" style="37" customWidth="1"/>
    <col min="765" max="765" width="0.42578125" style="37" customWidth="1"/>
    <col min="766" max="766" width="2.42578125" style="37" customWidth="1"/>
    <col min="767" max="767" width="4.42578125" style="37" customWidth="1"/>
    <col min="768" max="768" width="28.85546875" style="37" customWidth="1"/>
    <col min="769" max="769" width="2.85546875" style="37" customWidth="1"/>
    <col min="770" max="770" width="7.28515625" style="37" customWidth="1"/>
    <col min="771" max="771" width="10" style="37" customWidth="1"/>
    <col min="772" max="772" width="17.28515625" style="37" customWidth="1"/>
    <col min="773" max="773" width="15.42578125" style="37" customWidth="1"/>
    <col min="774" max="774" width="17.28515625" style="37" customWidth="1"/>
    <col min="775" max="775" width="4.5703125" style="37" customWidth="1"/>
    <col min="776" max="776" width="10.140625" style="37" customWidth="1"/>
    <col min="777" max="1017" width="9.140625" style="37"/>
    <col min="1018" max="1018" width="4.85546875" style="37" customWidth="1"/>
    <col min="1019" max="1019" width="6.5703125" style="37" customWidth="1"/>
    <col min="1020" max="1020" width="10.140625" style="37" customWidth="1"/>
    <col min="1021" max="1021" width="0.42578125" style="37" customWidth="1"/>
    <col min="1022" max="1022" width="2.42578125" style="37" customWidth="1"/>
    <col min="1023" max="1023" width="4.42578125" style="37" customWidth="1"/>
    <col min="1024" max="1024" width="28.85546875" style="37" customWidth="1"/>
    <col min="1025" max="1025" width="2.85546875" style="37" customWidth="1"/>
    <col min="1026" max="1026" width="7.28515625" style="37" customWidth="1"/>
    <col min="1027" max="1027" width="10" style="37" customWidth="1"/>
    <col min="1028" max="1028" width="17.28515625" style="37" customWidth="1"/>
    <col min="1029" max="1029" width="15.42578125" style="37" customWidth="1"/>
    <col min="1030" max="1030" width="17.28515625" style="37" customWidth="1"/>
    <col min="1031" max="1031" width="4.5703125" style="37" customWidth="1"/>
    <col min="1032" max="1032" width="10.140625" style="37" customWidth="1"/>
    <col min="1033" max="1273" width="9.140625" style="37"/>
    <col min="1274" max="1274" width="4.85546875" style="37" customWidth="1"/>
    <col min="1275" max="1275" width="6.5703125" style="37" customWidth="1"/>
    <col min="1276" max="1276" width="10.140625" style="37" customWidth="1"/>
    <col min="1277" max="1277" width="0.42578125" style="37" customWidth="1"/>
    <col min="1278" max="1278" width="2.42578125" style="37" customWidth="1"/>
    <col min="1279" max="1279" width="4.42578125" style="37" customWidth="1"/>
    <col min="1280" max="1280" width="28.85546875" style="37" customWidth="1"/>
    <col min="1281" max="1281" width="2.85546875" style="37" customWidth="1"/>
    <col min="1282" max="1282" width="7.28515625" style="37" customWidth="1"/>
    <col min="1283" max="1283" width="10" style="37" customWidth="1"/>
    <col min="1284" max="1284" width="17.28515625" style="37" customWidth="1"/>
    <col min="1285" max="1285" width="15.42578125" style="37" customWidth="1"/>
    <col min="1286" max="1286" width="17.28515625" style="37" customWidth="1"/>
    <col min="1287" max="1287" width="4.5703125" style="37" customWidth="1"/>
    <col min="1288" max="1288" width="10.140625" style="37" customWidth="1"/>
    <col min="1289" max="1529" width="9.140625" style="37"/>
    <col min="1530" max="1530" width="4.85546875" style="37" customWidth="1"/>
    <col min="1531" max="1531" width="6.5703125" style="37" customWidth="1"/>
    <col min="1532" max="1532" width="10.140625" style="37" customWidth="1"/>
    <col min="1533" max="1533" width="0.42578125" style="37" customWidth="1"/>
    <col min="1534" max="1534" width="2.42578125" style="37" customWidth="1"/>
    <col min="1535" max="1535" width="4.42578125" style="37" customWidth="1"/>
    <col min="1536" max="1536" width="28.85546875" style="37" customWidth="1"/>
    <col min="1537" max="1537" width="2.85546875" style="37" customWidth="1"/>
    <col min="1538" max="1538" width="7.28515625" style="37" customWidth="1"/>
    <col min="1539" max="1539" width="10" style="37" customWidth="1"/>
    <col min="1540" max="1540" width="17.28515625" style="37" customWidth="1"/>
    <col min="1541" max="1541" width="15.42578125" style="37" customWidth="1"/>
    <col min="1542" max="1542" width="17.28515625" style="37" customWidth="1"/>
    <col min="1543" max="1543" width="4.5703125" style="37" customWidth="1"/>
    <col min="1544" max="1544" width="10.140625" style="37" customWidth="1"/>
    <col min="1545" max="1785" width="9.140625" style="37"/>
    <col min="1786" max="1786" width="4.85546875" style="37" customWidth="1"/>
    <col min="1787" max="1787" width="6.5703125" style="37" customWidth="1"/>
    <col min="1788" max="1788" width="10.140625" style="37" customWidth="1"/>
    <col min="1789" max="1789" width="0.42578125" style="37" customWidth="1"/>
    <col min="1790" max="1790" width="2.42578125" style="37" customWidth="1"/>
    <col min="1791" max="1791" width="4.42578125" style="37" customWidth="1"/>
    <col min="1792" max="1792" width="28.85546875" style="37" customWidth="1"/>
    <col min="1793" max="1793" width="2.85546875" style="37" customWidth="1"/>
    <col min="1794" max="1794" width="7.28515625" style="37" customWidth="1"/>
    <col min="1795" max="1795" width="10" style="37" customWidth="1"/>
    <col min="1796" max="1796" width="17.28515625" style="37" customWidth="1"/>
    <col min="1797" max="1797" width="15.42578125" style="37" customWidth="1"/>
    <col min="1798" max="1798" width="17.28515625" style="37" customWidth="1"/>
    <col min="1799" max="1799" width="4.5703125" style="37" customWidth="1"/>
    <col min="1800" max="1800" width="10.140625" style="37" customWidth="1"/>
    <col min="1801" max="2041" width="9.140625" style="37"/>
    <col min="2042" max="2042" width="4.85546875" style="37" customWidth="1"/>
    <col min="2043" max="2043" width="6.5703125" style="37" customWidth="1"/>
    <col min="2044" max="2044" width="10.140625" style="37" customWidth="1"/>
    <col min="2045" max="2045" width="0.42578125" style="37" customWidth="1"/>
    <col min="2046" max="2046" width="2.42578125" style="37" customWidth="1"/>
    <col min="2047" max="2047" width="4.42578125" style="37" customWidth="1"/>
    <col min="2048" max="2048" width="28.85546875" style="37" customWidth="1"/>
    <col min="2049" max="2049" width="2.85546875" style="37" customWidth="1"/>
    <col min="2050" max="2050" width="7.28515625" style="37" customWidth="1"/>
    <col min="2051" max="2051" width="10" style="37" customWidth="1"/>
    <col min="2052" max="2052" width="17.28515625" style="37" customWidth="1"/>
    <col min="2053" max="2053" width="15.42578125" style="37" customWidth="1"/>
    <col min="2054" max="2054" width="17.28515625" style="37" customWidth="1"/>
    <col min="2055" max="2055" width="4.5703125" style="37" customWidth="1"/>
    <col min="2056" max="2056" width="10.140625" style="37" customWidth="1"/>
    <col min="2057" max="2297" width="9.140625" style="37"/>
    <col min="2298" max="2298" width="4.85546875" style="37" customWidth="1"/>
    <col min="2299" max="2299" width="6.5703125" style="37" customWidth="1"/>
    <col min="2300" max="2300" width="10.140625" style="37" customWidth="1"/>
    <col min="2301" max="2301" width="0.42578125" style="37" customWidth="1"/>
    <col min="2302" max="2302" width="2.42578125" style="37" customWidth="1"/>
    <col min="2303" max="2303" width="4.42578125" style="37" customWidth="1"/>
    <col min="2304" max="2304" width="28.85546875" style="37" customWidth="1"/>
    <col min="2305" max="2305" width="2.85546875" style="37" customWidth="1"/>
    <col min="2306" max="2306" width="7.28515625" style="37" customWidth="1"/>
    <col min="2307" max="2307" width="10" style="37" customWidth="1"/>
    <col min="2308" max="2308" width="17.28515625" style="37" customWidth="1"/>
    <col min="2309" max="2309" width="15.42578125" style="37" customWidth="1"/>
    <col min="2310" max="2310" width="17.28515625" style="37" customWidth="1"/>
    <col min="2311" max="2311" width="4.5703125" style="37" customWidth="1"/>
    <col min="2312" max="2312" width="10.140625" style="37" customWidth="1"/>
    <col min="2313" max="2553" width="9.140625" style="37"/>
    <col min="2554" max="2554" width="4.85546875" style="37" customWidth="1"/>
    <col min="2555" max="2555" width="6.5703125" style="37" customWidth="1"/>
    <col min="2556" max="2556" width="10.140625" style="37" customWidth="1"/>
    <col min="2557" max="2557" width="0.42578125" style="37" customWidth="1"/>
    <col min="2558" max="2558" width="2.42578125" style="37" customWidth="1"/>
    <col min="2559" max="2559" width="4.42578125" style="37" customWidth="1"/>
    <col min="2560" max="2560" width="28.85546875" style="37" customWidth="1"/>
    <col min="2561" max="2561" width="2.85546875" style="37" customWidth="1"/>
    <col min="2562" max="2562" width="7.28515625" style="37" customWidth="1"/>
    <col min="2563" max="2563" width="10" style="37" customWidth="1"/>
    <col min="2564" max="2564" width="17.28515625" style="37" customWidth="1"/>
    <col min="2565" max="2565" width="15.42578125" style="37" customWidth="1"/>
    <col min="2566" max="2566" width="17.28515625" style="37" customWidth="1"/>
    <col min="2567" max="2567" width="4.5703125" style="37" customWidth="1"/>
    <col min="2568" max="2568" width="10.140625" style="37" customWidth="1"/>
    <col min="2569" max="2809" width="9.140625" style="37"/>
    <col min="2810" max="2810" width="4.85546875" style="37" customWidth="1"/>
    <col min="2811" max="2811" width="6.5703125" style="37" customWidth="1"/>
    <col min="2812" max="2812" width="10.140625" style="37" customWidth="1"/>
    <col min="2813" max="2813" width="0.42578125" style="37" customWidth="1"/>
    <col min="2814" max="2814" width="2.42578125" style="37" customWidth="1"/>
    <col min="2815" max="2815" width="4.42578125" style="37" customWidth="1"/>
    <col min="2816" max="2816" width="28.85546875" style="37" customWidth="1"/>
    <col min="2817" max="2817" width="2.85546875" style="37" customWidth="1"/>
    <col min="2818" max="2818" width="7.28515625" style="37" customWidth="1"/>
    <col min="2819" max="2819" width="10" style="37" customWidth="1"/>
    <col min="2820" max="2820" width="17.28515625" style="37" customWidth="1"/>
    <col min="2821" max="2821" width="15.42578125" style="37" customWidth="1"/>
    <col min="2822" max="2822" width="17.28515625" style="37" customWidth="1"/>
    <col min="2823" max="2823" width="4.5703125" style="37" customWidth="1"/>
    <col min="2824" max="2824" width="10.140625" style="37" customWidth="1"/>
    <col min="2825" max="3065" width="9.140625" style="37"/>
    <col min="3066" max="3066" width="4.85546875" style="37" customWidth="1"/>
    <col min="3067" max="3067" width="6.5703125" style="37" customWidth="1"/>
    <col min="3068" max="3068" width="10.140625" style="37" customWidth="1"/>
    <col min="3069" max="3069" width="0.42578125" style="37" customWidth="1"/>
    <col min="3070" max="3070" width="2.42578125" style="37" customWidth="1"/>
    <col min="3071" max="3071" width="4.42578125" style="37" customWidth="1"/>
    <col min="3072" max="3072" width="28.85546875" style="37" customWidth="1"/>
    <col min="3073" max="3073" width="2.85546875" style="37" customWidth="1"/>
    <col min="3074" max="3074" width="7.28515625" style="37" customWidth="1"/>
    <col min="3075" max="3075" width="10" style="37" customWidth="1"/>
    <col min="3076" max="3076" width="17.28515625" style="37" customWidth="1"/>
    <col min="3077" max="3077" width="15.42578125" style="37" customWidth="1"/>
    <col min="3078" max="3078" width="17.28515625" style="37" customWidth="1"/>
    <col min="3079" max="3079" width="4.5703125" style="37" customWidth="1"/>
    <col min="3080" max="3080" width="10.140625" style="37" customWidth="1"/>
    <col min="3081" max="3321" width="9.140625" style="37"/>
    <col min="3322" max="3322" width="4.85546875" style="37" customWidth="1"/>
    <col min="3323" max="3323" width="6.5703125" style="37" customWidth="1"/>
    <col min="3324" max="3324" width="10.140625" style="37" customWidth="1"/>
    <col min="3325" max="3325" width="0.42578125" style="37" customWidth="1"/>
    <col min="3326" max="3326" width="2.42578125" style="37" customWidth="1"/>
    <col min="3327" max="3327" width="4.42578125" style="37" customWidth="1"/>
    <col min="3328" max="3328" width="28.85546875" style="37" customWidth="1"/>
    <col min="3329" max="3329" width="2.85546875" style="37" customWidth="1"/>
    <col min="3330" max="3330" width="7.28515625" style="37" customWidth="1"/>
    <col min="3331" max="3331" width="10" style="37" customWidth="1"/>
    <col min="3332" max="3332" width="17.28515625" style="37" customWidth="1"/>
    <col min="3333" max="3333" width="15.42578125" style="37" customWidth="1"/>
    <col min="3334" max="3334" width="17.28515625" style="37" customWidth="1"/>
    <col min="3335" max="3335" width="4.5703125" style="37" customWidth="1"/>
    <col min="3336" max="3336" width="10.140625" style="37" customWidth="1"/>
    <col min="3337" max="3577" width="9.140625" style="37"/>
    <col min="3578" max="3578" width="4.85546875" style="37" customWidth="1"/>
    <col min="3579" max="3579" width="6.5703125" style="37" customWidth="1"/>
    <col min="3580" max="3580" width="10.140625" style="37" customWidth="1"/>
    <col min="3581" max="3581" width="0.42578125" style="37" customWidth="1"/>
    <col min="3582" max="3582" width="2.42578125" style="37" customWidth="1"/>
    <col min="3583" max="3583" width="4.42578125" style="37" customWidth="1"/>
    <col min="3584" max="3584" width="28.85546875" style="37" customWidth="1"/>
    <col min="3585" max="3585" width="2.85546875" style="37" customWidth="1"/>
    <col min="3586" max="3586" width="7.28515625" style="37" customWidth="1"/>
    <col min="3587" max="3587" width="10" style="37" customWidth="1"/>
    <col min="3588" max="3588" width="17.28515625" style="37" customWidth="1"/>
    <col min="3589" max="3589" width="15.42578125" style="37" customWidth="1"/>
    <col min="3590" max="3590" width="17.28515625" style="37" customWidth="1"/>
    <col min="3591" max="3591" width="4.5703125" style="37" customWidth="1"/>
    <col min="3592" max="3592" width="10.140625" style="37" customWidth="1"/>
    <col min="3593" max="3833" width="9.140625" style="37"/>
    <col min="3834" max="3834" width="4.85546875" style="37" customWidth="1"/>
    <col min="3835" max="3835" width="6.5703125" style="37" customWidth="1"/>
    <col min="3836" max="3836" width="10.140625" style="37" customWidth="1"/>
    <col min="3837" max="3837" width="0.42578125" style="37" customWidth="1"/>
    <col min="3838" max="3838" width="2.42578125" style="37" customWidth="1"/>
    <col min="3839" max="3839" width="4.42578125" style="37" customWidth="1"/>
    <col min="3840" max="3840" width="28.85546875" style="37" customWidth="1"/>
    <col min="3841" max="3841" width="2.85546875" style="37" customWidth="1"/>
    <col min="3842" max="3842" width="7.28515625" style="37" customWidth="1"/>
    <col min="3843" max="3843" width="10" style="37" customWidth="1"/>
    <col min="3844" max="3844" width="17.28515625" style="37" customWidth="1"/>
    <col min="3845" max="3845" width="15.42578125" style="37" customWidth="1"/>
    <col min="3846" max="3846" width="17.28515625" style="37" customWidth="1"/>
    <col min="3847" max="3847" width="4.5703125" style="37" customWidth="1"/>
    <col min="3848" max="3848" width="10.140625" style="37" customWidth="1"/>
    <col min="3849" max="4089" width="9.140625" style="37"/>
    <col min="4090" max="4090" width="4.85546875" style="37" customWidth="1"/>
    <col min="4091" max="4091" width="6.5703125" style="37" customWidth="1"/>
    <col min="4092" max="4092" width="10.140625" style="37" customWidth="1"/>
    <col min="4093" max="4093" width="0.42578125" style="37" customWidth="1"/>
    <col min="4094" max="4094" width="2.42578125" style="37" customWidth="1"/>
    <col min="4095" max="4095" width="4.42578125" style="37" customWidth="1"/>
    <col min="4096" max="4096" width="28.85546875" style="37" customWidth="1"/>
    <col min="4097" max="4097" width="2.85546875" style="37" customWidth="1"/>
    <col min="4098" max="4098" width="7.28515625" style="37" customWidth="1"/>
    <col min="4099" max="4099" width="10" style="37" customWidth="1"/>
    <col min="4100" max="4100" width="17.28515625" style="37" customWidth="1"/>
    <col min="4101" max="4101" width="15.42578125" style="37" customWidth="1"/>
    <col min="4102" max="4102" width="17.28515625" style="37" customWidth="1"/>
    <col min="4103" max="4103" width="4.5703125" style="37" customWidth="1"/>
    <col min="4104" max="4104" width="10.140625" style="37" customWidth="1"/>
    <col min="4105" max="4345" width="9.140625" style="37"/>
    <col min="4346" max="4346" width="4.85546875" style="37" customWidth="1"/>
    <col min="4347" max="4347" width="6.5703125" style="37" customWidth="1"/>
    <col min="4348" max="4348" width="10.140625" style="37" customWidth="1"/>
    <col min="4349" max="4349" width="0.42578125" style="37" customWidth="1"/>
    <col min="4350" max="4350" width="2.42578125" style="37" customWidth="1"/>
    <col min="4351" max="4351" width="4.42578125" style="37" customWidth="1"/>
    <col min="4352" max="4352" width="28.85546875" style="37" customWidth="1"/>
    <col min="4353" max="4353" width="2.85546875" style="37" customWidth="1"/>
    <col min="4354" max="4354" width="7.28515625" style="37" customWidth="1"/>
    <col min="4355" max="4355" width="10" style="37" customWidth="1"/>
    <col min="4356" max="4356" width="17.28515625" style="37" customWidth="1"/>
    <col min="4357" max="4357" width="15.42578125" style="37" customWidth="1"/>
    <col min="4358" max="4358" width="17.28515625" style="37" customWidth="1"/>
    <col min="4359" max="4359" width="4.5703125" style="37" customWidth="1"/>
    <col min="4360" max="4360" width="10.140625" style="37" customWidth="1"/>
    <col min="4361" max="4601" width="9.140625" style="37"/>
    <col min="4602" max="4602" width="4.85546875" style="37" customWidth="1"/>
    <col min="4603" max="4603" width="6.5703125" style="37" customWidth="1"/>
    <col min="4604" max="4604" width="10.140625" style="37" customWidth="1"/>
    <col min="4605" max="4605" width="0.42578125" style="37" customWidth="1"/>
    <col min="4606" max="4606" width="2.42578125" style="37" customWidth="1"/>
    <col min="4607" max="4607" width="4.42578125" style="37" customWidth="1"/>
    <col min="4608" max="4608" width="28.85546875" style="37" customWidth="1"/>
    <col min="4609" max="4609" width="2.85546875" style="37" customWidth="1"/>
    <col min="4610" max="4610" width="7.28515625" style="37" customWidth="1"/>
    <col min="4611" max="4611" width="10" style="37" customWidth="1"/>
    <col min="4612" max="4612" width="17.28515625" style="37" customWidth="1"/>
    <col min="4613" max="4613" width="15.42578125" style="37" customWidth="1"/>
    <col min="4614" max="4614" width="17.28515625" style="37" customWidth="1"/>
    <col min="4615" max="4615" width="4.5703125" style="37" customWidth="1"/>
    <col min="4616" max="4616" width="10.140625" style="37" customWidth="1"/>
    <col min="4617" max="4857" width="9.140625" style="37"/>
    <col min="4858" max="4858" width="4.85546875" style="37" customWidth="1"/>
    <col min="4859" max="4859" width="6.5703125" style="37" customWidth="1"/>
    <col min="4860" max="4860" width="10.140625" style="37" customWidth="1"/>
    <col min="4861" max="4861" width="0.42578125" style="37" customWidth="1"/>
    <col min="4862" max="4862" width="2.42578125" style="37" customWidth="1"/>
    <col min="4863" max="4863" width="4.42578125" style="37" customWidth="1"/>
    <col min="4864" max="4864" width="28.85546875" style="37" customWidth="1"/>
    <col min="4865" max="4865" width="2.85546875" style="37" customWidth="1"/>
    <col min="4866" max="4866" width="7.28515625" style="37" customWidth="1"/>
    <col min="4867" max="4867" width="10" style="37" customWidth="1"/>
    <col min="4868" max="4868" width="17.28515625" style="37" customWidth="1"/>
    <col min="4869" max="4869" width="15.42578125" style="37" customWidth="1"/>
    <col min="4870" max="4870" width="17.28515625" style="37" customWidth="1"/>
    <col min="4871" max="4871" width="4.5703125" style="37" customWidth="1"/>
    <col min="4872" max="4872" width="10.140625" style="37" customWidth="1"/>
    <col min="4873" max="5113" width="9.140625" style="37"/>
    <col min="5114" max="5114" width="4.85546875" style="37" customWidth="1"/>
    <col min="5115" max="5115" width="6.5703125" style="37" customWidth="1"/>
    <col min="5116" max="5116" width="10.140625" style="37" customWidth="1"/>
    <col min="5117" max="5117" width="0.42578125" style="37" customWidth="1"/>
    <col min="5118" max="5118" width="2.42578125" style="37" customWidth="1"/>
    <col min="5119" max="5119" width="4.42578125" style="37" customWidth="1"/>
    <col min="5120" max="5120" width="28.85546875" style="37" customWidth="1"/>
    <col min="5121" max="5121" width="2.85546875" style="37" customWidth="1"/>
    <col min="5122" max="5122" width="7.28515625" style="37" customWidth="1"/>
    <col min="5123" max="5123" width="10" style="37" customWidth="1"/>
    <col min="5124" max="5124" width="17.28515625" style="37" customWidth="1"/>
    <col min="5125" max="5125" width="15.42578125" style="37" customWidth="1"/>
    <col min="5126" max="5126" width="17.28515625" style="37" customWidth="1"/>
    <col min="5127" max="5127" width="4.5703125" style="37" customWidth="1"/>
    <col min="5128" max="5128" width="10.140625" style="37" customWidth="1"/>
    <col min="5129" max="5369" width="9.140625" style="37"/>
    <col min="5370" max="5370" width="4.85546875" style="37" customWidth="1"/>
    <col min="5371" max="5371" width="6.5703125" style="37" customWidth="1"/>
    <col min="5372" max="5372" width="10.140625" style="37" customWidth="1"/>
    <col min="5373" max="5373" width="0.42578125" style="37" customWidth="1"/>
    <col min="5374" max="5374" width="2.42578125" style="37" customWidth="1"/>
    <col min="5375" max="5375" width="4.42578125" style="37" customWidth="1"/>
    <col min="5376" max="5376" width="28.85546875" style="37" customWidth="1"/>
    <col min="5377" max="5377" width="2.85546875" style="37" customWidth="1"/>
    <col min="5378" max="5378" width="7.28515625" style="37" customWidth="1"/>
    <col min="5379" max="5379" width="10" style="37" customWidth="1"/>
    <col min="5380" max="5380" width="17.28515625" style="37" customWidth="1"/>
    <col min="5381" max="5381" width="15.42578125" style="37" customWidth="1"/>
    <col min="5382" max="5382" width="17.28515625" style="37" customWidth="1"/>
    <col min="5383" max="5383" width="4.5703125" style="37" customWidth="1"/>
    <col min="5384" max="5384" width="10.140625" style="37" customWidth="1"/>
    <col min="5385" max="5625" width="9.140625" style="37"/>
    <col min="5626" max="5626" width="4.85546875" style="37" customWidth="1"/>
    <col min="5627" max="5627" width="6.5703125" style="37" customWidth="1"/>
    <col min="5628" max="5628" width="10.140625" style="37" customWidth="1"/>
    <col min="5629" max="5629" width="0.42578125" style="37" customWidth="1"/>
    <col min="5630" max="5630" width="2.42578125" style="37" customWidth="1"/>
    <col min="5631" max="5631" width="4.42578125" style="37" customWidth="1"/>
    <col min="5632" max="5632" width="28.85546875" style="37" customWidth="1"/>
    <col min="5633" max="5633" width="2.85546875" style="37" customWidth="1"/>
    <col min="5634" max="5634" width="7.28515625" style="37" customWidth="1"/>
    <col min="5635" max="5635" width="10" style="37" customWidth="1"/>
    <col min="5636" max="5636" width="17.28515625" style="37" customWidth="1"/>
    <col min="5637" max="5637" width="15.42578125" style="37" customWidth="1"/>
    <col min="5638" max="5638" width="17.28515625" style="37" customWidth="1"/>
    <col min="5639" max="5639" width="4.5703125" style="37" customWidth="1"/>
    <col min="5640" max="5640" width="10.140625" style="37" customWidth="1"/>
    <col min="5641" max="5881" width="9.140625" style="37"/>
    <col min="5882" max="5882" width="4.85546875" style="37" customWidth="1"/>
    <col min="5883" max="5883" width="6.5703125" style="37" customWidth="1"/>
    <col min="5884" max="5884" width="10.140625" style="37" customWidth="1"/>
    <col min="5885" max="5885" width="0.42578125" style="37" customWidth="1"/>
    <col min="5886" max="5886" width="2.42578125" style="37" customWidth="1"/>
    <col min="5887" max="5887" width="4.42578125" style="37" customWidth="1"/>
    <col min="5888" max="5888" width="28.85546875" style="37" customWidth="1"/>
    <col min="5889" max="5889" width="2.85546875" style="37" customWidth="1"/>
    <col min="5890" max="5890" width="7.28515625" style="37" customWidth="1"/>
    <col min="5891" max="5891" width="10" style="37" customWidth="1"/>
    <col min="5892" max="5892" width="17.28515625" style="37" customWidth="1"/>
    <col min="5893" max="5893" width="15.42578125" style="37" customWidth="1"/>
    <col min="5894" max="5894" width="17.28515625" style="37" customWidth="1"/>
    <col min="5895" max="5895" width="4.5703125" style="37" customWidth="1"/>
    <col min="5896" max="5896" width="10.140625" style="37" customWidth="1"/>
    <col min="5897" max="6137" width="9.140625" style="37"/>
    <col min="6138" max="6138" width="4.85546875" style="37" customWidth="1"/>
    <col min="6139" max="6139" width="6.5703125" style="37" customWidth="1"/>
    <col min="6140" max="6140" width="10.140625" style="37" customWidth="1"/>
    <col min="6141" max="6141" width="0.42578125" style="37" customWidth="1"/>
    <col min="6142" max="6142" width="2.42578125" style="37" customWidth="1"/>
    <col min="6143" max="6143" width="4.42578125" style="37" customWidth="1"/>
    <col min="6144" max="6144" width="28.85546875" style="37" customWidth="1"/>
    <col min="6145" max="6145" width="2.85546875" style="37" customWidth="1"/>
    <col min="6146" max="6146" width="7.28515625" style="37" customWidth="1"/>
    <col min="6147" max="6147" width="10" style="37" customWidth="1"/>
    <col min="6148" max="6148" width="17.28515625" style="37" customWidth="1"/>
    <col min="6149" max="6149" width="15.42578125" style="37" customWidth="1"/>
    <col min="6150" max="6150" width="17.28515625" style="37" customWidth="1"/>
    <col min="6151" max="6151" width="4.5703125" style="37" customWidth="1"/>
    <col min="6152" max="6152" width="10.140625" style="37" customWidth="1"/>
    <col min="6153" max="6393" width="9.140625" style="37"/>
    <col min="6394" max="6394" width="4.85546875" style="37" customWidth="1"/>
    <col min="6395" max="6395" width="6.5703125" style="37" customWidth="1"/>
    <col min="6396" max="6396" width="10.140625" style="37" customWidth="1"/>
    <col min="6397" max="6397" width="0.42578125" style="37" customWidth="1"/>
    <col min="6398" max="6398" width="2.42578125" style="37" customWidth="1"/>
    <col min="6399" max="6399" width="4.42578125" style="37" customWidth="1"/>
    <col min="6400" max="6400" width="28.85546875" style="37" customWidth="1"/>
    <col min="6401" max="6401" width="2.85546875" style="37" customWidth="1"/>
    <col min="6402" max="6402" width="7.28515625" style="37" customWidth="1"/>
    <col min="6403" max="6403" width="10" style="37" customWidth="1"/>
    <col min="6404" max="6404" width="17.28515625" style="37" customWidth="1"/>
    <col min="6405" max="6405" width="15.42578125" style="37" customWidth="1"/>
    <col min="6406" max="6406" width="17.28515625" style="37" customWidth="1"/>
    <col min="6407" max="6407" width="4.5703125" style="37" customWidth="1"/>
    <col min="6408" max="6408" width="10.140625" style="37" customWidth="1"/>
    <col min="6409" max="6649" width="9.140625" style="37"/>
    <col min="6650" max="6650" width="4.85546875" style="37" customWidth="1"/>
    <col min="6651" max="6651" width="6.5703125" style="37" customWidth="1"/>
    <col min="6652" max="6652" width="10.140625" style="37" customWidth="1"/>
    <col min="6653" max="6653" width="0.42578125" style="37" customWidth="1"/>
    <col min="6654" max="6654" width="2.42578125" style="37" customWidth="1"/>
    <col min="6655" max="6655" width="4.42578125" style="37" customWidth="1"/>
    <col min="6656" max="6656" width="28.85546875" style="37" customWidth="1"/>
    <col min="6657" max="6657" width="2.85546875" style="37" customWidth="1"/>
    <col min="6658" max="6658" width="7.28515625" style="37" customWidth="1"/>
    <col min="6659" max="6659" width="10" style="37" customWidth="1"/>
    <col min="6660" max="6660" width="17.28515625" style="37" customWidth="1"/>
    <col min="6661" max="6661" width="15.42578125" style="37" customWidth="1"/>
    <col min="6662" max="6662" width="17.28515625" style="37" customWidth="1"/>
    <col min="6663" max="6663" width="4.5703125" style="37" customWidth="1"/>
    <col min="6664" max="6664" width="10.140625" style="37" customWidth="1"/>
    <col min="6665" max="6905" width="9.140625" style="37"/>
    <col min="6906" max="6906" width="4.85546875" style="37" customWidth="1"/>
    <col min="6907" max="6907" width="6.5703125" style="37" customWidth="1"/>
    <col min="6908" max="6908" width="10.140625" style="37" customWidth="1"/>
    <col min="6909" max="6909" width="0.42578125" style="37" customWidth="1"/>
    <col min="6910" max="6910" width="2.42578125" style="37" customWidth="1"/>
    <col min="6911" max="6911" width="4.42578125" style="37" customWidth="1"/>
    <col min="6912" max="6912" width="28.85546875" style="37" customWidth="1"/>
    <col min="6913" max="6913" width="2.85546875" style="37" customWidth="1"/>
    <col min="6914" max="6914" width="7.28515625" style="37" customWidth="1"/>
    <col min="6915" max="6915" width="10" style="37" customWidth="1"/>
    <col min="6916" max="6916" width="17.28515625" style="37" customWidth="1"/>
    <col min="6917" max="6917" width="15.42578125" style="37" customWidth="1"/>
    <col min="6918" max="6918" width="17.28515625" style="37" customWidth="1"/>
    <col min="6919" max="6919" width="4.5703125" style="37" customWidth="1"/>
    <col min="6920" max="6920" width="10.140625" style="37" customWidth="1"/>
    <col min="6921" max="7161" width="9.140625" style="37"/>
    <col min="7162" max="7162" width="4.85546875" style="37" customWidth="1"/>
    <col min="7163" max="7163" width="6.5703125" style="37" customWidth="1"/>
    <col min="7164" max="7164" width="10.140625" style="37" customWidth="1"/>
    <col min="7165" max="7165" width="0.42578125" style="37" customWidth="1"/>
    <col min="7166" max="7166" width="2.42578125" style="37" customWidth="1"/>
    <col min="7167" max="7167" width="4.42578125" style="37" customWidth="1"/>
    <col min="7168" max="7168" width="28.85546875" style="37" customWidth="1"/>
    <col min="7169" max="7169" width="2.85546875" style="37" customWidth="1"/>
    <col min="7170" max="7170" width="7.28515625" style="37" customWidth="1"/>
    <col min="7171" max="7171" width="10" style="37" customWidth="1"/>
    <col min="7172" max="7172" width="17.28515625" style="37" customWidth="1"/>
    <col min="7173" max="7173" width="15.42578125" style="37" customWidth="1"/>
    <col min="7174" max="7174" width="17.28515625" style="37" customWidth="1"/>
    <col min="7175" max="7175" width="4.5703125" style="37" customWidth="1"/>
    <col min="7176" max="7176" width="10.140625" style="37" customWidth="1"/>
    <col min="7177" max="7417" width="9.140625" style="37"/>
    <col min="7418" max="7418" width="4.85546875" style="37" customWidth="1"/>
    <col min="7419" max="7419" width="6.5703125" style="37" customWidth="1"/>
    <col min="7420" max="7420" width="10.140625" style="37" customWidth="1"/>
    <col min="7421" max="7421" width="0.42578125" style="37" customWidth="1"/>
    <col min="7422" max="7422" width="2.42578125" style="37" customWidth="1"/>
    <col min="7423" max="7423" width="4.42578125" style="37" customWidth="1"/>
    <col min="7424" max="7424" width="28.85546875" style="37" customWidth="1"/>
    <col min="7425" max="7425" width="2.85546875" style="37" customWidth="1"/>
    <col min="7426" max="7426" width="7.28515625" style="37" customWidth="1"/>
    <col min="7427" max="7427" width="10" style="37" customWidth="1"/>
    <col min="7428" max="7428" width="17.28515625" style="37" customWidth="1"/>
    <col min="7429" max="7429" width="15.42578125" style="37" customWidth="1"/>
    <col min="7430" max="7430" width="17.28515625" style="37" customWidth="1"/>
    <col min="7431" max="7431" width="4.5703125" style="37" customWidth="1"/>
    <col min="7432" max="7432" width="10.140625" style="37" customWidth="1"/>
    <col min="7433" max="7673" width="9.140625" style="37"/>
    <col min="7674" max="7674" width="4.85546875" style="37" customWidth="1"/>
    <col min="7675" max="7675" width="6.5703125" style="37" customWidth="1"/>
    <col min="7676" max="7676" width="10.140625" style="37" customWidth="1"/>
    <col min="7677" max="7677" width="0.42578125" style="37" customWidth="1"/>
    <col min="7678" max="7678" width="2.42578125" style="37" customWidth="1"/>
    <col min="7679" max="7679" width="4.42578125" style="37" customWidth="1"/>
    <col min="7680" max="7680" width="28.85546875" style="37" customWidth="1"/>
    <col min="7681" max="7681" width="2.85546875" style="37" customWidth="1"/>
    <col min="7682" max="7682" width="7.28515625" style="37" customWidth="1"/>
    <col min="7683" max="7683" width="10" style="37" customWidth="1"/>
    <col min="7684" max="7684" width="17.28515625" style="37" customWidth="1"/>
    <col min="7685" max="7685" width="15.42578125" style="37" customWidth="1"/>
    <col min="7686" max="7686" width="17.28515625" style="37" customWidth="1"/>
    <col min="7687" max="7687" width="4.5703125" style="37" customWidth="1"/>
    <col min="7688" max="7688" width="10.140625" style="37" customWidth="1"/>
    <col min="7689" max="7929" width="9.140625" style="37"/>
    <col min="7930" max="7930" width="4.85546875" style="37" customWidth="1"/>
    <col min="7931" max="7931" width="6.5703125" style="37" customWidth="1"/>
    <col min="7932" max="7932" width="10.140625" style="37" customWidth="1"/>
    <col min="7933" max="7933" width="0.42578125" style="37" customWidth="1"/>
    <col min="7934" max="7934" width="2.42578125" style="37" customWidth="1"/>
    <col min="7935" max="7935" width="4.42578125" style="37" customWidth="1"/>
    <col min="7936" max="7936" width="28.85546875" style="37" customWidth="1"/>
    <col min="7937" max="7937" width="2.85546875" style="37" customWidth="1"/>
    <col min="7938" max="7938" width="7.28515625" style="37" customWidth="1"/>
    <col min="7939" max="7939" width="10" style="37" customWidth="1"/>
    <col min="7940" max="7940" width="17.28515625" style="37" customWidth="1"/>
    <col min="7941" max="7941" width="15.42578125" style="37" customWidth="1"/>
    <col min="7942" max="7942" width="17.28515625" style="37" customWidth="1"/>
    <col min="7943" max="7943" width="4.5703125" style="37" customWidth="1"/>
    <col min="7944" max="7944" width="10.140625" style="37" customWidth="1"/>
    <col min="7945" max="8185" width="9.140625" style="37"/>
    <col min="8186" max="8186" width="4.85546875" style="37" customWidth="1"/>
    <col min="8187" max="8187" width="6.5703125" style="37" customWidth="1"/>
    <col min="8188" max="8188" width="10.140625" style="37" customWidth="1"/>
    <col min="8189" max="8189" width="0.42578125" style="37" customWidth="1"/>
    <col min="8190" max="8190" width="2.42578125" style="37" customWidth="1"/>
    <col min="8191" max="8191" width="4.42578125" style="37" customWidth="1"/>
    <col min="8192" max="8192" width="28.85546875" style="37" customWidth="1"/>
    <col min="8193" max="8193" width="2.85546875" style="37" customWidth="1"/>
    <col min="8194" max="8194" width="7.28515625" style="37" customWidth="1"/>
    <col min="8195" max="8195" width="10" style="37" customWidth="1"/>
    <col min="8196" max="8196" width="17.28515625" style="37" customWidth="1"/>
    <col min="8197" max="8197" width="15.42578125" style="37" customWidth="1"/>
    <col min="8198" max="8198" width="17.28515625" style="37" customWidth="1"/>
    <col min="8199" max="8199" width="4.5703125" style="37" customWidth="1"/>
    <col min="8200" max="8200" width="10.140625" style="37" customWidth="1"/>
    <col min="8201" max="8441" width="9.140625" style="37"/>
    <col min="8442" max="8442" width="4.85546875" style="37" customWidth="1"/>
    <col min="8443" max="8443" width="6.5703125" style="37" customWidth="1"/>
    <col min="8444" max="8444" width="10.140625" style="37" customWidth="1"/>
    <col min="8445" max="8445" width="0.42578125" style="37" customWidth="1"/>
    <col min="8446" max="8446" width="2.42578125" style="37" customWidth="1"/>
    <col min="8447" max="8447" width="4.42578125" style="37" customWidth="1"/>
    <col min="8448" max="8448" width="28.85546875" style="37" customWidth="1"/>
    <col min="8449" max="8449" width="2.85546875" style="37" customWidth="1"/>
    <col min="8450" max="8450" width="7.28515625" style="37" customWidth="1"/>
    <col min="8451" max="8451" width="10" style="37" customWidth="1"/>
    <col min="8452" max="8452" width="17.28515625" style="37" customWidth="1"/>
    <col min="8453" max="8453" width="15.42578125" style="37" customWidth="1"/>
    <col min="8454" max="8454" width="17.28515625" style="37" customWidth="1"/>
    <col min="8455" max="8455" width="4.5703125" style="37" customWidth="1"/>
    <col min="8456" max="8456" width="10.140625" style="37" customWidth="1"/>
    <col min="8457" max="8697" width="9.140625" style="37"/>
    <col min="8698" max="8698" width="4.85546875" style="37" customWidth="1"/>
    <col min="8699" max="8699" width="6.5703125" style="37" customWidth="1"/>
    <col min="8700" max="8700" width="10.140625" style="37" customWidth="1"/>
    <col min="8701" max="8701" width="0.42578125" style="37" customWidth="1"/>
    <col min="8702" max="8702" width="2.42578125" style="37" customWidth="1"/>
    <col min="8703" max="8703" width="4.42578125" style="37" customWidth="1"/>
    <col min="8704" max="8704" width="28.85546875" style="37" customWidth="1"/>
    <col min="8705" max="8705" width="2.85546875" style="37" customWidth="1"/>
    <col min="8706" max="8706" width="7.28515625" style="37" customWidth="1"/>
    <col min="8707" max="8707" width="10" style="37" customWidth="1"/>
    <col min="8708" max="8708" width="17.28515625" style="37" customWidth="1"/>
    <col min="8709" max="8709" width="15.42578125" style="37" customWidth="1"/>
    <col min="8710" max="8710" width="17.28515625" style="37" customWidth="1"/>
    <col min="8711" max="8711" width="4.5703125" style="37" customWidth="1"/>
    <col min="8712" max="8712" width="10.140625" style="37" customWidth="1"/>
    <col min="8713" max="8953" width="9.140625" style="37"/>
    <col min="8954" max="8954" width="4.85546875" style="37" customWidth="1"/>
    <col min="8955" max="8955" width="6.5703125" style="37" customWidth="1"/>
    <col min="8956" max="8956" width="10.140625" style="37" customWidth="1"/>
    <col min="8957" max="8957" width="0.42578125" style="37" customWidth="1"/>
    <col min="8958" max="8958" width="2.42578125" style="37" customWidth="1"/>
    <col min="8959" max="8959" width="4.42578125" style="37" customWidth="1"/>
    <col min="8960" max="8960" width="28.85546875" style="37" customWidth="1"/>
    <col min="8961" max="8961" width="2.85546875" style="37" customWidth="1"/>
    <col min="8962" max="8962" width="7.28515625" style="37" customWidth="1"/>
    <col min="8963" max="8963" width="10" style="37" customWidth="1"/>
    <col min="8964" max="8964" width="17.28515625" style="37" customWidth="1"/>
    <col min="8965" max="8965" width="15.42578125" style="37" customWidth="1"/>
    <col min="8966" max="8966" width="17.28515625" style="37" customWidth="1"/>
    <col min="8967" max="8967" width="4.5703125" style="37" customWidth="1"/>
    <col min="8968" max="8968" width="10.140625" style="37" customWidth="1"/>
    <col min="8969" max="9209" width="9.140625" style="37"/>
    <col min="9210" max="9210" width="4.85546875" style="37" customWidth="1"/>
    <col min="9211" max="9211" width="6.5703125" style="37" customWidth="1"/>
    <col min="9212" max="9212" width="10.140625" style="37" customWidth="1"/>
    <col min="9213" max="9213" width="0.42578125" style="37" customWidth="1"/>
    <col min="9214" max="9214" width="2.42578125" style="37" customWidth="1"/>
    <col min="9215" max="9215" width="4.42578125" style="37" customWidth="1"/>
    <col min="9216" max="9216" width="28.85546875" style="37" customWidth="1"/>
    <col min="9217" max="9217" width="2.85546875" style="37" customWidth="1"/>
    <col min="9218" max="9218" width="7.28515625" style="37" customWidth="1"/>
    <col min="9219" max="9219" width="10" style="37" customWidth="1"/>
    <col min="9220" max="9220" width="17.28515625" style="37" customWidth="1"/>
    <col min="9221" max="9221" width="15.42578125" style="37" customWidth="1"/>
    <col min="9222" max="9222" width="17.28515625" style="37" customWidth="1"/>
    <col min="9223" max="9223" width="4.5703125" style="37" customWidth="1"/>
    <col min="9224" max="9224" width="10.140625" style="37" customWidth="1"/>
    <col min="9225" max="9465" width="9.140625" style="37"/>
    <col min="9466" max="9466" width="4.85546875" style="37" customWidth="1"/>
    <col min="9467" max="9467" width="6.5703125" style="37" customWidth="1"/>
    <col min="9468" max="9468" width="10.140625" style="37" customWidth="1"/>
    <col min="9469" max="9469" width="0.42578125" style="37" customWidth="1"/>
    <col min="9470" max="9470" width="2.42578125" style="37" customWidth="1"/>
    <col min="9471" max="9471" width="4.42578125" style="37" customWidth="1"/>
    <col min="9472" max="9472" width="28.85546875" style="37" customWidth="1"/>
    <col min="9473" max="9473" width="2.85546875" style="37" customWidth="1"/>
    <col min="9474" max="9474" width="7.28515625" style="37" customWidth="1"/>
    <col min="9475" max="9475" width="10" style="37" customWidth="1"/>
    <col min="9476" max="9476" width="17.28515625" style="37" customWidth="1"/>
    <col min="9477" max="9477" width="15.42578125" style="37" customWidth="1"/>
    <col min="9478" max="9478" width="17.28515625" style="37" customWidth="1"/>
    <col min="9479" max="9479" width="4.5703125" style="37" customWidth="1"/>
    <col min="9480" max="9480" width="10.140625" style="37" customWidth="1"/>
    <col min="9481" max="9721" width="9.140625" style="37"/>
    <col min="9722" max="9722" width="4.85546875" style="37" customWidth="1"/>
    <col min="9723" max="9723" width="6.5703125" style="37" customWidth="1"/>
    <col min="9724" max="9724" width="10.140625" style="37" customWidth="1"/>
    <col min="9725" max="9725" width="0.42578125" style="37" customWidth="1"/>
    <col min="9726" max="9726" width="2.42578125" style="37" customWidth="1"/>
    <col min="9727" max="9727" width="4.42578125" style="37" customWidth="1"/>
    <col min="9728" max="9728" width="28.85546875" style="37" customWidth="1"/>
    <col min="9729" max="9729" width="2.85546875" style="37" customWidth="1"/>
    <col min="9730" max="9730" width="7.28515625" style="37" customWidth="1"/>
    <col min="9731" max="9731" width="10" style="37" customWidth="1"/>
    <col min="9732" max="9732" width="17.28515625" style="37" customWidth="1"/>
    <col min="9733" max="9733" width="15.42578125" style="37" customWidth="1"/>
    <col min="9734" max="9734" width="17.28515625" style="37" customWidth="1"/>
    <col min="9735" max="9735" width="4.5703125" style="37" customWidth="1"/>
    <col min="9736" max="9736" width="10.140625" style="37" customWidth="1"/>
    <col min="9737" max="9977" width="9.140625" style="37"/>
    <col min="9978" max="9978" width="4.85546875" style="37" customWidth="1"/>
    <col min="9979" max="9979" width="6.5703125" style="37" customWidth="1"/>
    <col min="9980" max="9980" width="10.140625" style="37" customWidth="1"/>
    <col min="9981" max="9981" width="0.42578125" style="37" customWidth="1"/>
    <col min="9982" max="9982" width="2.42578125" style="37" customWidth="1"/>
    <col min="9983" max="9983" width="4.42578125" style="37" customWidth="1"/>
    <col min="9984" max="9984" width="28.85546875" style="37" customWidth="1"/>
    <col min="9985" max="9985" width="2.85546875" style="37" customWidth="1"/>
    <col min="9986" max="9986" width="7.28515625" style="37" customWidth="1"/>
    <col min="9987" max="9987" width="10" style="37" customWidth="1"/>
    <col min="9988" max="9988" width="17.28515625" style="37" customWidth="1"/>
    <col min="9989" max="9989" width="15.42578125" style="37" customWidth="1"/>
    <col min="9990" max="9990" width="17.28515625" style="37" customWidth="1"/>
    <col min="9991" max="9991" width="4.5703125" style="37" customWidth="1"/>
    <col min="9992" max="9992" width="10.140625" style="37" customWidth="1"/>
    <col min="9993" max="10233" width="9.140625" style="37"/>
    <col min="10234" max="10234" width="4.85546875" style="37" customWidth="1"/>
    <col min="10235" max="10235" width="6.5703125" style="37" customWidth="1"/>
    <col min="10236" max="10236" width="10.140625" style="37" customWidth="1"/>
    <col min="10237" max="10237" width="0.42578125" style="37" customWidth="1"/>
    <col min="10238" max="10238" width="2.42578125" style="37" customWidth="1"/>
    <col min="10239" max="10239" width="4.42578125" style="37" customWidth="1"/>
    <col min="10240" max="10240" width="28.85546875" style="37" customWidth="1"/>
    <col min="10241" max="10241" width="2.85546875" style="37" customWidth="1"/>
    <col min="10242" max="10242" width="7.28515625" style="37" customWidth="1"/>
    <col min="10243" max="10243" width="10" style="37" customWidth="1"/>
    <col min="10244" max="10244" width="17.28515625" style="37" customWidth="1"/>
    <col min="10245" max="10245" width="15.42578125" style="37" customWidth="1"/>
    <col min="10246" max="10246" width="17.28515625" style="37" customWidth="1"/>
    <col min="10247" max="10247" width="4.5703125" style="37" customWidth="1"/>
    <col min="10248" max="10248" width="10.140625" style="37" customWidth="1"/>
    <col min="10249" max="10489" width="9.140625" style="37"/>
    <col min="10490" max="10490" width="4.85546875" style="37" customWidth="1"/>
    <col min="10491" max="10491" width="6.5703125" style="37" customWidth="1"/>
    <col min="10492" max="10492" width="10.140625" style="37" customWidth="1"/>
    <col min="10493" max="10493" width="0.42578125" style="37" customWidth="1"/>
    <col min="10494" max="10494" width="2.42578125" style="37" customWidth="1"/>
    <col min="10495" max="10495" width="4.42578125" style="37" customWidth="1"/>
    <col min="10496" max="10496" width="28.85546875" style="37" customWidth="1"/>
    <col min="10497" max="10497" width="2.85546875" style="37" customWidth="1"/>
    <col min="10498" max="10498" width="7.28515625" style="37" customWidth="1"/>
    <col min="10499" max="10499" width="10" style="37" customWidth="1"/>
    <col min="10500" max="10500" width="17.28515625" style="37" customWidth="1"/>
    <col min="10501" max="10501" width="15.42578125" style="37" customWidth="1"/>
    <col min="10502" max="10502" width="17.28515625" style="37" customWidth="1"/>
    <col min="10503" max="10503" width="4.5703125" style="37" customWidth="1"/>
    <col min="10504" max="10504" width="10.140625" style="37" customWidth="1"/>
    <col min="10505" max="10745" width="9.140625" style="37"/>
    <col min="10746" max="10746" width="4.85546875" style="37" customWidth="1"/>
    <col min="10747" max="10747" width="6.5703125" style="37" customWidth="1"/>
    <col min="10748" max="10748" width="10.140625" style="37" customWidth="1"/>
    <col min="10749" max="10749" width="0.42578125" style="37" customWidth="1"/>
    <col min="10750" max="10750" width="2.42578125" style="37" customWidth="1"/>
    <col min="10751" max="10751" width="4.42578125" style="37" customWidth="1"/>
    <col min="10752" max="10752" width="28.85546875" style="37" customWidth="1"/>
    <col min="10753" max="10753" width="2.85546875" style="37" customWidth="1"/>
    <col min="10754" max="10754" width="7.28515625" style="37" customWidth="1"/>
    <col min="10755" max="10755" width="10" style="37" customWidth="1"/>
    <col min="10756" max="10756" width="17.28515625" style="37" customWidth="1"/>
    <col min="10757" max="10757" width="15.42578125" style="37" customWidth="1"/>
    <col min="10758" max="10758" width="17.28515625" style="37" customWidth="1"/>
    <col min="10759" max="10759" width="4.5703125" style="37" customWidth="1"/>
    <col min="10760" max="10760" width="10.140625" style="37" customWidth="1"/>
    <col min="10761" max="11001" width="9.140625" style="37"/>
    <col min="11002" max="11002" width="4.85546875" style="37" customWidth="1"/>
    <col min="11003" max="11003" width="6.5703125" style="37" customWidth="1"/>
    <col min="11004" max="11004" width="10.140625" style="37" customWidth="1"/>
    <col min="11005" max="11005" width="0.42578125" style="37" customWidth="1"/>
    <col min="11006" max="11006" width="2.42578125" style="37" customWidth="1"/>
    <col min="11007" max="11007" width="4.42578125" style="37" customWidth="1"/>
    <col min="11008" max="11008" width="28.85546875" style="37" customWidth="1"/>
    <col min="11009" max="11009" width="2.85546875" style="37" customWidth="1"/>
    <col min="11010" max="11010" width="7.28515625" style="37" customWidth="1"/>
    <col min="11011" max="11011" width="10" style="37" customWidth="1"/>
    <col min="11012" max="11012" width="17.28515625" style="37" customWidth="1"/>
    <col min="11013" max="11013" width="15.42578125" style="37" customWidth="1"/>
    <col min="11014" max="11014" width="17.28515625" style="37" customWidth="1"/>
    <col min="11015" max="11015" width="4.5703125" style="37" customWidth="1"/>
    <col min="11016" max="11016" width="10.140625" style="37" customWidth="1"/>
    <col min="11017" max="11257" width="9.140625" style="37"/>
    <col min="11258" max="11258" width="4.85546875" style="37" customWidth="1"/>
    <col min="11259" max="11259" width="6.5703125" style="37" customWidth="1"/>
    <col min="11260" max="11260" width="10.140625" style="37" customWidth="1"/>
    <col min="11261" max="11261" width="0.42578125" style="37" customWidth="1"/>
    <col min="11262" max="11262" width="2.42578125" style="37" customWidth="1"/>
    <col min="11263" max="11263" width="4.42578125" style="37" customWidth="1"/>
    <col min="11264" max="11264" width="28.85546875" style="37" customWidth="1"/>
    <col min="11265" max="11265" width="2.85546875" style="37" customWidth="1"/>
    <col min="11266" max="11266" width="7.28515625" style="37" customWidth="1"/>
    <col min="11267" max="11267" width="10" style="37" customWidth="1"/>
    <col min="11268" max="11268" width="17.28515625" style="37" customWidth="1"/>
    <col min="11269" max="11269" width="15.42578125" style="37" customWidth="1"/>
    <col min="11270" max="11270" width="17.28515625" style="37" customWidth="1"/>
    <col min="11271" max="11271" width="4.5703125" style="37" customWidth="1"/>
    <col min="11272" max="11272" width="10.140625" style="37" customWidth="1"/>
    <col min="11273" max="11513" width="9.140625" style="37"/>
    <col min="11514" max="11514" width="4.85546875" style="37" customWidth="1"/>
    <col min="11515" max="11515" width="6.5703125" style="37" customWidth="1"/>
    <col min="11516" max="11516" width="10.140625" style="37" customWidth="1"/>
    <col min="11517" max="11517" width="0.42578125" style="37" customWidth="1"/>
    <col min="11518" max="11518" width="2.42578125" style="37" customWidth="1"/>
    <col min="11519" max="11519" width="4.42578125" style="37" customWidth="1"/>
    <col min="11520" max="11520" width="28.85546875" style="37" customWidth="1"/>
    <col min="11521" max="11521" width="2.85546875" style="37" customWidth="1"/>
    <col min="11522" max="11522" width="7.28515625" style="37" customWidth="1"/>
    <col min="11523" max="11523" width="10" style="37" customWidth="1"/>
    <col min="11524" max="11524" width="17.28515625" style="37" customWidth="1"/>
    <col min="11525" max="11525" width="15.42578125" style="37" customWidth="1"/>
    <col min="11526" max="11526" width="17.28515625" style="37" customWidth="1"/>
    <col min="11527" max="11527" width="4.5703125" style="37" customWidth="1"/>
    <col min="11528" max="11528" width="10.140625" style="37" customWidth="1"/>
    <col min="11529" max="11769" width="9.140625" style="37"/>
    <col min="11770" max="11770" width="4.85546875" style="37" customWidth="1"/>
    <col min="11771" max="11771" width="6.5703125" style="37" customWidth="1"/>
    <col min="11772" max="11772" width="10.140625" style="37" customWidth="1"/>
    <col min="11773" max="11773" width="0.42578125" style="37" customWidth="1"/>
    <col min="11774" max="11774" width="2.42578125" style="37" customWidth="1"/>
    <col min="11775" max="11775" width="4.42578125" style="37" customWidth="1"/>
    <col min="11776" max="11776" width="28.85546875" style="37" customWidth="1"/>
    <col min="11777" max="11777" width="2.85546875" style="37" customWidth="1"/>
    <col min="11778" max="11778" width="7.28515625" style="37" customWidth="1"/>
    <col min="11779" max="11779" width="10" style="37" customWidth="1"/>
    <col min="11780" max="11780" width="17.28515625" style="37" customWidth="1"/>
    <col min="11781" max="11781" width="15.42578125" style="37" customWidth="1"/>
    <col min="11782" max="11782" width="17.28515625" style="37" customWidth="1"/>
    <col min="11783" max="11783" width="4.5703125" style="37" customWidth="1"/>
    <col min="11784" max="11784" width="10.140625" style="37" customWidth="1"/>
    <col min="11785" max="12025" width="9.140625" style="37"/>
    <col min="12026" max="12026" width="4.85546875" style="37" customWidth="1"/>
    <col min="12027" max="12027" width="6.5703125" style="37" customWidth="1"/>
    <col min="12028" max="12028" width="10.140625" style="37" customWidth="1"/>
    <col min="12029" max="12029" width="0.42578125" style="37" customWidth="1"/>
    <col min="12030" max="12030" width="2.42578125" style="37" customWidth="1"/>
    <col min="12031" max="12031" width="4.42578125" style="37" customWidth="1"/>
    <col min="12032" max="12032" width="28.85546875" style="37" customWidth="1"/>
    <col min="12033" max="12033" width="2.85546875" style="37" customWidth="1"/>
    <col min="12034" max="12034" width="7.28515625" style="37" customWidth="1"/>
    <col min="12035" max="12035" width="10" style="37" customWidth="1"/>
    <col min="12036" max="12036" width="17.28515625" style="37" customWidth="1"/>
    <col min="12037" max="12037" width="15.42578125" style="37" customWidth="1"/>
    <col min="12038" max="12038" width="17.28515625" style="37" customWidth="1"/>
    <col min="12039" max="12039" width="4.5703125" style="37" customWidth="1"/>
    <col min="12040" max="12040" width="10.140625" style="37" customWidth="1"/>
    <col min="12041" max="12281" width="9.140625" style="37"/>
    <col min="12282" max="12282" width="4.85546875" style="37" customWidth="1"/>
    <col min="12283" max="12283" width="6.5703125" style="37" customWidth="1"/>
    <col min="12284" max="12284" width="10.140625" style="37" customWidth="1"/>
    <col min="12285" max="12285" width="0.42578125" style="37" customWidth="1"/>
    <col min="12286" max="12286" width="2.42578125" style="37" customWidth="1"/>
    <col min="12287" max="12287" width="4.42578125" style="37" customWidth="1"/>
    <col min="12288" max="12288" width="28.85546875" style="37" customWidth="1"/>
    <col min="12289" max="12289" width="2.85546875" style="37" customWidth="1"/>
    <col min="12290" max="12290" width="7.28515625" style="37" customWidth="1"/>
    <col min="12291" max="12291" width="10" style="37" customWidth="1"/>
    <col min="12292" max="12292" width="17.28515625" style="37" customWidth="1"/>
    <col min="12293" max="12293" width="15.42578125" style="37" customWidth="1"/>
    <col min="12294" max="12294" width="17.28515625" style="37" customWidth="1"/>
    <col min="12295" max="12295" width="4.5703125" style="37" customWidth="1"/>
    <col min="12296" max="12296" width="10.140625" style="37" customWidth="1"/>
    <col min="12297" max="12537" width="9.140625" style="37"/>
    <col min="12538" max="12538" width="4.85546875" style="37" customWidth="1"/>
    <col min="12539" max="12539" width="6.5703125" style="37" customWidth="1"/>
    <col min="12540" max="12540" width="10.140625" style="37" customWidth="1"/>
    <col min="12541" max="12541" width="0.42578125" style="37" customWidth="1"/>
    <col min="12542" max="12542" width="2.42578125" style="37" customWidth="1"/>
    <col min="12543" max="12543" width="4.42578125" style="37" customWidth="1"/>
    <col min="12544" max="12544" width="28.85546875" style="37" customWidth="1"/>
    <col min="12545" max="12545" width="2.85546875" style="37" customWidth="1"/>
    <col min="12546" max="12546" width="7.28515625" style="37" customWidth="1"/>
    <col min="12547" max="12547" width="10" style="37" customWidth="1"/>
    <col min="12548" max="12548" width="17.28515625" style="37" customWidth="1"/>
    <col min="12549" max="12549" width="15.42578125" style="37" customWidth="1"/>
    <col min="12550" max="12550" width="17.28515625" style="37" customWidth="1"/>
    <col min="12551" max="12551" width="4.5703125" style="37" customWidth="1"/>
    <col min="12552" max="12552" width="10.140625" style="37" customWidth="1"/>
    <col min="12553" max="12793" width="9.140625" style="37"/>
    <col min="12794" max="12794" width="4.85546875" style="37" customWidth="1"/>
    <col min="12795" max="12795" width="6.5703125" style="37" customWidth="1"/>
    <col min="12796" max="12796" width="10.140625" style="37" customWidth="1"/>
    <col min="12797" max="12797" width="0.42578125" style="37" customWidth="1"/>
    <col min="12798" max="12798" width="2.42578125" style="37" customWidth="1"/>
    <col min="12799" max="12799" width="4.42578125" style="37" customWidth="1"/>
    <col min="12800" max="12800" width="28.85546875" style="37" customWidth="1"/>
    <col min="12801" max="12801" width="2.85546875" style="37" customWidth="1"/>
    <col min="12802" max="12802" width="7.28515625" style="37" customWidth="1"/>
    <col min="12803" max="12803" width="10" style="37" customWidth="1"/>
    <col min="12804" max="12804" width="17.28515625" style="37" customWidth="1"/>
    <col min="12805" max="12805" width="15.42578125" style="37" customWidth="1"/>
    <col min="12806" max="12806" width="17.28515625" style="37" customWidth="1"/>
    <col min="12807" max="12807" width="4.5703125" style="37" customWidth="1"/>
    <col min="12808" max="12808" width="10.140625" style="37" customWidth="1"/>
    <col min="12809" max="13049" width="9.140625" style="37"/>
    <col min="13050" max="13050" width="4.85546875" style="37" customWidth="1"/>
    <col min="13051" max="13051" width="6.5703125" style="37" customWidth="1"/>
    <col min="13052" max="13052" width="10.140625" style="37" customWidth="1"/>
    <col min="13053" max="13053" width="0.42578125" style="37" customWidth="1"/>
    <col min="13054" max="13054" width="2.42578125" style="37" customWidth="1"/>
    <col min="13055" max="13055" width="4.42578125" style="37" customWidth="1"/>
    <col min="13056" max="13056" width="28.85546875" style="37" customWidth="1"/>
    <col min="13057" max="13057" width="2.85546875" style="37" customWidth="1"/>
    <col min="13058" max="13058" width="7.28515625" style="37" customWidth="1"/>
    <col min="13059" max="13059" width="10" style="37" customWidth="1"/>
    <col min="13060" max="13060" width="17.28515625" style="37" customWidth="1"/>
    <col min="13061" max="13061" width="15.42578125" style="37" customWidth="1"/>
    <col min="13062" max="13062" width="17.28515625" style="37" customWidth="1"/>
    <col min="13063" max="13063" width="4.5703125" style="37" customWidth="1"/>
    <col min="13064" max="13064" width="10.140625" style="37" customWidth="1"/>
    <col min="13065" max="13305" width="9.140625" style="37"/>
    <col min="13306" max="13306" width="4.85546875" style="37" customWidth="1"/>
    <col min="13307" max="13307" width="6.5703125" style="37" customWidth="1"/>
    <col min="13308" max="13308" width="10.140625" style="37" customWidth="1"/>
    <col min="13309" max="13309" width="0.42578125" style="37" customWidth="1"/>
    <col min="13310" max="13310" width="2.42578125" style="37" customWidth="1"/>
    <col min="13311" max="13311" width="4.42578125" style="37" customWidth="1"/>
    <col min="13312" max="13312" width="28.85546875" style="37" customWidth="1"/>
    <col min="13313" max="13313" width="2.85546875" style="37" customWidth="1"/>
    <col min="13314" max="13314" width="7.28515625" style="37" customWidth="1"/>
    <col min="13315" max="13315" width="10" style="37" customWidth="1"/>
    <col min="13316" max="13316" width="17.28515625" style="37" customWidth="1"/>
    <col min="13317" max="13317" width="15.42578125" style="37" customWidth="1"/>
    <col min="13318" max="13318" width="17.28515625" style="37" customWidth="1"/>
    <col min="13319" max="13319" width="4.5703125" style="37" customWidth="1"/>
    <col min="13320" max="13320" width="10.140625" style="37" customWidth="1"/>
    <col min="13321" max="13561" width="9.140625" style="37"/>
    <col min="13562" max="13562" width="4.85546875" style="37" customWidth="1"/>
    <col min="13563" max="13563" width="6.5703125" style="37" customWidth="1"/>
    <col min="13564" max="13564" width="10.140625" style="37" customWidth="1"/>
    <col min="13565" max="13565" width="0.42578125" style="37" customWidth="1"/>
    <col min="13566" max="13566" width="2.42578125" style="37" customWidth="1"/>
    <col min="13567" max="13567" width="4.42578125" style="37" customWidth="1"/>
    <col min="13568" max="13568" width="28.85546875" style="37" customWidth="1"/>
    <col min="13569" max="13569" width="2.85546875" style="37" customWidth="1"/>
    <col min="13570" max="13570" width="7.28515625" style="37" customWidth="1"/>
    <col min="13571" max="13571" width="10" style="37" customWidth="1"/>
    <col min="13572" max="13572" width="17.28515625" style="37" customWidth="1"/>
    <col min="13573" max="13573" width="15.42578125" style="37" customWidth="1"/>
    <col min="13574" max="13574" width="17.28515625" style="37" customWidth="1"/>
    <col min="13575" max="13575" width="4.5703125" style="37" customWidth="1"/>
    <col min="13576" max="13576" width="10.140625" style="37" customWidth="1"/>
    <col min="13577" max="13817" width="9.140625" style="37"/>
    <col min="13818" max="13818" width="4.85546875" style="37" customWidth="1"/>
    <col min="13819" max="13819" width="6.5703125" style="37" customWidth="1"/>
    <col min="13820" max="13820" width="10.140625" style="37" customWidth="1"/>
    <col min="13821" max="13821" width="0.42578125" style="37" customWidth="1"/>
    <col min="13822" max="13822" width="2.42578125" style="37" customWidth="1"/>
    <col min="13823" max="13823" width="4.42578125" style="37" customWidth="1"/>
    <col min="13824" max="13824" width="28.85546875" style="37" customWidth="1"/>
    <col min="13825" max="13825" width="2.85546875" style="37" customWidth="1"/>
    <col min="13826" max="13826" width="7.28515625" style="37" customWidth="1"/>
    <col min="13827" max="13827" width="10" style="37" customWidth="1"/>
    <col min="13828" max="13828" width="17.28515625" style="37" customWidth="1"/>
    <col min="13829" max="13829" width="15.42578125" style="37" customWidth="1"/>
    <col min="13830" max="13830" width="17.28515625" style="37" customWidth="1"/>
    <col min="13831" max="13831" width="4.5703125" style="37" customWidth="1"/>
    <col min="13832" max="13832" width="10.140625" style="37" customWidth="1"/>
    <col min="13833" max="14073" width="9.140625" style="37"/>
    <col min="14074" max="14074" width="4.85546875" style="37" customWidth="1"/>
    <col min="14075" max="14075" width="6.5703125" style="37" customWidth="1"/>
    <col min="14076" max="14076" width="10.140625" style="37" customWidth="1"/>
    <col min="14077" max="14077" width="0.42578125" style="37" customWidth="1"/>
    <col min="14078" max="14078" width="2.42578125" style="37" customWidth="1"/>
    <col min="14079" max="14079" width="4.42578125" style="37" customWidth="1"/>
    <col min="14080" max="14080" width="28.85546875" style="37" customWidth="1"/>
    <col min="14081" max="14081" width="2.85546875" style="37" customWidth="1"/>
    <col min="14082" max="14082" width="7.28515625" style="37" customWidth="1"/>
    <col min="14083" max="14083" width="10" style="37" customWidth="1"/>
    <col min="14084" max="14084" width="17.28515625" style="37" customWidth="1"/>
    <col min="14085" max="14085" width="15.42578125" style="37" customWidth="1"/>
    <col min="14086" max="14086" width="17.28515625" style="37" customWidth="1"/>
    <col min="14087" max="14087" width="4.5703125" style="37" customWidth="1"/>
    <col min="14088" max="14088" width="10.140625" style="37" customWidth="1"/>
    <col min="14089" max="14329" width="9.140625" style="37"/>
    <col min="14330" max="14330" width="4.85546875" style="37" customWidth="1"/>
    <col min="14331" max="14331" width="6.5703125" style="37" customWidth="1"/>
    <col min="14332" max="14332" width="10.140625" style="37" customWidth="1"/>
    <col min="14333" max="14333" width="0.42578125" style="37" customWidth="1"/>
    <col min="14334" max="14334" width="2.42578125" style="37" customWidth="1"/>
    <col min="14335" max="14335" width="4.42578125" style="37" customWidth="1"/>
    <col min="14336" max="14336" width="28.85546875" style="37" customWidth="1"/>
    <col min="14337" max="14337" width="2.85546875" style="37" customWidth="1"/>
    <col min="14338" max="14338" width="7.28515625" style="37" customWidth="1"/>
    <col min="14339" max="14339" width="10" style="37" customWidth="1"/>
    <col min="14340" max="14340" width="17.28515625" style="37" customWidth="1"/>
    <col min="14341" max="14341" width="15.42578125" style="37" customWidth="1"/>
    <col min="14342" max="14342" width="17.28515625" style="37" customWidth="1"/>
    <col min="14343" max="14343" width="4.5703125" style="37" customWidth="1"/>
    <col min="14344" max="14344" width="10.140625" style="37" customWidth="1"/>
    <col min="14345" max="14585" width="9.140625" style="37"/>
    <col min="14586" max="14586" width="4.85546875" style="37" customWidth="1"/>
    <col min="14587" max="14587" width="6.5703125" style="37" customWidth="1"/>
    <col min="14588" max="14588" width="10.140625" style="37" customWidth="1"/>
    <col min="14589" max="14589" width="0.42578125" style="37" customWidth="1"/>
    <col min="14590" max="14590" width="2.42578125" style="37" customWidth="1"/>
    <col min="14591" max="14591" width="4.42578125" style="37" customWidth="1"/>
    <col min="14592" max="14592" width="28.85546875" style="37" customWidth="1"/>
    <col min="14593" max="14593" width="2.85546875" style="37" customWidth="1"/>
    <col min="14594" max="14594" width="7.28515625" style="37" customWidth="1"/>
    <col min="14595" max="14595" width="10" style="37" customWidth="1"/>
    <col min="14596" max="14596" width="17.28515625" style="37" customWidth="1"/>
    <col min="14597" max="14597" width="15.42578125" style="37" customWidth="1"/>
    <col min="14598" max="14598" width="17.28515625" style="37" customWidth="1"/>
    <col min="14599" max="14599" width="4.5703125" style="37" customWidth="1"/>
    <col min="14600" max="14600" width="10.140625" style="37" customWidth="1"/>
    <col min="14601" max="14841" width="9.140625" style="37"/>
    <col min="14842" max="14842" width="4.85546875" style="37" customWidth="1"/>
    <col min="14843" max="14843" width="6.5703125" style="37" customWidth="1"/>
    <col min="14844" max="14844" width="10.140625" style="37" customWidth="1"/>
    <col min="14845" max="14845" width="0.42578125" style="37" customWidth="1"/>
    <col min="14846" max="14846" width="2.42578125" style="37" customWidth="1"/>
    <col min="14847" max="14847" width="4.42578125" style="37" customWidth="1"/>
    <col min="14848" max="14848" width="28.85546875" style="37" customWidth="1"/>
    <col min="14849" max="14849" width="2.85546875" style="37" customWidth="1"/>
    <col min="14850" max="14850" width="7.28515625" style="37" customWidth="1"/>
    <col min="14851" max="14851" width="10" style="37" customWidth="1"/>
    <col min="14852" max="14852" width="17.28515625" style="37" customWidth="1"/>
    <col min="14853" max="14853" width="15.42578125" style="37" customWidth="1"/>
    <col min="14854" max="14854" width="17.28515625" style="37" customWidth="1"/>
    <col min="14855" max="14855" width="4.5703125" style="37" customWidth="1"/>
    <col min="14856" max="14856" width="10.140625" style="37" customWidth="1"/>
    <col min="14857" max="15097" width="9.140625" style="37"/>
    <col min="15098" max="15098" width="4.85546875" style="37" customWidth="1"/>
    <col min="15099" max="15099" width="6.5703125" style="37" customWidth="1"/>
    <col min="15100" max="15100" width="10.140625" style="37" customWidth="1"/>
    <col min="15101" max="15101" width="0.42578125" style="37" customWidth="1"/>
    <col min="15102" max="15102" width="2.42578125" style="37" customWidth="1"/>
    <col min="15103" max="15103" width="4.42578125" style="37" customWidth="1"/>
    <col min="15104" max="15104" width="28.85546875" style="37" customWidth="1"/>
    <col min="15105" max="15105" width="2.85546875" style="37" customWidth="1"/>
    <col min="15106" max="15106" width="7.28515625" style="37" customWidth="1"/>
    <col min="15107" max="15107" width="10" style="37" customWidth="1"/>
    <col min="15108" max="15108" width="17.28515625" style="37" customWidth="1"/>
    <col min="15109" max="15109" width="15.42578125" style="37" customWidth="1"/>
    <col min="15110" max="15110" width="17.28515625" style="37" customWidth="1"/>
    <col min="15111" max="15111" width="4.5703125" style="37" customWidth="1"/>
    <col min="15112" max="15112" width="10.140625" style="37" customWidth="1"/>
    <col min="15113" max="15353" width="9.140625" style="37"/>
    <col min="15354" max="15354" width="4.85546875" style="37" customWidth="1"/>
    <col min="15355" max="15355" width="6.5703125" style="37" customWidth="1"/>
    <col min="15356" max="15356" width="10.140625" style="37" customWidth="1"/>
    <col min="15357" max="15357" width="0.42578125" style="37" customWidth="1"/>
    <col min="15358" max="15358" width="2.42578125" style="37" customWidth="1"/>
    <col min="15359" max="15359" width="4.42578125" style="37" customWidth="1"/>
    <col min="15360" max="15360" width="28.85546875" style="37" customWidth="1"/>
    <col min="15361" max="15361" width="2.85546875" style="37" customWidth="1"/>
    <col min="15362" max="15362" width="7.28515625" style="37" customWidth="1"/>
    <col min="15363" max="15363" width="10" style="37" customWidth="1"/>
    <col min="15364" max="15364" width="17.28515625" style="37" customWidth="1"/>
    <col min="15365" max="15365" width="15.42578125" style="37" customWidth="1"/>
    <col min="15366" max="15366" width="17.28515625" style="37" customWidth="1"/>
    <col min="15367" max="15367" width="4.5703125" style="37" customWidth="1"/>
    <col min="15368" max="15368" width="10.140625" style="37" customWidth="1"/>
    <col min="15369" max="15609" width="9.140625" style="37"/>
    <col min="15610" max="15610" width="4.85546875" style="37" customWidth="1"/>
    <col min="15611" max="15611" width="6.5703125" style="37" customWidth="1"/>
    <col min="15612" max="15612" width="10.140625" style="37" customWidth="1"/>
    <col min="15613" max="15613" width="0.42578125" style="37" customWidth="1"/>
    <col min="15614" max="15614" width="2.42578125" style="37" customWidth="1"/>
    <col min="15615" max="15615" width="4.42578125" style="37" customWidth="1"/>
    <col min="15616" max="15616" width="28.85546875" style="37" customWidth="1"/>
    <col min="15617" max="15617" width="2.85546875" style="37" customWidth="1"/>
    <col min="15618" max="15618" width="7.28515625" style="37" customWidth="1"/>
    <col min="15619" max="15619" width="10" style="37" customWidth="1"/>
    <col min="15620" max="15620" width="17.28515625" style="37" customWidth="1"/>
    <col min="15621" max="15621" width="15.42578125" style="37" customWidth="1"/>
    <col min="15622" max="15622" width="17.28515625" style="37" customWidth="1"/>
    <col min="15623" max="15623" width="4.5703125" style="37" customWidth="1"/>
    <col min="15624" max="15624" width="10.140625" style="37" customWidth="1"/>
    <col min="15625" max="15865" width="9.140625" style="37"/>
    <col min="15866" max="15866" width="4.85546875" style="37" customWidth="1"/>
    <col min="15867" max="15867" width="6.5703125" style="37" customWidth="1"/>
    <col min="15868" max="15868" width="10.140625" style="37" customWidth="1"/>
    <col min="15869" max="15869" width="0.42578125" style="37" customWidth="1"/>
    <col min="15870" max="15870" width="2.42578125" style="37" customWidth="1"/>
    <col min="15871" max="15871" width="4.42578125" style="37" customWidth="1"/>
    <col min="15872" max="15872" width="28.85546875" style="37" customWidth="1"/>
    <col min="15873" max="15873" width="2.85546875" style="37" customWidth="1"/>
    <col min="15874" max="15874" width="7.28515625" style="37" customWidth="1"/>
    <col min="15875" max="15875" width="10" style="37" customWidth="1"/>
    <col min="15876" max="15876" width="17.28515625" style="37" customWidth="1"/>
    <col min="15877" max="15877" width="15.42578125" style="37" customWidth="1"/>
    <col min="15878" max="15878" width="17.28515625" style="37" customWidth="1"/>
    <col min="15879" max="15879" width="4.5703125" style="37" customWidth="1"/>
    <col min="15880" max="15880" width="10.140625" style="37" customWidth="1"/>
    <col min="15881" max="16121" width="9.140625" style="37"/>
    <col min="16122" max="16122" width="4.85546875" style="37" customWidth="1"/>
    <col min="16123" max="16123" width="6.5703125" style="37" customWidth="1"/>
    <col min="16124" max="16124" width="10.140625" style="37" customWidth="1"/>
    <col min="16125" max="16125" width="0.42578125" style="37" customWidth="1"/>
    <col min="16126" max="16126" width="2.42578125" style="37" customWidth="1"/>
    <col min="16127" max="16127" width="4.42578125" style="37" customWidth="1"/>
    <col min="16128" max="16128" width="28.85546875" style="37" customWidth="1"/>
    <col min="16129" max="16129" width="2.85546875" style="37" customWidth="1"/>
    <col min="16130" max="16130" width="7.28515625" style="37" customWidth="1"/>
    <col min="16131" max="16131" width="10" style="37" customWidth="1"/>
    <col min="16132" max="16132" width="17.28515625" style="37" customWidth="1"/>
    <col min="16133" max="16133" width="15.42578125" style="37" customWidth="1"/>
    <col min="16134" max="16134" width="17.28515625" style="37" customWidth="1"/>
    <col min="16135" max="16135" width="4.5703125" style="37" customWidth="1"/>
    <col min="16136" max="16136" width="10.140625" style="37" customWidth="1"/>
    <col min="16137" max="16384" width="9.140625" style="37"/>
  </cols>
  <sheetData>
    <row r="1" spans="1:8" s="41" customFormat="1" ht="16.149999999999999" customHeight="1" x14ac:dyDescent="0.25">
      <c r="A1" s="270" t="s">
        <v>58</v>
      </c>
      <c r="B1" s="271"/>
      <c r="C1" s="271"/>
      <c r="D1" s="271"/>
      <c r="E1" s="271"/>
      <c r="F1" s="271"/>
      <c r="G1" s="271"/>
      <c r="H1" s="271"/>
    </row>
    <row r="2" spans="1:8" s="41" customFormat="1" ht="31.5" customHeight="1" x14ac:dyDescent="0.25">
      <c r="A2" s="272" t="s">
        <v>68</v>
      </c>
      <c r="B2" s="273"/>
      <c r="C2" s="273"/>
      <c r="D2" s="273"/>
      <c r="E2" s="273"/>
      <c r="F2" s="273"/>
      <c r="G2" s="273"/>
      <c r="H2" s="273"/>
    </row>
    <row r="3" spans="1:8" customFormat="1" ht="16.149999999999999" customHeight="1" thickBot="1" x14ac:dyDescent="0.3">
      <c r="A3" s="274" t="s">
        <v>136</v>
      </c>
      <c r="B3" s="275"/>
      <c r="C3" s="275"/>
      <c r="D3" s="275"/>
      <c r="E3" s="275"/>
      <c r="F3" s="275"/>
      <c r="G3" s="275"/>
      <c r="H3" s="275"/>
    </row>
    <row r="4" spans="1:8" s="41" customFormat="1" ht="17.100000000000001" customHeight="1" thickBot="1" x14ac:dyDescent="0.3">
      <c r="A4" s="276" t="s">
        <v>7</v>
      </c>
      <c r="B4" s="278" t="s">
        <v>8</v>
      </c>
      <c r="C4" s="278" t="s">
        <v>9</v>
      </c>
      <c r="D4" s="280" t="s">
        <v>10</v>
      </c>
      <c r="E4" s="281"/>
      <c r="F4" s="281"/>
      <c r="G4" s="281"/>
      <c r="H4" s="282" t="s">
        <v>11</v>
      </c>
    </row>
    <row r="5" spans="1:8" s="41" customFormat="1" ht="44.85" customHeight="1" thickBot="1" x14ac:dyDescent="0.3">
      <c r="A5" s="277"/>
      <c r="B5" s="279"/>
      <c r="C5" s="279"/>
      <c r="D5" s="30" t="s">
        <v>12</v>
      </c>
      <c r="E5" s="30" t="s">
        <v>13</v>
      </c>
      <c r="F5" s="30" t="s">
        <v>14</v>
      </c>
      <c r="G5" s="30" t="s">
        <v>15</v>
      </c>
      <c r="H5" s="283"/>
    </row>
    <row r="6" spans="1:8" s="41" customFormat="1" ht="16.149999999999999" customHeight="1" thickBot="1" x14ac:dyDescent="0.3">
      <c r="A6" s="31" t="s">
        <v>16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</row>
    <row r="7" spans="1:8" s="41" customFormat="1" ht="16.149999999999999" customHeight="1" x14ac:dyDescent="0.25">
      <c r="A7" s="34"/>
      <c r="B7" s="155"/>
      <c r="C7" s="155" t="s">
        <v>17</v>
      </c>
      <c r="D7" s="155"/>
      <c r="E7" s="155"/>
      <c r="F7" s="155"/>
      <c r="G7" s="35"/>
      <c r="H7" s="36"/>
    </row>
    <row r="8" spans="1:8" s="87" customFormat="1" ht="30.4" customHeight="1" x14ac:dyDescent="0.25">
      <c r="A8" s="82" t="s">
        <v>16</v>
      </c>
      <c r="B8" s="83" t="s">
        <v>405</v>
      </c>
      <c r="C8" s="84" t="s">
        <v>404</v>
      </c>
      <c r="D8" s="85">
        <f>(18819+88463)/1000</f>
        <v>107.28</v>
      </c>
      <c r="E8" s="85"/>
      <c r="F8" s="85"/>
      <c r="G8" s="85"/>
      <c r="H8" s="86">
        <f>G8+F8+E8+D8</f>
        <v>107.28</v>
      </c>
    </row>
    <row r="9" spans="1:8" s="87" customFormat="1" ht="43.5" customHeight="1" x14ac:dyDescent="0.25">
      <c r="A9" s="82"/>
      <c r="B9" s="83"/>
      <c r="C9" s="84" t="s">
        <v>39</v>
      </c>
      <c r="D9" s="85">
        <v>6.19</v>
      </c>
      <c r="E9" s="85">
        <v>6.19</v>
      </c>
      <c r="F9" s="85">
        <v>3.8</v>
      </c>
      <c r="G9" s="85"/>
      <c r="H9" s="86"/>
    </row>
    <row r="10" spans="1:8" s="87" customFormat="1" ht="16.149999999999999" customHeight="1" thickBot="1" x14ac:dyDescent="0.3">
      <c r="A10" s="82"/>
      <c r="B10" s="83"/>
      <c r="C10" s="84" t="s">
        <v>29</v>
      </c>
      <c r="D10" s="88">
        <f>D9*D8</f>
        <v>664.06</v>
      </c>
      <c r="E10" s="88">
        <f>E9*E8</f>
        <v>0</v>
      </c>
      <c r="F10" s="88">
        <f>F9*F8</f>
        <v>0</v>
      </c>
      <c r="G10" s="85"/>
      <c r="H10" s="89">
        <f>G10+F10+E10+D10</f>
        <v>664.06</v>
      </c>
    </row>
    <row r="11" spans="1:8" s="41" customFormat="1" ht="16.149999999999999" customHeight="1" x14ac:dyDescent="0.25">
      <c r="A11" s="90"/>
      <c r="B11" s="91"/>
      <c r="C11" s="92" t="s">
        <v>50</v>
      </c>
      <c r="D11" s="93"/>
      <c r="E11" s="93"/>
      <c r="F11" s="93"/>
      <c r="G11" s="93"/>
      <c r="H11" s="94"/>
    </row>
    <row r="12" spans="1:8" s="41" customFormat="1" ht="24.75" customHeight="1" x14ac:dyDescent="0.25">
      <c r="A12" s="95" t="s">
        <v>18</v>
      </c>
      <c r="B12" s="39" t="s">
        <v>62</v>
      </c>
      <c r="C12" s="79" t="s">
        <v>63</v>
      </c>
      <c r="D12" s="96">
        <f>D10*1.8%</f>
        <v>11.95</v>
      </c>
      <c r="E12" s="97">
        <f>E10*1.8%</f>
        <v>0</v>
      </c>
      <c r="F12" s="97"/>
      <c r="G12" s="97"/>
      <c r="H12" s="98">
        <f>G12+F12+E12+D12</f>
        <v>11.95</v>
      </c>
    </row>
    <row r="13" spans="1:8" s="41" customFormat="1" ht="16.149999999999999" customHeight="1" x14ac:dyDescent="0.25">
      <c r="A13" s="77"/>
      <c r="B13" s="78"/>
      <c r="C13" s="79" t="s">
        <v>30</v>
      </c>
      <c r="D13" s="80">
        <f>D12</f>
        <v>11.95</v>
      </c>
      <c r="E13" s="80">
        <f>E12</f>
        <v>0</v>
      </c>
      <c r="F13" s="80"/>
      <c r="G13" s="80"/>
      <c r="H13" s="81">
        <f>G13+F13+E13+D13</f>
        <v>11.95</v>
      </c>
    </row>
    <row r="14" spans="1:8" s="41" customFormat="1" ht="16.149999999999999" customHeight="1" thickBot="1" x14ac:dyDescent="0.3">
      <c r="A14" s="77"/>
      <c r="B14" s="78"/>
      <c r="C14" s="79" t="s">
        <v>40</v>
      </c>
      <c r="D14" s="80">
        <f>D13+D10</f>
        <v>676.01</v>
      </c>
      <c r="E14" s="80">
        <f>E13+E10</f>
        <v>0</v>
      </c>
      <c r="F14" s="80">
        <f>F10</f>
        <v>0</v>
      </c>
      <c r="G14" s="80"/>
      <c r="H14" s="81">
        <f>H13+H10</f>
        <v>676.01</v>
      </c>
    </row>
    <row r="15" spans="1:8" s="41" customFormat="1" ht="16.149999999999999" customHeight="1" x14ac:dyDescent="0.25">
      <c r="A15" s="90"/>
      <c r="B15" s="91"/>
      <c r="C15" s="92" t="s">
        <v>51</v>
      </c>
      <c r="D15" s="93"/>
      <c r="E15" s="93"/>
      <c r="F15" s="93"/>
      <c r="G15" s="93"/>
      <c r="H15" s="94"/>
    </row>
    <row r="16" spans="1:8" s="41" customFormat="1" ht="29.25" customHeight="1" x14ac:dyDescent="0.25">
      <c r="A16" s="95" t="s">
        <v>19</v>
      </c>
      <c r="B16" s="39" t="s">
        <v>65</v>
      </c>
      <c r="C16" s="79" t="s">
        <v>64</v>
      </c>
      <c r="D16" s="96">
        <f>D14*1.5%</f>
        <v>10.14</v>
      </c>
      <c r="E16" s="96">
        <f>E14*1.5%</f>
        <v>0</v>
      </c>
      <c r="F16" s="97"/>
      <c r="G16" s="97"/>
      <c r="H16" s="98">
        <f>G16+F16+E16+D16</f>
        <v>10.14</v>
      </c>
    </row>
    <row r="17" spans="1:9" s="41" customFormat="1" ht="29.25" customHeight="1" x14ac:dyDescent="0.25">
      <c r="A17" s="162" t="s">
        <v>20</v>
      </c>
      <c r="B17" s="163"/>
      <c r="C17" s="164" t="s">
        <v>156</v>
      </c>
      <c r="D17" s="96"/>
      <c r="E17" s="97"/>
      <c r="F17" s="97"/>
      <c r="G17" s="97"/>
      <c r="H17" s="98">
        <f>G17</f>
        <v>0</v>
      </c>
    </row>
    <row r="18" spans="1:9" s="41" customFormat="1" ht="16.149999999999999" customHeight="1" x14ac:dyDescent="0.25">
      <c r="A18" s="77"/>
      <c r="B18" s="78"/>
      <c r="C18" s="79" t="s">
        <v>31</v>
      </c>
      <c r="D18" s="80">
        <f>D16</f>
        <v>10.14</v>
      </c>
      <c r="E18" s="80">
        <f>E16</f>
        <v>0</v>
      </c>
      <c r="F18" s="80"/>
      <c r="G18" s="80">
        <f>G17</f>
        <v>0</v>
      </c>
      <c r="H18" s="81">
        <f>H17+H16</f>
        <v>10.14</v>
      </c>
    </row>
    <row r="19" spans="1:9" s="41" customFormat="1" ht="16.149999999999999" customHeight="1" thickBot="1" x14ac:dyDescent="0.3">
      <c r="A19" s="77"/>
      <c r="B19" s="78"/>
      <c r="C19" s="79" t="s">
        <v>45</v>
      </c>
      <c r="D19" s="80">
        <f>D18+D14</f>
        <v>686.15</v>
      </c>
      <c r="E19" s="80">
        <f>E18+E14</f>
        <v>0</v>
      </c>
      <c r="F19" s="80">
        <f>F18+F14</f>
        <v>0</v>
      </c>
      <c r="G19" s="80">
        <f>G18+G14</f>
        <v>0</v>
      </c>
      <c r="H19" s="81">
        <f>H18+H14</f>
        <v>686.15</v>
      </c>
    </row>
    <row r="20" spans="1:9" s="41" customFormat="1" ht="16.149999999999999" customHeight="1" x14ac:dyDescent="0.25">
      <c r="A20" s="90"/>
      <c r="B20" s="91"/>
      <c r="C20" s="92" t="s">
        <v>52</v>
      </c>
      <c r="D20" s="93"/>
      <c r="E20" s="93"/>
      <c r="F20" s="93"/>
      <c r="G20" s="93"/>
      <c r="H20" s="94"/>
    </row>
    <row r="21" spans="1:9" s="41" customFormat="1" ht="28.5" customHeight="1" x14ac:dyDescent="0.25">
      <c r="A21" s="99" t="s">
        <v>21</v>
      </c>
      <c r="B21" s="40" t="s">
        <v>66</v>
      </c>
      <c r="C21" s="40" t="s">
        <v>67</v>
      </c>
      <c r="D21" s="96"/>
      <c r="E21" s="97"/>
      <c r="F21" s="97"/>
      <c r="G21" s="97">
        <f>H19*1.93%</f>
        <v>13.24</v>
      </c>
      <c r="H21" s="98">
        <f>G21</f>
        <v>13.24</v>
      </c>
      <c r="I21" s="100"/>
    </row>
    <row r="22" spans="1:9" s="41" customFormat="1" ht="16.149999999999999" customHeight="1" x14ac:dyDescent="0.25">
      <c r="A22" s="77"/>
      <c r="B22" s="78"/>
      <c r="C22" s="79" t="s">
        <v>53</v>
      </c>
      <c r="D22" s="80"/>
      <c r="E22" s="80"/>
      <c r="F22" s="80"/>
      <c r="G22" s="80">
        <f>G21</f>
        <v>13.24</v>
      </c>
      <c r="H22" s="81">
        <f>G22</f>
        <v>13.24</v>
      </c>
    </row>
    <row r="23" spans="1:9" s="41" customFormat="1" ht="16.149999999999999" customHeight="1" thickBot="1" x14ac:dyDescent="0.3">
      <c r="A23" s="77"/>
      <c r="B23" s="78"/>
      <c r="C23" s="79" t="s">
        <v>55</v>
      </c>
      <c r="D23" s="80">
        <f>D19</f>
        <v>686.15</v>
      </c>
      <c r="E23" s="80">
        <f>E19</f>
        <v>0</v>
      </c>
      <c r="F23" s="80">
        <f>F19</f>
        <v>0</v>
      </c>
      <c r="G23" s="80">
        <f>G22+G19</f>
        <v>13.24</v>
      </c>
      <c r="H23" s="81">
        <f>H22+H19</f>
        <v>699.39</v>
      </c>
    </row>
    <row r="24" spans="1:9" s="41" customFormat="1" ht="16.149999999999999" customHeight="1" x14ac:dyDescent="0.25">
      <c r="A24" s="90"/>
      <c r="B24" s="91"/>
      <c r="C24" s="92" t="s">
        <v>54</v>
      </c>
      <c r="D24" s="93"/>
      <c r="E24" s="93"/>
      <c r="F24" s="93"/>
      <c r="G24" s="93"/>
      <c r="H24" s="94"/>
    </row>
    <row r="25" spans="1:9" s="41" customFormat="1" ht="45" hidden="1" customHeight="1" x14ac:dyDescent="0.25">
      <c r="A25" s="95" t="s">
        <v>22</v>
      </c>
      <c r="B25" s="78" t="s">
        <v>41</v>
      </c>
      <c r="C25" s="79" t="s">
        <v>42</v>
      </c>
      <c r="D25" s="80"/>
      <c r="E25" s="101"/>
      <c r="F25" s="101"/>
      <c r="G25" s="101"/>
      <c r="H25" s="81">
        <f>G25</f>
        <v>0</v>
      </c>
    </row>
    <row r="26" spans="1:9" s="41" customFormat="1" ht="47.25" customHeight="1" x14ac:dyDescent="0.25">
      <c r="A26" s="95" t="s">
        <v>23</v>
      </c>
      <c r="B26" s="78" t="s">
        <v>154</v>
      </c>
      <c r="C26" s="79" t="s">
        <v>155</v>
      </c>
      <c r="D26" s="80"/>
      <c r="E26" s="101"/>
      <c r="F26" s="101"/>
      <c r="G26" s="101"/>
      <c r="H26" s="81">
        <f>G26</f>
        <v>0</v>
      </c>
    </row>
    <row r="27" spans="1:9" s="41" customFormat="1" ht="24.75" customHeight="1" x14ac:dyDescent="0.25">
      <c r="A27" s="95" t="s">
        <v>24</v>
      </c>
      <c r="B27" s="78" t="s">
        <v>44</v>
      </c>
      <c r="C27" s="79" t="s">
        <v>43</v>
      </c>
      <c r="D27" s="80"/>
      <c r="E27" s="101"/>
      <c r="F27" s="101"/>
      <c r="G27" s="101"/>
      <c r="H27" s="81">
        <f>G27</f>
        <v>0</v>
      </c>
    </row>
    <row r="28" spans="1:9" s="41" customFormat="1" ht="16.149999999999999" customHeight="1" x14ac:dyDescent="0.25">
      <c r="A28" s="77"/>
      <c r="B28" s="78"/>
      <c r="C28" s="79" t="s">
        <v>56</v>
      </c>
      <c r="D28" s="80"/>
      <c r="E28" s="80"/>
      <c r="F28" s="80"/>
      <c r="G28" s="80">
        <f>G27+G26+G25</f>
        <v>0</v>
      </c>
      <c r="H28" s="81">
        <f>H27+H26+H25</f>
        <v>0</v>
      </c>
    </row>
    <row r="29" spans="1:9" s="41" customFormat="1" ht="16.149999999999999" customHeight="1" x14ac:dyDescent="0.25">
      <c r="A29" s="77"/>
      <c r="B29" s="78"/>
      <c r="C29" s="79" t="s">
        <v>57</v>
      </c>
      <c r="D29" s="80">
        <f>D23</f>
        <v>686.15</v>
      </c>
      <c r="E29" s="80">
        <f>E23</f>
        <v>0</v>
      </c>
      <c r="F29" s="80">
        <f>F23</f>
        <v>0</v>
      </c>
      <c r="G29" s="80">
        <f>G28+G23</f>
        <v>13.24</v>
      </c>
      <c r="H29" s="81">
        <f>H28+H23</f>
        <v>699.39</v>
      </c>
    </row>
    <row r="30" spans="1:9" s="41" customFormat="1" ht="16.149999999999999" customHeight="1" x14ac:dyDescent="0.25">
      <c r="A30" s="77" t="s">
        <v>25</v>
      </c>
      <c r="B30" s="78" t="s">
        <v>32</v>
      </c>
      <c r="C30" s="79" t="s">
        <v>46</v>
      </c>
      <c r="D30" s="80">
        <f>D29*2%</f>
        <v>13.72</v>
      </c>
      <c r="E30" s="80">
        <f>E29*2%</f>
        <v>0</v>
      </c>
      <c r="F30" s="80">
        <f>F29*2%</f>
        <v>0</v>
      </c>
      <c r="G30" s="80">
        <f>G29*2%</f>
        <v>0.26</v>
      </c>
      <c r="H30" s="81">
        <f>G30+F30+E30+D30</f>
        <v>13.98</v>
      </c>
      <c r="I30" s="102"/>
    </row>
    <row r="31" spans="1:9" s="171" customFormat="1" ht="16.149999999999999" customHeight="1" x14ac:dyDescent="0.25">
      <c r="A31" s="165" t="s">
        <v>26</v>
      </c>
      <c r="B31" s="166"/>
      <c r="C31" s="167" t="s">
        <v>47</v>
      </c>
      <c r="D31" s="168">
        <f>D30+D29</f>
        <v>699.87</v>
      </c>
      <c r="E31" s="168">
        <f>E30+E29</f>
        <v>0</v>
      </c>
      <c r="F31" s="168">
        <f>F30+F29</f>
        <v>0</v>
      </c>
      <c r="G31" s="168">
        <f>G30+G29</f>
        <v>13.5</v>
      </c>
      <c r="H31" s="169">
        <f>H30+H29</f>
        <v>713.37</v>
      </c>
      <c r="I31" s="170"/>
    </row>
    <row r="32" spans="1:9" s="41" customFormat="1" ht="16.149999999999999" hidden="1" customHeight="1" x14ac:dyDescent="0.25">
      <c r="A32" s="77" t="s">
        <v>27</v>
      </c>
      <c r="B32" s="78"/>
      <c r="C32" s="79" t="s">
        <v>48</v>
      </c>
      <c r="D32" s="80">
        <f>D31*18%</f>
        <v>125.98</v>
      </c>
      <c r="E32" s="80">
        <f>E31*18%</f>
        <v>0</v>
      </c>
      <c r="F32" s="80">
        <f>F31*18%</f>
        <v>0</v>
      </c>
      <c r="G32" s="80">
        <f>G31*18%</f>
        <v>2.4300000000000002</v>
      </c>
      <c r="H32" s="81">
        <f>G32+F32+E32+D32</f>
        <v>128.41</v>
      </c>
      <c r="I32" s="102"/>
    </row>
    <row r="33" spans="1:9" s="41" customFormat="1" ht="16.149999999999999" hidden="1" customHeight="1" thickBot="1" x14ac:dyDescent="0.3">
      <c r="A33" s="103" t="s">
        <v>28</v>
      </c>
      <c r="B33" s="104"/>
      <c r="C33" s="105" t="s">
        <v>49</v>
      </c>
      <c r="D33" s="106">
        <f>D32+D31</f>
        <v>825.85</v>
      </c>
      <c r="E33" s="106">
        <f>E32+E31</f>
        <v>0</v>
      </c>
      <c r="F33" s="106">
        <f>F32+F31</f>
        <v>0</v>
      </c>
      <c r="G33" s="106">
        <f>G32+G31</f>
        <v>15.93</v>
      </c>
      <c r="H33" s="107">
        <f>H32+H31</f>
        <v>841.78</v>
      </c>
      <c r="I33" s="102"/>
    </row>
    <row r="34" spans="1:9" ht="16.149999999999999" customHeight="1" x14ac:dyDescent="0.25">
      <c r="A34" s="284"/>
      <c r="B34" s="285"/>
      <c r="C34" s="285"/>
      <c r="D34" s="285"/>
      <c r="E34" s="285"/>
      <c r="F34" s="285"/>
      <c r="G34" s="285"/>
      <c r="H34" s="285"/>
    </row>
    <row r="35" spans="1:9" ht="16.5" customHeight="1" x14ac:dyDescent="0.25">
      <c r="A35" s="286" t="s">
        <v>33</v>
      </c>
      <c r="B35" s="285"/>
      <c r="C35" s="285"/>
      <c r="D35" s="287"/>
      <c r="E35" s="287"/>
      <c r="F35" s="287"/>
      <c r="G35" s="287"/>
      <c r="H35" s="287"/>
    </row>
    <row r="36" spans="1:9" ht="16.149999999999999" customHeight="1" x14ac:dyDescent="0.25">
      <c r="A36" s="284" t="s">
        <v>34</v>
      </c>
      <c r="B36" s="285"/>
      <c r="C36" s="285"/>
      <c r="D36" s="285"/>
      <c r="E36" s="285"/>
      <c r="F36" s="285"/>
      <c r="G36" s="285"/>
      <c r="H36" s="285"/>
    </row>
    <row r="37" spans="1:9" ht="16.5" customHeight="1" x14ac:dyDescent="0.25">
      <c r="A37" s="286" t="s">
        <v>35</v>
      </c>
      <c r="B37" s="285"/>
      <c r="C37" s="285"/>
      <c r="D37" s="287"/>
      <c r="E37" s="287"/>
      <c r="F37" s="287"/>
      <c r="G37" s="287"/>
      <c r="H37" s="287"/>
    </row>
    <row r="38" spans="1:9" ht="16.149999999999999" customHeight="1" x14ac:dyDescent="0.25">
      <c r="A38" s="284" t="s">
        <v>34</v>
      </c>
      <c r="B38" s="285"/>
      <c r="C38" s="285"/>
      <c r="D38" s="285"/>
      <c r="E38" s="285"/>
      <c r="F38" s="285"/>
      <c r="G38" s="285"/>
      <c r="H38" s="285"/>
    </row>
    <row r="39" spans="1:9" ht="29.25" customHeight="1" x14ac:dyDescent="0.25">
      <c r="A39" s="286" t="s">
        <v>36</v>
      </c>
      <c r="B39" s="285"/>
      <c r="C39" s="38"/>
      <c r="D39" s="153"/>
      <c r="E39" s="287"/>
      <c r="F39" s="287"/>
      <c r="G39" s="287"/>
      <c r="H39" s="287"/>
    </row>
    <row r="40" spans="1:9" ht="16.149999999999999" customHeight="1" x14ac:dyDescent="0.25">
      <c r="A40" s="286"/>
      <c r="B40" s="285"/>
      <c r="C40" s="153"/>
      <c r="D40" s="153"/>
      <c r="E40" s="285"/>
      <c r="F40" s="285"/>
      <c r="G40" s="285"/>
      <c r="H40" s="285"/>
    </row>
    <row r="41" spans="1:9" x14ac:dyDescent="0.25">
      <c r="A41" s="286" t="s">
        <v>6</v>
      </c>
      <c r="B41" s="285"/>
      <c r="C41" s="289"/>
      <c r="D41" s="289"/>
      <c r="E41" s="289"/>
      <c r="F41" s="289"/>
      <c r="G41" s="289"/>
      <c r="H41" s="289"/>
    </row>
    <row r="42" spans="1:9" x14ac:dyDescent="0.25">
      <c r="A42" s="288" t="s">
        <v>37</v>
      </c>
      <c r="B42" s="285"/>
      <c r="C42" s="285"/>
      <c r="D42" s="285"/>
      <c r="E42" s="285"/>
      <c r="F42" s="285"/>
      <c r="G42" s="285"/>
      <c r="H42" s="285"/>
    </row>
  </sheetData>
  <mergeCells count="24">
    <mergeCell ref="A42:D42"/>
    <mergeCell ref="E42:H42"/>
    <mergeCell ref="A38:H38"/>
    <mergeCell ref="A39:B39"/>
    <mergeCell ref="E39:H39"/>
    <mergeCell ref="A40:B40"/>
    <mergeCell ref="E40:H40"/>
    <mergeCell ref="A41:B41"/>
    <mergeCell ref="C41:D41"/>
    <mergeCell ref="E41:H41"/>
    <mergeCell ref="A34:H34"/>
    <mergeCell ref="A35:C35"/>
    <mergeCell ref="D35:H35"/>
    <mergeCell ref="A36:H36"/>
    <mergeCell ref="A37:C37"/>
    <mergeCell ref="D37:H37"/>
    <mergeCell ref="A1:H1"/>
    <mergeCell ref="A2:H2"/>
    <mergeCell ref="A3:H3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1</vt:lpstr>
      <vt:lpstr>Сравнение НЦС и проектн сметы 2</vt:lpstr>
      <vt:lpstr>Сравнение НЦС </vt:lpstr>
      <vt:lpstr>Пандусы</vt:lpstr>
      <vt:lpstr>Ограждения</vt:lpstr>
      <vt:lpstr>Флагштоки</vt:lpstr>
      <vt:lpstr>Система вызова первонала для МГ</vt:lpstr>
      <vt:lpstr>Оборудование</vt:lpstr>
      <vt:lpstr>Фоновое озвуч.катка</vt:lpstr>
      <vt:lpstr>Наружные сети связи</vt:lpstr>
      <vt:lpstr>Система АОВ</vt:lpstr>
      <vt:lpstr>КИПиА</vt:lpstr>
      <vt:lpstr>Система оперативной связи</vt:lpstr>
      <vt:lpstr>Разрушение валунов</vt:lpstr>
      <vt:lpstr>КИПиА!Заголовки_для_печати</vt:lpstr>
      <vt:lpstr>'Сравнение НЦС '!Заголовки_для_печати</vt:lpstr>
      <vt:lpstr>'Сравнение НЦС и проектн сметы 2'!Заголовки_для_печати</vt:lpstr>
      <vt:lpstr>'1'!Область_печати</vt:lpstr>
      <vt:lpstr>'Сравнение НЦС '!Область_печати</vt:lpstr>
      <vt:lpstr>'Сравнение НЦС и проектн сметы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В.А.</dc:creator>
  <cp:lastModifiedBy>Анастасия Малышева</cp:lastModifiedBy>
  <cp:lastPrinted>2022-04-08T08:56:04Z</cp:lastPrinted>
  <dcterms:created xsi:type="dcterms:W3CDTF">2014-05-08T09:51:02Z</dcterms:created>
  <dcterms:modified xsi:type="dcterms:W3CDTF">2024-03-04T12:54:41Z</dcterms:modified>
</cp:coreProperties>
</file>