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Нургалиев РГ\ЗК 3D тренажеры ГБПОУ ЧЕЛЯБИНСКИЙ ЭНЕРГЕТИЧЕСКИЙ КОЛЛЕДЖ ИМ. С.М. КИРОВА\"/>
    </mc:Choice>
  </mc:AlternateContent>
  <xr:revisionPtr revIDLastSave="0" documentId="13_ncr:1_{C8BC13F1-415B-4BB4-B0BC-17CC417F7BC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Лист2" sheetId="13" r:id="rId1"/>
  </sheets>
  <definedNames>
    <definedName name="_xlnm._FilterDatabase" localSheetId="0" hidden="1">Лист2!$A$7:$N$13</definedName>
    <definedName name="_xlnm.Print_Titles" localSheetId="0">Лист2!$1:$7</definedName>
    <definedName name="_xlnm.Print_Area" localSheetId="0">Лист2!$A$1:$N$23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3" l="1"/>
  <c r="L11" i="13" s="1"/>
  <c r="M11" i="13" s="1"/>
  <c r="N11" i="13"/>
  <c r="J9" i="13" l="1"/>
  <c r="L9" i="13" s="1"/>
  <c r="M9" i="13" s="1"/>
  <c r="N9" i="13"/>
  <c r="J10" i="13"/>
  <c r="L10" i="13" s="1"/>
  <c r="M10" i="13" s="1"/>
  <c r="N10" i="13"/>
  <c r="N8" i="13" l="1"/>
  <c r="J8" i="13" l="1"/>
  <c r="L8" i="13" s="1"/>
  <c r="M8" i="13" l="1"/>
  <c r="N13" i="13" l="1"/>
  <c r="N18" i="13" s="1"/>
  <c r="N16" i="13" l="1"/>
</calcChain>
</file>

<file path=xl/sharedStrings.xml><?xml version="1.0" encoding="utf-8"?>
<sst xmlns="http://schemas.openxmlformats.org/spreadsheetml/2006/main" count="25" uniqueCount="25">
  <si>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</si>
  <si>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</si>
  <si>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</si>
  <si>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</si>
  <si>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</si>
  <si>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</si>
  <si>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</si>
  <si>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</si>
  <si>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</si>
  <si>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</si>
  <si>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</si>
  <si>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</si>
  <si>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</si>
  <si>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</si>
  <si>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</si>
  <si>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2</t>
  </si>
  <si>
    <t>3</t>
  </si>
  <si>
    <t>4</t>
  </si>
  <si>
    <t>Коммерческое предложение 6</t>
  </si>
  <si>
    <t>Коммерческое предложение 7</t>
  </si>
  <si>
    <t>Компьютерный имитационный тренажер 3D "Монтаж и проверка трехфазного счетчика" Локальная версия</t>
  </si>
  <si>
    <t>Компьютерный имитационный тренажер 3D "Трансформаторная Подстанция 110/35/10(6) кВ. Проведения осмотра" Локальная версия</t>
  </si>
  <si>
    <t>Компьютерный имитационный тренажер 3D "Тренажер определения неучтенного потребления (ТОНП)", базовая версия Локальная версия</t>
  </si>
  <si>
    <t>Обоснование начальной (максимальной) цены договора на поставку 3D тренажеров для нужд ГБПОУ «Челябинский энергетический колледж им. С.М. Кирова»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</si>
  <si>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Компьютерный имитационный тренажер 3D  "Проверка трансформатора тока 110 кВ",  базовая версия Локальная версия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</si>
</sst>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Alignment="0"/>
  </cellStyleXfs>
  <cellXfs count="48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4" fontId="0" fillId="0" borderId="8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27"/>
  <sheetViews>
    <sheetView tabSelected="1" view="pageBreakPreview" zoomScaleNormal="100" zoomScaleSheetLayoutView="100" workbookViewId="0">
      <selection activeCell="N13" sqref="N13"/>
    </sheetView>
  </sheetViews>
  <sheetFormatPr defaultRowHeight="15" x14ac:dyDescent="0.25"/>
  <cols>
    <col min="1" max="1" width="6.5703125" style="25" customWidth="1"/>
    <col min="2" max="2" width="33.85546875" style="16" customWidth="1"/>
    <col min="3" max="5" width="18" style="23" customWidth="1"/>
    <col min="6" max="9" width="18" style="23" hidden="1" customWidth="1"/>
    <col min="10" max="10" width="14.85546875" style="25" customWidth="1"/>
    <col min="11" max="11" width="11.28515625" style="26" customWidth="1"/>
    <col min="12" max="12" width="14" style="25" customWidth="1"/>
    <col min="13" max="13" width="8" style="25" customWidth="1"/>
    <col min="14" max="14" width="18.140625" style="25" customWidth="1"/>
    <col min="15" max="15" width="18.140625" style="18" customWidth="1"/>
    <col min="16" max="17" width="18.140625" style="19" customWidth="1"/>
    <col min="18" max="16384" width="9.140625" style="19"/>
  </cols>
  <sheetData>
    <row r="1" spans="1:16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67.5" customHeight="1" x14ac:dyDescent="0.25">
      <c r="A4" s="41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ht="37.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6" ht="37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6" s="2" customFormat="1" ht="30" x14ac:dyDescent="0.25">
      <c r="A7" s="8" t="s">
        <v>8</v>
      </c>
      <c r="B7" s="14" t="s">
        <v>3</v>
      </c>
      <c r="C7" s="10" t="s">
        <v>4</v>
      </c>
      <c r="D7" s="10" t="s">
        <v>5</v>
      </c>
      <c r="E7" s="10" t="s">
        <v>6</v>
      </c>
      <c r="F7" s="10" t="s">
        <v>9</v>
      </c>
      <c r="G7" s="10" t="s">
        <v>10</v>
      </c>
      <c r="H7" s="10" t="s">
        <v>18</v>
      </c>
      <c r="I7" s="10" t="s">
        <v>19</v>
      </c>
      <c r="J7" s="8" t="s">
        <v>0</v>
      </c>
      <c r="K7" s="9" t="s">
        <v>1</v>
      </c>
      <c r="L7" s="42" t="s">
        <v>2</v>
      </c>
      <c r="M7" s="43"/>
      <c r="N7" s="8" t="s">
        <v>11</v>
      </c>
      <c r="O7" s="11"/>
    </row>
    <row r="8" spans="1:16" s="2" customFormat="1" ht="75" x14ac:dyDescent="0.25">
      <c r="A8" s="12" t="s">
        <v>14</v>
      </c>
      <c r="B8" s="32" t="s">
        <v>21</v>
      </c>
      <c r="C8" s="20">
        <v>44500</v>
      </c>
      <c r="D8" s="21">
        <v>45000</v>
      </c>
      <c r="E8" s="22">
        <v>43182.5</v>
      </c>
      <c r="F8" s="28"/>
      <c r="G8" s="22"/>
      <c r="H8" s="22"/>
      <c r="I8" s="22"/>
      <c r="J8" s="7">
        <f>ROUND(AVERAGE(C8:I8),2)</f>
        <v>44227.5</v>
      </c>
      <c r="K8" s="38">
        <v>25</v>
      </c>
      <c r="L8" s="6">
        <f>ROUND(_xlfn.STDEV.S(C8:I8)/J8*100,2)</f>
        <v>2.12</v>
      </c>
      <c r="M8" s="31" t="str">
        <f>IF(L8&lt;33,"&lt;33","&gt;33")</f>
        <v>&lt;33</v>
      </c>
      <c r="N8" s="30">
        <f>ROUND(((K8/(COUNT(C8:I8))*(C8+D8+E8+F8+G8+H8+I8))),2)</f>
        <v>1105687.5</v>
      </c>
      <c r="O8" s="11"/>
      <c r="P8" s="17"/>
    </row>
    <row r="9" spans="1:16" s="2" customFormat="1" ht="75" x14ac:dyDescent="0.25">
      <c r="A9" s="12" t="s">
        <v>15</v>
      </c>
      <c r="B9" s="32" t="s">
        <v>22</v>
      </c>
      <c r="C9" s="20">
        <v>41000</v>
      </c>
      <c r="D9" s="21">
        <v>43000</v>
      </c>
      <c r="E9" s="22">
        <v>38000</v>
      </c>
      <c r="F9" s="28"/>
      <c r="G9" s="22"/>
      <c r="H9" s="22"/>
      <c r="I9" s="22"/>
      <c r="J9" s="7">
        <f t="shared" ref="J9:J10" si="0">ROUND(AVERAGE(C9:I9),2)</f>
        <v>40666.67</v>
      </c>
      <c r="K9" s="38">
        <v>6</v>
      </c>
      <c r="L9" s="6">
        <f t="shared" ref="L9:L10" si="1">ROUND(_xlfn.STDEV.S(C9:I9)/J9*100,2)</f>
        <v>6.19</v>
      </c>
      <c r="M9" s="35" t="str">
        <f t="shared" ref="M9:M10" si="2">IF(L9&lt;33,"&lt;33","&gt;33")</f>
        <v>&lt;33</v>
      </c>
      <c r="N9" s="34">
        <f t="shared" ref="N9:N10" si="3">ROUND(((K9/(COUNT(C9:I9))*(C9+D9+E9+F9+G9+H9+I9))),2)</f>
        <v>244000</v>
      </c>
      <c r="O9" s="11"/>
      <c r="P9" s="17"/>
    </row>
    <row r="10" spans="1:16" s="2" customFormat="1" ht="60" x14ac:dyDescent="0.25">
      <c r="A10" s="12" t="s">
        <v>16</v>
      </c>
      <c r="B10" s="32" t="s">
        <v>20</v>
      </c>
      <c r="C10" s="20">
        <v>66000</v>
      </c>
      <c r="D10" s="21">
        <v>68000</v>
      </c>
      <c r="E10" s="22">
        <v>61750</v>
      </c>
      <c r="F10" s="28"/>
      <c r="G10" s="22"/>
      <c r="H10" s="22"/>
      <c r="I10" s="22"/>
      <c r="J10" s="7">
        <f t="shared" si="0"/>
        <v>65250</v>
      </c>
      <c r="K10" s="33">
        <v>6</v>
      </c>
      <c r="L10" s="6">
        <f t="shared" si="1"/>
        <v>4.8899999999999997</v>
      </c>
      <c r="M10" s="35" t="str">
        <f t="shared" si="2"/>
        <v>&lt;33</v>
      </c>
      <c r="N10" s="34">
        <f t="shared" si="3"/>
        <v>391500</v>
      </c>
      <c r="O10" s="11"/>
      <c r="P10" s="17"/>
    </row>
    <row r="11" spans="1:16" s="2" customFormat="1" ht="60" x14ac:dyDescent="0.25">
      <c r="A11" s="12" t="s">
        <v>17</v>
      </c>
      <c r="B11" s="32" t="s">
        <v>24</v>
      </c>
      <c r="C11" s="20">
        <v>142500</v>
      </c>
      <c r="D11" s="21">
        <v>143500</v>
      </c>
      <c r="E11" s="22">
        <v>141450</v>
      </c>
      <c r="F11" s="28"/>
      <c r="G11" s="22"/>
      <c r="H11" s="22"/>
      <c r="I11" s="22"/>
      <c r="J11" s="7">
        <f t="shared" ref="J11" si="4">ROUND(AVERAGE(C11:I11),2)</f>
        <v>142483.32999999999</v>
      </c>
      <c r="K11" s="33">
        <v>3</v>
      </c>
      <c r="L11" s="6">
        <f t="shared" ref="L11" si="5">ROUND(_xlfn.STDEV.S(C11:I11)/J11*100,2)</f>
        <v>0.72</v>
      </c>
      <c r="M11" s="37" t="str">
        <f t="shared" ref="M11" si="6">IF(L11&lt;33,"&lt;33","&gt;33")</f>
        <v>&lt;33</v>
      </c>
      <c r="N11" s="36">
        <f t="shared" ref="N11" si="7">ROUND(((K11/(COUNT(C11:I11))*(C11+D11+E11+F11+G11+H11+I11))),2)</f>
        <v>427450</v>
      </c>
      <c r="O11" s="11"/>
      <c r="P11" s="17"/>
    </row>
    <row r="12" spans="1:16" ht="21.75" customHeight="1" x14ac:dyDescent="0.25">
      <c r="A12" s="13"/>
      <c r="B12" s="44"/>
      <c r="C12" s="44"/>
      <c r="D12" s="44"/>
      <c r="E12" s="44"/>
      <c r="F12" s="45"/>
      <c r="G12" s="45"/>
      <c r="H12" s="45"/>
      <c r="I12" s="45"/>
      <c r="J12" s="45"/>
      <c r="K12" s="44"/>
      <c r="L12" s="45"/>
      <c r="M12" s="46"/>
      <c r="N12" s="1" t="s">
        <v>7</v>
      </c>
    </row>
    <row r="13" spans="1:16" s="3" customFormat="1" ht="21.75" customHeight="1" x14ac:dyDescent="0.25">
      <c r="A13" s="1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7"/>
      <c r="N13" s="1">
        <f>SUM(N8:N12)</f>
        <v>2168637.5</v>
      </c>
      <c r="O13" s="11"/>
    </row>
    <row r="14" spans="1:16" x14ac:dyDescent="0.25">
      <c r="A14" s="13"/>
      <c r="B14" s="15"/>
      <c r="D14" s="24"/>
      <c r="E14" s="24"/>
      <c r="F14" s="24"/>
      <c r="G14" s="24"/>
      <c r="H14" s="24"/>
      <c r="I14" s="24"/>
      <c r="L14" s="23"/>
      <c r="N14" s="29"/>
    </row>
    <row r="15" spans="1:16" x14ac:dyDescent="0.25">
      <c r="A15" s="5"/>
      <c r="D15" s="24"/>
      <c r="E15" s="24"/>
      <c r="F15" s="24"/>
      <c r="G15" s="24"/>
      <c r="H15" s="24"/>
      <c r="I15" s="24"/>
      <c r="L15" s="23"/>
      <c r="N15" s="1" t="s">
        <v>12</v>
      </c>
    </row>
    <row r="16" spans="1:16" x14ac:dyDescent="0.25">
      <c r="A16" s="5"/>
      <c r="L16" s="23"/>
      <c r="N16" s="1">
        <f>N13*0.05</f>
        <v>108431.875</v>
      </c>
    </row>
    <row r="17" spans="1:17" x14ac:dyDescent="0.25">
      <c r="A17" s="5"/>
      <c r="L17" s="23"/>
      <c r="N17" s="1" t="s">
        <v>13</v>
      </c>
    </row>
    <row r="18" spans="1:17" x14ac:dyDescent="0.25">
      <c r="A18" s="27"/>
      <c r="K18" s="23"/>
      <c r="L18" s="23"/>
      <c r="M18" s="23"/>
      <c r="N18" s="1">
        <f>N13*0.3</f>
        <v>650591.25</v>
      </c>
    </row>
    <row r="19" spans="1:17" s="26" customFormat="1" x14ac:dyDescent="0.25">
      <c r="A19" s="27"/>
      <c r="B19" s="16"/>
      <c r="C19" s="23"/>
      <c r="D19" s="23"/>
      <c r="E19" s="23"/>
      <c r="F19" s="23"/>
      <c r="G19" s="23"/>
      <c r="H19" s="23"/>
      <c r="I19" s="23"/>
      <c r="J19" s="25"/>
      <c r="L19" s="25"/>
      <c r="M19" s="25"/>
      <c r="N19" s="25"/>
      <c r="O19" s="18"/>
      <c r="P19" s="19"/>
      <c r="Q19" s="19"/>
    </row>
    <row r="20" spans="1:17" s="26" customFormat="1" x14ac:dyDescent="0.25">
      <c r="A20" s="27"/>
      <c r="B20" s="16"/>
      <c r="C20" s="23"/>
      <c r="D20" s="23"/>
      <c r="E20" s="23"/>
      <c r="F20" s="23"/>
      <c r="G20" s="23"/>
      <c r="H20" s="23"/>
      <c r="I20" s="23"/>
      <c r="J20" s="25"/>
      <c r="L20" s="25"/>
      <c r="M20" s="25"/>
      <c r="N20" s="25"/>
      <c r="O20" s="18"/>
      <c r="P20" s="19"/>
      <c r="Q20" s="19"/>
    </row>
    <row r="21" spans="1:17" s="26" customFormat="1" x14ac:dyDescent="0.25">
      <c r="A21" s="4"/>
      <c r="B21" s="16"/>
      <c r="C21" s="23"/>
      <c r="D21" s="23"/>
      <c r="E21" s="23"/>
      <c r="F21" s="23"/>
      <c r="G21" s="23"/>
      <c r="H21" s="23"/>
      <c r="I21" s="23"/>
      <c r="J21" s="25"/>
      <c r="L21" s="25"/>
      <c r="M21" s="25"/>
      <c r="N21" s="25"/>
      <c r="O21" s="18"/>
      <c r="P21" s="19"/>
      <c r="Q21" s="19"/>
    </row>
    <row r="22" spans="1:17" s="26" customFormat="1" x14ac:dyDescent="0.25">
      <c r="A22" s="25"/>
      <c r="B22" s="16"/>
      <c r="C22" s="23"/>
      <c r="D22" s="23"/>
      <c r="E22" s="23"/>
      <c r="F22" s="23"/>
      <c r="G22" s="23"/>
      <c r="H22" s="23"/>
      <c r="I22" s="23"/>
      <c r="J22" s="23"/>
      <c r="L22" s="25"/>
      <c r="M22" s="25"/>
      <c r="N22" s="25"/>
      <c r="O22" s="18"/>
      <c r="P22" s="19"/>
      <c r="Q22" s="19"/>
    </row>
    <row r="23" spans="1:17" s="26" customFormat="1" x14ac:dyDescent="0.25">
      <c r="A23" s="25"/>
      <c r="B23" s="16"/>
      <c r="C23" s="23"/>
      <c r="D23" s="23"/>
      <c r="E23" s="23"/>
      <c r="F23" s="23"/>
      <c r="G23" s="23"/>
      <c r="H23" s="23"/>
      <c r="I23" s="23"/>
      <c r="J23" s="25"/>
      <c r="L23" s="25"/>
      <c r="M23" s="25"/>
      <c r="N23" s="25"/>
      <c r="O23" s="18"/>
      <c r="P23" s="19"/>
      <c r="Q23" s="19"/>
    </row>
    <row r="24" spans="1:17" s="26" customFormat="1" x14ac:dyDescent="0.25">
      <c r="A24" s="25"/>
      <c r="B24" s="16"/>
      <c r="C24" s="23"/>
      <c r="D24" s="23"/>
      <c r="E24" s="23"/>
      <c r="F24" s="23"/>
      <c r="G24" s="23"/>
      <c r="H24" s="23"/>
      <c r="I24" s="23"/>
      <c r="J24" s="25"/>
      <c r="L24" s="25"/>
      <c r="M24" s="25"/>
      <c r="N24" s="25"/>
      <c r="O24" s="18"/>
      <c r="P24" s="19"/>
      <c r="Q24" s="19"/>
    </row>
    <row r="25" spans="1:17" s="26" customFormat="1" x14ac:dyDescent="0.25">
      <c r="A25" s="25"/>
      <c r="B25" s="16"/>
      <c r="C25" s="23"/>
      <c r="D25" s="23"/>
      <c r="E25" s="23"/>
      <c r="F25" s="23"/>
      <c r="G25" s="23"/>
      <c r="H25" s="23"/>
      <c r="I25" s="23"/>
      <c r="J25" s="25"/>
      <c r="L25" s="25"/>
      <c r="M25" s="25"/>
      <c r="N25" s="25"/>
      <c r="O25" s="18"/>
      <c r="P25" s="19"/>
      <c r="Q25" s="19"/>
    </row>
    <row r="26" spans="1:17" s="26" customFormat="1" x14ac:dyDescent="0.25">
      <c r="A26" s="25"/>
      <c r="B26" s="16"/>
      <c r="C26" s="23"/>
      <c r="D26" s="23"/>
      <c r="E26" s="23"/>
      <c r="F26" s="23"/>
      <c r="G26" s="23"/>
      <c r="H26" s="23"/>
      <c r="I26" s="23"/>
      <c r="J26" s="25"/>
      <c r="L26" s="25"/>
      <c r="M26" s="25"/>
      <c r="N26" s="25"/>
      <c r="O26" s="18"/>
      <c r="P26" s="19"/>
      <c r="Q26" s="19"/>
    </row>
    <row r="27" spans="1:17" s="26" customFormat="1" x14ac:dyDescent="0.25">
      <c r="A27" s="25"/>
      <c r="B27" s="16"/>
      <c r="C27" s="23"/>
      <c r="D27" s="23"/>
      <c r="E27" s="23"/>
      <c r="F27" s="23"/>
      <c r="G27" s="23"/>
      <c r="H27" s="23"/>
      <c r="I27" s="23"/>
      <c r="J27" s="25"/>
      <c r="L27" s="25"/>
      <c r="M27" s="25"/>
      <c r="N27" s="25"/>
      <c r="O27" s="18"/>
      <c r="P27" s="19"/>
      <c r="Q27" s="19"/>
    </row>
  </sheetData>
  <autoFilter ref="A7:N13" xr:uid="{C567246F-E8A8-4FAB-B2F8-6C94E1B84AE8}">
    <filterColumn colId="11" showButton="0"/>
  </autoFilter>
  <mergeCells count="4">
    <mergeCell ref="A1:N3"/>
    <mergeCell ref="A4:N6"/>
    <mergeCell ref="L7:M7"/>
    <mergeCell ref="B12:M13"/>
  </mergeCells>
  <phoneticPr fontId="2" type="noConversion"/>
  <conditionalFormatting sqref="M8:M11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User90</cp:lastModifiedBy>
  <cp:lastPrinted>2022-02-25T05:33:42Z</cp:lastPrinted>
  <dcterms:created xsi:type="dcterms:W3CDTF">2021-04-05T09:35:27Z</dcterms:created>
  <dcterms:modified xsi:type="dcterms:W3CDTF">2024-03-22T09:45:15Z</dcterms:modified>
</cp:coreProperties>
</file>