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00" activeTab="0"/>
  </bookViews>
  <sheets>
    <sheet name="Расчет цены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<sst xmlns="http://schemas.openxmlformats.org/spreadsheetml/2006/main" count="64" uniqueCount="45">
  <si>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№</t>
  </si>
  <si>
    <t>Ед. изм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</si>
  <si>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</si>
  <si>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</si>
  <si>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</si>
  <si>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</si>
  <si>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</si>
  <si>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</si>
  <si>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</si>
  <si>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</si>
  <si>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В результате проведенного расчета Н(М)ЦК, ЦКЕП контракта составила:</t>
  </si>
  <si>
    <t>Количество</t>
  </si>
  <si>
    <t>ИТОГО (П1+П2+П3):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</si>
  <si>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</si>
  <si>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 xml:space="preserve">Поставщик № 1 </t>
  </si>
  <si>
    <t xml:space="preserve">Поставщик  № 2          </t>
  </si>
  <si>
    <t xml:space="preserve">Поставщик  № 3 </t>
  </si>
  <si>
    <r>
      <t>Расчет Н(М)ЦК по формуле</t>
    </r>
    <r>
      <rPr>
        <sz val="12"/>
        <color indexed="8"/>
        <rFont val="Times New Roman"/>
        <family val="1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</si>
  <si>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**При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</si>
  <si>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>Наименование  товара</t>
  </si>
  <si>
    <t>дезинфектор 33л.</t>
  </si>
  <si>
    <t>ШТ.</t>
  </si>
  <si>
    <t>ph-Минус 35л</t>
  </si>
  <si>
    <t>коагулянт 35л</t>
  </si>
  <si>
    <t>Таблетки для тестирования химического состава воды DPD, 20 шт</t>
  </si>
  <si>
    <t>Таблетки для тестирования химического состава воды Phenol red, 20 шт</t>
  </si>
  <si>
    <t>альгицид 30 л</t>
  </si>
  <si>
    <t>антисептик (очислитель) 1 л</t>
  </si>
  <si>
    <t>шланг для пылесоса</t>
  </si>
  <si>
    <t>пог.м.</t>
  </si>
  <si>
    <t>штанга для пылесоса</t>
  </si>
  <si>
    <t>щетка для пылесоса</t>
  </si>
  <si>
    <t>Обоснование начальной (максимальной) цены договора, цены договора, заключаемого с единственным поставщиком (подрядчиком, исполнителем) (Н(М)ЦД, ЦДЕП)</t>
  </si>
  <si>
    <t>В результате проведенного расчета Н(М)ЦД, ЦДЕП договора составила:</t>
  </si>
  <si>
    <r>
      <t xml:space="preserve">коэффициент вариации цен V (%)           </t>
    </r>
    <r>
      <rPr>
        <sz val="10"/>
        <rFont val="Arial"/>
        <family val="2"/>
      </rPr>
      <t xml:space="preserve">         (не должен превышать 33%)</t>
    </r>
  </si>
  <si>
    <r>
      <t>Расчет Н(М)ЦК по формуле</t>
    </r>
    <r>
      <rPr>
        <sz val="10"/>
        <rFont val="Arial"/>
        <family val="2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</si>
  <si>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Количество </t>
  </si>
  <si>
    <t>Наименование  товара/работы/услуги</t>
  </si>
  <si>
    <t>_________Н.А. Ярченко</t>
  </si>
  <si>
    <t>______________О.П. Жигульская</t>
  </si>
  <si>
    <t>шт</t>
  </si>
  <si>
    <t xml:space="preserve">Исполнитель № 1 КП Коммерческое предложение </t>
  </si>
  <si>
    <t xml:space="preserve">Исполнитель  № 2 КП Коммерческое предложение </t>
  </si>
  <si>
    <t xml:space="preserve">Исполнитель  № 3 Коммерческое предложение </t>
  </si>
  <si>
    <t>Стенд-планшет светодинамический «Маршрутизация перевозок»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</si>
</sst>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 vertical="center"/>
    </xf>
    <xf numFmtId="43" fontId="1" fillId="0" borderId="0" xfId="61" applyAlignment="1">
      <alignment/>
    </xf>
    <xf numFmtId="0" fontId="4" fillId="0" borderId="0" xfId="0" applyFont="1" applyBorder="1" applyAlignment="1">
      <alignment horizontal="right" wrapText="1"/>
    </xf>
    <xf numFmtId="0" fontId="7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43" fontId="1" fillId="0" borderId="0" xfId="61" applyFont="1" applyAlignment="1">
      <alignment/>
    </xf>
    <xf numFmtId="43" fontId="1" fillId="0" borderId="10" xfId="61" applyBorder="1" applyAlignment="1">
      <alignment horizontal="center" vertical="top" wrapText="1"/>
    </xf>
    <xf numFmtId="43" fontId="1" fillId="0" borderId="10" xfId="61" applyBorder="1" applyAlignment="1">
      <alignment/>
    </xf>
    <xf numFmtId="43" fontId="1" fillId="33" borderId="0" xfId="61" applyFill="1" applyAlignment="1">
      <alignment/>
    </xf>
    <xf numFmtId="43" fontId="1" fillId="0" borderId="0" xfId="61" applyBorder="1" applyAlignment="1">
      <alignment horizontal="right" wrapText="1"/>
    </xf>
    <xf numFmtId="43" fontId="1" fillId="33" borderId="10" xfId="61" applyFill="1" applyBorder="1" applyAlignment="1">
      <alignment horizontal="center" vertical="top" wrapText="1"/>
    </xf>
    <xf numFmtId="43" fontId="1" fillId="34" borderId="10" xfId="61" applyFill="1" applyBorder="1" applyAlignment="1">
      <alignment/>
    </xf>
    <xf numFmtId="43" fontId="1" fillId="35" borderId="10" xfId="6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center" wrapText="1"/>
    </xf>
    <xf numFmtId="43" fontId="1" fillId="0" borderId="10" xfId="6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638425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2764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35147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63325" y="32004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3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2764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35147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32004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80" zoomScaleNormal="80" zoomScalePageLayoutView="0" workbookViewId="0" topLeftCell="A3">
      <selection activeCell="B5" sqref="B5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5" width="14.57421875" style="11" customWidth="1"/>
    <col min="6" max="6" width="16.421875" style="11" customWidth="1"/>
    <col min="7" max="7" width="17.421875" style="11" customWidth="1"/>
    <col min="8" max="8" width="15.7109375" style="11" customWidth="1"/>
    <col min="9" max="9" width="18.28125" style="11" customWidth="1"/>
    <col min="10" max="10" width="17.28125" style="28" customWidth="1"/>
    <col min="11" max="11" width="27.28125" style="11" customWidth="1"/>
    <col min="12" max="13" width="15.57421875" style="11" customWidth="1"/>
    <col min="14" max="14" width="16.57421875" style="11" customWidth="1"/>
    <col min="15" max="15" width="14.7109375" style="1" customWidth="1"/>
    <col min="16" max="16" width="9.140625" style="1" customWidth="1"/>
    <col min="17" max="19" width="17.421875" style="11" customWidth="1"/>
    <col min="20" max="20" width="14.8515625" style="1" customWidth="1"/>
    <col min="21" max="21" width="11.7109375" style="1" bestFit="1" customWidth="1"/>
    <col min="22" max="16384" width="9.140625" style="1" customWidth="1"/>
  </cols>
  <sheetData>
    <row r="1" spans="11:14" ht="15.75" customHeight="1">
      <c r="K1" s="29"/>
      <c r="L1" s="29"/>
      <c r="M1" s="29"/>
      <c r="N1" s="29"/>
    </row>
    <row r="2" spans="1:14" ht="39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37</v>
      </c>
      <c r="C3" s="37" t="s">
        <v>1</v>
      </c>
      <c r="D3" s="37" t="s">
        <v>36</v>
      </c>
      <c r="E3" s="38" t="s">
        <v>2</v>
      </c>
      <c r="F3" s="38"/>
      <c r="G3" s="38"/>
      <c r="H3" s="39" t="s">
        <v>3</v>
      </c>
      <c r="I3" s="39"/>
      <c r="J3" s="39"/>
      <c r="K3" s="34" t="s">
        <v>4</v>
      </c>
      <c r="L3" s="34"/>
      <c r="M3" s="34"/>
      <c r="N3" s="34"/>
    </row>
    <row r="4" spans="1:14" ht="218.25" customHeight="1">
      <c r="A4" s="37"/>
      <c r="B4" s="37"/>
      <c r="C4" s="37"/>
      <c r="D4" s="37"/>
      <c r="E4" s="32" t="s">
        <v>41</v>
      </c>
      <c r="F4" s="32" t="s">
        <v>42</v>
      </c>
      <c r="G4" s="32" t="s">
        <v>43</v>
      </c>
      <c r="H4" s="26" t="s">
        <v>5</v>
      </c>
      <c r="I4" s="26" t="s">
        <v>6</v>
      </c>
      <c r="J4" s="30" t="s">
        <v>34</v>
      </c>
      <c r="K4" s="26" t="s">
        <v>35</v>
      </c>
      <c r="L4" s="26" t="s">
        <v>7</v>
      </c>
      <c r="M4" s="26" t="s">
        <v>8</v>
      </c>
      <c r="N4" s="26" t="s">
        <v>9</v>
      </c>
    </row>
    <row r="5" spans="1:14" ht="58.5" customHeight="1">
      <c r="A5" s="33">
        <v>1</v>
      </c>
      <c r="B5" s="33" t="s">
        <v>44</v>
      </c>
      <c r="C5" s="33" t="s">
        <v>40</v>
      </c>
      <c r="D5" s="33">
        <v>1</v>
      </c>
      <c r="E5" s="32">
        <v>96320</v>
      </c>
      <c r="F5" s="32">
        <v>101140</v>
      </c>
      <c r="G5" s="32">
        <v>105950</v>
      </c>
      <c r="H5" s="26">
        <f>ROUND(AVERAGE(E5:G5),2)</f>
        <v>101136.67</v>
      </c>
      <c r="I5" s="26">
        <f>SQRT((((SUM((POWER(E5-H5,2)),(POWER(F5-H5,2)),(POWER(G5-H5,2))))/(COLUMNS(E5:G5)-1))))</f>
        <v>4815.000865352986</v>
      </c>
      <c r="J5" s="30">
        <f>I5/H5*100</f>
        <v>4.760885310296439</v>
      </c>
      <c r="K5" s="26">
        <f>D5*H5</f>
        <v>101136.67</v>
      </c>
      <c r="L5" s="26">
        <f>K5/D5</f>
        <v>101136.67</v>
      </c>
      <c r="M5" s="26">
        <f>ROUNDDOWN(L5,2)</f>
        <v>101136.67</v>
      </c>
      <c r="N5" s="26">
        <f>H5*D5</f>
        <v>101136.67</v>
      </c>
    </row>
    <row r="6" spans="1:19" ht="30" customHeight="1">
      <c r="A6" s="15" t="s">
        <v>33</v>
      </c>
      <c r="B6" s="15"/>
      <c r="C6" s="15"/>
      <c r="D6" s="15"/>
      <c r="E6" s="27"/>
      <c r="F6" s="27"/>
      <c r="G6" s="27" t="s">
        <v>38</v>
      </c>
      <c r="H6" s="27"/>
      <c r="I6" s="27"/>
      <c r="J6" s="31"/>
      <c r="K6" s="27"/>
      <c r="L6" s="27"/>
      <c r="M6" s="27"/>
      <c r="N6" s="27">
        <f>SUM(N5:N5)</f>
        <v>101136.67</v>
      </c>
      <c r="Q6" s="25"/>
      <c r="R6" s="25"/>
      <c r="S6" s="25"/>
    </row>
    <row r="9" spans="1:14" ht="53.25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6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6" ht="12.75">
      <c r="K16" s="11" t="s">
        <v>39</v>
      </c>
    </row>
  </sheetData>
  <sheetProtection selectLockedCells="1" selectUnlockedCells="1"/>
  <mergeCells count="10">
    <mergeCell ref="K3:N3"/>
    <mergeCell ref="A9:N9"/>
    <mergeCell ref="A10:N10"/>
    <mergeCell ref="A2:N2"/>
    <mergeCell ref="A3:A4"/>
    <mergeCell ref="B3:B4"/>
    <mergeCell ref="C3:C4"/>
    <mergeCell ref="D3:D4"/>
    <mergeCell ref="E3:G3"/>
    <mergeCell ref="H3:J3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zoomScalePageLayoutView="0" workbookViewId="0" topLeftCell="A5">
      <selection activeCell="S12" sqref="S12:S14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7" width="13.00390625" style="1" hidden="1" customWidth="1"/>
    <col min="8" max="8" width="15.7109375" style="1" hidden="1" customWidth="1"/>
    <col min="9" max="9" width="18.28125" style="1" hidden="1" customWidth="1"/>
    <col min="10" max="10" width="17.28125" style="2" hidden="1" customWidth="1"/>
    <col min="11" max="11" width="27.28125" style="1" hidden="1" customWidth="1"/>
    <col min="12" max="13" width="15.57421875" style="1" hidden="1" customWidth="1"/>
    <col min="14" max="14" width="16.57421875" style="1" hidden="1" customWidth="1"/>
    <col min="15" max="15" width="11.7109375" style="1" customWidth="1"/>
    <col min="16" max="16" width="19.140625" style="1" customWidth="1"/>
    <col min="17" max="19" width="17.421875" style="11" customWidth="1"/>
    <col min="20" max="20" width="16.28125" style="11" customWidth="1"/>
    <col min="21" max="16384" width="9.140625" style="1" customWidth="1"/>
  </cols>
  <sheetData>
    <row r="1" spans="11:14" ht="15.75" customHeight="1">
      <c r="K1" s="12"/>
      <c r="L1" s="12"/>
      <c r="M1" s="12"/>
      <c r="N1" s="12"/>
    </row>
    <row r="2" spans="1:14" ht="3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19</v>
      </c>
      <c r="C3" s="37" t="s">
        <v>1</v>
      </c>
      <c r="D3" s="37" t="s">
        <v>11</v>
      </c>
      <c r="E3" s="41" t="s">
        <v>2</v>
      </c>
      <c r="F3" s="41"/>
      <c r="G3" s="41"/>
      <c r="H3" s="42" t="s">
        <v>3</v>
      </c>
      <c r="I3" s="42"/>
      <c r="J3" s="42"/>
      <c r="K3" s="43" t="s">
        <v>4</v>
      </c>
      <c r="L3" s="43"/>
      <c r="M3" s="43"/>
      <c r="N3" s="43"/>
    </row>
    <row r="4" spans="1:14" ht="218.25" customHeight="1">
      <c r="A4" s="37"/>
      <c r="B4" s="37"/>
      <c r="C4" s="37"/>
      <c r="D4" s="37"/>
      <c r="E4" s="13" t="s">
        <v>14</v>
      </c>
      <c r="F4" s="13" t="s">
        <v>15</v>
      </c>
      <c r="G4" s="13" t="s">
        <v>16</v>
      </c>
      <c r="H4" s="3" t="s">
        <v>5</v>
      </c>
      <c r="I4" s="3" t="s">
        <v>6</v>
      </c>
      <c r="J4" s="4" t="s">
        <v>13</v>
      </c>
      <c r="K4" s="3" t="s">
        <v>17</v>
      </c>
      <c r="L4" s="3" t="s">
        <v>7</v>
      </c>
      <c r="M4" s="3" t="s">
        <v>8</v>
      </c>
      <c r="N4" s="3" t="s">
        <v>9</v>
      </c>
    </row>
    <row r="5" spans="1:20" ht="39" customHeight="1">
      <c r="A5" s="5">
        <v>1</v>
      </c>
      <c r="B5" s="14" t="s">
        <v>20</v>
      </c>
      <c r="C5" s="5" t="s">
        <v>21</v>
      </c>
      <c r="D5" s="7">
        <v>267</v>
      </c>
      <c r="E5" s="7">
        <v>2789</v>
      </c>
      <c r="F5" s="7">
        <v>2500</v>
      </c>
      <c r="G5" s="7">
        <v>2700</v>
      </c>
      <c r="H5" s="8">
        <f>ROUND(AVERAGE(E5:G5),2)</f>
        <v>2663</v>
      </c>
      <c r="I5" s="6">
        <f>SQRT((((SUM((POWER(E5-H5,2)),(POWER(F5-H5,2)),(POWER(G5-H5,2))))/(COLUMNS(E5:G5)-1))))</f>
        <v>148.01013478812862</v>
      </c>
      <c r="J5" s="10">
        <f>I5/H5*100</f>
        <v>5.558022335265814</v>
      </c>
      <c r="K5" s="8">
        <f>D5*H5</f>
        <v>711021</v>
      </c>
      <c r="L5" s="8">
        <f>K5/D5</f>
        <v>2663</v>
      </c>
      <c r="M5" s="8">
        <f>ROUNDDOWN(L5,2)</f>
        <v>2663</v>
      </c>
      <c r="N5" s="8">
        <f>H5*D5</f>
        <v>711021</v>
      </c>
      <c r="O5" s="20"/>
      <c r="P5" s="1">
        <f>M5*51%</f>
        <v>1358.13</v>
      </c>
      <c r="Q5" s="11">
        <v>1358.13</v>
      </c>
      <c r="R5" s="11">
        <f>M5-Q5</f>
        <v>1304.87</v>
      </c>
      <c r="S5" s="22">
        <v>1304.87</v>
      </c>
      <c r="T5" s="11">
        <f>S5*D5</f>
        <v>348400.29</v>
      </c>
    </row>
    <row r="6" spans="1:20" ht="43.5" customHeight="1">
      <c r="A6" s="5">
        <v>2</v>
      </c>
      <c r="B6" s="14" t="s">
        <v>22</v>
      </c>
      <c r="C6" s="5" t="s">
        <v>21</v>
      </c>
      <c r="D6" s="7">
        <v>30</v>
      </c>
      <c r="E6" s="7">
        <v>2900</v>
      </c>
      <c r="F6" s="7">
        <v>2500</v>
      </c>
      <c r="G6" s="7">
        <v>2700</v>
      </c>
      <c r="H6" s="8">
        <f aca="true" t="shared" si="0" ref="H6:H14">ROUND(AVERAGE(E6:G6),2)</f>
        <v>2700</v>
      </c>
      <c r="I6" s="6">
        <f aca="true" t="shared" si="1" ref="I6:I14">SQRT((((SUM((POWER(E6-H6,2)),(POWER(F6-H6,2)),(POWER(G6-H6,2))))/(COLUMNS(E6:G6)-1))))</f>
        <v>200</v>
      </c>
      <c r="J6" s="10">
        <f aca="true" t="shared" si="2" ref="J6:J14">I6/H6*100</f>
        <v>7.4074074074074066</v>
      </c>
      <c r="K6" s="8">
        <f aca="true" t="shared" si="3" ref="K6:K14">D6*H6</f>
        <v>81000</v>
      </c>
      <c r="L6" s="8">
        <f aca="true" t="shared" si="4" ref="L6:L14">K6/D6</f>
        <v>2700</v>
      </c>
      <c r="M6" s="8">
        <f aca="true" t="shared" si="5" ref="M6:M14">ROUNDDOWN(L6,2)</f>
        <v>2700</v>
      </c>
      <c r="N6" s="8">
        <f aca="true" t="shared" si="6" ref="N6:N14">H6*D6</f>
        <v>81000</v>
      </c>
      <c r="P6" s="1">
        <f aca="true" t="shared" si="7" ref="P6:P14">M6*51%</f>
        <v>1377</v>
      </c>
      <c r="Q6" s="11">
        <v>1377</v>
      </c>
      <c r="R6" s="11">
        <f aca="true" t="shared" si="8" ref="R6:R14">M6-Q6</f>
        <v>1323</v>
      </c>
      <c r="S6" s="22">
        <v>1323</v>
      </c>
      <c r="T6" s="11">
        <f aca="true" t="shared" si="9" ref="T6:T14">S6*D6</f>
        <v>39690</v>
      </c>
    </row>
    <row r="7" spans="1:20" ht="27" customHeight="1">
      <c r="A7" s="5">
        <v>3</v>
      </c>
      <c r="B7" s="14" t="s">
        <v>23</v>
      </c>
      <c r="C7" s="5" t="s">
        <v>21</v>
      </c>
      <c r="D7" s="7">
        <v>3</v>
      </c>
      <c r="E7" s="7">
        <v>4200</v>
      </c>
      <c r="F7" s="7">
        <v>4000</v>
      </c>
      <c r="G7" s="7">
        <v>4100</v>
      </c>
      <c r="H7" s="8">
        <f t="shared" si="0"/>
        <v>4100</v>
      </c>
      <c r="I7" s="6">
        <f t="shared" si="1"/>
        <v>100</v>
      </c>
      <c r="J7" s="10">
        <f t="shared" si="2"/>
        <v>2.4390243902439024</v>
      </c>
      <c r="K7" s="8">
        <f t="shared" si="3"/>
        <v>12300</v>
      </c>
      <c r="L7" s="8">
        <f t="shared" si="4"/>
        <v>4100</v>
      </c>
      <c r="M7" s="8">
        <f t="shared" si="5"/>
        <v>4100</v>
      </c>
      <c r="N7" s="8">
        <f t="shared" si="6"/>
        <v>12300</v>
      </c>
      <c r="P7" s="1">
        <f t="shared" si="7"/>
        <v>2091</v>
      </c>
      <c r="Q7" s="11">
        <v>2091</v>
      </c>
      <c r="R7" s="11">
        <f t="shared" si="8"/>
        <v>2009</v>
      </c>
      <c r="S7" s="22">
        <v>2009</v>
      </c>
      <c r="T7" s="11">
        <f t="shared" si="9"/>
        <v>6027</v>
      </c>
    </row>
    <row r="8" spans="1:20" ht="43.5" customHeight="1">
      <c r="A8" s="5">
        <v>4</v>
      </c>
      <c r="B8" s="14" t="s">
        <v>24</v>
      </c>
      <c r="C8" s="5" t="s">
        <v>21</v>
      </c>
      <c r="D8" s="7">
        <v>2000</v>
      </c>
      <c r="E8" s="19">
        <v>17.5</v>
      </c>
      <c r="F8" s="7">
        <f>200/20</f>
        <v>10</v>
      </c>
      <c r="G8" s="7">
        <f>400/20</f>
        <v>20</v>
      </c>
      <c r="H8" s="8">
        <f t="shared" si="0"/>
        <v>15.83</v>
      </c>
      <c r="I8" s="6">
        <f t="shared" si="1"/>
        <v>5.204166599946624</v>
      </c>
      <c r="J8" s="10">
        <f t="shared" si="2"/>
        <v>32.87534175582201</v>
      </c>
      <c r="K8" s="8">
        <f t="shared" si="3"/>
        <v>31660</v>
      </c>
      <c r="L8" s="8">
        <f t="shared" si="4"/>
        <v>15.83</v>
      </c>
      <c r="M8" s="8">
        <f t="shared" si="5"/>
        <v>15.83</v>
      </c>
      <c r="N8" s="8">
        <f t="shared" si="6"/>
        <v>31660</v>
      </c>
      <c r="P8" s="1">
        <f t="shared" si="7"/>
        <v>8.0733</v>
      </c>
      <c r="Q8" s="11">
        <v>8.07</v>
      </c>
      <c r="R8" s="11">
        <f t="shared" si="8"/>
        <v>7.76</v>
      </c>
      <c r="S8" s="23">
        <v>7.76</v>
      </c>
      <c r="T8" s="11">
        <f t="shared" si="9"/>
        <v>15520</v>
      </c>
    </row>
    <row r="9" spans="1:20" ht="43.5" customHeight="1">
      <c r="A9" s="5">
        <v>5</v>
      </c>
      <c r="B9" s="14" t="s">
        <v>25</v>
      </c>
      <c r="C9" s="5" t="s">
        <v>21</v>
      </c>
      <c r="D9" s="7">
        <v>2000</v>
      </c>
      <c r="E9" s="19">
        <v>17.5</v>
      </c>
      <c r="F9" s="7">
        <f>200/20</f>
        <v>10</v>
      </c>
      <c r="G9" s="7">
        <f>400/20</f>
        <v>20</v>
      </c>
      <c r="H9" s="8">
        <f t="shared" si="0"/>
        <v>15.83</v>
      </c>
      <c r="I9" s="6">
        <f t="shared" si="1"/>
        <v>5.204166599946624</v>
      </c>
      <c r="J9" s="10">
        <f t="shared" si="2"/>
        <v>32.87534175582201</v>
      </c>
      <c r="K9" s="8">
        <f t="shared" si="3"/>
        <v>31660</v>
      </c>
      <c r="L9" s="8">
        <f t="shared" si="4"/>
        <v>15.83</v>
      </c>
      <c r="M9" s="8">
        <f t="shared" si="5"/>
        <v>15.83</v>
      </c>
      <c r="N9" s="8">
        <f t="shared" si="6"/>
        <v>31660</v>
      </c>
      <c r="P9" s="1">
        <f t="shared" si="7"/>
        <v>8.0733</v>
      </c>
      <c r="Q9" s="11">
        <v>8.07</v>
      </c>
      <c r="R9" s="11">
        <f t="shared" si="8"/>
        <v>7.76</v>
      </c>
      <c r="S9" s="23">
        <v>7.76</v>
      </c>
      <c r="T9" s="11">
        <f t="shared" si="9"/>
        <v>15520</v>
      </c>
    </row>
    <row r="10" spans="1:20" ht="43.5" customHeight="1">
      <c r="A10" s="5">
        <v>6</v>
      </c>
      <c r="B10" s="14" t="s">
        <v>26</v>
      </c>
      <c r="C10" s="5" t="s">
        <v>21</v>
      </c>
      <c r="D10" s="7">
        <v>40</v>
      </c>
      <c r="E10" s="7">
        <v>7100</v>
      </c>
      <c r="F10" s="7">
        <v>5000</v>
      </c>
      <c r="G10" s="7">
        <v>7000</v>
      </c>
      <c r="H10" s="8">
        <f t="shared" si="0"/>
        <v>6366.67</v>
      </c>
      <c r="I10" s="6">
        <f t="shared" si="1"/>
        <v>1184.623709601492</v>
      </c>
      <c r="J10" s="10">
        <f t="shared" si="2"/>
        <v>18.60664538293161</v>
      </c>
      <c r="K10" s="8">
        <f t="shared" si="3"/>
        <v>254666.8</v>
      </c>
      <c r="L10" s="8">
        <f t="shared" si="4"/>
        <v>6366.67</v>
      </c>
      <c r="M10" s="8">
        <f t="shared" si="5"/>
        <v>6366.67</v>
      </c>
      <c r="N10" s="8">
        <f t="shared" si="6"/>
        <v>254666.8</v>
      </c>
      <c r="P10" s="1">
        <f t="shared" si="7"/>
        <v>3247.0017000000003</v>
      </c>
      <c r="Q10" s="11">
        <v>3247</v>
      </c>
      <c r="R10" s="11">
        <f t="shared" si="8"/>
        <v>3119.67</v>
      </c>
      <c r="S10" s="22">
        <v>3119.67</v>
      </c>
      <c r="T10" s="11">
        <f t="shared" si="9"/>
        <v>124786.8</v>
      </c>
    </row>
    <row r="11" spans="1:20" ht="43.5" customHeight="1">
      <c r="A11" s="5">
        <v>7</v>
      </c>
      <c r="B11" s="14" t="s">
        <v>27</v>
      </c>
      <c r="C11" s="5" t="s">
        <v>21</v>
      </c>
      <c r="D11" s="7">
        <v>50</v>
      </c>
      <c r="E11" s="7">
        <v>1690</v>
      </c>
      <c r="F11" s="7">
        <v>1000</v>
      </c>
      <c r="G11" s="7">
        <v>1600</v>
      </c>
      <c r="H11" s="8">
        <f t="shared" si="0"/>
        <v>1430</v>
      </c>
      <c r="I11" s="6">
        <f t="shared" si="1"/>
        <v>375.099986670221</v>
      </c>
      <c r="J11" s="10">
        <f t="shared" si="2"/>
        <v>26.23076829861686</v>
      </c>
      <c r="K11" s="8">
        <f t="shared" si="3"/>
        <v>71500</v>
      </c>
      <c r="L11" s="8">
        <f t="shared" si="4"/>
        <v>1430</v>
      </c>
      <c r="M11" s="8">
        <f t="shared" si="5"/>
        <v>1430</v>
      </c>
      <c r="N11" s="8">
        <f t="shared" si="6"/>
        <v>71500</v>
      </c>
      <c r="P11" s="1">
        <f t="shared" si="7"/>
        <v>729.3000000000001</v>
      </c>
      <c r="Q11" s="11">
        <v>729.3</v>
      </c>
      <c r="R11" s="11">
        <f t="shared" si="8"/>
        <v>700.7</v>
      </c>
      <c r="S11" s="23">
        <v>700.7</v>
      </c>
      <c r="T11" s="11">
        <f t="shared" si="9"/>
        <v>35035</v>
      </c>
    </row>
    <row r="12" spans="1:20" ht="43.5" customHeight="1">
      <c r="A12" s="5">
        <v>8</v>
      </c>
      <c r="B12" s="14" t="s">
        <v>28</v>
      </c>
      <c r="C12" s="5" t="s">
        <v>29</v>
      </c>
      <c r="D12" s="7">
        <v>25</v>
      </c>
      <c r="E12" s="7">
        <v>900</v>
      </c>
      <c r="F12" s="7">
        <v>700</v>
      </c>
      <c r="G12" s="7">
        <v>800</v>
      </c>
      <c r="H12" s="8">
        <f t="shared" si="0"/>
        <v>800</v>
      </c>
      <c r="I12" s="6">
        <f t="shared" si="1"/>
        <v>100</v>
      </c>
      <c r="J12" s="10">
        <f t="shared" si="2"/>
        <v>12.5</v>
      </c>
      <c r="K12" s="8">
        <f t="shared" si="3"/>
        <v>20000</v>
      </c>
      <c r="L12" s="8">
        <f t="shared" si="4"/>
        <v>800</v>
      </c>
      <c r="M12" s="8">
        <f t="shared" si="5"/>
        <v>800</v>
      </c>
      <c r="N12" s="8">
        <f t="shared" si="6"/>
        <v>20000</v>
      </c>
      <c r="P12" s="1">
        <f t="shared" si="7"/>
        <v>408</v>
      </c>
      <c r="Q12" s="11">
        <v>408</v>
      </c>
      <c r="R12" s="11">
        <f t="shared" si="8"/>
        <v>392</v>
      </c>
      <c r="S12" s="23">
        <v>392</v>
      </c>
      <c r="T12" s="11">
        <f t="shared" si="9"/>
        <v>9800</v>
      </c>
    </row>
    <row r="13" spans="1:20" ht="43.5" customHeight="1">
      <c r="A13" s="5">
        <v>9</v>
      </c>
      <c r="B13" s="14" t="s">
        <v>30</v>
      </c>
      <c r="C13" s="5" t="s">
        <v>21</v>
      </c>
      <c r="D13" s="7">
        <v>1</v>
      </c>
      <c r="E13" s="7">
        <v>5500</v>
      </c>
      <c r="F13" s="7">
        <v>5000</v>
      </c>
      <c r="G13" s="7">
        <v>5200</v>
      </c>
      <c r="H13" s="8">
        <f t="shared" si="0"/>
        <v>5233.33</v>
      </c>
      <c r="I13" s="6">
        <f t="shared" si="1"/>
        <v>251.66114787547164</v>
      </c>
      <c r="J13" s="10">
        <f t="shared" si="2"/>
        <v>4.808814805782774</v>
      </c>
      <c r="K13" s="8">
        <f t="shared" si="3"/>
        <v>5233.33</v>
      </c>
      <c r="L13" s="8">
        <f t="shared" si="4"/>
        <v>5233.33</v>
      </c>
      <c r="M13" s="8">
        <f t="shared" si="5"/>
        <v>5233.33</v>
      </c>
      <c r="N13" s="8">
        <f t="shared" si="6"/>
        <v>5233.33</v>
      </c>
      <c r="P13" s="1">
        <f t="shared" si="7"/>
        <v>2668.9983</v>
      </c>
      <c r="Q13" s="11">
        <v>2669</v>
      </c>
      <c r="R13" s="11">
        <f t="shared" si="8"/>
        <v>2564.33</v>
      </c>
      <c r="S13" s="22">
        <v>2555.28</v>
      </c>
      <c r="T13" s="11">
        <f t="shared" si="9"/>
        <v>2555.28</v>
      </c>
    </row>
    <row r="14" spans="1:20" ht="43.5" customHeight="1">
      <c r="A14" s="5">
        <v>10</v>
      </c>
      <c r="B14" s="14" t="s">
        <v>31</v>
      </c>
      <c r="C14" s="5" t="s">
        <v>21</v>
      </c>
      <c r="D14" s="7">
        <v>1</v>
      </c>
      <c r="E14" s="7">
        <v>5200</v>
      </c>
      <c r="F14" s="7">
        <v>5000</v>
      </c>
      <c r="G14" s="7">
        <v>5050</v>
      </c>
      <c r="H14" s="8">
        <f t="shared" si="0"/>
        <v>5083.33</v>
      </c>
      <c r="I14" s="6">
        <f t="shared" si="1"/>
        <v>104.0833000533707</v>
      </c>
      <c r="J14" s="10">
        <f t="shared" si="2"/>
        <v>2.047541671569044</v>
      </c>
      <c r="K14" s="8">
        <f t="shared" si="3"/>
        <v>5083.33</v>
      </c>
      <c r="L14" s="8">
        <f t="shared" si="4"/>
        <v>5083.33</v>
      </c>
      <c r="M14" s="8">
        <f t="shared" si="5"/>
        <v>5083.33</v>
      </c>
      <c r="N14" s="8">
        <f t="shared" si="6"/>
        <v>5083.33</v>
      </c>
      <c r="P14" s="1">
        <f t="shared" si="7"/>
        <v>2592.4983</v>
      </c>
      <c r="Q14" s="11">
        <v>2592.5</v>
      </c>
      <c r="R14" s="11">
        <f t="shared" si="8"/>
        <v>2490.83</v>
      </c>
      <c r="S14" s="22">
        <v>2485.83</v>
      </c>
      <c r="T14" s="11">
        <f t="shared" si="9"/>
        <v>2485.83</v>
      </c>
    </row>
    <row r="15" spans="1:20" ht="34.5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40" t="s">
        <v>12</v>
      </c>
      <c r="L15" s="40"/>
      <c r="M15" s="40"/>
      <c r="N15" s="18">
        <f>SUM(N5:N14)</f>
        <v>1224124.4600000002</v>
      </c>
      <c r="O15" s="9"/>
      <c r="T15" s="11">
        <f>SUM(T5:T14)</f>
        <v>599820.2</v>
      </c>
    </row>
    <row r="16" spans="1:18" ht="30" customHeight="1">
      <c r="A16" s="15" t="s">
        <v>10</v>
      </c>
      <c r="B16" s="15"/>
      <c r="C16" s="15"/>
      <c r="D16" s="15"/>
      <c r="E16" s="17"/>
      <c r="F16" s="17"/>
      <c r="G16" s="17"/>
      <c r="H16" s="15"/>
      <c r="I16" s="17"/>
      <c r="J16" s="16"/>
      <c r="K16" s="15"/>
      <c r="L16" s="15"/>
      <c r="M16" s="15"/>
      <c r="N16" s="15"/>
      <c r="R16" s="11">
        <v>599820.2</v>
      </c>
    </row>
    <row r="17" ht="12.75">
      <c r="N17" s="9"/>
    </row>
    <row r="19" spans="1:19" ht="53.25" customHeight="1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Q19" s="11">
        <f>R16-S15</f>
        <v>599820.2</v>
      </c>
      <c r="S19" s="11">
        <f>Q19-T15</f>
        <v>0</v>
      </c>
    </row>
    <row r="20" spans="1:1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ht="12.75">
      <c r="N21" s="1">
        <f>N15*5%</f>
        <v>61206.22300000001</v>
      </c>
    </row>
  </sheetData>
  <sheetProtection/>
  <mergeCells count="11">
    <mergeCell ref="K3:N3"/>
    <mergeCell ref="K15:M15"/>
    <mergeCell ref="A19:N19"/>
    <mergeCell ref="A20:N20"/>
    <mergeCell ref="A2:N2"/>
    <mergeCell ref="A3:A4"/>
    <mergeCell ref="B3:B4"/>
    <mergeCell ref="C3:C4"/>
    <mergeCell ref="D3:D4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3.140625" style="0" bestFit="1" customWidth="1"/>
  </cols>
  <sheetData>
    <row r="1" spans="1:4" ht="15">
      <c r="A1">
        <v>267</v>
      </c>
      <c r="B1" s="21">
        <v>1304.87</v>
      </c>
      <c r="D1" s="11">
        <f>A1*B1</f>
        <v>348400.29</v>
      </c>
    </row>
    <row r="2" spans="1:4" ht="15">
      <c r="A2">
        <v>30</v>
      </c>
      <c r="B2" s="21">
        <v>1323</v>
      </c>
      <c r="D2" s="11">
        <f aca="true" t="shared" si="0" ref="D2:D10">A2*B2</f>
        <v>39690</v>
      </c>
    </row>
    <row r="3" spans="1:4" ht="15">
      <c r="A3">
        <v>3</v>
      </c>
      <c r="B3" s="21">
        <v>2009</v>
      </c>
      <c r="D3" s="11">
        <f t="shared" si="0"/>
        <v>6027</v>
      </c>
    </row>
    <row r="4" spans="1:4" ht="15">
      <c r="A4">
        <v>40</v>
      </c>
      <c r="B4" s="21">
        <v>3119.67</v>
      </c>
      <c r="D4" s="11">
        <f t="shared" si="0"/>
        <v>124786.8</v>
      </c>
    </row>
    <row r="5" spans="1:4" ht="15">
      <c r="A5">
        <v>50</v>
      </c>
      <c r="B5">
        <v>700.7</v>
      </c>
      <c r="D5" s="11">
        <f t="shared" si="0"/>
        <v>35035</v>
      </c>
    </row>
    <row r="6" spans="1:4" ht="15">
      <c r="A6">
        <v>2000</v>
      </c>
      <c r="B6">
        <v>7.76</v>
      </c>
      <c r="D6" s="11">
        <f t="shared" si="0"/>
        <v>15520</v>
      </c>
    </row>
    <row r="7" spans="1:4" ht="15">
      <c r="A7">
        <v>2000</v>
      </c>
      <c r="B7">
        <v>7.76</v>
      </c>
      <c r="D7" s="11">
        <f t="shared" si="0"/>
        <v>15520</v>
      </c>
    </row>
    <row r="8" spans="1:4" ht="15">
      <c r="A8">
        <v>25</v>
      </c>
      <c r="B8">
        <v>392</v>
      </c>
      <c r="D8" s="11">
        <f t="shared" si="0"/>
        <v>9800</v>
      </c>
    </row>
    <row r="9" spans="1:4" ht="15">
      <c r="A9">
        <v>1</v>
      </c>
      <c r="B9" s="21">
        <v>2555.28</v>
      </c>
      <c r="D9" s="11">
        <f t="shared" si="0"/>
        <v>2555.28</v>
      </c>
    </row>
    <row r="10" spans="1:4" ht="15">
      <c r="A10">
        <v>1</v>
      </c>
      <c r="B10" s="21">
        <v>2485.83</v>
      </c>
      <c r="D10" s="11">
        <f t="shared" si="0"/>
        <v>2485.83</v>
      </c>
    </row>
    <row r="11" ht="15">
      <c r="D11" s="24">
        <f>SUM(D1:D10)</f>
        <v>599820.2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57421875" style="25" customWidth="1"/>
    <col min="3" max="3" width="15.57421875" style="0" bestFit="1" customWidth="1"/>
  </cols>
  <sheetData>
    <row r="2" spans="1:3" ht="15">
      <c r="A2" s="25">
        <v>1079820</v>
      </c>
      <c r="C2" s="24">
        <f>21075579.5-A2-A3-A4-A5-A6-A7</f>
        <v>144850.41000000015</v>
      </c>
    </row>
    <row r="3" ht="15">
      <c r="A3" s="25">
        <v>2417720</v>
      </c>
    </row>
    <row r="4" ht="15">
      <c r="A4" s="25">
        <v>1571806.18</v>
      </c>
    </row>
    <row r="5" ht="15">
      <c r="A5" s="25">
        <v>7522586.4</v>
      </c>
    </row>
    <row r="6" ht="15">
      <c r="A6" s="25">
        <v>2471795</v>
      </c>
    </row>
    <row r="7" ht="15">
      <c r="A7" s="25">
        <v>5867001.51</v>
      </c>
    </row>
    <row r="9" spans="1:3" ht="15">
      <c r="A9" s="25">
        <f>SUM(A2:A8)</f>
        <v>20930729.09</v>
      </c>
      <c r="C9" s="24">
        <f>A9+C2</f>
        <v>21075579.5</v>
      </c>
    </row>
    <row r="10" ht="15">
      <c r="A10" s="25">
        <v>137100</v>
      </c>
    </row>
    <row r="11" ht="15">
      <c r="A11" s="25">
        <f>A9+A10</f>
        <v>21067829.09</v>
      </c>
    </row>
    <row r="14" ht="15">
      <c r="A14" s="25">
        <f>C9-A11</f>
        <v>7750.410000000149</v>
      </c>
    </row>
    <row r="16" ht="15">
      <c r="A16" s="25">
        <f>A9+A14</f>
        <v>20938479.5</v>
      </c>
    </row>
    <row r="19" ht="15">
      <c r="A19" s="25">
        <f>A16+A10</f>
        <v>21075579.5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Гарагуля Ольга Сергеевна</dc:creator>
  <cp:keywords/>
  <dc:description/>
  <cp:lastModifiedBy>Екатерина П. Декина</cp:lastModifiedBy>
  <cp:lastPrinted>2024-02-21T08:42:46Z</cp:lastPrinted>
  <dcterms:created xsi:type="dcterms:W3CDTF">2018-01-26T06:27:11Z</dcterms:created>
  <dcterms:modified xsi:type="dcterms:W3CDTF">2024-04-01T10:02:34Z</dcterms:modified>
  <cp:category/>
  <cp:version/>
  <cp:contentType/>
  <cp:contentStatus/>
</cp:coreProperties>
</file>