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 activeTab="1"/>
  </bookViews>
  <sheets>
    <sheet name="Приложение_ОБЩ" sheetId="1" state="hidden" r:id="rId1"/>
    <sheet name="Батарейки" sheetId="2" r:id="rId2"/>
    <sheet name="Приложение (2)" sheetId="3" state="hidden" r:id="rId3"/>
  </sheets>
  <definedNames>
    <definedName name="_xlnm.Print_Area" localSheetId="1">Батарейки!$A$11:$I$15</definedName>
    <definedName name="_xlnm.Print_Area" localSheetId="2">'Приложение (2)'!$A:$S</definedName>
    <definedName name="_xlnm.Print_Area" localSheetId="0">Приложение_ОБЩ!$A:$S</definedName>
  </definedNames>
  <calcPr calcId="145621"/>
</workbook>
</file>

<file path=xl/calcChain.xml><?xml version="1.0" encoding="utf-8"?>
<calcChain xmlns="http://schemas.openxmlformats.org/spreadsheetml/2006/main">
  <c r="I16" i="3" l="1"/>
  <c r="H16" i="3"/>
  <c r="G16" i="3"/>
  <c r="F16" i="3"/>
  <c r="E16" i="3"/>
  <c r="D16" i="3"/>
  <c r="M15" i="3"/>
  <c r="N15" i="3" s="1"/>
  <c r="O15" i="3" s="1"/>
  <c r="L15" i="3"/>
  <c r="J15" i="3"/>
  <c r="K15" i="3" s="1"/>
  <c r="P15" i="3" s="1"/>
  <c r="S14" i="3"/>
  <c r="S16" i="3" s="1"/>
  <c r="M14" i="3"/>
  <c r="N14" i="3" s="1"/>
  <c r="O14" i="3" s="1"/>
  <c r="L14" i="3"/>
  <c r="J14" i="3"/>
  <c r="J16" i="3" s="1"/>
  <c r="G22" i="2"/>
  <c r="F22" i="2"/>
  <c r="E22" i="2"/>
  <c r="I24" i="1"/>
  <c r="H24" i="1"/>
  <c r="F24" i="1"/>
  <c r="E24" i="1"/>
  <c r="D24" i="1"/>
  <c r="K23" i="1"/>
  <c r="P23" i="1" s="1"/>
  <c r="J23" i="1"/>
  <c r="G23" i="1"/>
  <c r="M23" i="1" s="1"/>
  <c r="N23" i="1" s="1"/>
  <c r="O23" i="1" s="1"/>
  <c r="F23" i="1"/>
  <c r="L23" i="1" s="1"/>
  <c r="G22" i="1"/>
  <c r="G24" i="1" s="1"/>
  <c r="F22" i="1"/>
  <c r="L22" i="1" s="1"/>
  <c r="M21" i="1"/>
  <c r="L21" i="1"/>
  <c r="K21" i="1"/>
  <c r="P21" i="1" s="1"/>
  <c r="J21" i="1"/>
  <c r="N21" i="1" s="1"/>
  <c r="O21" i="1" s="1"/>
  <c r="M20" i="1"/>
  <c r="L20" i="1"/>
  <c r="K20" i="1"/>
  <c r="P20" i="1" s="1"/>
  <c r="J20" i="1"/>
  <c r="N20" i="1" s="1"/>
  <c r="O20" i="1" s="1"/>
  <c r="M19" i="1"/>
  <c r="L19" i="1"/>
  <c r="K19" i="1"/>
  <c r="P19" i="1" s="1"/>
  <c r="J19" i="1"/>
  <c r="N19" i="1" s="1"/>
  <c r="O19" i="1" s="1"/>
  <c r="M18" i="1"/>
  <c r="L18" i="1"/>
  <c r="K18" i="1"/>
  <c r="P18" i="1" s="1"/>
  <c r="J18" i="1"/>
  <c r="N18" i="1" s="1"/>
  <c r="O18" i="1" s="1"/>
  <c r="M17" i="1"/>
  <c r="L17" i="1"/>
  <c r="J17" i="1"/>
  <c r="N17" i="1" s="1"/>
  <c r="O17" i="1" s="1"/>
  <c r="A17" i="1"/>
  <c r="A18" i="1" s="1"/>
  <c r="A19" i="1" s="1"/>
  <c r="A20" i="1" s="1"/>
  <c r="A21" i="1" s="1"/>
  <c r="A22" i="1" s="1"/>
  <c r="A23" i="1" s="1"/>
  <c r="M16" i="1"/>
  <c r="L16" i="1"/>
  <c r="J16" i="1"/>
  <c r="N16" i="1" s="1"/>
  <c r="O16" i="1" s="1"/>
  <c r="M15" i="1"/>
  <c r="N15" i="1" s="1"/>
  <c r="O15" i="1" s="1"/>
  <c r="L15" i="1"/>
  <c r="J15" i="1"/>
  <c r="K15" i="1" s="1"/>
  <c r="P15" i="1" s="1"/>
  <c r="S14" i="1"/>
  <c r="S24" i="1" s="1"/>
  <c r="M14" i="1"/>
  <c r="N14" i="1" s="1"/>
  <c r="O14" i="1" s="1"/>
  <c r="L14" i="1"/>
  <c r="J14" i="1"/>
  <c r="K14" i="1" s="1"/>
  <c r="P14" i="1" l="1"/>
  <c r="M22" i="1"/>
  <c r="N22" i="1" s="1"/>
  <c r="O22" i="1" s="1"/>
  <c r="K16" i="1"/>
  <c r="P16" i="1" s="1"/>
  <c r="J22" i="1"/>
  <c r="K22" i="1" s="1"/>
  <c r="P22" i="1" s="1"/>
  <c r="K17" i="1"/>
  <c r="P17" i="1" s="1"/>
  <c r="K14" i="3"/>
  <c r="K16" i="3" l="1"/>
  <c r="P14" i="3"/>
  <c r="P16" i="3" s="1"/>
  <c r="J24" i="1"/>
  <c r="K24" i="1"/>
  <c r="P24" i="1"/>
  <c r="J19" i="3" l="1"/>
  <c r="I19" i="3"/>
  <c r="J27" i="1"/>
  <c r="I27" i="1"/>
</calcChain>
</file>

<file path=xl/sharedStrings.xml><?xml version="1.0" encoding="utf-8"?>
<sst xmlns="http://schemas.openxmlformats.org/spreadsheetml/2006/main" count="124" uniqueCount="69">
  <si>
    <t>Приложение</t>
  </si>
  <si>
    <t>к потребности в предоставлении в 2019 году субсидии на цели, не связанные с выполнением государственного задания, для приобретения основных средств</t>
  </si>
  <si>
    <t>ОБОСНОВАНИЕ НАЧАЛЬНОЙ (МАКСИМАЛЬНОЙ) ЦЕНЫ КОНТРАКТА</t>
  </si>
  <si>
    <t>Государственное автономное  учреждение культуры Ямало-Ненецкого автономного округа «Окружной Центр национальных культур»</t>
  </si>
  <si>
    <t>(наименование учреждения)</t>
  </si>
  <si>
    <t>Начальная (максимальная) цена контракта определена методом сопоставимых рыночных цен в соответствии с Методическими рекомендациями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исполнителем), утвержденными приказом Минэкономразвития России от 2 октября 2013 г. № 567.</t>
  </si>
  <si>
    <t>№ п/п</t>
  </si>
  <si>
    <t>Наименование товара, работ, услуг</t>
  </si>
  <si>
    <t>Объем</t>
  </si>
  <si>
    <t xml:space="preserve">Источник №1
</t>
  </si>
  <si>
    <t xml:space="preserve">Источник №2 
</t>
  </si>
  <si>
    <t xml:space="preserve">Источник №3 
</t>
  </si>
  <si>
    <t xml:space="preserve">Источник №1 (указать наименование) </t>
  </si>
  <si>
    <t>Средн. арифм.</t>
  </si>
  <si>
    <t>Округл. знач.</t>
  </si>
  <si>
    <t>Кол-во знач.</t>
  </si>
  <si>
    <t>Сред.квадр.откл. σ=</t>
  </si>
  <si>
    <t>Коэфф вариации V=</t>
  </si>
  <si>
    <t>Совокупность значений</t>
  </si>
  <si>
    <t>Рыночная стоимость</t>
  </si>
  <si>
    <t>количество</t>
  </si>
  <si>
    <t>Стоимость единицы (тыс. руб.)</t>
  </si>
  <si>
    <t>КОНТРОЛЬНАЯ ГРАФА                       Сумма согласно ФЭО (тыс. руб.)</t>
  </si>
  <si>
    <t>Единица измерения</t>
  </si>
  <si>
    <t>Количество</t>
  </si>
  <si>
    <t>Костюм для музыкеального спектакля "Алиса в стране чудес"</t>
  </si>
  <si>
    <t>штук</t>
  </si>
  <si>
    <t>Костюмы ведущих мероприятий</t>
  </si>
  <si>
    <t>Костюмы аниматоров (игровые программы "Интермедиа")</t>
  </si>
  <si>
    <t>Костюмы ("Юбилей народного театра-студии "Каморка")</t>
  </si>
  <si>
    <t>Костюмы для современной хореографии (спектакль "Недоступная")</t>
  </si>
  <si>
    <t xml:space="preserve">Костюмы эстрадные в ретро стиле для концертной программы "Песни из кинофильмов" </t>
  </si>
  <si>
    <t>Костюмы ("Юбилейные мероприятия, посвященные 20 летию коллектива ВЫ СЕЙ")</t>
  </si>
  <si>
    <t>Костюмы для детского фольклорного коллектива Матреша</t>
  </si>
  <si>
    <t>Приобретение музыкальных инструментов, варган (в рамках мероприятий: "Юбилейные мероприятия, посвященные 20 летию коллектива ВЫ СЕЙ")</t>
  </si>
  <si>
    <t>Приобретение музыкальных инструментов бубен 55см. (в рамках мероприятий: "Юбилейные мероприятия, посвященные 20 летию коллектива ВЫ СЕЙ")</t>
  </si>
  <si>
    <t>ИТОГО</t>
  </si>
  <si>
    <t xml:space="preserve">В результате проведения анализа рынка начальная (максимальная) цена контракта составляет: </t>
  </si>
  <si>
    <t>Руководитель учреждения            _________________         М.А. Краснова</t>
  </si>
  <si>
    <t xml:space="preserve">                                                                                   (подпись)                          </t>
  </si>
  <si>
    <t>Исполнитель</t>
  </si>
  <si>
    <t>Коник С.О.</t>
  </si>
  <si>
    <t>тел:</t>
  </si>
  <si>
    <t>3-19-20</t>
  </si>
  <si>
    <t>УТВЕРЖДАЮ</t>
  </si>
  <si>
    <t>Директор ГАУК ЯНАО "Окружной Центр национальных культур"</t>
  </si>
  <si>
    <t>__________________________Н.Ф. Зелёная</t>
  </si>
  <si>
    <t>Отчет обоснования начальной (максимальной) цены договора (НМЦД)</t>
  </si>
  <si>
    <t>Метод определения начальной (максимальной) цены договора: метод  сопоставимых рыночных цен (анализа рынка)</t>
  </si>
  <si>
    <t>Способ закупки: закупка у единственного поставщика в электронном магазине</t>
  </si>
  <si>
    <t>Цены поставщиков (исполнителей, подрядчиков) за единицу товара (работы, услуги), руб.</t>
  </si>
  <si>
    <t xml:space="preserve">Источник №1 </t>
  </si>
  <si>
    <t xml:space="preserve">Источник №2 </t>
  </si>
  <si>
    <t xml:space="preserve">Источник №3 </t>
  </si>
  <si>
    <t>Увлажнитель</t>
  </si>
  <si>
    <t>шт</t>
  </si>
  <si>
    <t>Телевизор</t>
  </si>
  <si>
    <t>Переходник</t>
  </si>
  <si>
    <t>Блок питания</t>
  </si>
  <si>
    <t>Веб-камера</t>
  </si>
  <si>
    <t>Лампа настольная</t>
  </si>
  <si>
    <t>Коммутатор 116</t>
  </si>
  <si>
    <t>Коммутатор 108</t>
  </si>
  <si>
    <r>
      <rPr>
        <b/>
        <sz val="8"/>
        <color indexed="64"/>
        <rFont val="Liberation Sans"/>
      </rPr>
      <t>Начальная (максимальная) цена договора</t>
    </r>
    <r>
      <rPr>
        <sz val="8"/>
        <color indexed="64"/>
        <rFont val="Liberation Sans"/>
      </rPr>
      <t xml:space="preserve"> определена по наименьшему показателю стоимости Товара, исходя из сравнительного анализа предоставленных коммерческих предложений,  и составляет 54 437</t>
    </r>
    <r>
      <rPr>
        <b/>
        <sz val="8"/>
        <color indexed="64"/>
        <rFont val="Liberation Sans"/>
      </rPr>
      <t xml:space="preserve"> (пятьдесят четыре тысячи четыреста тридцать семь) рублей 00 копеек.</t>
    </r>
    <r>
      <rPr>
        <sz val="8"/>
        <color indexed="64"/>
        <rFont val="Liberation Sans"/>
      </rPr>
      <t xml:space="preserve"> Наименьшая стоимость Товара включает в себя:  цена Товара, стоимость тары (упаковки), перевозка, доставка до места поставки, хранение, погрузочно-разгрузочные работы, включая работы с применением грузоподъемных средств, занос в помещение, страхование, уплата таможенных пошлин, налогов, сборов и других обязательных платежей, установленных действующим законодательством Российской Федерации.</t>
    </r>
  </si>
  <si>
    <t xml:space="preserve">Источник №2 (указать наименование) </t>
  </si>
  <si>
    <t xml:space="preserve">Источник №3 (указать наименование) </t>
  </si>
  <si>
    <t>Бегущая строка</t>
  </si>
  <si>
    <t>Тифлоковрики для тамбурной зоны и зоны обслуживания в фойе 1 этажа</t>
  </si>
  <si>
    <t>Руководитель учреждения            _________________         Д.В. Кумылин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</si>
</sst>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_);_(* \(#,##0\);_(* &quot;-&quot;_);_(@_)"/>
    <numFmt numFmtId="165" formatCode="#,##0_р_."/>
    <numFmt numFmtId="166" formatCode="_-* #,##0.00_р_._-;\-* #,##0.00_р_._-;_-* &quot;-&quot;??_р_._-;_-@_-"/>
    <numFmt numFmtId="167" formatCode="0;[Red]\-0"/>
    <numFmt numFmtId="168" formatCode="#,##0.00_р_."/>
    <numFmt numFmtId="169" formatCode="#,##0.0000"/>
    <numFmt numFmtId="170" formatCode="#,##0.0000_р_."/>
  </numFmts>
  <fonts count="23">
    <font>
      <sz val="8"/>
      <color theme="1"/>
      <name val="Arial"/>
    </font>
    <font>
      <sz val="11"/>
      <color theme="1"/>
      <name val="Calibri"/>
      <scheme val="minor"/>
    </font>
    <font>
      <sz val="10"/>
      <name val="Arial Cyr"/>
    </font>
    <font>
      <sz val="10"/>
      <name val="Times New Roman"/>
    </font>
    <font>
      <sz val="10"/>
      <name val="Arial"/>
    </font>
    <font>
      <sz val="11"/>
      <name val="Calibri"/>
    </font>
    <font>
      <sz val="8"/>
      <name val="Arial"/>
    </font>
    <font>
      <u/>
      <sz val="8"/>
      <color theme="11"/>
      <name val="Arial"/>
    </font>
    <font>
      <sz val="10"/>
      <name val="Helv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u/>
      <sz val="12"/>
      <name val="Times New Roman"/>
    </font>
    <font>
      <sz val="12"/>
      <color theme="1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i/>
      <sz val="10"/>
      <name val="Times New Roman"/>
    </font>
    <font>
      <b/>
      <sz val="12"/>
      <name val="PT Astra Serif"/>
    </font>
    <font>
      <sz val="12"/>
      <name val="PT Astra Serif"/>
    </font>
    <font>
      <i/>
      <sz val="12"/>
      <name val="PT Astra Serif"/>
    </font>
    <font>
      <b/>
      <sz val="14"/>
      <name val="Times New Roman"/>
    </font>
    <font>
      <sz val="8"/>
      <color indexed="64"/>
      <name val="Liberation Sans"/>
    </font>
    <font>
      <b/>
      <sz val="8"/>
      <color indexed="64"/>
      <name val="Liberation Sans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theme="1" tint="0.499984740745262"/>
        <bgColor theme="1" tint="0.499984740745262"/>
      </patternFill>
    </fill>
    <fill>
      <patternFill patternType="solid">
        <f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>
      <alignment horizontal="left"/>
    </xf>
    <xf numFmtId="0" fontId="2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7" fillId="0" borderId="0">
      <alignment horizontal="left"/>
    </xf>
    <xf numFmtId="0" fontId="8" fillId="0" borderId="0"/>
    <xf numFmtId="164" fontId="4" fillId="0" borderId="0"/>
    <xf numFmtId="165" fontId="5" fillId="0" borderId="0"/>
    <xf numFmtId="166" fontId="1" fillId="0" borderId="0"/>
    <xf numFmtId="166" fontId="5" fillId="0" borderId="0"/>
  </cellStyleXfs>
  <cellXfs count="77"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0" xfId="0" applyFont="1" applyAlignment="1"/>
    <xf numFmtId="0" fontId="13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167" fontId="9" fillId="0" borderId="5" xfId="2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3" fontId="13" fillId="0" borderId="5" xfId="0" applyNumberFormat="1" applyFont="1" applyBorder="1" applyAlignment="1">
      <alignment horizontal="center" vertical="center" wrapText="1"/>
    </xf>
    <xf numFmtId="168" fontId="13" fillId="0" borderId="5" xfId="0" applyNumberFormat="1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right" vertical="center" wrapText="1"/>
    </xf>
    <xf numFmtId="4" fontId="9" fillId="2" borderId="5" xfId="20" applyNumberFormat="1" applyFont="1" applyFill="1" applyBorder="1" applyAlignment="1">
      <alignment horizontal="right" vertical="center"/>
    </xf>
    <xf numFmtId="169" fontId="9" fillId="0" borderId="0" xfId="0" applyNumberFormat="1" applyFont="1" applyAlignment="1"/>
    <xf numFmtId="4" fontId="13" fillId="0" borderId="7" xfId="0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vertical="top"/>
    </xf>
    <xf numFmtId="4" fontId="10" fillId="0" borderId="5" xfId="0" applyNumberFormat="1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1" fillId="0" borderId="0" xfId="0" applyFont="1" applyAlignment="1">
      <alignment vertical="top"/>
    </xf>
    <xf numFmtId="4" fontId="14" fillId="0" borderId="0" xfId="0" applyNumberFormat="1" applyFont="1" applyAlignment="1">
      <alignment vertical="top"/>
    </xf>
    <xf numFmtId="4" fontId="11" fillId="0" borderId="0" xfId="0" applyNumberFormat="1" applyFont="1" applyAlignment="1">
      <alignment vertical="top"/>
    </xf>
    <xf numFmtId="4" fontId="11" fillId="0" borderId="0" xfId="0" applyNumberFormat="1" applyFont="1" applyAlignment="1">
      <alignment horizontal="right" vertical="top"/>
    </xf>
    <xf numFmtId="0" fontId="10" fillId="0" borderId="0" xfId="0" applyFont="1" applyAlignment="1">
      <alignment vertical="center"/>
    </xf>
    <xf numFmtId="168" fontId="15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wrapText="1"/>
    </xf>
    <xf numFmtId="0" fontId="10" fillId="0" borderId="0" xfId="0" applyFont="1" applyAlignment="1"/>
    <xf numFmtId="0" fontId="3" fillId="0" borderId="0" xfId="0" applyFont="1" applyAlignment="1">
      <alignment horizontal="center" vertical="top"/>
    </xf>
    <xf numFmtId="0" fontId="16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Continuous" vertical="top"/>
    </xf>
    <xf numFmtId="0" fontId="20" fillId="0" borderId="0" xfId="0" applyFont="1" applyAlignment="1">
      <alignment horizontal="center" wrapText="1"/>
    </xf>
    <xf numFmtId="0" fontId="3" fillId="4" borderId="0" xfId="0" applyFont="1" applyFill="1" applyAlignment="1">
      <alignment horizontal="center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center" wrapText="1"/>
    </xf>
    <xf numFmtId="0" fontId="13" fillId="3" borderId="5" xfId="0" applyFont="1" applyFill="1" applyBorder="1" applyAlignment="1">
      <alignment vertical="center" wrapText="1"/>
    </xf>
    <xf numFmtId="167" fontId="9" fillId="0" borderId="5" xfId="20" applyNumberFormat="1" applyFont="1" applyBorder="1" applyAlignment="1">
      <alignment horizontal="center" vertical="center" wrapText="1"/>
    </xf>
    <xf numFmtId="170" fontId="9" fillId="0" borderId="0" xfId="0" applyNumberFormat="1" applyFont="1" applyAlignment="1"/>
    <xf numFmtId="3" fontId="15" fillId="0" borderId="5" xfId="0" applyNumberFormat="1" applyFont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Continuous" vertical="top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top" wrapText="1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center" wrapText="1"/>
    </xf>
    <xf numFmtId="0" fontId="9" fillId="0" borderId="8" xfId="0" applyFont="1" applyBorder="1" applyAlignment="1">
      <alignment horizontal="center" vertical="center" wrapText="1"/>
    </xf>
    <xf numFmtId="0" fontId="21" fillId="5" borderId="9" xfId="0" applyFont="1" applyFill="1" applyBorder="1" applyAlignment="1">
      <alignment vertical="center" wrapText="1"/>
    </xf>
    <xf numFmtId="0" fontId="21" fillId="5" borderId="10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26">
    <cellStyle name="Обычный" xfId="0" builtinId="0"/>
    <cellStyle name="Обычный 14" xfId="1"/>
    <cellStyle name="Обычный 2" xfId="2"/>
    <cellStyle name="Обычный 2 2" xfId="3"/>
    <cellStyle name="Обычный 2 2 2" xfId="4"/>
    <cellStyle name="Обычный 2 2 2 2" xfId="5"/>
    <cellStyle name="Обычный 2 3" xfId="6"/>
    <cellStyle name="Обычный 2 5" xfId="7"/>
    <cellStyle name="Обычный 2 5 3" xfId="8"/>
    <cellStyle name="Обычный 3" xfId="9"/>
    <cellStyle name="Обычный 3 2" xfId="10"/>
    <cellStyle name="Обычный 3 2 2" xfId="11"/>
    <cellStyle name="Обычный 3 4" xfId="12"/>
    <cellStyle name="Обычный 4" xfId="13"/>
    <cellStyle name="Обычный 4 2" xfId="14"/>
    <cellStyle name="Обычный 4 3" xfId="15"/>
    <cellStyle name="Обычный 5" xfId="16"/>
    <cellStyle name="Обычный 5 2" xfId="17"/>
    <cellStyle name="Обычный 6" xfId="18"/>
    <cellStyle name="Обычный 7" xfId="19"/>
    <cellStyle name="Открывавшаяся гиперссылка" xfId="20" builtinId="9"/>
    <cellStyle name="Стиль 1" xfId="21"/>
    <cellStyle name="Финансовый [0] 2" xfId="22"/>
    <cellStyle name="Финансовый 2" xfId="23"/>
    <cellStyle name="Финансовый 3" xfId="24"/>
    <cellStyle name="Финансовый 4" xfId="25"/>
  </cellStyles>
  <dxfs count="21">
    <dxf>
      <font>
        <color indexed="20"/>
      </font>
      <fill>
        <patternFill patternType="solid">
          <fgColor rgb="FFC248C3"/>
          <bgColor rgb="FFC248C3"/>
        </patternFill>
      </fill>
    </dxf>
    <dxf>
      <font>
        <color indexed="17"/>
      </font>
      <fill>
        <patternFill patternType="solid">
          <fgColor rgb="FFC248C3"/>
          <bgColor rgb="FFC248C3"/>
        </patternFill>
      </fill>
    </dxf>
    <dxf>
      <font>
        <color indexed="20"/>
      </font>
      <fill>
        <patternFill patternType="solid">
          <fgColor rgb="FFC248C3"/>
          <bgColor rgb="FFC248C3"/>
        </patternFill>
      </fill>
    </dxf>
    <dxf>
      <font>
        <color indexed="20"/>
      </font>
      <fill>
        <patternFill patternType="solid">
          <fgColor rgb="FFC248C3"/>
          <bgColor rgb="FFC248C3"/>
        </patternFill>
      </fill>
    </dxf>
    <dxf>
      <font>
        <color indexed="17"/>
      </font>
      <fill>
        <patternFill patternType="solid">
          <fgColor rgb="FFC248C3"/>
          <bgColor rgb="FFC248C3"/>
        </patternFill>
      </fill>
    </dxf>
    <dxf>
      <font>
        <color indexed="20"/>
      </font>
      <fill>
        <patternFill patternType="solid">
          <fgColor rgb="FFC248C3"/>
          <bgColor rgb="FFC248C3"/>
        </patternFill>
      </fill>
    </dxf>
    <dxf>
      <font>
        <color indexed="20"/>
      </font>
      <fill>
        <patternFill patternType="solid">
          <fgColor rgb="FFC248C3"/>
          <bgColor rgb="FFC248C3"/>
        </patternFill>
      </fill>
    </dxf>
    <dxf>
      <font>
        <color indexed="20"/>
      </font>
      <fill>
        <patternFill patternType="solid">
          <fgColor rgb="FFC248C3"/>
          <bgColor rgb="FFC248C3"/>
        </patternFill>
      </fill>
    </dxf>
    <dxf>
      <font>
        <color indexed="17"/>
      </font>
      <fill>
        <patternFill patternType="solid">
          <fgColor rgb="FFC248C3"/>
          <bgColor rgb="FFC248C3"/>
        </patternFill>
      </fill>
    </dxf>
    <dxf>
      <font>
        <color indexed="20"/>
      </font>
      <fill>
        <patternFill patternType="solid">
          <fgColor rgb="FFC248C3"/>
          <bgColor rgb="FFC248C3"/>
        </patternFill>
      </fill>
    </dxf>
    <dxf>
      <font>
        <color indexed="17"/>
      </font>
      <fill>
        <patternFill patternType="solid">
          <fgColor rgb="FFC248C3"/>
          <bgColor rgb="FFC248C3"/>
        </patternFill>
      </fill>
    </dxf>
    <dxf>
      <font>
        <color indexed="20"/>
      </font>
      <fill>
        <patternFill patternType="solid">
          <fgColor rgb="FFC248C3"/>
          <bgColor rgb="FFC248C3"/>
        </patternFill>
      </fill>
    </dxf>
    <dxf>
      <font>
        <color indexed="20"/>
      </font>
      <fill>
        <patternFill patternType="solid">
          <fgColor rgb="FFC248C3"/>
          <bgColor rgb="FFC248C3"/>
        </patternFill>
      </fill>
    </dxf>
    <dxf>
      <font>
        <color indexed="17"/>
      </font>
      <fill>
        <patternFill patternType="solid">
          <fgColor rgb="FFC248C3"/>
          <bgColor rgb="FFC248C3"/>
        </patternFill>
      </fill>
    </dxf>
    <dxf>
      <font>
        <color indexed="20"/>
      </font>
      <fill>
        <patternFill patternType="solid">
          <fgColor rgb="FFC248C3"/>
          <bgColor rgb="FFC248C3"/>
        </patternFill>
      </fill>
    </dxf>
    <dxf>
      <font>
        <color indexed="20"/>
      </font>
      <fill>
        <patternFill patternType="solid">
          <fgColor rgb="FFC248C3"/>
          <bgColor rgb="FFC248C3"/>
        </patternFill>
      </fill>
    </dxf>
    <dxf>
      <font>
        <color indexed="17"/>
      </font>
      <fill>
        <patternFill patternType="solid">
          <fgColor rgb="FFC248C3"/>
          <bgColor rgb="FFC248C3"/>
        </patternFill>
      </fill>
    </dxf>
    <dxf>
      <font>
        <color indexed="20"/>
      </font>
      <fill>
        <patternFill patternType="solid">
          <fgColor rgb="FFC248C3"/>
          <bgColor rgb="FFC248C3"/>
        </patternFill>
      </fill>
    </dxf>
    <dxf>
      <font>
        <color indexed="20"/>
      </font>
      <fill>
        <patternFill patternType="solid">
          <fgColor rgb="FFC248C3"/>
          <bgColor rgb="FFC248C3"/>
        </patternFill>
      </fill>
    </dxf>
    <dxf>
      <font>
        <color indexed="17"/>
      </font>
      <fill>
        <patternFill patternType="solid">
          <fgColor rgb="FFC248C3"/>
          <bgColor rgb="FFC248C3"/>
        </patternFill>
      </fill>
    </dxf>
    <dxf>
      <font>
        <color indexed="20"/>
      </font>
      <fill>
        <patternFill patternType="solid">
          <fgColor rgb="FFC248C3"/>
          <bgColor rgb="FFC248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5"/>
  <sheetViews>
    <sheetView topLeftCell="A19" zoomScale="80" workbookViewId="0">
      <selection activeCell="B35" sqref="B35"/>
    </sheetView>
  </sheetViews>
  <sheetFormatPr defaultRowHeight="12.75" customHeight="1"/>
  <cols>
    <col min="1" max="1" width="6.6640625" style="1" customWidth="1"/>
    <col min="2" max="2" width="33.33203125" style="2" customWidth="1"/>
    <col min="3" max="3" width="13.5" style="3" customWidth="1"/>
    <col min="4" max="4" width="15" style="3" customWidth="1"/>
    <col min="5" max="7" width="20.33203125" style="3" customWidth="1"/>
    <col min="8" max="9" width="16.83203125" style="3" hidden="1" customWidth="1"/>
    <col min="10" max="10" width="18.6640625" style="3" bestFit="1" customWidth="1"/>
    <col min="11" max="11" width="17.1640625" style="3" customWidth="1"/>
    <col min="12" max="14" width="15" style="3" customWidth="1"/>
    <col min="15" max="15" width="22.6640625" style="3" customWidth="1"/>
    <col min="16" max="16" width="17.5" style="3" customWidth="1"/>
    <col min="17" max="17" width="15" style="3" hidden="1" customWidth="1"/>
    <col min="18" max="19" width="18.6640625" style="3" hidden="1" customWidth="1"/>
    <col min="20" max="22" width="8.83203125" style="1" customWidth="1"/>
    <col min="23" max="257" width="9.33203125" style="1" customWidth="1"/>
  </cols>
  <sheetData>
    <row r="1" spans="1:21" ht="15.75" hidden="1">
      <c r="C1" s="2"/>
      <c r="D1" s="2"/>
      <c r="E1" s="2"/>
      <c r="F1" s="2"/>
      <c r="G1" s="2"/>
      <c r="H1" s="2"/>
      <c r="I1" s="2"/>
      <c r="J1" s="2"/>
      <c r="K1" s="2"/>
      <c r="L1" s="50" t="s">
        <v>0</v>
      </c>
      <c r="M1" s="50"/>
      <c r="N1" s="50"/>
      <c r="O1" s="50"/>
      <c r="P1" s="50"/>
      <c r="Q1" s="51"/>
      <c r="R1" s="51"/>
      <c r="S1" s="51"/>
    </row>
    <row r="2" spans="1:21" ht="49.15" hidden="1" customHeight="1">
      <c r="C2" s="2"/>
      <c r="D2" s="2"/>
      <c r="E2" s="2"/>
      <c r="F2" s="2"/>
      <c r="G2" s="2"/>
      <c r="H2" s="2"/>
      <c r="I2" s="2"/>
      <c r="J2" s="2"/>
      <c r="K2" s="2"/>
      <c r="L2" s="50" t="s">
        <v>1</v>
      </c>
      <c r="M2" s="50"/>
      <c r="N2" s="50"/>
      <c r="O2" s="50"/>
      <c r="P2" s="50"/>
      <c r="Q2" s="4"/>
      <c r="R2" s="4"/>
      <c r="S2" s="4"/>
    </row>
    <row r="3" spans="1:2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1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1" s="1" customFormat="1" ht="15.75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6"/>
      <c r="R5" s="6"/>
      <c r="S5" s="6"/>
    </row>
    <row r="6" spans="1:21" s="1" customFormat="1" ht="15.75" customHeight="1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6"/>
      <c r="R6" s="6"/>
      <c r="S6" s="6"/>
    </row>
    <row r="7" spans="1:21" s="1" customFormat="1" ht="15.75">
      <c r="A7" s="54" t="s">
        <v>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6"/>
      <c r="R7" s="6"/>
      <c r="S7" s="6"/>
    </row>
    <row r="8" spans="1:21" s="1" customFormat="1" ht="13.1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6"/>
      <c r="S8" s="6"/>
    </row>
    <row r="9" spans="1:21" s="1" customFormat="1" ht="34.5" customHeight="1">
      <c r="A9" s="54" t="s">
        <v>5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7"/>
      <c r="R9" s="7"/>
      <c r="S9" s="7"/>
    </row>
    <row r="10" spans="1:21" s="1" customFormat="1">
      <c r="A10" s="7"/>
      <c r="B10" s="7"/>
      <c r="C10" s="8"/>
      <c r="D10" s="8"/>
      <c r="E10" s="7"/>
      <c r="F10" s="7"/>
      <c r="G10" s="7"/>
      <c r="H10" s="7"/>
      <c r="I10" s="7"/>
      <c r="J10" s="7"/>
      <c r="K10" s="7"/>
      <c r="L10" s="7"/>
      <c r="M10" s="7"/>
      <c r="N10" s="8"/>
      <c r="O10" s="8"/>
      <c r="P10" s="7"/>
      <c r="Q10" s="7"/>
      <c r="R10" s="7"/>
      <c r="S10" s="7"/>
    </row>
    <row r="11" spans="1:21" s="9" customFormat="1" ht="36.6" customHeight="1">
      <c r="A11" s="55" t="s">
        <v>6</v>
      </c>
      <c r="B11" s="55" t="s">
        <v>7</v>
      </c>
      <c r="C11" s="57" t="s">
        <v>8</v>
      </c>
      <c r="D11" s="58"/>
      <c r="E11" s="55" t="s">
        <v>9</v>
      </c>
      <c r="F11" s="55" t="s">
        <v>10</v>
      </c>
      <c r="G11" s="55" t="s">
        <v>11</v>
      </c>
      <c r="H11" s="55" t="s">
        <v>12</v>
      </c>
      <c r="I11" s="55" t="s">
        <v>12</v>
      </c>
      <c r="J11" s="55" t="s">
        <v>13</v>
      </c>
      <c r="K11" s="55" t="s">
        <v>14</v>
      </c>
      <c r="L11" s="55" t="s">
        <v>15</v>
      </c>
      <c r="M11" s="55" t="s">
        <v>16</v>
      </c>
      <c r="N11" s="59" t="s">
        <v>17</v>
      </c>
      <c r="O11" s="59" t="s">
        <v>18</v>
      </c>
      <c r="P11" s="60" t="s">
        <v>19</v>
      </c>
      <c r="Q11" s="55" t="s">
        <v>20</v>
      </c>
      <c r="R11" s="55" t="s">
        <v>21</v>
      </c>
      <c r="S11" s="62" t="s">
        <v>22</v>
      </c>
    </row>
    <row r="12" spans="1:21" s="9" customFormat="1" ht="94.5" customHeight="1">
      <c r="A12" s="56"/>
      <c r="B12" s="56"/>
      <c r="C12" s="12" t="s">
        <v>23</v>
      </c>
      <c r="D12" s="12" t="s">
        <v>24</v>
      </c>
      <c r="E12" s="56"/>
      <c r="F12" s="56"/>
      <c r="G12" s="56"/>
      <c r="H12" s="56"/>
      <c r="I12" s="56"/>
      <c r="J12" s="56"/>
      <c r="K12" s="56"/>
      <c r="L12" s="56"/>
      <c r="M12" s="56"/>
      <c r="N12" s="59"/>
      <c r="O12" s="59"/>
      <c r="P12" s="61"/>
      <c r="Q12" s="56"/>
      <c r="R12" s="56"/>
      <c r="S12" s="62"/>
    </row>
    <row r="13" spans="1:21" s="13" customFormat="1" ht="15.75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  <c r="O13" s="12">
        <v>15</v>
      </c>
      <c r="P13" s="12">
        <v>16</v>
      </c>
      <c r="Q13" s="12">
        <v>6</v>
      </c>
      <c r="R13" s="12">
        <v>7</v>
      </c>
      <c r="S13" s="11">
        <v>8</v>
      </c>
    </row>
    <row r="14" spans="1:21" s="9" customFormat="1" ht="47.25">
      <c r="A14" s="12">
        <v>1</v>
      </c>
      <c r="B14" s="14" t="s">
        <v>25</v>
      </c>
      <c r="C14" s="15" t="s">
        <v>26</v>
      </c>
      <c r="D14" s="16">
        <v>4</v>
      </c>
      <c r="E14" s="16">
        <v>190000</v>
      </c>
      <c r="F14" s="16">
        <v>200000</v>
      </c>
      <c r="G14" s="16">
        <v>210000</v>
      </c>
      <c r="H14" s="16"/>
      <c r="I14" s="16"/>
      <c r="J14" s="16">
        <f t="shared" ref="J14:J23" si="0">AVERAGE(E14,F14,G14,H14,I14)</f>
        <v>200000</v>
      </c>
      <c r="K14" s="16">
        <f t="shared" ref="K14:K23" si="1">J14</f>
        <v>200000</v>
      </c>
      <c r="L14" s="17">
        <f t="shared" ref="L14:L23" si="2">COUNT(E14:I14)</f>
        <v>3</v>
      </c>
      <c r="M14" s="18">
        <f t="shared" ref="M14:M23" si="3">STDEV(E14:I14)</f>
        <v>10000</v>
      </c>
      <c r="N14" s="16">
        <f t="shared" ref="N14:N23" si="4">M14/J14*100</f>
        <v>5</v>
      </c>
      <c r="O14" s="10" t="str">
        <f t="shared" ref="O14:O23" si="5">IF(N14&lt;33,"ОДНОРОДНЫЕ","НЕОДНОРОДНЫЕ")</f>
        <v>ОДНОРОДНЫЕ</v>
      </c>
      <c r="P14" s="19">
        <f t="shared" ref="P14:P23" si="6">K14</f>
        <v>200000</v>
      </c>
      <c r="Q14" s="10">
        <v>1</v>
      </c>
      <c r="R14" s="20">
        <v>44700</v>
      </c>
      <c r="S14" s="21">
        <f>Q14*R14</f>
        <v>44700</v>
      </c>
      <c r="U14" s="22"/>
    </row>
    <row r="15" spans="1:21" s="9" customFormat="1" ht="31.5">
      <c r="A15" s="12">
        <v>2</v>
      </c>
      <c r="B15" s="14" t="s">
        <v>27</v>
      </c>
      <c r="C15" s="15" t="s">
        <v>26</v>
      </c>
      <c r="D15" s="16">
        <v>2</v>
      </c>
      <c r="E15" s="16">
        <v>75000</v>
      </c>
      <c r="F15" s="16">
        <v>80000</v>
      </c>
      <c r="G15" s="16">
        <v>70000</v>
      </c>
      <c r="H15" s="16"/>
      <c r="I15" s="16"/>
      <c r="J15" s="16">
        <f t="shared" si="0"/>
        <v>75000</v>
      </c>
      <c r="K15" s="16">
        <f t="shared" si="1"/>
        <v>75000</v>
      </c>
      <c r="L15" s="17">
        <f t="shared" si="2"/>
        <v>3</v>
      </c>
      <c r="M15" s="18">
        <f t="shared" si="3"/>
        <v>5000</v>
      </c>
      <c r="N15" s="16">
        <f t="shared" si="4"/>
        <v>6.666666666666667</v>
      </c>
      <c r="O15" s="10" t="str">
        <f t="shared" si="5"/>
        <v>ОДНОРОДНЫЕ</v>
      </c>
      <c r="P15" s="19">
        <f t="shared" si="6"/>
        <v>75000</v>
      </c>
      <c r="Q15" s="10"/>
      <c r="R15" s="23"/>
      <c r="S15" s="21"/>
      <c r="U15" s="22"/>
    </row>
    <row r="16" spans="1:21" s="9" customFormat="1" ht="47.25">
      <c r="A16" s="12">
        <v>3</v>
      </c>
      <c r="B16" s="14" t="s">
        <v>28</v>
      </c>
      <c r="C16" s="15" t="s">
        <v>26</v>
      </c>
      <c r="D16" s="16">
        <v>8</v>
      </c>
      <c r="E16" s="16">
        <v>200000</v>
      </c>
      <c r="F16" s="16">
        <v>190000</v>
      </c>
      <c r="G16" s="16">
        <v>210000</v>
      </c>
      <c r="H16" s="16"/>
      <c r="I16" s="16"/>
      <c r="J16" s="16">
        <f t="shared" si="0"/>
        <v>200000</v>
      </c>
      <c r="K16" s="16">
        <f t="shared" si="1"/>
        <v>200000</v>
      </c>
      <c r="L16" s="17">
        <f t="shared" si="2"/>
        <v>3</v>
      </c>
      <c r="M16" s="18">
        <f t="shared" si="3"/>
        <v>10000</v>
      </c>
      <c r="N16" s="16">
        <f t="shared" si="4"/>
        <v>5</v>
      </c>
      <c r="O16" s="10" t="str">
        <f t="shared" si="5"/>
        <v>ОДНОРОДНЫЕ</v>
      </c>
      <c r="P16" s="19">
        <f t="shared" si="6"/>
        <v>200000</v>
      </c>
      <c r="Q16" s="10"/>
      <c r="R16" s="23"/>
      <c r="S16" s="21"/>
      <c r="U16" s="22"/>
    </row>
    <row r="17" spans="1:23" s="9" customFormat="1" ht="47.25">
      <c r="A17" s="12">
        <f t="shared" ref="A17:A23" si="7">A16+1</f>
        <v>4</v>
      </c>
      <c r="B17" s="14" t="s">
        <v>29</v>
      </c>
      <c r="C17" s="15" t="s">
        <v>26</v>
      </c>
      <c r="D17" s="16">
        <v>8</v>
      </c>
      <c r="E17" s="16">
        <v>340000</v>
      </c>
      <c r="F17" s="16">
        <v>335000</v>
      </c>
      <c r="G17" s="16">
        <v>330000</v>
      </c>
      <c r="H17" s="16"/>
      <c r="I17" s="16"/>
      <c r="J17" s="16">
        <f t="shared" si="0"/>
        <v>335000</v>
      </c>
      <c r="K17" s="16">
        <f t="shared" si="1"/>
        <v>335000</v>
      </c>
      <c r="L17" s="17">
        <f t="shared" si="2"/>
        <v>3</v>
      </c>
      <c r="M17" s="18">
        <f t="shared" si="3"/>
        <v>5000</v>
      </c>
      <c r="N17" s="16">
        <f t="shared" si="4"/>
        <v>1.4925373134328357</v>
      </c>
      <c r="O17" s="10" t="str">
        <f t="shared" si="5"/>
        <v>ОДНОРОДНЫЕ</v>
      </c>
      <c r="P17" s="19">
        <f t="shared" si="6"/>
        <v>335000</v>
      </c>
      <c r="Q17" s="10"/>
      <c r="R17" s="23"/>
      <c r="S17" s="21"/>
      <c r="U17" s="22"/>
    </row>
    <row r="18" spans="1:23" s="9" customFormat="1" ht="47.25">
      <c r="A18" s="12">
        <f t="shared" si="7"/>
        <v>5</v>
      </c>
      <c r="B18" s="14" t="s">
        <v>30</v>
      </c>
      <c r="C18" s="15" t="s">
        <v>26</v>
      </c>
      <c r="D18" s="16">
        <v>7</v>
      </c>
      <c r="E18" s="16">
        <v>50000</v>
      </c>
      <c r="F18" s="16">
        <v>60000</v>
      </c>
      <c r="G18" s="16">
        <v>40000</v>
      </c>
      <c r="H18" s="16"/>
      <c r="I18" s="16"/>
      <c r="J18" s="16">
        <f t="shared" si="0"/>
        <v>50000</v>
      </c>
      <c r="K18" s="16">
        <f t="shared" si="1"/>
        <v>50000</v>
      </c>
      <c r="L18" s="17">
        <f t="shared" si="2"/>
        <v>3</v>
      </c>
      <c r="M18" s="18">
        <f t="shared" si="3"/>
        <v>10000</v>
      </c>
      <c r="N18" s="16">
        <f t="shared" si="4"/>
        <v>20</v>
      </c>
      <c r="O18" s="10" t="str">
        <f t="shared" si="5"/>
        <v>ОДНОРОДНЫЕ</v>
      </c>
      <c r="P18" s="19">
        <f t="shared" si="6"/>
        <v>50000</v>
      </c>
      <c r="Q18" s="10"/>
      <c r="R18" s="23"/>
      <c r="S18" s="21"/>
      <c r="U18" s="22"/>
    </row>
    <row r="19" spans="1:23" s="9" customFormat="1" ht="63">
      <c r="A19" s="12">
        <f t="shared" si="7"/>
        <v>6</v>
      </c>
      <c r="B19" s="14" t="s">
        <v>31</v>
      </c>
      <c r="C19" s="15" t="s">
        <v>26</v>
      </c>
      <c r="D19" s="16">
        <v>10</v>
      </c>
      <c r="E19" s="16">
        <v>140000</v>
      </c>
      <c r="F19" s="16">
        <v>120000</v>
      </c>
      <c r="G19" s="16">
        <v>100000</v>
      </c>
      <c r="H19" s="16"/>
      <c r="I19" s="16"/>
      <c r="J19" s="16">
        <f t="shared" si="0"/>
        <v>120000</v>
      </c>
      <c r="K19" s="16">
        <f t="shared" si="1"/>
        <v>120000</v>
      </c>
      <c r="L19" s="17">
        <f t="shared" si="2"/>
        <v>3</v>
      </c>
      <c r="M19" s="18">
        <f t="shared" si="3"/>
        <v>20000</v>
      </c>
      <c r="N19" s="16">
        <f t="shared" si="4"/>
        <v>16.666666666666664</v>
      </c>
      <c r="O19" s="10" t="str">
        <f t="shared" si="5"/>
        <v>ОДНОРОДНЫЕ</v>
      </c>
      <c r="P19" s="19">
        <f t="shared" si="6"/>
        <v>120000</v>
      </c>
      <c r="Q19" s="10"/>
      <c r="R19" s="23"/>
      <c r="S19" s="21"/>
      <c r="U19" s="22"/>
    </row>
    <row r="20" spans="1:23" s="9" customFormat="1" ht="63">
      <c r="A20" s="12">
        <f t="shared" si="7"/>
        <v>7</v>
      </c>
      <c r="B20" s="14" t="s">
        <v>32</v>
      </c>
      <c r="C20" s="15" t="s">
        <v>26</v>
      </c>
      <c r="D20" s="16">
        <v>26</v>
      </c>
      <c r="E20" s="16">
        <v>502500</v>
      </c>
      <c r="F20" s="16">
        <v>575500</v>
      </c>
      <c r="G20" s="16">
        <v>572000</v>
      </c>
      <c r="H20" s="16"/>
      <c r="I20" s="16"/>
      <c r="J20" s="16">
        <f t="shared" si="0"/>
        <v>550000</v>
      </c>
      <c r="K20" s="16">
        <f t="shared" si="1"/>
        <v>550000</v>
      </c>
      <c r="L20" s="17">
        <f t="shared" si="2"/>
        <v>3</v>
      </c>
      <c r="M20" s="18">
        <f t="shared" si="3"/>
        <v>41173.413752080356</v>
      </c>
      <c r="N20" s="16">
        <f t="shared" si="4"/>
        <v>7.4860752276509732</v>
      </c>
      <c r="O20" s="10" t="str">
        <f t="shared" si="5"/>
        <v>ОДНОРОДНЫЕ</v>
      </c>
      <c r="P20" s="19">
        <f t="shared" si="6"/>
        <v>550000</v>
      </c>
      <c r="Q20" s="10"/>
      <c r="R20" s="23"/>
      <c r="S20" s="21"/>
      <c r="U20" s="22"/>
    </row>
    <row r="21" spans="1:23" s="9" customFormat="1" ht="47.25">
      <c r="A21" s="12">
        <f t="shared" si="7"/>
        <v>8</v>
      </c>
      <c r="B21" s="14" t="s">
        <v>33</v>
      </c>
      <c r="C21" s="15" t="s">
        <v>26</v>
      </c>
      <c r="D21" s="16">
        <v>10</v>
      </c>
      <c r="E21" s="16">
        <v>130000</v>
      </c>
      <c r="F21" s="16">
        <v>140000</v>
      </c>
      <c r="G21" s="16">
        <v>120000</v>
      </c>
      <c r="H21" s="16"/>
      <c r="I21" s="16"/>
      <c r="J21" s="16">
        <f t="shared" si="0"/>
        <v>130000</v>
      </c>
      <c r="K21" s="16">
        <f t="shared" si="1"/>
        <v>130000</v>
      </c>
      <c r="L21" s="17">
        <f t="shared" si="2"/>
        <v>3</v>
      </c>
      <c r="M21" s="18">
        <f t="shared" si="3"/>
        <v>10000</v>
      </c>
      <c r="N21" s="16">
        <f t="shared" si="4"/>
        <v>7.6923076923076925</v>
      </c>
      <c r="O21" s="10" t="str">
        <f t="shared" si="5"/>
        <v>ОДНОРОДНЫЕ</v>
      </c>
      <c r="P21" s="19">
        <f t="shared" si="6"/>
        <v>130000</v>
      </c>
      <c r="Q21" s="10"/>
      <c r="R21" s="23"/>
      <c r="S21" s="21"/>
    </row>
    <row r="22" spans="1:23" s="9" customFormat="1" ht="110.25">
      <c r="A22" s="12">
        <f t="shared" si="7"/>
        <v>9</v>
      </c>
      <c r="B22" s="14" t="s">
        <v>34</v>
      </c>
      <c r="C22" s="15" t="s">
        <v>26</v>
      </c>
      <c r="D22" s="16">
        <v>15</v>
      </c>
      <c r="E22" s="16">
        <v>33000</v>
      </c>
      <c r="F22" s="16">
        <f>2000*15</f>
        <v>30000</v>
      </c>
      <c r="G22" s="16">
        <f>1800*15</f>
        <v>27000</v>
      </c>
      <c r="H22" s="16"/>
      <c r="I22" s="16"/>
      <c r="J22" s="16">
        <f t="shared" si="0"/>
        <v>30000</v>
      </c>
      <c r="K22" s="16">
        <f t="shared" si="1"/>
        <v>30000</v>
      </c>
      <c r="L22" s="17">
        <f t="shared" si="2"/>
        <v>3</v>
      </c>
      <c r="M22" s="18">
        <f t="shared" si="3"/>
        <v>3000</v>
      </c>
      <c r="N22" s="16">
        <f t="shared" si="4"/>
        <v>10</v>
      </c>
      <c r="O22" s="10" t="str">
        <f t="shared" si="5"/>
        <v>ОДНОРОДНЫЕ</v>
      </c>
      <c r="P22" s="19">
        <f t="shared" si="6"/>
        <v>30000</v>
      </c>
      <c r="Q22" s="10"/>
      <c r="R22" s="23"/>
      <c r="S22" s="21"/>
      <c r="U22" s="22"/>
    </row>
    <row r="23" spans="1:23" s="9" customFormat="1" ht="110.25">
      <c r="A23" s="12">
        <f t="shared" si="7"/>
        <v>10</v>
      </c>
      <c r="B23" s="14" t="s">
        <v>35</v>
      </c>
      <c r="C23" s="15" t="s">
        <v>26</v>
      </c>
      <c r="D23" s="16">
        <v>10</v>
      </c>
      <c r="E23" s="16">
        <v>145000</v>
      </c>
      <c r="F23" s="16">
        <f>15000*10</f>
        <v>150000</v>
      </c>
      <c r="G23" s="16">
        <f>15500*10</f>
        <v>155000</v>
      </c>
      <c r="H23" s="16"/>
      <c r="I23" s="16"/>
      <c r="J23" s="16">
        <f t="shared" si="0"/>
        <v>150000</v>
      </c>
      <c r="K23" s="16">
        <f t="shared" si="1"/>
        <v>150000</v>
      </c>
      <c r="L23" s="17">
        <f t="shared" si="2"/>
        <v>3</v>
      </c>
      <c r="M23" s="18">
        <f t="shared" si="3"/>
        <v>5000</v>
      </c>
      <c r="N23" s="16">
        <f t="shared" si="4"/>
        <v>3.3333333333333335</v>
      </c>
      <c r="O23" s="10" t="str">
        <f t="shared" si="5"/>
        <v>ОДНОРОДНЫЕ</v>
      </c>
      <c r="P23" s="19">
        <f t="shared" si="6"/>
        <v>150000</v>
      </c>
      <c r="Q23" s="10"/>
      <c r="R23" s="23"/>
      <c r="S23" s="21"/>
      <c r="U23" s="22"/>
    </row>
    <row r="24" spans="1:23" s="9" customFormat="1" ht="15.75">
      <c r="A24" s="24"/>
      <c r="B24" s="24" t="s">
        <v>36</v>
      </c>
      <c r="C24" s="24"/>
      <c r="D24" s="25">
        <f>SUM(D14:D23)</f>
        <v>100</v>
      </c>
      <c r="E24" s="25">
        <f t="shared" ref="E24:K24" si="8">SUM(E14:E23)</f>
        <v>1805500</v>
      </c>
      <c r="F24" s="25">
        <f t="shared" si="8"/>
        <v>1880500</v>
      </c>
      <c r="G24" s="25">
        <f t="shared" si="8"/>
        <v>1834000</v>
      </c>
      <c r="H24" s="25">
        <f t="shared" si="8"/>
        <v>0</v>
      </c>
      <c r="I24" s="25">
        <f t="shared" si="8"/>
        <v>0</v>
      </c>
      <c r="J24" s="25">
        <f t="shared" si="8"/>
        <v>1840000</v>
      </c>
      <c r="K24" s="25">
        <f t="shared" si="8"/>
        <v>1840000</v>
      </c>
      <c r="L24" s="25"/>
      <c r="M24" s="25"/>
      <c r="N24" s="25"/>
      <c r="O24" s="25"/>
      <c r="P24" s="25">
        <f>SUM(P14:P23)</f>
        <v>1840000</v>
      </c>
      <c r="Q24" s="25"/>
      <c r="R24" s="26"/>
      <c r="S24" s="25">
        <f>SUM(S14)</f>
        <v>44700</v>
      </c>
      <c r="U24" s="22"/>
    </row>
    <row r="25" spans="1:23" s="1" customFormat="1">
      <c r="A25" s="27"/>
      <c r="B25" s="27"/>
      <c r="C25" s="27"/>
      <c r="D25" s="27"/>
      <c r="E25" s="28"/>
      <c r="F25" s="28"/>
      <c r="G25" s="29"/>
      <c r="H25" s="28"/>
      <c r="I25" s="29"/>
      <c r="J25" s="29"/>
      <c r="K25" s="29"/>
      <c r="L25" s="27"/>
      <c r="M25" s="27"/>
      <c r="N25" s="27"/>
      <c r="O25" s="27"/>
      <c r="P25" s="29"/>
      <c r="Q25" s="27"/>
      <c r="R25" s="27"/>
      <c r="S25" s="30"/>
    </row>
    <row r="26" spans="1:23" s="1" customFormat="1">
      <c r="A26" s="27"/>
      <c r="B26" s="27"/>
      <c r="C26" s="27"/>
      <c r="D26" s="27"/>
      <c r="E26" s="28"/>
      <c r="F26" s="28"/>
      <c r="G26" s="29"/>
      <c r="H26" s="28"/>
      <c r="I26" s="29"/>
      <c r="J26" s="29"/>
      <c r="K26" s="29"/>
      <c r="L26" s="27"/>
      <c r="M26" s="27"/>
      <c r="N26" s="27"/>
      <c r="O26" s="27"/>
    </row>
    <row r="27" spans="1:23" s="31" customFormat="1" ht="20.45" customHeight="1">
      <c r="B27" s="63" t="s">
        <v>37</v>
      </c>
      <c r="C27" s="63"/>
      <c r="D27" s="63"/>
      <c r="E27" s="63"/>
      <c r="F27" s="63"/>
      <c r="G27" s="63"/>
      <c r="H27" s="63"/>
      <c r="I27" s="32">
        <f>P24</f>
        <v>1840000</v>
      </c>
      <c r="J27" s="64">
        <f>P24</f>
        <v>1840000</v>
      </c>
      <c r="K27" s="64"/>
      <c r="L27" s="33"/>
      <c r="M27" s="33"/>
      <c r="N27" s="33"/>
      <c r="O27" s="33"/>
      <c r="P27" s="1"/>
      <c r="Q27" s="1"/>
      <c r="R27" s="1"/>
      <c r="S27" s="1"/>
      <c r="T27" s="1"/>
      <c r="U27" s="1"/>
      <c r="V27" s="1"/>
      <c r="W27" s="1"/>
    </row>
    <row r="28" spans="1:23" s="9" customFormat="1" ht="15.75">
      <c r="B28" s="34"/>
      <c r="P28" s="1"/>
      <c r="Q28" s="1"/>
      <c r="R28" s="1"/>
      <c r="S28" s="1"/>
      <c r="T28" s="1"/>
      <c r="U28" s="1"/>
      <c r="V28" s="1"/>
      <c r="W28" s="1"/>
    </row>
    <row r="29" spans="1:23" s="9" customFormat="1" ht="15.75">
      <c r="B29" s="34"/>
      <c r="P29" s="1"/>
      <c r="Q29" s="1"/>
      <c r="R29" s="1"/>
      <c r="S29" s="1"/>
      <c r="T29" s="1"/>
      <c r="U29" s="1"/>
      <c r="V29" s="1"/>
      <c r="W29" s="1"/>
    </row>
    <row r="30" spans="1:23" s="9" customFormat="1" ht="13.15" customHeight="1">
      <c r="B30" s="65" t="s">
        <v>38</v>
      </c>
      <c r="C30" s="65"/>
      <c r="D30" s="65"/>
      <c r="E30" s="65"/>
      <c r="F30" s="65"/>
      <c r="H30" s="35"/>
      <c r="P30" s="1"/>
      <c r="Q30" s="1"/>
      <c r="R30" s="1"/>
      <c r="S30" s="1"/>
      <c r="T30" s="1"/>
      <c r="U30" s="1"/>
      <c r="V30" s="1"/>
      <c r="W30" s="1"/>
    </row>
    <row r="31" spans="1:23" s="1" customFormat="1" ht="13.15" customHeight="1">
      <c r="B31" s="66" t="s">
        <v>39</v>
      </c>
      <c r="C31" s="66"/>
      <c r="D31" s="66"/>
      <c r="E31" s="66"/>
      <c r="F31" s="66"/>
      <c r="H31" s="36"/>
    </row>
    <row r="32" spans="1:23" s="1" customFormat="1">
      <c r="C32" s="37"/>
      <c r="D32" s="37"/>
      <c r="H32" s="36"/>
    </row>
    <row r="33" spans="2:8" s="1" customFormat="1">
      <c r="C33" s="37"/>
      <c r="D33" s="37"/>
      <c r="H33" s="36"/>
    </row>
    <row r="34" spans="2:8" s="1" customFormat="1">
      <c r="B34" s="38" t="s">
        <v>40</v>
      </c>
      <c r="C34" s="67" t="s">
        <v>41</v>
      </c>
      <c r="D34" s="67"/>
    </row>
    <row r="35" spans="2:8" s="1" customFormat="1">
      <c r="B35" s="38" t="s">
        <v>42</v>
      </c>
      <c r="C35" s="67" t="s">
        <v>43</v>
      </c>
      <c r="D35" s="67"/>
      <c r="H35" s="39"/>
    </row>
  </sheetData>
  <mergeCells count="31">
    <mergeCell ref="B30:F30"/>
    <mergeCell ref="B31:F31"/>
    <mergeCell ref="C34:D34"/>
    <mergeCell ref="C35:D35"/>
    <mergeCell ref="P11:P12"/>
    <mergeCell ref="Q11:Q12"/>
    <mergeCell ref="R11:R12"/>
    <mergeCell ref="S11:S12"/>
    <mergeCell ref="B27:H27"/>
    <mergeCell ref="J27:K27"/>
    <mergeCell ref="A7:P7"/>
    <mergeCell ref="A9:P9"/>
    <mergeCell ref="A11:A12"/>
    <mergeCell ref="B11:B12"/>
    <mergeCell ref="C11:D11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L1:P1"/>
    <mergeCell ref="Q1:S1"/>
    <mergeCell ref="L2:P2"/>
    <mergeCell ref="A5:P5"/>
    <mergeCell ref="A6:P6"/>
  </mergeCells>
  <conditionalFormatting sqref="O22:O23 O14:O20">
    <cfRule type="expression" dxfId="20" priority="30" stopIfTrue="1">
      <formula>NOT(ISERROR(SEARCH("НЕОДНОРОДНЫЕ",O22)))</formula>
    </cfRule>
  </conditionalFormatting>
  <conditionalFormatting sqref="O22:O23 O14:O20">
    <cfRule type="expression" dxfId="19" priority="29" stopIfTrue="1">
      <formula>NOT(ISERROR(SEARCH("ОДНОРОДНЫЕ",O22)))</formula>
    </cfRule>
  </conditionalFormatting>
  <conditionalFormatting sqref="O22:O23 O14:O20">
    <cfRule type="expression" dxfId="18" priority="28" stopIfTrue="1">
      <formula>NOT(ISERROR(SEARCH("НЕ",O22)))</formula>
    </cfRule>
  </conditionalFormatting>
  <conditionalFormatting sqref="O22:O23 O14:O20">
    <cfRule type="expression" dxfId="17" priority="27" stopIfTrue="1">
      <formula>NOT(ISERROR(SEARCH("НЕОДНОРОДНЫЕ",O22)))</formula>
    </cfRule>
  </conditionalFormatting>
  <conditionalFormatting sqref="O22:O23 O14:O20">
    <cfRule type="expression" dxfId="16" priority="26" stopIfTrue="1">
      <formula>NOT(ISERROR(SEARCH("ОДНОРОДНЫЕ",O22)))</formula>
    </cfRule>
  </conditionalFormatting>
  <conditionalFormatting sqref="O22:O23 O14:O20">
    <cfRule type="expression" dxfId="15" priority="25" stopIfTrue="1">
      <formula>NOT(ISERROR(SEARCH("НЕОДНОРОДНЫЕ",O22)))</formula>
    </cfRule>
  </conditionalFormatting>
  <conditionalFormatting sqref="O21">
    <cfRule type="expression" dxfId="14" priority="6" stopIfTrue="1">
      <formula>NOT(ISERROR(SEARCH("НЕОДНОРОДНЫЕ",O21)))</formula>
    </cfRule>
  </conditionalFormatting>
  <conditionalFormatting sqref="O21">
    <cfRule type="expression" dxfId="13" priority="5" stopIfTrue="1">
      <formula>NOT(ISERROR(SEARCH("ОДНОРОДНЫЕ",O21)))</formula>
    </cfRule>
  </conditionalFormatting>
  <conditionalFormatting sqref="O21">
    <cfRule type="expression" dxfId="12" priority="4" stopIfTrue="1">
      <formula>NOT(ISERROR(SEARCH("НЕ",O21)))</formula>
    </cfRule>
  </conditionalFormatting>
  <conditionalFormatting sqref="O21">
    <cfRule type="expression" dxfId="11" priority="3" stopIfTrue="1">
      <formula>NOT(ISERROR(SEARCH("НЕОДНОРОДНЫЕ",O21)))</formula>
    </cfRule>
  </conditionalFormatting>
  <conditionalFormatting sqref="O21">
    <cfRule type="expression" dxfId="10" priority="2" stopIfTrue="1">
      <formula>NOT(ISERROR(SEARCH("ОДНОРОДНЫЕ",O21)))</formula>
    </cfRule>
  </conditionalFormatting>
  <conditionalFormatting sqref="O21">
    <cfRule type="expression" dxfId="9" priority="1" stopIfTrue="1">
      <formula>NOT(ISERROR(SEARCH("НЕОДНОРОДНЫЕ",O21)))</formula>
    </cfRule>
  </conditionalFormatting>
  <pageMargins left="0.19684999999999997" right="0.19684999999999997" top="0.59055100000000005" bottom="0.39370099999999991" header="0.31496099999999999" footer="0.31496099999999999"/>
  <pageSetup paperSize="9" scale="55" orientation="landscape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23"/>
  <sheetViews>
    <sheetView tabSelected="1" topLeftCell="A14" zoomScale="85" workbookViewId="0">
      <selection activeCell="E47" sqref="E47:G47"/>
    </sheetView>
  </sheetViews>
  <sheetFormatPr defaultRowHeight="12.75" customHeight="1" outlineLevelCol="1"/>
  <cols>
    <col min="1" max="1" width="6.6640625" style="1" customWidth="1"/>
    <col min="2" max="2" width="39.6640625" style="2" customWidth="1"/>
    <col min="3" max="3" width="13.33203125" style="3" customWidth="1"/>
    <col min="4" max="4" width="10.6640625" style="3" customWidth="1"/>
    <col min="5" max="7" width="20.33203125" style="3" customWidth="1"/>
    <col min="8" max="9" width="16.83203125" style="3" hidden="1" customWidth="1" outlineLevel="1"/>
    <col min="10" max="10" width="22.6640625" style="1" customWidth="1" collapsed="1"/>
    <col min="11" max="11" width="27.1640625" style="1" customWidth="1"/>
    <col min="12" max="250" width="9.33203125" style="1" customWidth="1"/>
  </cols>
  <sheetData>
    <row r="1" spans="1:11" ht="15.75">
      <c r="A1" s="68" t="s">
        <v>44</v>
      </c>
      <c r="B1" s="68"/>
      <c r="C1" s="68"/>
      <c r="D1" s="68"/>
      <c r="E1" s="68"/>
      <c r="F1" s="68"/>
      <c r="G1" s="68"/>
      <c r="H1" s="68"/>
      <c r="I1" s="68"/>
    </row>
    <row r="2" spans="1:11" ht="15.75" customHeight="1">
      <c r="A2" s="69" t="s">
        <v>45</v>
      </c>
      <c r="B2" s="69"/>
      <c r="C2" s="69"/>
      <c r="D2" s="69"/>
      <c r="E2" s="69"/>
      <c r="F2" s="69"/>
      <c r="G2" s="69"/>
      <c r="H2" s="69"/>
      <c r="I2" s="69"/>
    </row>
    <row r="3" spans="1:11" ht="24" customHeight="1">
      <c r="A3" s="70" t="s">
        <v>46</v>
      </c>
      <c r="B3" s="70"/>
      <c r="C3" s="70"/>
      <c r="D3" s="70"/>
      <c r="E3" s="70"/>
      <c r="F3" s="70"/>
      <c r="G3" s="70"/>
      <c r="H3" s="70"/>
      <c r="I3" s="70"/>
    </row>
    <row r="4" spans="1:11">
      <c r="C4" s="2"/>
      <c r="D4" s="2"/>
      <c r="E4" s="2"/>
      <c r="F4" s="2"/>
      <c r="G4" s="2"/>
      <c r="H4" s="2"/>
      <c r="I4" s="2"/>
    </row>
    <row r="5" spans="1:11">
      <c r="C5" s="2"/>
      <c r="D5" s="2"/>
      <c r="E5" s="2"/>
      <c r="F5" s="2"/>
      <c r="G5" s="2"/>
      <c r="H5" s="2"/>
      <c r="I5" s="2"/>
    </row>
    <row r="6" spans="1:11" s="1" customFormat="1" ht="18.75">
      <c r="A6" s="71" t="s">
        <v>47</v>
      </c>
      <c r="B6" s="71"/>
      <c r="C6" s="71"/>
      <c r="D6" s="71"/>
      <c r="E6" s="71"/>
      <c r="F6" s="71"/>
      <c r="G6" s="71"/>
      <c r="H6" s="71"/>
      <c r="I6" s="71"/>
    </row>
    <row r="7" spans="1:11" s="1" customFormat="1" ht="18.75">
      <c r="A7" s="40"/>
      <c r="B7" s="40"/>
      <c r="C7" s="40"/>
      <c r="D7" s="40"/>
      <c r="E7" s="40"/>
      <c r="F7" s="40"/>
      <c r="G7" s="40"/>
      <c r="H7" s="40"/>
      <c r="I7" s="40"/>
    </row>
    <row r="8" spans="1:11" s="1" customFormat="1" ht="12.75" customHeight="1">
      <c r="A8" s="65" t="s">
        <v>48</v>
      </c>
      <c r="B8" s="65"/>
      <c r="C8" s="65"/>
      <c r="D8" s="65"/>
      <c r="E8" s="65"/>
      <c r="F8" s="65"/>
      <c r="G8" s="65"/>
      <c r="H8" s="65"/>
      <c r="I8" s="65"/>
    </row>
    <row r="9" spans="1:11" s="1" customFormat="1" ht="18.75" customHeight="1">
      <c r="A9" s="65" t="s">
        <v>49</v>
      </c>
      <c r="B9" s="65"/>
      <c r="C9" s="65"/>
      <c r="D9" s="65"/>
      <c r="E9" s="65"/>
      <c r="F9" s="65"/>
      <c r="G9" s="65"/>
      <c r="H9" s="65"/>
      <c r="I9" s="65"/>
    </row>
    <row r="10" spans="1:11" s="1" customFormat="1">
      <c r="A10" s="7"/>
      <c r="B10" s="7"/>
      <c r="C10" s="8"/>
      <c r="D10" s="8"/>
      <c r="E10" s="7"/>
      <c r="F10" s="7"/>
      <c r="G10" s="7"/>
      <c r="H10" s="41"/>
      <c r="I10" s="41"/>
    </row>
    <row r="11" spans="1:11" s="9" customFormat="1" ht="36.6" customHeight="1">
      <c r="A11" s="55" t="s">
        <v>6</v>
      </c>
      <c r="B11" s="55" t="s">
        <v>7</v>
      </c>
      <c r="C11" s="57" t="s">
        <v>8</v>
      </c>
      <c r="D11" s="58"/>
      <c r="E11" s="57" t="s">
        <v>50</v>
      </c>
      <c r="F11" s="72"/>
      <c r="G11" s="72"/>
      <c r="H11" s="72"/>
      <c r="I11" s="58"/>
    </row>
    <row r="12" spans="1:11" s="9" customFormat="1" ht="132.75" customHeight="1">
      <c r="A12" s="56"/>
      <c r="B12" s="56"/>
      <c r="C12" s="12" t="s">
        <v>23</v>
      </c>
      <c r="D12" s="12" t="s">
        <v>24</v>
      </c>
      <c r="E12" s="42" t="s">
        <v>51</v>
      </c>
      <c r="F12" s="42" t="s">
        <v>52</v>
      </c>
      <c r="G12" s="42" t="s">
        <v>53</v>
      </c>
      <c r="H12" s="43" t="s">
        <v>12</v>
      </c>
      <c r="I12" s="43" t="s">
        <v>12</v>
      </c>
    </row>
    <row r="13" spans="1:11" s="13" customFormat="1" ht="15.75" hidden="1">
      <c r="A13" s="11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1">
        <v>7</v>
      </c>
      <c r="H13" s="11">
        <v>8</v>
      </c>
      <c r="I13" s="11">
        <v>9</v>
      </c>
    </row>
    <row r="14" spans="1:11" s="9" customFormat="1" ht="15.75">
      <c r="A14" s="12">
        <v>1</v>
      </c>
      <c r="B14" s="44" t="s">
        <v>54</v>
      </c>
      <c r="C14" s="45" t="s">
        <v>55</v>
      </c>
      <c r="D14" s="16">
        <v>1</v>
      </c>
      <c r="E14" s="18">
        <v>4399</v>
      </c>
      <c r="F14" s="18">
        <v>4590</v>
      </c>
      <c r="G14" s="18">
        <v>4990</v>
      </c>
      <c r="H14" s="16"/>
      <c r="I14" s="16"/>
      <c r="J14" s="46"/>
      <c r="K14" s="22"/>
    </row>
    <row r="15" spans="1:11" s="9" customFormat="1" ht="15.75">
      <c r="A15" s="12">
        <v>2</v>
      </c>
      <c r="B15" s="44" t="s">
        <v>56</v>
      </c>
      <c r="C15" s="45" t="s">
        <v>55</v>
      </c>
      <c r="D15" s="16">
        <v>1</v>
      </c>
      <c r="E15" s="18">
        <v>21555</v>
      </c>
      <c r="F15" s="18">
        <v>24990</v>
      </c>
      <c r="G15" s="18">
        <v>24999</v>
      </c>
      <c r="H15" s="16"/>
      <c r="I15" s="16"/>
      <c r="K15" s="22"/>
    </row>
    <row r="16" spans="1:11" ht="15.75">
      <c r="A16" s="12">
        <v>3</v>
      </c>
      <c r="B16" s="44" t="s">
        <v>57</v>
      </c>
      <c r="C16" s="45" t="s">
        <v>55</v>
      </c>
      <c r="D16" s="16">
        <v>2</v>
      </c>
      <c r="E16" s="18">
        <v>2798</v>
      </c>
      <c r="F16" s="18">
        <v>3360</v>
      </c>
      <c r="G16" s="18">
        <v>3896</v>
      </c>
    </row>
    <row r="17" spans="1:7" ht="12.75" customHeight="1">
      <c r="A17" s="12">
        <v>4</v>
      </c>
      <c r="B17" s="44" t="s">
        <v>58</v>
      </c>
      <c r="C17" s="45" t="s">
        <v>55</v>
      </c>
      <c r="D17" s="16">
        <v>1</v>
      </c>
      <c r="E17" s="18">
        <v>3799</v>
      </c>
      <c r="F17" s="18">
        <v>4560</v>
      </c>
      <c r="G17" s="18">
        <v>4718</v>
      </c>
    </row>
    <row r="18" spans="1:7" ht="12.75" customHeight="1">
      <c r="A18" s="12">
        <v>5</v>
      </c>
      <c r="B18" s="44" t="s">
        <v>59</v>
      </c>
      <c r="C18" s="45" t="s">
        <v>55</v>
      </c>
      <c r="D18" s="16">
        <v>1</v>
      </c>
      <c r="E18" s="18">
        <v>1650</v>
      </c>
      <c r="F18" s="18">
        <v>2246</v>
      </c>
      <c r="G18" s="18">
        <v>2266</v>
      </c>
    </row>
    <row r="19" spans="1:7" ht="12.75" customHeight="1">
      <c r="A19" s="12">
        <v>6</v>
      </c>
      <c r="B19" s="44" t="s">
        <v>60</v>
      </c>
      <c r="C19" s="45" t="s">
        <v>55</v>
      </c>
      <c r="D19" s="16">
        <v>10</v>
      </c>
      <c r="E19" s="18">
        <v>5640</v>
      </c>
      <c r="F19" s="18">
        <v>6040</v>
      </c>
      <c r="G19" s="18">
        <v>7990</v>
      </c>
    </row>
    <row r="20" spans="1:7" ht="12.75" customHeight="1">
      <c r="A20" s="12">
        <v>7</v>
      </c>
      <c r="B20" s="44" t="s">
        <v>61</v>
      </c>
      <c r="C20" s="45" t="s">
        <v>55</v>
      </c>
      <c r="D20" s="16">
        <v>2</v>
      </c>
      <c r="E20" s="18">
        <v>9798</v>
      </c>
      <c r="F20" s="18">
        <v>11136</v>
      </c>
      <c r="G20" s="18">
        <v>11650</v>
      </c>
    </row>
    <row r="21" spans="1:7" ht="12.75" customHeight="1">
      <c r="A21" s="12">
        <v>8</v>
      </c>
      <c r="B21" s="44" t="s">
        <v>62</v>
      </c>
      <c r="C21" s="45" t="s">
        <v>55</v>
      </c>
      <c r="D21" s="16">
        <v>2</v>
      </c>
      <c r="E21" s="18">
        <v>4798</v>
      </c>
      <c r="F21" s="18">
        <v>5520</v>
      </c>
      <c r="G21" s="18">
        <v>7090</v>
      </c>
    </row>
    <row r="22" spans="1:7" ht="12.75" customHeight="1">
      <c r="A22" s="12"/>
      <c r="B22" s="44"/>
      <c r="C22" s="45"/>
      <c r="D22" s="16"/>
      <c r="E22" s="47">
        <f>SUM(E14:E21)</f>
        <v>54437</v>
      </c>
      <c r="F22" s="47">
        <f>SUM(F14:F21)</f>
        <v>62442</v>
      </c>
      <c r="G22" s="47">
        <f>SUM(G14:G21)</f>
        <v>67599</v>
      </c>
    </row>
    <row r="23" spans="1:7" ht="74.25" customHeight="1">
      <c r="B23" s="73" t="s">
        <v>63</v>
      </c>
      <c r="C23" s="73"/>
      <c r="D23" s="73"/>
      <c r="E23" s="73"/>
      <c r="F23" s="73"/>
      <c r="G23" s="74"/>
    </row>
  </sheetData>
  <mergeCells count="11">
    <mergeCell ref="B23:G23"/>
    <mergeCell ref="A9:I9"/>
    <mergeCell ref="A11:A12"/>
    <mergeCell ref="B11:B12"/>
    <mergeCell ref="C11:D11"/>
    <mergeCell ref="E11:I11"/>
    <mergeCell ref="A1:I1"/>
    <mergeCell ref="A2:I2"/>
    <mergeCell ref="A3:I3"/>
    <mergeCell ref="A6:I6"/>
    <mergeCell ref="A8:I8"/>
  </mergeCells>
  <conditionalFormatting sqref="O14 O15 O16 O17 O18 O19 O20 O21 O23 O24 O25 O26 O27 O22">
    <cfRule type="expression" dxfId="8" priority="41" stopIfTrue="1">
      <formula>NOT(ISERROR(SEARCH("ОДНОРОДНЫЕ",O14)))</formula>
    </cfRule>
  </conditionalFormatting>
  <conditionalFormatting sqref="O14 O15 O16 O17 O18 O19 O20 O21 O23 O24 O25 O26 O27 O22">
    <cfRule type="expression" dxfId="7" priority="39" stopIfTrue="1">
      <formula>NOT(ISERROR(SEARCH("НЕОДНОРОДНЫЕ",O14)))</formula>
    </cfRule>
  </conditionalFormatting>
  <conditionalFormatting sqref="O14 O15 O16 O17 O18 O19 O20 O21 O23 O24 O25 O26 O27 O22">
    <cfRule type="expression" dxfId="6" priority="37" stopIfTrue="1">
      <formula>NOT(ISERROR(SEARCH("НЕОДНОРОДНЫЕ",O14)))</formula>
    </cfRule>
  </conditionalFormatting>
  <pageMargins left="0.19684999999999997" right="0.19684999999999997" top="0.59055100000000005" bottom="0.39370099999999991" header="0.31496099999999999" footer="0.31496099999999999"/>
  <pageSetup paperSize="9" scale="78" fitToHeight="2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7"/>
  <sheetViews>
    <sheetView zoomScale="80" workbookViewId="0">
      <selection activeCell="C14" sqref="C14"/>
    </sheetView>
  </sheetViews>
  <sheetFormatPr defaultRowHeight="12.75" customHeight="1"/>
  <cols>
    <col min="1" max="1" width="6.6640625" style="1" customWidth="1"/>
    <col min="2" max="2" width="33.33203125" style="2" customWidth="1"/>
    <col min="3" max="3" width="13.5" style="3" customWidth="1"/>
    <col min="4" max="4" width="15" style="3" customWidth="1"/>
    <col min="5" max="7" width="20.33203125" style="3" customWidth="1"/>
    <col min="8" max="9" width="16.83203125" style="3" hidden="1" customWidth="1"/>
    <col min="10" max="10" width="15" style="3" customWidth="1"/>
    <col min="11" max="11" width="17.1640625" style="3" customWidth="1"/>
    <col min="12" max="14" width="15" style="3" customWidth="1"/>
    <col min="15" max="15" width="22.6640625" style="3" customWidth="1"/>
    <col min="16" max="16" width="17.5" style="3" customWidth="1"/>
    <col min="17" max="17" width="15" style="3" hidden="1" customWidth="1"/>
    <col min="18" max="19" width="18.6640625" style="3" hidden="1" customWidth="1"/>
    <col min="20" max="20" width="9.33203125" style="1" customWidth="1"/>
    <col min="21" max="21" width="27.1640625" style="1" customWidth="1"/>
    <col min="22" max="257" width="9.33203125" style="1" customWidth="1"/>
  </cols>
  <sheetData>
    <row r="1" spans="1:21" ht="15.75">
      <c r="C1" s="2"/>
      <c r="D1" s="2"/>
      <c r="E1" s="2"/>
      <c r="F1" s="2"/>
      <c r="G1" s="2"/>
      <c r="H1" s="2"/>
      <c r="I1" s="2"/>
      <c r="J1" s="2"/>
      <c r="K1" s="2"/>
      <c r="L1" s="50" t="s">
        <v>0</v>
      </c>
      <c r="M1" s="50"/>
      <c r="N1" s="50"/>
      <c r="O1" s="50"/>
      <c r="P1" s="50"/>
      <c r="Q1" s="51"/>
      <c r="R1" s="51"/>
      <c r="S1" s="51"/>
    </row>
    <row r="2" spans="1:21" ht="49.15" customHeight="1">
      <c r="C2" s="2"/>
      <c r="D2" s="2"/>
      <c r="E2" s="2"/>
      <c r="F2" s="2"/>
      <c r="G2" s="2"/>
      <c r="H2" s="2"/>
      <c r="I2" s="2"/>
      <c r="J2" s="2"/>
      <c r="K2" s="2"/>
      <c r="L2" s="50" t="s">
        <v>1</v>
      </c>
      <c r="M2" s="50"/>
      <c r="N2" s="50"/>
      <c r="O2" s="50"/>
      <c r="P2" s="50"/>
      <c r="Q2" s="4"/>
      <c r="R2" s="4"/>
      <c r="S2" s="4"/>
    </row>
    <row r="3" spans="1:2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1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1" s="1" customFormat="1" ht="15.75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6"/>
      <c r="R5" s="6"/>
      <c r="S5" s="6"/>
    </row>
    <row r="6" spans="1:21" s="1" customFormat="1" ht="15.75" customHeight="1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6"/>
      <c r="R6" s="6"/>
      <c r="S6" s="6"/>
    </row>
    <row r="7" spans="1:21" s="1" customFormat="1" ht="15.75">
      <c r="A7" s="54" t="s">
        <v>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6"/>
      <c r="R7" s="6"/>
      <c r="S7" s="6"/>
    </row>
    <row r="8" spans="1:21" s="1" customFormat="1" ht="13.1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6"/>
      <c r="S8" s="6"/>
    </row>
    <row r="9" spans="1:21" s="1" customFormat="1" ht="34.5" customHeight="1">
      <c r="A9" s="54" t="s">
        <v>5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7"/>
      <c r="R9" s="7"/>
      <c r="S9" s="7"/>
    </row>
    <row r="10" spans="1:21" s="1" customFormat="1">
      <c r="A10" s="7"/>
      <c r="B10" s="7"/>
      <c r="C10" s="8"/>
      <c r="D10" s="8"/>
      <c r="E10" s="7"/>
      <c r="F10" s="7"/>
      <c r="G10" s="7"/>
      <c r="H10" s="7"/>
      <c r="I10" s="7"/>
      <c r="J10" s="7"/>
      <c r="K10" s="7"/>
      <c r="L10" s="7"/>
      <c r="M10" s="7"/>
      <c r="N10" s="8"/>
      <c r="O10" s="8"/>
      <c r="P10" s="7"/>
      <c r="Q10" s="7"/>
      <c r="R10" s="7"/>
      <c r="S10" s="7"/>
    </row>
    <row r="11" spans="1:21" s="9" customFormat="1" ht="36.6" customHeight="1">
      <c r="A11" s="55" t="s">
        <v>6</v>
      </c>
      <c r="B11" s="55" t="s">
        <v>7</v>
      </c>
      <c r="C11" s="57" t="s">
        <v>8</v>
      </c>
      <c r="D11" s="58"/>
      <c r="E11" s="75" t="s">
        <v>12</v>
      </c>
      <c r="F11" s="75" t="s">
        <v>64</v>
      </c>
      <c r="G11" s="75" t="s">
        <v>65</v>
      </c>
      <c r="H11" s="55" t="s">
        <v>12</v>
      </c>
      <c r="I11" s="55" t="s">
        <v>12</v>
      </c>
      <c r="J11" s="55" t="s">
        <v>13</v>
      </c>
      <c r="K11" s="55" t="s">
        <v>14</v>
      </c>
      <c r="L11" s="55" t="s">
        <v>15</v>
      </c>
      <c r="M11" s="55" t="s">
        <v>16</v>
      </c>
      <c r="N11" s="59" t="s">
        <v>17</v>
      </c>
      <c r="O11" s="59" t="s">
        <v>18</v>
      </c>
      <c r="P11" s="60" t="s">
        <v>19</v>
      </c>
      <c r="Q11" s="55" t="s">
        <v>20</v>
      </c>
      <c r="R11" s="55" t="s">
        <v>21</v>
      </c>
      <c r="S11" s="62" t="s">
        <v>22</v>
      </c>
    </row>
    <row r="12" spans="1:21" s="9" customFormat="1" ht="94.5" customHeight="1">
      <c r="A12" s="56"/>
      <c r="B12" s="56"/>
      <c r="C12" s="12" t="s">
        <v>23</v>
      </c>
      <c r="D12" s="12" t="s">
        <v>24</v>
      </c>
      <c r="E12" s="76"/>
      <c r="F12" s="76"/>
      <c r="G12" s="76"/>
      <c r="H12" s="56"/>
      <c r="I12" s="56"/>
      <c r="J12" s="56"/>
      <c r="K12" s="56"/>
      <c r="L12" s="56"/>
      <c r="M12" s="56"/>
      <c r="N12" s="59"/>
      <c r="O12" s="59"/>
      <c r="P12" s="61"/>
      <c r="Q12" s="56"/>
      <c r="R12" s="56"/>
      <c r="S12" s="62"/>
    </row>
    <row r="13" spans="1:21" s="13" customFormat="1" ht="15.75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  <c r="O13" s="12">
        <v>15</v>
      </c>
      <c r="P13" s="12">
        <v>16</v>
      </c>
      <c r="Q13" s="12">
        <v>6</v>
      </c>
      <c r="R13" s="12">
        <v>7</v>
      </c>
      <c r="S13" s="11">
        <v>8</v>
      </c>
    </row>
    <row r="14" spans="1:21" s="9" customFormat="1" ht="15.75">
      <c r="A14" s="12">
        <v>1</v>
      </c>
      <c r="B14" s="44" t="s">
        <v>66</v>
      </c>
      <c r="C14" s="15">
        <v>1</v>
      </c>
      <c r="D14" s="16">
        <v>1</v>
      </c>
      <c r="E14" s="48">
        <v>30000</v>
      </c>
      <c r="F14" s="48">
        <v>30000</v>
      </c>
      <c r="G14" s="48">
        <v>30000</v>
      </c>
      <c r="H14" s="16"/>
      <c r="I14" s="16"/>
      <c r="J14" s="16">
        <f t="shared" ref="J14:J15" si="0">AVERAGE(E14,F14,G14,H14,I14)</f>
        <v>30000</v>
      </c>
      <c r="K14" s="16">
        <f t="shared" ref="K14:K15" si="1">J14</f>
        <v>30000</v>
      </c>
      <c r="L14" s="17">
        <f t="shared" ref="L14:L15" si="2">COUNT(E14:I14)</f>
        <v>3</v>
      </c>
      <c r="M14" s="18">
        <f t="shared" ref="M14:M15" si="3">STDEV(E14:I14)</f>
        <v>0</v>
      </c>
      <c r="N14" s="16">
        <f t="shared" ref="N14:N15" si="4">M14/J14*100</f>
        <v>0</v>
      </c>
      <c r="O14" s="10" t="str">
        <f t="shared" ref="O14:O15" si="5">IF(N14&lt;33,"ОДНОРОДНЫЕ","НЕОДНОРОДНЫЕ")</f>
        <v>ОДНОРОДНЫЕ</v>
      </c>
      <c r="P14" s="19">
        <f t="shared" ref="P14:P15" si="6">K14</f>
        <v>30000</v>
      </c>
      <c r="Q14" s="10">
        <v>1</v>
      </c>
      <c r="R14" s="20">
        <v>44700</v>
      </c>
      <c r="S14" s="21">
        <f>Q14*R14</f>
        <v>44700</v>
      </c>
      <c r="T14" s="9">
        <v>30</v>
      </c>
      <c r="U14" s="22"/>
    </row>
    <row r="15" spans="1:21" s="9" customFormat="1" ht="63">
      <c r="A15" s="12">
        <v>2</v>
      </c>
      <c r="B15" s="44" t="s">
        <v>67</v>
      </c>
      <c r="C15" s="15">
        <v>19</v>
      </c>
      <c r="D15" s="16">
        <v>19</v>
      </c>
      <c r="E15" s="48">
        <v>95000</v>
      </c>
      <c r="F15" s="48">
        <v>95000</v>
      </c>
      <c r="G15" s="48">
        <v>95000</v>
      </c>
      <c r="H15" s="16"/>
      <c r="I15" s="16"/>
      <c r="J15" s="16">
        <f t="shared" si="0"/>
        <v>95000</v>
      </c>
      <c r="K15" s="16">
        <f t="shared" si="1"/>
        <v>95000</v>
      </c>
      <c r="L15" s="17">
        <f t="shared" si="2"/>
        <v>3</v>
      </c>
      <c r="M15" s="18">
        <f t="shared" si="3"/>
        <v>0</v>
      </c>
      <c r="N15" s="16">
        <f t="shared" si="4"/>
        <v>0</v>
      </c>
      <c r="O15" s="10" t="str">
        <f t="shared" si="5"/>
        <v>ОДНОРОДНЫЕ</v>
      </c>
      <c r="P15" s="19">
        <f t="shared" si="6"/>
        <v>95000</v>
      </c>
      <c r="Q15" s="10"/>
      <c r="R15" s="23"/>
      <c r="S15" s="21"/>
      <c r="T15" s="9">
        <v>95</v>
      </c>
      <c r="U15" s="22"/>
    </row>
    <row r="16" spans="1:21" s="9" customFormat="1" ht="15.75">
      <c r="A16" s="24"/>
      <c r="B16" s="24" t="s">
        <v>36</v>
      </c>
      <c r="C16" s="24"/>
      <c r="D16" s="25">
        <f>SUM(D14)</f>
        <v>1</v>
      </c>
      <c r="E16" s="25">
        <f t="shared" ref="E16:K16" si="7">SUM(E14:E15)</f>
        <v>125000</v>
      </c>
      <c r="F16" s="25">
        <f t="shared" si="7"/>
        <v>125000</v>
      </c>
      <c r="G16" s="25">
        <f t="shared" si="7"/>
        <v>125000</v>
      </c>
      <c r="H16" s="25">
        <f t="shared" si="7"/>
        <v>0</v>
      </c>
      <c r="I16" s="25">
        <f t="shared" si="7"/>
        <v>0</v>
      </c>
      <c r="J16" s="25">
        <f t="shared" si="7"/>
        <v>125000</v>
      </c>
      <c r="K16" s="25">
        <f t="shared" si="7"/>
        <v>125000</v>
      </c>
      <c r="L16" s="25"/>
      <c r="M16" s="25"/>
      <c r="N16" s="25"/>
      <c r="O16" s="25"/>
      <c r="P16" s="25">
        <f>SUM(P14:P15)</f>
        <v>125000</v>
      </c>
      <c r="Q16" s="25"/>
      <c r="R16" s="26"/>
      <c r="S16" s="25">
        <f>SUM(S14)</f>
        <v>44700</v>
      </c>
      <c r="U16" s="22"/>
    </row>
    <row r="17" spans="1:19" s="1" customFormat="1">
      <c r="A17" s="27"/>
      <c r="B17" s="27"/>
      <c r="C17" s="27"/>
      <c r="D17" s="27"/>
      <c r="E17" s="28"/>
      <c r="F17" s="28"/>
      <c r="G17" s="29"/>
      <c r="H17" s="28"/>
      <c r="I17" s="29"/>
      <c r="J17" s="29"/>
      <c r="K17" s="29"/>
      <c r="L17" s="27"/>
      <c r="M17" s="27"/>
      <c r="N17" s="27"/>
      <c r="O17" s="27"/>
      <c r="P17" s="27"/>
      <c r="Q17" s="27"/>
      <c r="R17" s="27"/>
      <c r="S17" s="30"/>
    </row>
    <row r="18" spans="1:19" s="1" customFormat="1">
      <c r="A18" s="27"/>
      <c r="B18" s="27"/>
      <c r="C18" s="27"/>
      <c r="D18" s="27"/>
      <c r="E18" s="28"/>
      <c r="F18" s="28"/>
      <c r="G18" s="29"/>
      <c r="H18" s="28"/>
      <c r="I18" s="29"/>
      <c r="J18" s="29"/>
      <c r="K18" s="29"/>
      <c r="L18" s="27"/>
      <c r="M18" s="27"/>
      <c r="N18" s="27"/>
      <c r="O18" s="27"/>
      <c r="P18" s="27"/>
      <c r="Q18" s="27"/>
      <c r="R18" s="27"/>
      <c r="S18" s="30"/>
    </row>
    <row r="19" spans="1:19" s="31" customFormat="1" ht="20.45" customHeight="1">
      <c r="B19" s="63" t="s">
        <v>37</v>
      </c>
      <c r="C19" s="63"/>
      <c r="D19" s="63"/>
      <c r="E19" s="63"/>
      <c r="F19" s="63"/>
      <c r="G19" s="63"/>
      <c r="H19" s="63"/>
      <c r="I19" s="32">
        <f>P16</f>
        <v>125000</v>
      </c>
      <c r="J19" s="64">
        <f>P16</f>
        <v>125000</v>
      </c>
      <c r="K19" s="64"/>
      <c r="L19" s="33"/>
      <c r="M19" s="33"/>
      <c r="N19" s="33"/>
      <c r="O19" s="33"/>
      <c r="P19" s="33"/>
      <c r="Q19" s="33"/>
      <c r="R19" s="33"/>
      <c r="S19" s="33"/>
    </row>
    <row r="20" spans="1:19" s="9" customFormat="1" ht="15.75">
      <c r="B20" s="34"/>
    </row>
    <row r="21" spans="1:19" s="9" customFormat="1" ht="15.75">
      <c r="B21" s="34"/>
      <c r="R21" s="49"/>
    </row>
    <row r="22" spans="1:19" s="9" customFormat="1" ht="13.15" customHeight="1">
      <c r="B22" s="65" t="s">
        <v>68</v>
      </c>
      <c r="C22" s="65"/>
      <c r="D22" s="65"/>
      <c r="E22" s="65"/>
      <c r="F22" s="65"/>
      <c r="H22" s="35"/>
    </row>
    <row r="23" spans="1:19" s="1" customFormat="1" ht="13.15" customHeight="1">
      <c r="B23" s="66" t="s">
        <v>39</v>
      </c>
      <c r="C23" s="66"/>
      <c r="D23" s="66"/>
      <c r="E23" s="66"/>
      <c r="F23" s="66"/>
      <c r="H23" s="36"/>
    </row>
    <row r="24" spans="1:19" s="1" customFormat="1">
      <c r="C24" s="37"/>
      <c r="D24" s="37"/>
      <c r="H24" s="36"/>
    </row>
    <row r="25" spans="1:19" s="1" customFormat="1">
      <c r="C25" s="37"/>
      <c r="D25" s="37"/>
      <c r="H25" s="36"/>
    </row>
    <row r="26" spans="1:19" s="1" customFormat="1">
      <c r="B26" s="38" t="s">
        <v>40</v>
      </c>
      <c r="C26" s="67" t="s">
        <v>41</v>
      </c>
      <c r="D26" s="67"/>
    </row>
    <row r="27" spans="1:19" s="1" customFormat="1">
      <c r="B27" s="38" t="s">
        <v>42</v>
      </c>
      <c r="C27" s="67" t="s">
        <v>43</v>
      </c>
      <c r="D27" s="67"/>
      <c r="H27" s="39"/>
    </row>
  </sheetData>
  <mergeCells count="31">
    <mergeCell ref="B22:F22"/>
    <mergeCell ref="B23:F23"/>
    <mergeCell ref="C26:D26"/>
    <mergeCell ref="C27:D27"/>
    <mergeCell ref="P11:P12"/>
    <mergeCell ref="Q11:Q12"/>
    <mergeCell ref="R11:R12"/>
    <mergeCell ref="S11:S12"/>
    <mergeCell ref="B19:H19"/>
    <mergeCell ref="J19:K19"/>
    <mergeCell ref="A7:P7"/>
    <mergeCell ref="A9:P9"/>
    <mergeCell ref="A11:A12"/>
    <mergeCell ref="B11:B12"/>
    <mergeCell ref="C11:D11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L1:P1"/>
    <mergeCell ref="Q1:S1"/>
    <mergeCell ref="L2:P2"/>
    <mergeCell ref="A5:P5"/>
    <mergeCell ref="A6:P6"/>
  </mergeCells>
  <conditionalFormatting sqref="O14:O15">
    <cfRule type="expression" dxfId="5" priority="6" stopIfTrue="1">
      <formula>NOT(ISERROR(SEARCH("НЕОДНОРОДНЫЕ",O14)))</formula>
    </cfRule>
  </conditionalFormatting>
  <conditionalFormatting sqref="O14:O15">
    <cfRule type="expression" dxfId="4" priority="5" stopIfTrue="1">
      <formula>NOT(ISERROR(SEARCH("ОДНОРОДНЫЕ",O14)))</formula>
    </cfRule>
  </conditionalFormatting>
  <conditionalFormatting sqref="O14:O15">
    <cfRule type="expression" dxfId="3" priority="4" stopIfTrue="1">
      <formula>NOT(ISERROR(SEARCH("НЕ",O14)))</formula>
    </cfRule>
  </conditionalFormatting>
  <conditionalFormatting sqref="O14:O15">
    <cfRule type="expression" dxfId="2" priority="3" stopIfTrue="1">
      <formula>NOT(ISERROR(SEARCH("НЕОДНОРОДНЫЕ",O14)))</formula>
    </cfRule>
  </conditionalFormatting>
  <conditionalFormatting sqref="O14:O15">
    <cfRule type="expression" dxfId="1" priority="2" stopIfTrue="1">
      <formula>NOT(ISERROR(SEARCH("ОДНОРОДНЫЕ",O14)))</formula>
    </cfRule>
  </conditionalFormatting>
  <conditionalFormatting sqref="O14:O15">
    <cfRule type="expression" dxfId="0" priority="1" stopIfTrue="1">
      <formula>NOT(ISERROR(SEARCH("НЕОДНОРОДНЫЕ",O14)))</formula>
    </cfRule>
  </conditionalFormatting>
  <pageMargins left="0.19684999999999997" right="0.19684999999999997" top="0.59055100000000005" bottom="0.39370099999999991" header="0.31496099999999999" footer="0.31496099999999999"/>
  <pageSetup paperSize="9" scale="68" orientation="landscape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Приложение_ОБЩ</vt:lpstr>
      <vt:lpstr>Батарейки</vt:lpstr>
      <vt:lpstr>Приложение (2)</vt:lpstr>
      <vt:lpstr>Батарейки!Область_печати</vt:lpstr>
      <vt:lpstr>'Приложение (2)'!Область_печати</vt:lpstr>
      <vt:lpstr>Приложение_ОБЩ!Область_печати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OCNK</cp:lastModifiedBy>
  <cp:revision>16</cp:revision>
  <dcterms:created xsi:type="dcterms:W3CDTF">2010-02-24T09:47:00Z</dcterms:created>
  <dcterms:modified xsi:type="dcterms:W3CDTF">2024-05-06T07:06:21Z</dcterms:modified>
  <cp:version>917504</cp:version>
</cp:coreProperties>
</file>