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A9CB314-5FAF-491A-9512-22999A45372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Лист1!$A$1:$O$19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M8" i="1"/>
  <c r="N8" i="1"/>
  <c r="O8" i="1"/>
  <c r="I9" i="1"/>
  <c r="M9" i="1"/>
  <c r="N9" i="1"/>
  <c r="O9" i="1"/>
  <c r="I10" i="1"/>
  <c r="M10" i="1"/>
  <c r="N10" i="1"/>
  <c r="O10" i="1"/>
  <c r="O11" i="1"/>
  <c r="J10" i="1"/>
  <c r="K10" i="1"/>
  <c r="J9" i="1"/>
  <c r="K9" i="1"/>
  <c r="F12" i="1"/>
  <c r="J8" i="1"/>
  <c r="K8" i="1"/>
</calcChain>
</file>

<file path=xl/sharedStrings.xml><?xml version="1.0" encoding="utf-8"?>
<sst xmlns="http://schemas.openxmlformats.org/spreadsheetml/2006/main" count="53" uniqueCount="50">
  <si>
    <t>Обоснование начальной (максимальной) цены контракта</t>
  </si>
  <si>
    <t>Наименование товара</t>
  </si>
  <si>
    <t>Однородность совокупности значений выявленных цен, используемых в расчете Н(М)ЦК, ЦКЕП</t>
  </si>
  <si>
    <t>Расет начальной (максимальной) цены контракта с учетом корректировки</t>
  </si>
  <si>
    <t>Среднее квадратичное отклонение</t>
  </si>
  <si>
    <t>Процент корректировки цены Товара*</t>
  </si>
  <si>
    <t>л</t>
  </si>
  <si>
    <t>рублей</t>
  </si>
  <si>
    <t>ИТОГ</t>
  </si>
  <si>
    <t>Ценовая информация из ЕИС (руб./ед.изм.)</t>
  </si>
  <si>
    <t>Источник №1</t>
  </si>
  <si>
    <t>Источник №2</t>
  </si>
  <si>
    <t>№п.п.</t>
  </si>
  <si>
    <t>Ед. изм.</t>
  </si>
  <si>
    <r>
      <t xml:space="preserve">Коэффициент вариации цен в (%)           </t>
    </r>
    <r>
      <rPr>
        <i/>
        <sz val="14"/>
        <color indexed="8"/>
        <rFont val="Times New Roman"/>
        <family val="1"/>
        <charset val="204"/>
      </rPr>
      <t xml:space="preserve">                               (не должен превышать 33%)</t>
    </r>
  </si>
  <si>
    <t>-</t>
  </si>
  <si>
    <r>
      <t>&lt;ц</t>
    </r>
    <r>
      <rPr>
        <b/>
        <vertAlign val="subscript"/>
        <sz val="14"/>
        <color indexed="8"/>
        <rFont val="Times New Roman"/>
        <family val="1"/>
        <charset val="204"/>
      </rPr>
      <t>1</t>
    </r>
    <r>
      <rPr>
        <b/>
        <sz val="14"/>
        <color indexed="8"/>
        <rFont val="Times New Roman"/>
        <family val="1"/>
        <charset val="204"/>
      </rPr>
      <t>&gt;</t>
    </r>
  </si>
  <si>
    <r>
      <t>&lt;ц</t>
    </r>
    <r>
      <rPr>
        <b/>
        <vertAlign val="subscript"/>
        <sz val="14"/>
        <color indexed="8"/>
        <rFont val="Times New Roman"/>
        <family val="1"/>
        <charset val="204"/>
      </rPr>
      <t>3</t>
    </r>
    <r>
      <rPr>
        <b/>
        <sz val="14"/>
        <color indexed="8"/>
        <rFont val="Times New Roman"/>
        <family val="1"/>
        <charset val="204"/>
      </rPr>
      <t>&gt;</t>
    </r>
  </si>
  <si>
    <r>
      <t>&lt;ц</t>
    </r>
    <r>
      <rPr>
        <b/>
        <vertAlign val="subscript"/>
        <sz val="14"/>
        <color indexed="8"/>
        <rFont val="Times New Roman"/>
        <family val="1"/>
        <charset val="204"/>
      </rPr>
      <t>2</t>
    </r>
    <r>
      <rPr>
        <b/>
        <sz val="14"/>
        <color indexed="8"/>
        <rFont val="Times New Roman"/>
        <family val="1"/>
        <charset val="204"/>
      </rPr>
      <t>&gt;</t>
    </r>
  </si>
  <si>
    <t xml:space="preserve">Средняя арифметическая цена за единицу     
</t>
  </si>
  <si>
    <r>
      <t>&lt;ц</t>
    </r>
    <r>
      <rPr>
        <b/>
        <vertAlign val="subscript"/>
        <sz val="14"/>
        <color indexed="8"/>
        <rFont val="Times New Roman"/>
        <family val="1"/>
        <charset val="204"/>
      </rPr>
      <t>ср</t>
    </r>
    <r>
      <rPr>
        <b/>
        <sz val="14"/>
        <color indexed="8"/>
        <rFont val="Times New Roman"/>
        <family val="1"/>
        <charset val="204"/>
      </rPr>
      <t xml:space="preserve">&gt; </t>
    </r>
  </si>
  <si>
    <t xml:space="preserve">Цена за единицу изм. с округле-нием (вниз) до сотых долей после запятой (руб.)
</t>
  </si>
  <si>
    <t xml:space="preserve">&lt;ц&gt; </t>
  </si>
  <si>
    <t>В результате проведенного расчета Н(М)ЦК контракта составила:</t>
  </si>
  <si>
    <t xml:space="preserve">                                          Начальная максимальная цена контракта</t>
  </si>
  <si>
    <t>&lt;Н(М)ЦК&gt;</t>
  </si>
  <si>
    <t xml:space="preserve">Кол-во
</t>
  </si>
  <si>
    <t>&lt;V&gt;</t>
  </si>
  <si>
    <r>
      <rPr>
        <sz val="14"/>
        <rFont val="Times New Roman"/>
        <family val="1"/>
        <charset val="204"/>
      </rPr>
      <t>*Корректировка не более чем на 13% цены согласно п.3.16.2 Методических рекомендаций по применению методов определения начальной (максимальной) цены контракта утвержденной</t>
    </r>
    <r>
      <rPr>
        <u/>
        <sz val="14"/>
        <color theme="10"/>
        <rFont val="Times New Roman"/>
        <family val="1"/>
        <charset val="204"/>
      </rPr>
      <t xml:space="preserve"> Приказом Минэкономразвития России от 02.10.2013г. №567.</t>
    </r>
  </si>
  <si>
    <t>Ссылки на источники цен, примененные в настоящем расчете НМЦК:</t>
  </si>
  <si>
    <r>
      <t>ц</t>
    </r>
    <r>
      <rPr>
        <vertAlign val="subscript"/>
        <sz val="14"/>
        <color indexed="8"/>
        <rFont val="Times New Roman"/>
        <family val="1"/>
        <charset val="204"/>
      </rPr>
      <t>ср</t>
    </r>
    <r>
      <rPr>
        <sz val="14"/>
        <color indexed="8"/>
        <rFont val="Times New Roman"/>
        <family val="1"/>
        <charset val="204"/>
      </rPr>
      <t>*0,5%</t>
    </r>
  </si>
  <si>
    <t>ОКПД 2, КТРУ</t>
  </si>
  <si>
    <t>Приложение №2</t>
  </si>
  <si>
    <t>к извещению о проведении электронного аукциона</t>
  </si>
  <si>
    <t>Бензин автомобильный (розничная реализация) (АИ-92-К5)</t>
  </si>
  <si>
    <t>Бензин автомобильный (розничная реализация) (АИ-95-К5)</t>
  </si>
  <si>
    <t>19.20.21.100-00000006</t>
  </si>
  <si>
    <t>19.20.21.100-00000005</t>
  </si>
  <si>
    <t xml:space="preserve">Источник №2 (Контракт ЕИС № 1023500191923000004)
</t>
  </si>
  <si>
    <t>(в расчете примен процент корректировки цены Товара равный значению 3%, 5%)</t>
  </si>
  <si>
    <t xml:space="preserve">Средняя арифметическая цена за единицу с учетом  корректировки цены Товара  </t>
  </si>
  <si>
    <t xml:space="preserve">19.20.21.325-00002	</t>
  </si>
  <si>
    <t>https://zakupki.gov.ru/epz/contract/contractCard/payment-info-and-target-of-order.html?reestrNumber=3027413548023000049&amp;contractInfoId=85949155</t>
  </si>
  <si>
    <t>Топливо дизельное летние экологического класса не ниже К5 (розничная поставка)</t>
  </si>
  <si>
    <t>https://zakupki.gov.ru/epz/contract/contractCard/payment-info-and-target-of-order.html?reestrNumber=1027403893723000208&amp;contractInfoId=88874786</t>
  </si>
  <si>
    <t>https://zakupki.gov.ru/epz/contract/contractCard/payment-info-and-target-of-order.html?reestrNumber=2026603402223000751&amp;contractInfoId=89117419</t>
  </si>
  <si>
    <t xml:space="preserve">ИКЗ 
</t>
  </si>
  <si>
    <t>27.08.2024</t>
  </si>
  <si>
    <t xml:space="preserve">Источник №3 (Контракт ЕИС №2026603402223000751)
</t>
  </si>
  <si>
    <t xml:space="preserve">Источник №1 (Контракт ЕИС № 3027413548023000049)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</si>
</sst>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#,##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b/>
      <vertAlign val="subscript"/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vertical="center"/>
    </xf>
    <xf numFmtId="0" fontId="2" fillId="2" borderId="0" xfId="1" applyFont="1" applyFill="1"/>
    <xf numFmtId="0" fontId="2" fillId="2" borderId="0" xfId="1" applyFont="1" applyFill="1" applyAlignment="1"/>
    <xf numFmtId="0" fontId="3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0" fontId="2" fillId="2" borderId="5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Border="1"/>
    <xf numFmtId="2" fontId="3" fillId="2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horizontal="left" wrapText="1"/>
    </xf>
    <xf numFmtId="0" fontId="3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2" fontId="6" fillId="2" borderId="10" xfId="1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3" fillId="2" borderId="0" xfId="1" applyFont="1" applyFill="1" applyAlignment="1">
      <alignment horizontal="left"/>
    </xf>
    <xf numFmtId="166" fontId="2" fillId="2" borderId="16" xfId="1" applyNumberFormat="1" applyFont="1" applyFill="1" applyBorder="1" applyAlignment="1">
      <alignment horizontal="center" vertical="center" wrapText="1"/>
    </xf>
    <xf numFmtId="164" fontId="2" fillId="2" borderId="18" xfId="1" applyNumberFormat="1" applyFont="1" applyFill="1" applyBorder="1" applyAlignment="1">
      <alignment horizontal="center" vertical="center"/>
    </xf>
    <xf numFmtId="166" fontId="2" fillId="2" borderId="9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top" wrapText="1"/>
    </xf>
    <xf numFmtId="0" fontId="2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4" xfId="1" applyFont="1" applyFill="1" applyBorder="1" applyAlignment="1">
      <alignment horizontal="center" vertical="top" wrapText="1"/>
    </xf>
    <xf numFmtId="10" fontId="2" fillId="2" borderId="16" xfId="1" applyNumberFormat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top" wrapText="1"/>
    </xf>
    <xf numFmtId="0" fontId="11" fillId="2" borderId="0" xfId="2" applyFont="1" applyFill="1" applyAlignment="1"/>
    <xf numFmtId="0" fontId="11" fillId="2" borderId="0" xfId="2" applyFont="1" applyFill="1" applyAlignment="1">
      <alignment horizontal="left" wrapText="1"/>
    </xf>
    <xf numFmtId="4" fontId="2" fillId="2" borderId="18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/>
    </xf>
    <xf numFmtId="0" fontId="7" fillId="2" borderId="0" xfId="2" applyFill="1" applyAlignment="1">
      <alignment horizontal="left"/>
    </xf>
    <xf numFmtId="2" fontId="2" fillId="2" borderId="16" xfId="1" applyNumberFormat="1" applyFont="1" applyFill="1" applyBorder="1" applyAlignment="1">
      <alignment horizontal="center" vertical="center" wrapText="1"/>
    </xf>
    <xf numFmtId="0" fontId="7" fillId="2" borderId="0" xfId="2" applyFill="1" applyAlignment="1"/>
    <xf numFmtId="2" fontId="2" fillId="2" borderId="9" xfId="1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0" fontId="5" fillId="2" borderId="1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4" fontId="8" fillId="2" borderId="0" xfId="1" applyNumberFormat="1" applyFont="1" applyFill="1" applyBorder="1" applyAlignment="1">
      <alignment vertical="center"/>
    </xf>
    <xf numFmtId="0" fontId="11" fillId="2" borderId="0" xfId="2" applyFont="1" applyFill="1" applyAlignment="1">
      <alignment horizontal="left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top" wrapText="1"/>
    </xf>
    <xf numFmtId="2" fontId="3" fillId="2" borderId="7" xfId="1" applyNumberFormat="1" applyFont="1" applyFill="1" applyBorder="1" applyAlignment="1">
      <alignment horizontal="center" vertical="top" wrapText="1"/>
    </xf>
    <xf numFmtId="2" fontId="3" fillId="2" borderId="8" xfId="1" applyNumberFormat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3" xfId="1" xr:uid="{00000000-0005-0000-0000-000002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32657</xdr:colOff>
      <xdr:row>6</xdr:row>
      <xdr:rowOff>244928</xdr:rowOff>
    </xdr:from>
    <xdr:to>
      <xdr:col>11</xdr:col>
      <xdr:colOff>13607</xdr:colOff>
      <xdr:row>6</xdr:row>
      <xdr:rowOff>597353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8943" y="3850821"/>
          <a:ext cx="138248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155122</xdr:colOff>
      <xdr:row>6</xdr:row>
      <xdr:rowOff>202747</xdr:rowOff>
    </xdr:from>
    <xdr:to>
      <xdr:col>9</xdr:col>
      <xdr:colOff>1155247</xdr:colOff>
      <xdr:row>6</xdr:row>
      <xdr:rowOff>640897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2" y="380864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kupki.gov.ru/epz/contract/contractCard/payment-info-and-target-of-order.html?reestrNumber=2026603402223000751&amp;contractInfoId=89117419" TargetMode="External"/><Relationship Id="rId2" Type="http://schemas.openxmlformats.org/officeDocument/2006/relationships/hyperlink" Target="https://zakupki.gov.ru/epz/contract/contractCard/payment-info-and-target-of-order.html?reestrNumber=1027403893723000208&amp;contractInfoId=88874786" TargetMode="External"/><Relationship Id="rId1" Type="http://schemas.openxmlformats.org/officeDocument/2006/relationships/hyperlink" Target="https://zakupki.gov.ru/epz/contract/contractCard/payment-info-and-target-of-order.html?reestrNumber=3027413548023000049&amp;contractInfoId=8594915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9"/>
  <sheetViews>
    <sheetView tabSelected="1" zoomScale="70" zoomScaleNormal="70" zoomScaleSheetLayoutView="40" workbookViewId="0">
      <selection activeCell="N15" sqref="N15"/>
    </sheetView>
  </sheetViews>
  <sheetFormatPr defaultColWidth="21" defaultRowHeight="18.75" x14ac:dyDescent="0.3"/>
  <cols>
    <col min="1" max="1" width="10.85546875" style="1" customWidth="1"/>
    <col min="2" max="2" width="29.140625" style="2" customWidth="1"/>
    <col min="3" max="3" width="17.5703125" style="1" customWidth="1"/>
    <col min="4" max="4" width="9.42578125" style="1" customWidth="1"/>
    <col min="5" max="5" width="14.28515625" style="1" customWidth="1"/>
    <col min="6" max="8" width="35.85546875" style="1" customWidth="1"/>
    <col min="9" max="9" width="24.7109375" style="1" customWidth="1"/>
    <col min="10" max="10" width="21" style="1" customWidth="1"/>
    <col min="11" max="11" width="25.140625" style="1" customWidth="1"/>
    <col min="12" max="12" width="21" style="1" customWidth="1"/>
    <col min="13" max="13" width="26" style="1" customWidth="1"/>
    <col min="14" max="14" width="24.7109375" style="1" customWidth="1"/>
    <col min="15" max="15" width="24.28515625" style="1" customWidth="1"/>
    <col min="16" max="16" width="21" style="1" customWidth="1"/>
    <col min="17" max="16384" width="21" style="1"/>
  </cols>
  <sheetData>
    <row r="1" spans="1:25" ht="18.75" customHeight="1" x14ac:dyDescent="0.3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74" t="s">
        <v>32</v>
      </c>
      <c r="N1" s="74"/>
      <c r="O1" s="75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2.15" customHeigh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74" t="s">
        <v>33</v>
      </c>
      <c r="N2" s="74"/>
      <c r="O2" s="75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2.25" customHeight="1" x14ac:dyDescent="0.3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88" t="s">
        <v>46</v>
      </c>
      <c r="N3" s="88"/>
      <c r="O3" s="88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9.5" thickBot="1" x14ac:dyDescent="0.35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.75" customHeight="1" x14ac:dyDescent="0.3">
      <c r="A5" s="81" t="s">
        <v>12</v>
      </c>
      <c r="B5" s="84" t="s">
        <v>1</v>
      </c>
      <c r="C5" s="84" t="s">
        <v>31</v>
      </c>
      <c r="D5" s="84" t="s">
        <v>13</v>
      </c>
      <c r="E5" s="90" t="s">
        <v>26</v>
      </c>
      <c r="F5" s="92" t="s">
        <v>9</v>
      </c>
      <c r="G5" s="93"/>
      <c r="H5" s="94"/>
      <c r="I5" s="95" t="s">
        <v>2</v>
      </c>
      <c r="J5" s="96"/>
      <c r="K5" s="97"/>
      <c r="L5" s="98" t="s">
        <v>3</v>
      </c>
      <c r="M5" s="99"/>
      <c r="N5" s="99"/>
      <c r="O5" s="100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38" customHeight="1" x14ac:dyDescent="0.3">
      <c r="A6" s="82"/>
      <c r="B6" s="85"/>
      <c r="C6" s="85"/>
      <c r="D6" s="85"/>
      <c r="E6" s="91"/>
      <c r="F6" s="57" t="s">
        <v>49</v>
      </c>
      <c r="G6" s="58" t="s">
        <v>38</v>
      </c>
      <c r="H6" s="59" t="s">
        <v>48</v>
      </c>
      <c r="I6" s="57" t="s">
        <v>19</v>
      </c>
      <c r="J6" s="58" t="s">
        <v>4</v>
      </c>
      <c r="K6" s="59" t="s">
        <v>14</v>
      </c>
      <c r="L6" s="57" t="s">
        <v>5</v>
      </c>
      <c r="M6" s="58" t="s">
        <v>40</v>
      </c>
      <c r="N6" s="58" t="s">
        <v>21</v>
      </c>
      <c r="O6" s="59" t="s">
        <v>24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56.25" customHeight="1" thickBot="1" x14ac:dyDescent="0.35">
      <c r="A7" s="83"/>
      <c r="B7" s="86"/>
      <c r="C7" s="86"/>
      <c r="D7" s="87"/>
      <c r="E7" s="61" t="s">
        <v>27</v>
      </c>
      <c r="F7" s="52" t="s">
        <v>16</v>
      </c>
      <c r="G7" s="53" t="s">
        <v>18</v>
      </c>
      <c r="H7" s="56" t="s">
        <v>17</v>
      </c>
      <c r="I7" s="52" t="s">
        <v>20</v>
      </c>
      <c r="J7" s="54"/>
      <c r="K7" s="62"/>
      <c r="L7" s="52" t="s">
        <v>15</v>
      </c>
      <c r="M7" s="55" t="s">
        <v>30</v>
      </c>
      <c r="N7" s="53" t="s">
        <v>22</v>
      </c>
      <c r="O7" s="56" t="s">
        <v>25</v>
      </c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93.75" x14ac:dyDescent="0.3">
      <c r="A8" s="6">
        <v>1</v>
      </c>
      <c r="B8" s="77" t="s">
        <v>35</v>
      </c>
      <c r="C8" s="7" t="s">
        <v>37</v>
      </c>
      <c r="D8" s="7" t="s">
        <v>6</v>
      </c>
      <c r="E8" s="35">
        <v>400</v>
      </c>
      <c r="F8" s="73">
        <v>52.47</v>
      </c>
      <c r="G8" s="9">
        <v>57.32</v>
      </c>
      <c r="H8" s="38">
        <v>56.8</v>
      </c>
      <c r="I8" s="48">
        <f>(F8+G8+H8)/3</f>
        <v>55.529999999999994</v>
      </c>
      <c r="J8" s="42">
        <f>SQRT(((SUM((POWER(H8-I8,2)),(POWER(G8-I8,2)),(POWER(F8-I8,2)))/(COLUMNS(F8:H8)-1))))</f>
        <v>2.6627617242254327</v>
      </c>
      <c r="K8" s="49">
        <f>J8/I8*100</f>
        <v>4.7951768849728671</v>
      </c>
      <c r="L8" s="60">
        <v>0.05</v>
      </c>
      <c r="M8" s="8">
        <f>I8*L8+I8</f>
        <v>58.306499999999993</v>
      </c>
      <c r="N8" s="9">
        <f>ROUNDDOWN(M8,2)</f>
        <v>58.3</v>
      </c>
      <c r="O8" s="66">
        <f>N8*E8</f>
        <v>23320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93.75" x14ac:dyDescent="0.3">
      <c r="A9" s="29">
        <v>2</v>
      </c>
      <c r="B9" s="76" t="s">
        <v>34</v>
      </c>
      <c r="C9" s="30" t="s">
        <v>36</v>
      </c>
      <c r="D9" s="30" t="s">
        <v>6</v>
      </c>
      <c r="E9" s="34">
        <v>4400</v>
      </c>
      <c r="F9" s="71">
        <v>48.77</v>
      </c>
      <c r="G9" s="32">
        <v>53.4</v>
      </c>
      <c r="H9" s="37">
        <v>52.9</v>
      </c>
      <c r="I9" s="46">
        <f>(F9+G9+H9)/3</f>
        <v>51.69</v>
      </c>
      <c r="J9" s="41">
        <f>SQRT(((SUM((POWER(H9-I9,2)),(POWER(G9-I9,2)),(POWER(F9-I9,2)))/(COLUMNS(F9:H9)-1))))</f>
        <v>2.5411217995208308</v>
      </c>
      <c r="K9" s="47">
        <f>J9/I9*100</f>
        <v>4.9160800919342833</v>
      </c>
      <c r="L9" s="60">
        <v>0.04</v>
      </c>
      <c r="M9" s="31">
        <f>I9*L9+I9</f>
        <v>53.757599999999996</v>
      </c>
      <c r="N9" s="32">
        <f>ROUNDDOWN(M9,2)</f>
        <v>53.75</v>
      </c>
      <c r="O9" s="65">
        <f>N9*E9</f>
        <v>236500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" customFormat="1" ht="90.75" customHeight="1" thickBot="1" x14ac:dyDescent="0.3">
      <c r="A10" s="10">
        <v>3</v>
      </c>
      <c r="B10" s="78" t="s">
        <v>43</v>
      </c>
      <c r="C10" s="11" t="s">
        <v>41</v>
      </c>
      <c r="D10" s="12" t="s">
        <v>6</v>
      </c>
      <c r="E10" s="36">
        <v>14500</v>
      </c>
      <c r="F10" s="39">
        <v>59.86</v>
      </c>
      <c r="G10" s="33">
        <v>65.180000000000007</v>
      </c>
      <c r="H10" s="40">
        <v>60.27</v>
      </c>
      <c r="I10" s="50">
        <f>(F10+G10+H10)/3</f>
        <v>61.77</v>
      </c>
      <c r="J10" s="43">
        <f>SQRT(((SUM((POWER(H10-I10,2)),(POWER(G10-I10,2)),(POWER(F10-I10,2)))/(COLUMNS(F10:H10)-1))))</f>
        <v>2.9602533675346137</v>
      </c>
      <c r="K10" s="51">
        <f>J10/I10*100</f>
        <v>4.7923803910225251</v>
      </c>
      <c r="L10" s="60">
        <v>7.0000000000000007E-2</v>
      </c>
      <c r="M10" s="13">
        <f>I10*L10+I10</f>
        <v>66.093900000000005</v>
      </c>
      <c r="N10" s="33">
        <f>ROUNDDOWN(M10,2)</f>
        <v>66.09</v>
      </c>
      <c r="O10" s="67">
        <f t="shared" ref="O10" si="0">N10*E10</f>
        <v>958305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3" customFormat="1" ht="22.5" customHeight="1" thickBot="1" x14ac:dyDescent="0.3">
      <c r="A11" s="15"/>
      <c r="B11" s="16"/>
      <c r="C11" s="17"/>
      <c r="D11" s="18"/>
      <c r="E11" s="17"/>
      <c r="F11" s="19"/>
      <c r="G11" s="17"/>
      <c r="H11" s="20"/>
      <c r="I11" s="21"/>
      <c r="J11" s="18"/>
      <c r="K11" s="18"/>
      <c r="L11" s="22"/>
      <c r="M11" s="23"/>
      <c r="N11" s="24" t="s">
        <v>8</v>
      </c>
      <c r="O11" s="68">
        <f>O8+O9+O10</f>
        <v>1218125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3">
      <c r="A12" s="25" t="s">
        <v>23</v>
      </c>
      <c r="B12" s="25"/>
      <c r="C12" s="25"/>
      <c r="D12" s="25"/>
      <c r="E12" s="26"/>
      <c r="F12" s="79">
        <f>O11</f>
        <v>1218125</v>
      </c>
      <c r="G12" s="25" t="s">
        <v>7</v>
      </c>
      <c r="I12" s="4"/>
      <c r="J12" s="25"/>
      <c r="K12" s="26"/>
      <c r="L12" s="26"/>
      <c r="M12" s="25"/>
      <c r="N12" s="25"/>
      <c r="O12" s="27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3">
      <c r="A13" s="80" t="s">
        <v>28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3">
      <c r="A14" s="69" t="s">
        <v>39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3">
      <c r="A15" s="45" t="s">
        <v>29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5" x14ac:dyDescent="0.3">
      <c r="A16" s="5" t="s">
        <v>10</v>
      </c>
      <c r="B16" s="70" t="s">
        <v>42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5" x14ac:dyDescent="0.3">
      <c r="A17" s="5" t="s">
        <v>11</v>
      </c>
      <c r="B17" s="72" t="s">
        <v>44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5" x14ac:dyDescent="0.3">
      <c r="A18" s="5" t="s">
        <v>11</v>
      </c>
      <c r="B18" s="72" t="s">
        <v>45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5" x14ac:dyDescent="0.3">
      <c r="A19" s="6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5" x14ac:dyDescent="0.3">
      <c r="A20" s="4"/>
      <c r="B20" s="6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3">
      <c r="A21" s="4" t="s">
        <v>47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3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3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3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3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3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3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3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3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3">
      <c r="A30" s="4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3">
      <c r="A31" s="4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3">
      <c r="A32" s="4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3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3">
      <c r="A34" s="4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3">
      <c r="A35" s="4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3">
      <c r="A36" s="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3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3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3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3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3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3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3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3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3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3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3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3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3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3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3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3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3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3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3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3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3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3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3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3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3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3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3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3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3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3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3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3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3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</sheetData>
  <mergeCells count="11">
    <mergeCell ref="M3:O3"/>
    <mergeCell ref="A4:O4"/>
    <mergeCell ref="E5:E6"/>
    <mergeCell ref="F5:H5"/>
    <mergeCell ref="I5:K5"/>
    <mergeCell ref="L5:O5"/>
    <mergeCell ref="A13:O13"/>
    <mergeCell ref="A5:A7"/>
    <mergeCell ref="B5:B7"/>
    <mergeCell ref="C5:C7"/>
    <mergeCell ref="D5:D7"/>
  </mergeCells>
  <hyperlinks>
    <hyperlink ref="B16" r:id="rId1" xr:uid="{00000000-0004-0000-0000-000000000000}"/>
    <hyperlink ref="B17" r:id="rId2" xr:uid="{1183EEEE-B47B-4BC9-B802-6211A5EE9EAF}"/>
    <hyperlink ref="B18" r:id="rId3" xr:uid="{C030EB38-D99B-45D2-B320-59245E9B8038}"/>
  </hyperlinks>
  <pageMargins left="0" right="0" top="0.78740157480314965" bottom="0" header="0.31496062992125984" footer="0.31496062992125984"/>
  <pageSetup paperSize="9" scale="41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2024-09-03T04:11:26Z</dcterms:modified>
</cp:coreProperties>
</file>