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ясо 2025год\"/>
    </mc:Choice>
  </mc:AlternateContent>
  <bookViews>
    <workbookView xWindow="-120" yWindow="-120" windowWidth="29040" windowHeight="15720"/>
  </bookViews>
  <sheets>
    <sheet name="Обоснование НМЦД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Q14" i="1"/>
  <c r="V14" i="1" s="1"/>
  <c r="Q13" i="1"/>
  <c r="Q15" i="1"/>
  <c r="V15" i="1" s="1"/>
  <c r="R15" i="1"/>
  <c r="J15" i="1"/>
  <c r="H15" i="1"/>
  <c r="F15" i="1"/>
  <c r="R14" i="1"/>
  <c r="J14" i="1"/>
  <c r="H14" i="1"/>
  <c r="F14" i="1"/>
  <c r="S15" i="1" l="1"/>
  <c r="T15" i="1" s="1"/>
  <c r="U15" i="1" s="1"/>
  <c r="S14" i="1"/>
  <c r="T14" i="1" s="1"/>
  <c r="U14" i="1" s="1"/>
  <c r="F13" i="1"/>
  <c r="F16" i="1" s="1"/>
  <c r="H13" i="1"/>
  <c r="H16" i="1" s="1"/>
  <c r="J13" i="1"/>
  <c r="V13" i="1"/>
  <c r="R13" i="1"/>
  <c r="S13" i="1" l="1"/>
  <c r="T13" i="1" l="1"/>
  <c r="U13" i="1" s="1"/>
  <c r="V16" i="1" l="1"/>
  <c r="E8" i="1" l="1"/>
</calcChain>
</file>

<file path=xl/sharedStrings.xml><?xml version="1.0" encoding="utf-8"?>
<sst xmlns="http://schemas.openxmlformats.org/spreadsheetml/2006/main" count="56" uniqueCount="42">
  <si>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</si>
  <si>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</si>
  <si>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</si>
  <si>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</si>
  <si>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</si>
  <si>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</si>
  <si>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</si>
  <si>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</si>
  <si>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</si>
  <si>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</si>
  <si>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</si>
  <si>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</si>
  <si>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</si>
  <si>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</si>
  <si>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</si>
  <si>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</si>
  <si>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</si>
  <si>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</si>
  <si>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</si>
  <si>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</si>
  <si>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</si>
  <si>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</si>
  <si>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</si>
  <si>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</si>
  <si>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</si>
  <si>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</si>
  <si>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</si>
  <si>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</si>
  <si>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</si>
  <si>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</si>
  <si>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</si>
  <si>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</si>
  <si>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</si>
  <si>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</si>
  <si>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</si>
  <si>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Мясо говядина на кости 1 категории</t>
  </si>
  <si>
    <t>Печень говяжья</t>
  </si>
  <si>
    <t>Цыпленок бройлер  1 категории охлажденный</t>
  </si>
  <si>
    <t>кг</t>
  </si>
  <si>
    <t>б\н от 05.03.2025</t>
  </si>
  <si>
    <t>б/н от 05.03.2025</t>
  </si>
  <si>
    <t xml:space="preserve">на поставку продуктов питания (мясная продукция) для нужд ГАУЗ КДС РБ
на поставку продуктов питания (мясная продукция) для нужд ГАУЗ КДС РБ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</si>
</sst>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22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12"/>
      <name val="Times New Roman"/>
    </font>
    <font>
      <sz val="8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indexed="4"/>
      <name val="Times New Roman"/>
    </font>
    <font>
      <sz val="8"/>
      <color theme="0"/>
      <name val="Times New Roman"/>
    </font>
    <font>
      <b/>
      <sz val="8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b/>
      <sz val="10"/>
      <color indexed="4"/>
      <name val="Times New Roman"/>
    </font>
    <font>
      <b/>
      <sz val="10"/>
      <color theme="1"/>
      <name val="Times New Roman"/>
    </font>
    <font>
      <b/>
      <sz val="10"/>
      <name val="Times New Roman"/>
    </font>
    <font>
      <sz val="11"/>
      <color indexed="2"/>
      <name val="Times New Roman"/>
    </font>
    <font>
      <sz val="11"/>
      <name val="Times New Roman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3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3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3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4" fontId="15" fillId="0" borderId="1" xfId="0" applyNumberFormat="1" applyFont="1" applyBorder="1" applyAlignment="1">
      <alignment vertical="top"/>
    </xf>
    <xf numFmtId="0" fontId="2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left" vertical="top" wrapText="1"/>
    </xf>
    <xf numFmtId="165" fontId="9" fillId="2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3" borderId="2" xfId="0" applyFont="1" applyFill="1" applyBorder="1" applyAlignment="1">
      <alignment horizontal="justify" vertical="top" wrapText="1"/>
    </xf>
    <xf numFmtId="0" fontId="18" fillId="3" borderId="4" xfId="0" applyFont="1" applyFill="1" applyBorder="1" applyAlignment="1">
      <alignment horizontal="justify" vertical="top" wrapText="1"/>
    </xf>
    <xf numFmtId="0" fontId="18" fillId="3" borderId="3" xfId="0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19</xdr:row>
      <xdr:rowOff>998367</xdr:rowOff>
    </xdr:from>
    <xdr:to>
      <xdr:col>3</xdr:col>
      <xdr:colOff>228600</xdr:colOff>
      <xdr:row>19</xdr:row>
      <xdr:rowOff>1262136</xdr:rowOff>
    </xdr:to>
    <xdr:pic>
      <xdr:nvPicPr>
        <xdr:cNvPr id="8" name="Picture 39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9" name="Picture 37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20</xdr:row>
      <xdr:rowOff>422036</xdr:rowOff>
    </xdr:from>
    <xdr:to>
      <xdr:col>4</xdr:col>
      <xdr:colOff>336186</xdr:colOff>
      <xdr:row>21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11" name="Picture 37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Z6" sqref="Z6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12.710937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1.14062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5.75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5.75" x14ac:dyDescent="0.25">
      <c r="A6" s="66" t="s">
        <v>41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48" t="s">
        <v>4</v>
      </c>
      <c r="B8" s="48"/>
      <c r="C8" s="48"/>
      <c r="D8" s="48"/>
      <c r="E8" s="49">
        <f>SUMIF(V16,"&gt;0")</f>
        <v>1280844.5</v>
      </c>
      <c r="F8" s="49"/>
      <c r="G8" s="50" t="s">
        <v>5</v>
      </c>
      <c r="H8" s="50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6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7</v>
      </c>
      <c r="V9" s="17"/>
    </row>
    <row r="10" spans="1:22" ht="15" customHeight="1" x14ac:dyDescent="0.25">
      <c r="A10" s="51" t="s">
        <v>8</v>
      </c>
      <c r="B10" s="51" t="s">
        <v>33</v>
      </c>
      <c r="C10" s="51" t="s">
        <v>34</v>
      </c>
      <c r="D10" s="51"/>
      <c r="E10" s="52" t="s">
        <v>9</v>
      </c>
      <c r="F10" s="52"/>
      <c r="G10" s="52" t="s">
        <v>10</v>
      </c>
      <c r="H10" s="52"/>
      <c r="I10" s="52" t="s">
        <v>11</v>
      </c>
      <c r="J10" s="52"/>
      <c r="K10" s="52" t="s">
        <v>12</v>
      </c>
      <c r="L10" s="52"/>
      <c r="M10" s="52" t="s">
        <v>13</v>
      </c>
      <c r="N10" s="52"/>
      <c r="O10" s="52" t="s">
        <v>14</v>
      </c>
      <c r="P10" s="52"/>
      <c r="Q10" s="55" t="s">
        <v>15</v>
      </c>
      <c r="R10" s="51" t="s">
        <v>16</v>
      </c>
      <c r="S10" s="51" t="s">
        <v>17</v>
      </c>
      <c r="T10" s="51" t="s">
        <v>18</v>
      </c>
      <c r="U10" s="51" t="s">
        <v>19</v>
      </c>
      <c r="V10" s="55" t="s">
        <v>20</v>
      </c>
    </row>
    <row r="11" spans="1:22" ht="27" customHeight="1" x14ac:dyDescent="0.25">
      <c r="A11" s="51"/>
      <c r="B11" s="51"/>
      <c r="C11" s="51"/>
      <c r="D11" s="51"/>
      <c r="E11" s="53" t="s">
        <v>39</v>
      </c>
      <c r="F11" s="54"/>
      <c r="G11" s="53" t="s">
        <v>40</v>
      </c>
      <c r="H11" s="54"/>
      <c r="I11" s="53" t="s">
        <v>40</v>
      </c>
      <c r="J11" s="54"/>
      <c r="K11" s="54"/>
      <c r="L11" s="54"/>
      <c r="M11" s="54"/>
      <c r="N11" s="54"/>
      <c r="O11" s="54"/>
      <c r="P11" s="54"/>
      <c r="Q11" s="55"/>
      <c r="R11" s="51"/>
      <c r="S11" s="51"/>
      <c r="T11" s="51"/>
      <c r="U11" s="51"/>
      <c r="V11" s="55"/>
    </row>
    <row r="12" spans="1:22" ht="27" customHeight="1" x14ac:dyDescent="0.25">
      <c r="A12" s="51"/>
      <c r="B12" s="51"/>
      <c r="C12" s="18" t="s">
        <v>21</v>
      </c>
      <c r="D12" s="20" t="s">
        <v>22</v>
      </c>
      <c r="E12" s="19" t="s">
        <v>23</v>
      </c>
      <c r="F12" s="19" t="s">
        <v>24</v>
      </c>
      <c r="G12" s="19" t="s">
        <v>23</v>
      </c>
      <c r="H12" s="19" t="s">
        <v>24</v>
      </c>
      <c r="I12" s="19" t="s">
        <v>23</v>
      </c>
      <c r="J12" s="19" t="s">
        <v>24</v>
      </c>
      <c r="K12" s="19" t="s">
        <v>23</v>
      </c>
      <c r="L12" s="19" t="s">
        <v>24</v>
      </c>
      <c r="M12" s="19" t="s">
        <v>23</v>
      </c>
      <c r="N12" s="19" t="s">
        <v>24</v>
      </c>
      <c r="O12" s="19" t="s">
        <v>23</v>
      </c>
      <c r="P12" s="19" t="s">
        <v>24</v>
      </c>
      <c r="Q12" s="55"/>
      <c r="R12" s="51"/>
      <c r="S12" s="51"/>
      <c r="T12" s="51"/>
      <c r="U12" s="51"/>
      <c r="V12" s="55"/>
    </row>
    <row r="13" spans="1:22" ht="29.25" customHeight="1" x14ac:dyDescent="0.25">
      <c r="A13" s="44">
        <v>1</v>
      </c>
      <c r="B13" s="46" t="s">
        <v>35</v>
      </c>
      <c r="C13" s="42" t="s">
        <v>38</v>
      </c>
      <c r="D13" s="20">
        <v>1950</v>
      </c>
      <c r="E13" s="43">
        <v>520</v>
      </c>
      <c r="F13" s="22">
        <f t="shared" ref="F13:F14" si="0">E13*D13</f>
        <v>1014000</v>
      </c>
      <c r="G13" s="21">
        <v>530</v>
      </c>
      <c r="H13" s="23">
        <f t="shared" ref="H13:H14" si="1">G13*D13</f>
        <v>1033500</v>
      </c>
      <c r="I13" s="21">
        <v>490</v>
      </c>
      <c r="J13" s="22">
        <f t="shared" ref="J13:J14" si="2">I13*D13</f>
        <v>955500</v>
      </c>
      <c r="K13" s="24"/>
      <c r="L13" s="22"/>
      <c r="M13" s="22"/>
      <c r="N13" s="22"/>
      <c r="O13" s="22"/>
      <c r="P13" s="23"/>
      <c r="Q13" s="22">
        <f>ROUND(AVERAGE(E13,G13,I13,K13,M13),2)</f>
        <v>513.33000000000004</v>
      </c>
      <c r="R13" s="25">
        <f t="shared" ref="R13:R15" si="3">COUNTA(E13,G13,I13,K13,M13)</f>
        <v>3</v>
      </c>
      <c r="S13" s="25">
        <f t="shared" ref="S13:S15" si="4">SQRT((IF(E13&gt;0,POWER(E13-Q13,2),0)+IF(G13&gt;0,POWER(G13-Q13,2),0)+IF(I13&gt;0,POWER(I13-Q13,2),0)+IF(K13&gt;0,POWER(K13-Q13,2),0)+IF(M13&gt;0,POWER(M13-Q13,2),0))/(R13-1))</f>
        <v>20.816660394981707</v>
      </c>
      <c r="T13" s="26">
        <f>S13/Q13*100</f>
        <v>4.0552199160348517</v>
      </c>
      <c r="U13" s="26" t="str">
        <f t="shared" ref="U13" si="5">IF(T13&lt;33,$U$8,$U$9)</f>
        <v>ОДН</v>
      </c>
      <c r="V13" s="27">
        <f t="shared" ref="V13:V14" si="6">D13*Q13</f>
        <v>1000993.5000000001</v>
      </c>
    </row>
    <row r="14" spans="1:22" ht="31.5" customHeight="1" x14ac:dyDescent="0.25">
      <c r="A14" s="44">
        <v>2</v>
      </c>
      <c r="B14" s="46" t="s">
        <v>36</v>
      </c>
      <c r="C14" s="42" t="s">
        <v>38</v>
      </c>
      <c r="D14" s="20">
        <v>350</v>
      </c>
      <c r="E14" s="43">
        <v>380</v>
      </c>
      <c r="F14" s="22">
        <f t="shared" si="0"/>
        <v>133000</v>
      </c>
      <c r="G14" s="21">
        <v>370</v>
      </c>
      <c r="H14" s="23">
        <f t="shared" si="1"/>
        <v>129500</v>
      </c>
      <c r="I14" s="21">
        <v>358</v>
      </c>
      <c r="J14" s="22">
        <f t="shared" si="2"/>
        <v>125300</v>
      </c>
      <c r="K14" s="24"/>
      <c r="L14" s="22"/>
      <c r="M14" s="22"/>
      <c r="N14" s="22"/>
      <c r="O14" s="22"/>
      <c r="P14" s="23"/>
      <c r="Q14" s="22">
        <f>ROUND(AVERAGE(E14,G14,I14,K14,M14),2)</f>
        <v>369.33</v>
      </c>
      <c r="R14" s="25">
        <f t="shared" si="3"/>
        <v>3</v>
      </c>
      <c r="S14" s="25">
        <f t="shared" si="4"/>
        <v>11.015141851106593</v>
      </c>
      <c r="T14" s="26">
        <f t="shared" ref="T14" si="7">S14/Q14*100</f>
        <v>2.9824660469245914</v>
      </c>
      <c r="U14" s="26" t="str">
        <f>IF(T14&lt;33,$U$8,$U$9)</f>
        <v>ОДН</v>
      </c>
      <c r="V14" s="27">
        <f t="shared" si="6"/>
        <v>129265.5</v>
      </c>
    </row>
    <row r="15" spans="1:22" ht="31.5" customHeight="1" x14ac:dyDescent="0.25">
      <c r="A15" s="44">
        <v>3</v>
      </c>
      <c r="B15" s="46" t="s">
        <v>37</v>
      </c>
      <c r="C15" s="42" t="s">
        <v>38</v>
      </c>
      <c r="D15" s="20">
        <v>650</v>
      </c>
      <c r="E15" s="43">
        <v>245</v>
      </c>
      <c r="F15" s="22">
        <f t="shared" ref="F15" si="8">E15*D15</f>
        <v>159250</v>
      </c>
      <c r="G15" s="21">
        <v>230</v>
      </c>
      <c r="H15" s="23">
        <f t="shared" ref="H15" si="9">G15*D15</f>
        <v>149500</v>
      </c>
      <c r="I15" s="21">
        <v>220</v>
      </c>
      <c r="J15" s="22">
        <f t="shared" ref="J15" si="10">I15*D15</f>
        <v>143000</v>
      </c>
      <c r="K15" s="24"/>
      <c r="L15" s="22"/>
      <c r="M15" s="22"/>
      <c r="N15" s="22"/>
      <c r="O15" s="22"/>
      <c r="P15" s="23"/>
      <c r="Q15" s="22">
        <f t="shared" ref="Q15" si="11">ROUND(AVERAGE(E15,G15,I15,K15,M15),2)</f>
        <v>231.67</v>
      </c>
      <c r="R15" s="25">
        <f t="shared" si="3"/>
        <v>3</v>
      </c>
      <c r="S15" s="25">
        <f t="shared" si="4"/>
        <v>12.583058054384077</v>
      </c>
      <c r="T15" s="26">
        <f t="shared" ref="T15" si="12">S15/Q15*100</f>
        <v>5.4314577003427624</v>
      </c>
      <c r="U15" s="26" t="str">
        <f t="shared" ref="U15" si="13">IF(T15&lt;33,$U$8,$U$9)</f>
        <v>ОДН</v>
      </c>
      <c r="V15" s="27">
        <f t="shared" ref="V15" si="14">D15*Q15</f>
        <v>150585.5</v>
      </c>
    </row>
    <row r="16" spans="1:22" s="28" customFormat="1" ht="27.75" customHeight="1" x14ac:dyDescent="0.25">
      <c r="A16" s="59" t="s">
        <v>25</v>
      </c>
      <c r="B16" s="59"/>
      <c r="C16" s="29"/>
      <c r="D16" s="30"/>
      <c r="E16" s="31"/>
      <c r="F16" s="45">
        <f>SUM(F13:F15)</f>
        <v>1306250</v>
      </c>
      <c r="G16" s="31"/>
      <c r="H16" s="45">
        <f>SUM(H13:H15)</f>
        <v>1312500</v>
      </c>
      <c r="I16" s="31"/>
      <c r="J16" s="45">
        <f>SUM(J13:J15)</f>
        <v>1223800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>
        <f>SUMIF(V13:V15,"&gt;0")</f>
        <v>1280844.5</v>
      </c>
    </row>
    <row r="17" spans="1:22" s="33" customFormat="1" x14ac:dyDescent="0.25">
      <c r="A17" s="34"/>
      <c r="S17" s="35"/>
    </row>
    <row r="18" spans="1:22" x14ac:dyDescent="0.25">
      <c r="A18" s="60" t="s">
        <v>26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2"/>
    </row>
    <row r="19" spans="1:22" ht="52.5" customHeight="1" x14ac:dyDescent="0.25">
      <c r="A19" s="63" t="s">
        <v>32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5"/>
    </row>
    <row r="20" spans="1:22" ht="100.5" customHeight="1" x14ac:dyDescent="0.25">
      <c r="A20" s="56" t="s">
        <v>27</v>
      </c>
      <c r="B20" s="57"/>
      <c r="C20" s="58" t="s">
        <v>28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</row>
    <row r="21" spans="1:22" ht="57.75" customHeight="1" x14ac:dyDescent="0.25">
      <c r="A21" s="56" t="s">
        <v>29</v>
      </c>
      <c r="B21" s="57"/>
      <c r="C21" s="58" t="s">
        <v>30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</row>
    <row r="22" spans="1:22" ht="44.25" customHeight="1" x14ac:dyDescent="0.25">
      <c r="A22" s="56" t="s">
        <v>17</v>
      </c>
      <c r="B22" s="57"/>
      <c r="C22" s="58" t="s">
        <v>31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</row>
    <row r="23" spans="1:22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B24" s="37"/>
      <c r="C24" s="37"/>
      <c r="D24" s="38"/>
      <c r="E24" s="39"/>
      <c r="F24" s="40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1"/>
      <c r="S24" s="39"/>
      <c r="T24" s="39"/>
      <c r="U24" s="39"/>
      <c r="V24" s="39"/>
    </row>
  </sheetData>
  <mergeCells count="36">
    <mergeCell ref="A21:B21"/>
    <mergeCell ref="C21:V21"/>
    <mergeCell ref="A22:B22"/>
    <mergeCell ref="C22:V22"/>
    <mergeCell ref="A16:B16"/>
    <mergeCell ref="A18:V18"/>
    <mergeCell ref="A19:V19"/>
    <mergeCell ref="A20:B20"/>
    <mergeCell ref="C20:V20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ageMargins left="0.70866141732283472" right="0.70866141732283472" top="0.74803149606299213" bottom="0.74803149606299213" header="0.31496062992125984" footer="0.31496062992125984"/>
  <pageSetup paperSize="9" scale="60" firstPageNumber="21474836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Пользователь</cp:lastModifiedBy>
  <cp:revision>3</cp:revision>
  <cp:lastPrinted>2025-03-06T07:13:32Z</cp:lastPrinted>
  <dcterms:created xsi:type="dcterms:W3CDTF">2021-01-18T05:46:41Z</dcterms:created>
  <dcterms:modified xsi:type="dcterms:W3CDTF">2025-03-07T09:40:50Z</dcterms:modified>
</cp:coreProperties>
</file>