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Лист1!$A$1:$O$18</definedName>
  </definedNames>
  <calcPr calcId="162913" iterate="1"/>
</workbook>
</file>

<file path=xl/calcChain.xml><?xml version="1.0" encoding="utf-8"?>
<calcChain xmlns="http://schemas.openxmlformats.org/spreadsheetml/2006/main">
  <c r="J11" i="1" l="1"/>
  <c r="I11" i="1"/>
  <c r="K11" i="1" s="1"/>
  <c r="J10" i="1"/>
  <c r="I10" i="1"/>
  <c r="K10" i="1" s="1"/>
  <c r="L11" i="1" l="1"/>
  <c r="M11" i="1" s="1"/>
  <c r="N11" i="1" s="1"/>
  <c r="O11" i="1" s="1"/>
  <c r="L10" i="1"/>
  <c r="M10" i="1" s="1"/>
  <c r="N10" i="1" s="1"/>
  <c r="O10" i="1" s="1"/>
  <c r="J6" i="1"/>
  <c r="J7" i="1"/>
  <c r="J8" i="1"/>
  <c r="J9" i="1"/>
  <c r="J12" i="1"/>
  <c r="J5" i="1" l="1"/>
  <c r="I6" i="1"/>
  <c r="K6" i="1" s="1"/>
  <c r="I7" i="1"/>
  <c r="K7" i="1" s="1"/>
  <c r="I8" i="1"/>
  <c r="I9" i="1"/>
  <c r="I12" i="1"/>
  <c r="I5" i="1"/>
  <c r="K5" i="1" s="1"/>
  <c r="L9" i="1" l="1"/>
  <c r="M9" i="1" s="1"/>
  <c r="N9" i="1" s="1"/>
  <c r="O9" i="1" s="1"/>
  <c r="K9" i="1"/>
  <c r="L12" i="1"/>
  <c r="M12" i="1" s="1"/>
  <c r="N12" i="1" s="1"/>
  <c r="O12" i="1" s="1"/>
  <c r="K12" i="1"/>
  <c r="L8" i="1"/>
  <c r="M8" i="1" s="1"/>
  <c r="N8" i="1" s="1"/>
  <c r="O8" i="1" s="1"/>
  <c r="K8" i="1"/>
  <c r="L6" i="1"/>
  <c r="M6" i="1" s="1"/>
  <c r="N6" i="1" s="1"/>
  <c r="O6" i="1" s="1"/>
  <c r="L7" i="1"/>
  <c r="M7" i="1" s="1"/>
  <c r="N7" i="1" s="1"/>
  <c r="O7" i="1" s="1"/>
  <c r="P16" i="1"/>
  <c r="L5" i="1" l="1"/>
  <c r="M5" i="1" s="1"/>
  <c r="N5" i="1" s="1"/>
  <c r="O5" i="1" s="1"/>
  <c r="O13" i="1" s="1"/>
  <c r="P13" i="1" l="1"/>
  <c r="I14" i="1" l="1"/>
  <c r="P18" i="1"/>
</calcChain>
</file>

<file path=xl/sharedStrings.xml><?xml version="1.0" encoding="utf-8"?>
<sst xmlns="http://schemas.openxmlformats.org/spreadsheetml/2006/main" count="41" uniqueCount="34">
  <si>
    <t>№</t>
  </si>
  <si>
    <t>Ед. изм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</si>
  <si>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</si>
  <si>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</si>
  <si>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</si>
  <si>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</si>
  <si>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</si>
  <si>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</si>
  <si>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Наименование предмета договора</t>
  </si>
  <si>
    <t>Н(М)ЦГПД, ЦДЕП  с учетом округления цены за единицу (руб.)</t>
  </si>
  <si>
    <t>Н(М)ЦГПД, ЦДЕП,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</si>
  <si>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Н(М)ЦГПД, ЦДЕП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</si>
  <si>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</si>
  <si>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t>Заказчик: АО "Автотеплотехник"</t>
  </si>
  <si>
    <t>Количество</t>
  </si>
  <si>
    <t>На основании проведенного анализа рынка и расчетов, НМЦК составляет:</t>
  </si>
  <si>
    <t xml:space="preserve">Итого </t>
  </si>
  <si>
    <t xml:space="preserve">рублей </t>
  </si>
  <si>
    <t>Дата подготовки обоснования НМЦК:</t>
  </si>
  <si>
    <t>Обоснование начальной (максимальной) цены договора</t>
  </si>
  <si>
    <t>Существенные условия исполнения договора (описание работ, услуг, товара)</t>
  </si>
  <si>
    <t>Поставщик № 1</t>
  </si>
  <si>
    <t>Поставщик № 2</t>
  </si>
  <si>
    <t>Поставщик № 3</t>
  </si>
  <si>
    <t xml:space="preserve">Круг отрезной по металлу 230*2,0*22 </t>
  </si>
  <si>
    <t>шт.</t>
  </si>
  <si>
    <t xml:space="preserve">Круг отрезной по металлу 180*1,6*22 </t>
  </si>
  <si>
    <t xml:space="preserve">Круг отрезной по металлу 150*1,6*22 </t>
  </si>
  <si>
    <t xml:space="preserve">Круг отрезной по металлу 125*1,6*22 </t>
  </si>
  <si>
    <t xml:space="preserve">Круг зачистной по металлу 150*6.0*22 </t>
  </si>
  <si>
    <t xml:space="preserve">Круг зачистной по металлу 125*6.0*22 </t>
  </si>
  <si>
    <t xml:space="preserve">Поставка круг шлифовальный  по металлу,  круг отрезной по металлу для нужд котельной АО «Автотеплотехник»
</t>
  </si>
  <si>
    <t xml:space="preserve">Круг лепестковый универсальный (125х22 мм, А80, 14А) </t>
  </si>
  <si>
    <t>Круг лепестковый универсальный (125х22 мм, А120, 14А)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</si>
</sst>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4" fontId="4" fillId="0" borderId="0" xfId="0" applyNumberFormat="1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952500</xdr:rowOff>
    </xdr:from>
    <xdr:to>
      <xdr:col>11</xdr:col>
      <xdr:colOff>0</xdr:colOff>
      <xdr:row>3</xdr:row>
      <xdr:rowOff>1323975</xdr:rowOff>
    </xdr:to>
    <xdr:pic>
      <xdr:nvPicPr>
        <xdr:cNvPr id="1628" name="Pictur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5" y="2800350"/>
          <a:ext cx="1476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3</xdr:row>
      <xdr:rowOff>923925</xdr:rowOff>
    </xdr:from>
    <xdr:to>
      <xdr:col>9</xdr:col>
      <xdr:colOff>1019175</xdr:colOff>
      <xdr:row>3</xdr:row>
      <xdr:rowOff>1371600</xdr:rowOff>
    </xdr:to>
    <xdr:pic>
      <xdr:nvPicPr>
        <xdr:cNvPr id="1629" name="Picture 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771775"/>
          <a:ext cx="10001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265680</xdr:colOff>
      <xdr:row>3</xdr:row>
      <xdr:rowOff>1739309</xdr:rowOff>
    </xdr:from>
    <xdr:to>
      <xdr:col>11</xdr:col>
      <xdr:colOff>1589655</xdr:colOff>
      <xdr:row>3</xdr:row>
      <xdr:rowOff>2101259</xdr:rowOff>
    </xdr:to>
    <xdr:pic>
      <xdr:nvPicPr>
        <xdr:cNvPr id="1630" name="Picture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452238" y="3273205"/>
          <a:ext cx="13239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114006</xdr:colOff>
      <xdr:row>3</xdr:row>
      <xdr:rowOff>1461499</xdr:rowOff>
    </xdr:from>
    <xdr:to>
      <xdr:col>11</xdr:col>
      <xdr:colOff>266406</xdr:colOff>
      <xdr:row>3</xdr:row>
      <xdr:rowOff>1699624</xdr:rowOff>
    </xdr:to>
    <xdr:pic>
      <xdr:nvPicPr>
        <xdr:cNvPr id="1631" name="Picture 6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00564" y="2995395"/>
          <a:ext cx="1524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topLeftCell="A4" zoomScaleNormal="70" zoomScaleSheetLayoutView="100" workbookViewId="0">
      <selection activeCell="D16" sqref="D16"/>
    </sheetView>
  </sheetViews>
  <sheetFormatPr defaultColWidth="9.140625" defaultRowHeight="15" x14ac:dyDescent="0.25"/>
  <cols>
    <col min="1" max="1" width="4.5703125" style="1" customWidth="1"/>
    <col min="2" max="2" width="30.5703125" style="1" customWidth="1"/>
    <col min="3" max="3" width="21.5703125" style="1" customWidth="1"/>
    <col min="4" max="4" width="12" style="1" customWidth="1"/>
    <col min="5" max="5" width="8.85546875" style="1" customWidth="1"/>
    <col min="6" max="6" width="9.7109375" style="1" customWidth="1"/>
    <col min="7" max="8" width="17.7109375" style="1" customWidth="1"/>
    <col min="9" max="9" width="13.5703125" style="1" customWidth="1"/>
    <col min="10" max="10" width="16.42578125" style="1" customWidth="1"/>
    <col min="11" max="11" width="24.5703125" style="1" customWidth="1"/>
    <col min="12" max="12" width="30" style="1" customWidth="1"/>
    <col min="13" max="13" width="14.42578125" style="1" customWidth="1"/>
    <col min="14" max="14" width="16.28515625" style="1" customWidth="1"/>
    <col min="15" max="15" width="17.85546875" style="1" customWidth="1"/>
    <col min="16" max="16" width="14.85546875" style="1" customWidth="1"/>
    <col min="17" max="17" width="11.42578125" style="1" bestFit="1" customWidth="1"/>
    <col min="18" max="18" width="14.140625" style="1" customWidth="1"/>
    <col min="19" max="16384" width="9.140625" style="1"/>
  </cols>
  <sheetData>
    <row r="1" spans="1:17" ht="39" customHeight="1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39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42.75" customHeight="1" x14ac:dyDescent="0.25">
      <c r="A3" s="36" t="s">
        <v>0</v>
      </c>
      <c r="B3" s="37" t="s">
        <v>8</v>
      </c>
      <c r="C3" s="37" t="s">
        <v>20</v>
      </c>
      <c r="D3" s="37" t="s">
        <v>1</v>
      </c>
      <c r="E3" s="37" t="s">
        <v>14</v>
      </c>
      <c r="F3" s="39" t="s">
        <v>2</v>
      </c>
      <c r="G3" s="27"/>
      <c r="H3" s="27"/>
      <c r="I3" s="34" t="s">
        <v>11</v>
      </c>
      <c r="J3" s="34"/>
      <c r="K3" s="34"/>
      <c r="L3" s="35" t="s">
        <v>10</v>
      </c>
      <c r="M3" s="35"/>
      <c r="N3" s="35"/>
      <c r="O3" s="35"/>
    </row>
    <row r="4" spans="1:17" ht="238.5" customHeight="1" x14ac:dyDescent="0.25">
      <c r="A4" s="37"/>
      <c r="B4" s="38"/>
      <c r="C4" s="38"/>
      <c r="D4" s="38"/>
      <c r="E4" s="38"/>
      <c r="F4" s="18" t="s">
        <v>21</v>
      </c>
      <c r="G4" s="18" t="s">
        <v>22</v>
      </c>
      <c r="H4" s="18" t="s">
        <v>23</v>
      </c>
      <c r="I4" s="2" t="s">
        <v>3</v>
      </c>
      <c r="J4" s="3" t="s">
        <v>4</v>
      </c>
      <c r="K4" s="3" t="s">
        <v>12</v>
      </c>
      <c r="L4" s="3" t="s">
        <v>7</v>
      </c>
      <c r="M4" s="3" t="s">
        <v>5</v>
      </c>
      <c r="N4" s="3" t="s">
        <v>6</v>
      </c>
      <c r="O4" s="3" t="s">
        <v>9</v>
      </c>
    </row>
    <row r="5" spans="1:17" ht="44.25" customHeight="1" x14ac:dyDescent="0.25">
      <c r="A5" s="4">
        <v>1</v>
      </c>
      <c r="B5" s="40" t="s">
        <v>31</v>
      </c>
      <c r="C5" s="19" t="s">
        <v>24</v>
      </c>
      <c r="D5" s="20" t="s">
        <v>25</v>
      </c>
      <c r="E5" s="20">
        <v>100</v>
      </c>
      <c r="F5" s="5">
        <v>170</v>
      </c>
      <c r="G5" s="5">
        <v>193</v>
      </c>
      <c r="H5" s="5">
        <v>309.7</v>
      </c>
      <c r="I5" s="6">
        <f t="shared" ref="I5:I12" si="0">AVERAGE(F5:H5)</f>
        <v>224.23333333333335</v>
      </c>
      <c r="J5" s="6">
        <f>STDEV(F5:H5)</f>
        <v>74.904361243744219</v>
      </c>
      <c r="K5" s="6">
        <f>(STDEV(F5:H5)/I5)*100</f>
        <v>33.404650472905104</v>
      </c>
      <c r="L5" s="6">
        <f t="shared" ref="L5:L12" si="1">E5*I5</f>
        <v>22423.333333333336</v>
      </c>
      <c r="M5" s="6">
        <f t="shared" ref="M5:M12" si="2">L5/E5</f>
        <v>224.23333333333335</v>
      </c>
      <c r="N5" s="6">
        <f t="shared" ref="N5" si="3">ROUNDDOWN(M5,2)</f>
        <v>224.23</v>
      </c>
      <c r="O5" s="6">
        <f t="shared" ref="O5:O12" si="4">N5*E5</f>
        <v>22423</v>
      </c>
    </row>
    <row r="6" spans="1:17" ht="30" x14ac:dyDescent="0.25">
      <c r="A6" s="4">
        <v>2</v>
      </c>
      <c r="B6" s="41"/>
      <c r="C6" s="19" t="s">
        <v>26</v>
      </c>
      <c r="D6" s="20" t="s">
        <v>25</v>
      </c>
      <c r="E6" s="20">
        <v>100</v>
      </c>
      <c r="F6" s="5">
        <v>192</v>
      </c>
      <c r="G6" s="5">
        <v>174</v>
      </c>
      <c r="H6" s="5">
        <v>249.85</v>
      </c>
      <c r="I6" s="6">
        <f t="shared" si="0"/>
        <v>205.28333333333333</v>
      </c>
      <c r="J6" s="6">
        <f t="shared" ref="J6:J12" si="5">STDEV(F6:H6)</f>
        <v>39.631311274462313</v>
      </c>
      <c r="K6" s="6">
        <f t="shared" ref="K6:K12" si="6">(STDEV(F6:H6)/I6)*100</f>
        <v>19.305664337645034</v>
      </c>
      <c r="L6" s="6">
        <f t="shared" si="1"/>
        <v>20528.333333333332</v>
      </c>
      <c r="M6" s="6">
        <f t="shared" si="2"/>
        <v>205.28333333333333</v>
      </c>
      <c r="N6" s="6">
        <f t="shared" ref="N6:N12" si="7">ROUNDDOWN(M6,2)</f>
        <v>205.28</v>
      </c>
      <c r="O6" s="6">
        <f t="shared" si="4"/>
        <v>20528</v>
      </c>
    </row>
    <row r="7" spans="1:17" ht="30" x14ac:dyDescent="0.25">
      <c r="A7" s="4">
        <v>3</v>
      </c>
      <c r="B7" s="41"/>
      <c r="C7" s="19" t="s">
        <v>27</v>
      </c>
      <c r="D7" s="20" t="s">
        <v>25</v>
      </c>
      <c r="E7" s="20">
        <v>100</v>
      </c>
      <c r="F7" s="5">
        <v>136</v>
      </c>
      <c r="G7" s="6">
        <v>146</v>
      </c>
      <c r="H7" s="6">
        <v>193.8</v>
      </c>
      <c r="I7" s="6">
        <f t="shared" si="0"/>
        <v>158.6</v>
      </c>
      <c r="J7" s="6">
        <f t="shared" si="5"/>
        <v>30.891422757781793</v>
      </c>
      <c r="K7" s="6">
        <f t="shared" si="6"/>
        <v>19.477567943115886</v>
      </c>
      <c r="L7" s="6">
        <f t="shared" si="1"/>
        <v>15860</v>
      </c>
      <c r="M7" s="6">
        <f t="shared" si="2"/>
        <v>158.6</v>
      </c>
      <c r="N7" s="6">
        <f t="shared" si="7"/>
        <v>158.6</v>
      </c>
      <c r="O7" s="6">
        <f t="shared" si="4"/>
        <v>15860</v>
      </c>
    </row>
    <row r="8" spans="1:17" ht="30" x14ac:dyDescent="0.25">
      <c r="A8" s="4">
        <v>4</v>
      </c>
      <c r="B8" s="41"/>
      <c r="C8" s="19" t="s">
        <v>28</v>
      </c>
      <c r="D8" s="20" t="s">
        <v>25</v>
      </c>
      <c r="E8" s="20">
        <v>100</v>
      </c>
      <c r="F8" s="5">
        <v>101</v>
      </c>
      <c r="G8" s="6">
        <v>123</v>
      </c>
      <c r="H8" s="6">
        <v>124.45</v>
      </c>
      <c r="I8" s="6">
        <f t="shared" si="0"/>
        <v>116.14999999999999</v>
      </c>
      <c r="J8" s="6">
        <f t="shared" si="5"/>
        <v>13.140300605389514</v>
      </c>
      <c r="K8" s="6">
        <f t="shared" si="6"/>
        <v>11.313216190606557</v>
      </c>
      <c r="L8" s="6">
        <f t="shared" si="1"/>
        <v>11615</v>
      </c>
      <c r="M8" s="6">
        <f t="shared" si="2"/>
        <v>116.15</v>
      </c>
      <c r="N8" s="6">
        <f t="shared" si="7"/>
        <v>116.15</v>
      </c>
      <c r="O8" s="6">
        <f t="shared" si="4"/>
        <v>11615</v>
      </c>
    </row>
    <row r="9" spans="1:17" ht="30" x14ac:dyDescent="0.25">
      <c r="A9" s="4">
        <v>5</v>
      </c>
      <c r="B9" s="41"/>
      <c r="C9" s="19" t="s">
        <v>29</v>
      </c>
      <c r="D9" s="20" t="s">
        <v>25</v>
      </c>
      <c r="E9" s="20">
        <v>50</v>
      </c>
      <c r="F9" s="5">
        <v>240</v>
      </c>
      <c r="G9" s="6">
        <v>139</v>
      </c>
      <c r="H9" s="6">
        <v>363.85</v>
      </c>
      <c r="I9" s="6">
        <f t="shared" si="0"/>
        <v>247.61666666666667</v>
      </c>
      <c r="J9" s="6">
        <f t="shared" si="5"/>
        <v>112.61834146058681</v>
      </c>
      <c r="K9" s="6">
        <f t="shared" si="6"/>
        <v>45.480921367942443</v>
      </c>
      <c r="L9" s="6">
        <f t="shared" si="1"/>
        <v>12380.833333333334</v>
      </c>
      <c r="M9" s="6">
        <f t="shared" si="2"/>
        <v>247.61666666666667</v>
      </c>
      <c r="N9" s="6">
        <f t="shared" si="7"/>
        <v>247.61</v>
      </c>
      <c r="O9" s="6">
        <f t="shared" si="4"/>
        <v>12380.5</v>
      </c>
    </row>
    <row r="10" spans="1:17" ht="30" x14ac:dyDescent="0.25">
      <c r="A10" s="4">
        <v>6</v>
      </c>
      <c r="B10" s="41"/>
      <c r="C10" s="19" t="s">
        <v>30</v>
      </c>
      <c r="D10" s="20" t="s">
        <v>25</v>
      </c>
      <c r="E10" s="20">
        <v>50</v>
      </c>
      <c r="F10" s="5">
        <v>203</v>
      </c>
      <c r="G10" s="6">
        <v>116</v>
      </c>
      <c r="H10" s="6">
        <v>243.2</v>
      </c>
      <c r="I10" s="6">
        <f t="shared" ref="I10:I11" si="8">AVERAGE(F10:H10)</f>
        <v>187.4</v>
      </c>
      <c r="J10" s="6">
        <f t="shared" ref="J10:J11" si="9">STDEV(F10:H10)</f>
        <v>65.019074124444344</v>
      </c>
      <c r="K10" s="6">
        <f t="shared" ref="K10:K11" si="10">(STDEV(F10:H10)/I10)*100</f>
        <v>34.695343716352376</v>
      </c>
      <c r="L10" s="6">
        <f t="shared" ref="L10:L11" si="11">E10*I10</f>
        <v>9370</v>
      </c>
      <c r="M10" s="6">
        <f t="shared" ref="M10:M11" si="12">L10/E10</f>
        <v>187.4</v>
      </c>
      <c r="N10" s="6">
        <f t="shared" ref="N10:N11" si="13">ROUNDDOWN(M10,2)</f>
        <v>187.4</v>
      </c>
      <c r="O10" s="6">
        <f t="shared" ref="O10:O11" si="14">N10*E10</f>
        <v>9370</v>
      </c>
    </row>
    <row r="11" spans="1:17" ht="45" x14ac:dyDescent="0.25">
      <c r="A11" s="4">
        <v>7</v>
      </c>
      <c r="B11" s="41"/>
      <c r="C11" s="19" t="s">
        <v>32</v>
      </c>
      <c r="D11" s="20" t="s">
        <v>25</v>
      </c>
      <c r="E11" s="20">
        <v>10</v>
      </c>
      <c r="F11" s="5">
        <v>114</v>
      </c>
      <c r="G11" s="6">
        <v>198</v>
      </c>
      <c r="H11" s="6">
        <v>241.31</v>
      </c>
      <c r="I11" s="6">
        <f t="shared" si="8"/>
        <v>184.43666666666664</v>
      </c>
      <c r="J11" s="6">
        <f t="shared" si="9"/>
        <v>64.729684329010482</v>
      </c>
      <c r="K11" s="6">
        <f t="shared" si="10"/>
        <v>35.095887113377941</v>
      </c>
      <c r="L11" s="6">
        <f t="shared" si="11"/>
        <v>1844.3666666666663</v>
      </c>
      <c r="M11" s="6">
        <f t="shared" si="12"/>
        <v>184.43666666666664</v>
      </c>
      <c r="N11" s="6">
        <f t="shared" si="13"/>
        <v>184.43</v>
      </c>
      <c r="O11" s="6">
        <f t="shared" si="14"/>
        <v>1844.3000000000002</v>
      </c>
    </row>
    <row r="12" spans="1:17" ht="60" x14ac:dyDescent="0.25">
      <c r="A12" s="4">
        <v>8</v>
      </c>
      <c r="B12" s="42"/>
      <c r="C12" s="19" t="s">
        <v>33</v>
      </c>
      <c r="D12" s="20" t="s">
        <v>25</v>
      </c>
      <c r="E12" s="20">
        <v>10</v>
      </c>
      <c r="F12" s="5">
        <v>119</v>
      </c>
      <c r="G12" s="6">
        <v>198</v>
      </c>
      <c r="H12" s="6">
        <v>241.31</v>
      </c>
      <c r="I12" s="6">
        <f t="shared" si="0"/>
        <v>186.10333333333332</v>
      </c>
      <c r="J12" s="6">
        <f t="shared" si="5"/>
        <v>62.01678831843315</v>
      </c>
      <c r="K12" s="6">
        <f t="shared" si="6"/>
        <v>33.323846063172688</v>
      </c>
      <c r="L12" s="6">
        <f t="shared" si="1"/>
        <v>1861.0333333333333</v>
      </c>
      <c r="M12" s="6">
        <f t="shared" si="2"/>
        <v>186.10333333333332</v>
      </c>
      <c r="N12" s="6">
        <f t="shared" si="7"/>
        <v>186.1</v>
      </c>
      <c r="O12" s="6">
        <f t="shared" si="4"/>
        <v>1861</v>
      </c>
    </row>
    <row r="13" spans="1:17" ht="15.75" customHeight="1" x14ac:dyDescent="0.25">
      <c r="A13" s="30" t="s">
        <v>16</v>
      </c>
      <c r="B13" s="31"/>
      <c r="C13" s="31"/>
      <c r="D13" s="31"/>
      <c r="E13" s="31"/>
      <c r="F13" s="31"/>
      <c r="G13" s="31"/>
      <c r="H13" s="25"/>
      <c r="I13" s="32"/>
      <c r="J13" s="32"/>
      <c r="K13" s="25"/>
      <c r="L13" s="25"/>
      <c r="M13" s="25"/>
      <c r="N13" s="33"/>
      <c r="O13" s="7">
        <f>SUM(O5:O12)</f>
        <v>95881.8</v>
      </c>
      <c r="P13" s="8">
        <f>O13/1.2</f>
        <v>79901.5</v>
      </c>
      <c r="Q13" s="8"/>
    </row>
    <row r="14" spans="1:17" ht="39" customHeight="1" x14ac:dyDescent="0.25">
      <c r="A14" s="24" t="s">
        <v>15</v>
      </c>
      <c r="B14" s="25"/>
      <c r="C14" s="25"/>
      <c r="D14" s="25"/>
      <c r="E14" s="25"/>
      <c r="F14" s="25"/>
      <c r="G14" s="25"/>
      <c r="H14" s="25"/>
      <c r="I14" s="26">
        <f>O13</f>
        <v>95881.8</v>
      </c>
      <c r="J14" s="27"/>
      <c r="K14" s="28" t="s">
        <v>17</v>
      </c>
      <c r="L14" s="28"/>
      <c r="M14" s="28"/>
      <c r="N14" s="28"/>
      <c r="O14" s="29"/>
    </row>
    <row r="15" spans="1:17" x14ac:dyDescent="0.25">
      <c r="A15" s="9"/>
    </row>
    <row r="16" spans="1:17" x14ac:dyDescent="0.25">
      <c r="A16" s="10" t="s">
        <v>18</v>
      </c>
      <c r="B16" s="10"/>
      <c r="C16" s="17">
        <v>45716</v>
      </c>
      <c r="D16" s="17"/>
      <c r="G16" s="8"/>
      <c r="O16" s="11"/>
      <c r="P16" s="1">
        <f>O16/1.2</f>
        <v>0</v>
      </c>
    </row>
    <row r="17" spans="1:16" x14ac:dyDescent="0.25">
      <c r="A17" s="10"/>
      <c r="B17" s="10"/>
      <c r="C17" s="10"/>
      <c r="D17" s="10"/>
      <c r="O17" s="11"/>
    </row>
    <row r="18" spans="1:16" x14ac:dyDescent="0.25">
      <c r="A18" s="12"/>
      <c r="B18" s="13"/>
      <c r="C18" s="13"/>
      <c r="D18" s="10"/>
      <c r="O18" s="11"/>
      <c r="P18" s="8">
        <f>P13-P16</f>
        <v>79901.5</v>
      </c>
    </row>
    <row r="19" spans="1:16" x14ac:dyDescent="0.25">
      <c r="A19" s="14"/>
      <c r="B19" s="13"/>
      <c r="C19" s="13"/>
      <c r="D19" s="10"/>
      <c r="G19" s="8"/>
      <c r="O19" s="11"/>
    </row>
    <row r="20" spans="1:16" x14ac:dyDescent="0.25">
      <c r="A20" s="14"/>
      <c r="B20" s="15"/>
      <c r="C20" s="13"/>
      <c r="D20" s="10"/>
      <c r="O20" s="11"/>
    </row>
    <row r="21" spans="1:16" x14ac:dyDescent="0.25">
      <c r="A21" s="14"/>
      <c r="B21" s="13"/>
      <c r="C21" s="13"/>
      <c r="D21" s="10"/>
      <c r="O21" s="11"/>
    </row>
    <row r="22" spans="1:16" x14ac:dyDescent="0.25">
      <c r="A22" s="14"/>
      <c r="B22" s="15"/>
      <c r="C22" s="13"/>
      <c r="D22" s="10"/>
      <c r="O22" s="11"/>
    </row>
    <row r="23" spans="1:16" x14ac:dyDescent="0.25">
      <c r="A23" s="9"/>
      <c r="O23" s="11"/>
    </row>
    <row r="24" spans="1:16" x14ac:dyDescent="0.25">
      <c r="A24" s="9"/>
      <c r="O24" s="11"/>
    </row>
    <row r="25" spans="1:16" x14ac:dyDescent="0.25">
      <c r="A25" s="9"/>
      <c r="O25" s="11"/>
    </row>
    <row r="29" spans="1:16" x14ac:dyDescent="0.25">
      <c r="K29" s="16"/>
    </row>
  </sheetData>
  <mergeCells count="15">
    <mergeCell ref="A1:O1"/>
    <mergeCell ref="A2:O2"/>
    <mergeCell ref="A14:H14"/>
    <mergeCell ref="I14:J14"/>
    <mergeCell ref="K14:O14"/>
    <mergeCell ref="A13:N13"/>
    <mergeCell ref="I3:K3"/>
    <mergeCell ref="L3:O3"/>
    <mergeCell ref="A3:A4"/>
    <mergeCell ref="B3:B4"/>
    <mergeCell ref="C3:C4"/>
    <mergeCell ref="D3:D4"/>
    <mergeCell ref="E3:E4"/>
    <mergeCell ref="F3:H3"/>
    <mergeCell ref="B5:B12"/>
  </mergeCells>
  <phoneticPr fontId="1" type="noConversion"/>
  <printOptions horizontalCentered="1"/>
  <pageMargins left="0.31496062992125984" right="0.31496062992125984" top="1.1417322834645669" bottom="0.35433070866141736" header="0" footer="0"/>
  <pageSetup paperSize="9" scale="55" firstPageNumber="41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2025-02-28T05:48:54Z</dcterms:modified>
</cp:coreProperties>
</file>