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 calcOnSave="0" concurrentCalc="0"/>
</workbook>
</file>

<file path=xl/calcChain.xml><?xml version="1.0" encoding="utf-8"?>
<calcChain xmlns="http://schemas.openxmlformats.org/spreadsheetml/2006/main">
  <c r="K26" i="1" l="1"/>
  <c r="G26" i="1"/>
  <c r="F26" i="1"/>
  <c r="H26" i="1"/>
  <c r="C19" i="1"/>
  <c r="C13" i="1"/>
  <c r="C12" i="1"/>
  <c r="I26" i="1"/>
  <c r="J26" i="1"/>
  <c r="L26" i="1"/>
  <c r="M26" i="1"/>
  <c r="E26" i="1"/>
  <c r="E28" i="1"/>
  <c r="E30" i="1"/>
  <c r="E32" i="1"/>
  <c r="C35" i="1"/>
</calcChain>
</file>

<file path=xl/comments1.xml><?xml version="1.0" encoding="utf-8"?>
<comments xmlns="http://schemas.openxmlformats.org/spreadsheetml/2006/main">
  <authors>
    <author/>
  </authors>
  <commentList>
    <comment ref="C14" authorId="0">
      <text>
        <r>
          <rPr>
            <b/>
            <sz val="9"/>
            <color rgb="FF000000"/>
            <rFont val="Tahoma"/>
            <family val="2"/>
            <charset val="204"/>
          </rPr>
          <t>Указать "+", при наличии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Указать "+", при наличии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Указать "+", при наличии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Указать "+", при наличии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Указать "+", при наличии</t>
        </r>
      </text>
    </comment>
  </commentList>
</comments>
</file>

<file path=xl/sharedStrings.xml><?xml version="1.0" encoding="utf-8"?>
<sst xmlns="http://schemas.openxmlformats.org/spreadsheetml/2006/main" count="63" uniqueCount="58">
  <si>
    <t>занести данные</t>
  </si>
  <si>
    <t>неизменяемые данные</t>
  </si>
  <si>
    <t>Укажите значение</t>
  </si>
  <si>
    <t>Примечание</t>
  </si>
  <si>
    <t>МРОТ на дату расчета</t>
  </si>
  <si>
    <t>МРОТ на 2025 год - 22440 руб. увеличенный на районный коэффициент 0,3, с учетом положений пункта 3.50 Кузбасского регионального соглашения</t>
  </si>
  <si>
    <t>Сред. норма часов в месяц</t>
  </si>
  <si>
    <t>Период работы поста в сутки (час)</t>
  </si>
  <si>
    <t>указать</t>
  </si>
  <si>
    <t>Период работы поста в ночное время (с 22-00 до 6 -00), ч</t>
  </si>
  <si>
    <t>Количество нерабочих праздничных дней в году в котором осуществляется расчет НМЦК (указывается в случае если охрана осуществляется в нерабочие праздничные дни)</t>
  </si>
  <si>
    <t>Общее количество дней охраны</t>
  </si>
  <si>
    <t xml:space="preserve">Районный коэффициент </t>
  </si>
  <si>
    <t>Включен в МРОТ в связи с чем в расчете повторно не учитывается</t>
  </si>
  <si>
    <t>Базовые коэффициенты в соответствии с приказом (рассчитывается)</t>
  </si>
  <si>
    <t>расчетные данные по формуле</t>
  </si>
  <si>
    <t>Дополнительные коэффициенты:</t>
  </si>
  <si>
    <t>раасчетные данные по формуле, при заполнении п.9.1 - 9.5 (в полях указанных пунктов необходимо указывать знак "+")</t>
  </si>
  <si>
    <t>9.1</t>
  </si>
  <si>
    <t>Антитеррористическая защищенность</t>
  </si>
  <si>
    <t>9.2</t>
  </si>
  <si>
    <t>Наличие оружия</t>
  </si>
  <si>
    <t>9.3</t>
  </si>
  <si>
    <t>Наличие спецсредств</t>
  </si>
  <si>
    <t>9.4</t>
  </si>
  <si>
    <t>Допуск к гостайне</t>
  </si>
  <si>
    <t>9.5</t>
  </si>
  <si>
    <t>При проведении массовых мероприятий</t>
  </si>
  <si>
    <t xml:space="preserve">Кол-во часов работы на 1 пост </t>
  </si>
  <si>
    <t>Стоимость выполнения работ по проектированию, монтажу и эксплуатационному обслуживанию тех.средств охраны, С(тсо) (при наличии, без НДС)</t>
  </si>
  <si>
    <t>указать при наличии</t>
  </si>
  <si>
    <t>Стоимость услуги по защите жизни и здоровья граждан, С(зж) (при наличии, без НДС)</t>
  </si>
  <si>
    <t>Индекс инфляции</t>
  </si>
  <si>
    <t>указывается = 1, если расчет НМЦК на один год, иначе устанавливается в соответствии с постановлением ППРФ от 14.11.2015 №1234</t>
  </si>
  <si>
    <t>НДС</t>
  </si>
  <si>
    <t>установлен в размере 20%</t>
  </si>
  <si>
    <t>Итого</t>
  </si>
  <si>
    <t>МРОТ</t>
  </si>
  <si>
    <t>Сред. норма часов</t>
  </si>
  <si>
    <t>Базовая з/п</t>
  </si>
  <si>
    <t>Доплата за ночь (с 22 до 6)</t>
  </si>
  <si>
    <t>Доплата за праздничные дни</t>
  </si>
  <si>
    <t>Районный коэффициент</t>
  </si>
  <si>
    <t>Резерв на отпуск</t>
  </si>
  <si>
    <t>Страховые взносы</t>
  </si>
  <si>
    <t>Прямые затраты, час</t>
  </si>
  <si>
    <t>Косвенные расходы на 1 пост, руб.</t>
  </si>
  <si>
    <t>Прибыль</t>
  </si>
  <si>
    <t>НМЦК</t>
  </si>
  <si>
    <r>
      <t>указать (в случае расчета НМЦК в 2024 году - 164,92) (в случае расчета НМЦК в 2025 году - 164,33</t>
    </r>
    <r>
      <rPr>
        <sz val="9"/>
        <color theme="1"/>
        <rFont val="Calibri"/>
        <family val="2"/>
        <charset val="204"/>
      </rPr>
      <t>)</t>
    </r>
  </si>
  <si>
    <t>Количество постов охраны</t>
  </si>
  <si>
    <t>Количество охранников в смену, человек</t>
  </si>
  <si>
    <t>Итого НМЦК</t>
  </si>
  <si>
    <t>Директор МБОУ ДО "ДЮСШ№7"</t>
  </si>
  <si>
    <t>Сероштан В.Н</t>
  </si>
  <si>
    <t>+</t>
  </si>
  <si>
    <t>Расчет НМЦК на апрель-июнь 2025г. для частного охранного предприятия (1 охранник)</t>
  </si>
  <si>
    <t xml:space="preserve">В связи с доведенными лимитами бюджетных обязательств на 2025 год (355 200,00 (триста пятьдесят пять тысяч двести рублей 00 копеек), а так же учитывая требования части 2 статьи 72, части 3 статьи 219 Бюджетного Кодекса Российской Федерации начальная  (максимальная) цена договора устанавливается в размере 355 200,00 (триста пятьдесят пять тысяч двести рублей 00 копеек).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</si>
</sst>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 applyNumberFormat="1" applyFont="1"/>
    <xf numFmtId="0" fontId="1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vertical="top"/>
    </xf>
    <xf numFmtId="0" fontId="3" fillId="0" borderId="1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3" fontId="8" fillId="0" borderId="0" xfId="1" applyFont="1" applyAlignment="1">
      <alignment vertical="top" wrapText="1"/>
    </xf>
    <xf numFmtId="4" fontId="7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 wrapText="1"/>
    </xf>
    <xf numFmtId="0" fontId="1" fillId="0" borderId="0" xfId="0" applyNumberFormat="1" applyFont="1" applyFill="1" applyAlignment="1">
      <alignment vertical="top"/>
    </xf>
    <xf numFmtId="0" fontId="7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tabSelected="1" view="pageBreakPreview" topLeftCell="A16" zoomScale="82" zoomScaleNormal="100" zoomScaleSheetLayoutView="82" workbookViewId="0">
      <selection activeCell="A4" sqref="A4:XFD4"/>
    </sheetView>
  </sheetViews>
  <sheetFormatPr defaultColWidth="9.140625" defaultRowHeight="15" x14ac:dyDescent="0.25"/>
  <cols>
    <col min="1" max="1" width="9" style="1" customWidth="1"/>
    <col min="2" max="2" width="38.5703125" style="1" customWidth="1"/>
    <col min="3" max="3" width="19.5703125" style="1" customWidth="1"/>
    <col min="4" max="4" width="33.42578125" style="1" customWidth="1"/>
    <col min="5" max="5" width="15" style="1" customWidth="1"/>
    <col min="6" max="6" width="15.7109375" style="1" customWidth="1"/>
    <col min="7" max="7" width="12.42578125" style="1" customWidth="1"/>
    <col min="8" max="8" width="16.42578125" style="1" customWidth="1"/>
    <col min="9" max="9" width="17.42578125" style="1" customWidth="1"/>
    <col min="10" max="10" width="13.28515625" style="1" customWidth="1"/>
    <col min="11" max="11" width="11.5703125" style="1" customWidth="1"/>
    <col min="12" max="12" width="13.7109375" style="1" customWidth="1"/>
    <col min="13" max="13" width="9.140625" style="1" bestFit="1" customWidth="1"/>
    <col min="14" max="14" width="12.85546875" style="1" customWidth="1"/>
    <col min="15" max="15" width="9.140625" style="1" bestFit="1" customWidth="1"/>
    <col min="16" max="16384" width="9.1406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3" t="s">
        <v>56</v>
      </c>
      <c r="C2" s="2"/>
      <c r="D2" s="2"/>
      <c r="E2" s="4"/>
      <c r="F2" s="2" t="s">
        <v>0</v>
      </c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5"/>
      <c r="F3" s="2" t="s">
        <v>1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6"/>
      <c r="B4" s="7"/>
      <c r="C4" s="6" t="s">
        <v>2</v>
      </c>
      <c r="D4" s="6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48" x14ac:dyDescent="0.25">
      <c r="A5" s="8">
        <v>1</v>
      </c>
      <c r="B5" s="9" t="s">
        <v>4</v>
      </c>
      <c r="C5" s="10">
        <v>35006.400000000001</v>
      </c>
      <c r="D5" s="9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6" x14ac:dyDescent="0.25">
      <c r="A6" s="8">
        <v>2</v>
      </c>
      <c r="B6" s="9" t="s">
        <v>6</v>
      </c>
      <c r="C6" s="11">
        <v>164.33</v>
      </c>
      <c r="D6" s="12" t="s">
        <v>49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8">
        <v>3</v>
      </c>
      <c r="B7" s="9" t="s">
        <v>7</v>
      </c>
      <c r="C7" s="11">
        <v>12</v>
      </c>
      <c r="D7" s="6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4" x14ac:dyDescent="0.25">
      <c r="A8" s="8">
        <v>4</v>
      </c>
      <c r="B8" s="9" t="s">
        <v>9</v>
      </c>
      <c r="C8" s="11">
        <v>0</v>
      </c>
      <c r="D8" s="6" t="s">
        <v>8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48" x14ac:dyDescent="0.25">
      <c r="A9" s="8">
        <v>5</v>
      </c>
      <c r="B9" s="9" t="s">
        <v>10</v>
      </c>
      <c r="C9" s="11">
        <v>0</v>
      </c>
      <c r="D9" s="6" t="s">
        <v>8</v>
      </c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8">
        <v>6</v>
      </c>
      <c r="B10" s="9" t="s">
        <v>11</v>
      </c>
      <c r="C10" s="11">
        <v>74</v>
      </c>
      <c r="D10" s="6" t="s">
        <v>8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4.5" customHeight="1" x14ac:dyDescent="0.25">
      <c r="A11" s="8">
        <v>7</v>
      </c>
      <c r="B11" s="7" t="s">
        <v>12</v>
      </c>
      <c r="C11" s="10">
        <v>0.3</v>
      </c>
      <c r="D11" s="13" t="s">
        <v>13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4" x14ac:dyDescent="0.25">
      <c r="A12" s="8">
        <v>8</v>
      </c>
      <c r="B12" s="9" t="s">
        <v>14</v>
      </c>
      <c r="C12" s="10">
        <f>IF(C7=24, 1, IF(C7=12, 1.5, 2-0.0417*C7))</f>
        <v>1.5</v>
      </c>
      <c r="D12" s="9" t="s">
        <v>15</v>
      </c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6" x14ac:dyDescent="0.25">
      <c r="A13" s="8">
        <v>9</v>
      </c>
      <c r="B13" s="9" t="s">
        <v>16</v>
      </c>
      <c r="C13" s="13">
        <f>IF(SUMIF(C14:C18, "+", D14:D18)&gt;0.35, 0.35, SUMIF(C14:C18, "+", D14:D18))</f>
        <v>0.1</v>
      </c>
      <c r="D13" s="9" t="s">
        <v>17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4" t="s">
        <v>18</v>
      </c>
      <c r="B14" s="7" t="s">
        <v>19</v>
      </c>
      <c r="C14" s="26" t="s">
        <v>55</v>
      </c>
      <c r="D14" s="10">
        <v>0.1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4" t="s">
        <v>20</v>
      </c>
      <c r="B15" s="7" t="s">
        <v>21</v>
      </c>
      <c r="C15" s="11"/>
      <c r="D15" s="10">
        <v>0.2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4" t="s">
        <v>22</v>
      </c>
      <c r="B16" s="7" t="s">
        <v>23</v>
      </c>
      <c r="C16" s="11"/>
      <c r="D16" s="10">
        <v>0.05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24</v>
      </c>
      <c r="B17" s="9" t="s">
        <v>25</v>
      </c>
      <c r="C17" s="11"/>
      <c r="D17" s="10">
        <v>0.05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4" t="s">
        <v>26</v>
      </c>
      <c r="B18" s="9" t="s">
        <v>27</v>
      </c>
      <c r="C18" s="11"/>
      <c r="D18" s="10">
        <v>0.3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8">
        <v>10</v>
      </c>
      <c r="B19" s="15" t="s">
        <v>28</v>
      </c>
      <c r="C19" s="10">
        <f>C7*C10</f>
        <v>888</v>
      </c>
      <c r="D19" s="10" t="s">
        <v>15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48" x14ac:dyDescent="0.25">
      <c r="A20" s="8">
        <v>16</v>
      </c>
      <c r="B20" s="9" t="s">
        <v>29</v>
      </c>
      <c r="C20" s="11"/>
      <c r="D20" s="6" t="s">
        <v>30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4" x14ac:dyDescent="0.25">
      <c r="A21" s="8">
        <v>17</v>
      </c>
      <c r="B21" s="9" t="s">
        <v>31</v>
      </c>
      <c r="C21" s="11"/>
      <c r="D21" s="6" t="s">
        <v>30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48" x14ac:dyDescent="0.25">
      <c r="A22" s="8">
        <v>18</v>
      </c>
      <c r="B22" s="9" t="s">
        <v>32</v>
      </c>
      <c r="C22" s="11">
        <v>1</v>
      </c>
      <c r="D22" s="9" t="s">
        <v>33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8">
        <v>19</v>
      </c>
      <c r="B23" s="9" t="s">
        <v>34</v>
      </c>
      <c r="C23" s="13">
        <v>1.2</v>
      </c>
      <c r="D23" s="13" t="s">
        <v>35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6" x14ac:dyDescent="0.25">
      <c r="A25" s="2"/>
      <c r="B25" s="2"/>
      <c r="C25" s="2"/>
      <c r="D25" s="6"/>
      <c r="E25" s="16" t="s">
        <v>36</v>
      </c>
      <c r="F25" s="16" t="s">
        <v>37</v>
      </c>
      <c r="G25" s="17" t="s">
        <v>38</v>
      </c>
      <c r="H25" s="17" t="s">
        <v>39</v>
      </c>
      <c r="I25" s="17" t="s">
        <v>40</v>
      </c>
      <c r="J25" s="17" t="s">
        <v>41</v>
      </c>
      <c r="K25" s="17" t="s">
        <v>42</v>
      </c>
      <c r="L25" s="17" t="s">
        <v>43</v>
      </c>
      <c r="M25" s="17" t="s">
        <v>44</v>
      </c>
      <c r="N25" s="2"/>
    </row>
    <row r="26" spans="1:14" x14ac:dyDescent="0.25">
      <c r="A26" s="2"/>
      <c r="B26" s="2"/>
      <c r="C26" s="2"/>
      <c r="D26" s="13" t="s">
        <v>45</v>
      </c>
      <c r="E26" s="18">
        <f>(H26+I26+J26+L26+K26+M26)*(C12+C13)</f>
        <v>480.75484403334752</v>
      </c>
      <c r="F26" s="19">
        <f>C5</f>
        <v>35006.400000000001</v>
      </c>
      <c r="G26" s="20">
        <f>C6</f>
        <v>164.33</v>
      </c>
      <c r="H26" s="20">
        <f>F26/G26</f>
        <v>213.02501064930323</v>
      </c>
      <c r="I26" s="20">
        <f>H26*(C8/C7)*0.2</f>
        <v>0</v>
      </c>
      <c r="J26" s="20">
        <f>H26/365*C9</f>
        <v>0</v>
      </c>
      <c r="K26" s="20">
        <f>0</f>
        <v>0</v>
      </c>
      <c r="L26" s="20">
        <f>(H26+I26+J26+K26)/12</f>
        <v>17.75208422077527</v>
      </c>
      <c r="M26" s="20">
        <f>(H26+I26+J26+L26+K26)*0.302</f>
        <v>69.694682650763696</v>
      </c>
      <c r="N26" s="2"/>
    </row>
    <row r="27" spans="1:14" x14ac:dyDescent="0.25">
      <c r="A27" s="2"/>
      <c r="B27" s="2"/>
      <c r="C27" s="2"/>
      <c r="D27" s="12"/>
      <c r="E27" s="6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13" t="s">
        <v>46</v>
      </c>
      <c r="E28" s="18">
        <f>E26*C19*0.2</f>
        <v>85382.060300322526</v>
      </c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12"/>
      <c r="E29" s="6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13" t="s">
        <v>47</v>
      </c>
      <c r="E30" s="18">
        <f>(E26*C19+E28)*0.05</f>
        <v>25614.618090096759</v>
      </c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12"/>
      <c r="E31" s="6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13" t="s">
        <v>48</v>
      </c>
      <c r="E32" s="18">
        <f>ROUND((E26*C19+E28+E30+C20+C21)*C22*C23, 2)</f>
        <v>645488.38</v>
      </c>
      <c r="F32" s="2"/>
      <c r="G32" s="2"/>
      <c r="H32" s="2"/>
      <c r="I32" s="2"/>
      <c r="J32" s="2"/>
      <c r="K32" s="2"/>
      <c r="L32" s="2"/>
      <c r="M32" s="2"/>
      <c r="N32" s="2"/>
    </row>
    <row r="33" spans="2:6" x14ac:dyDescent="0.25">
      <c r="B33" s="21" t="s">
        <v>50</v>
      </c>
      <c r="C33" s="22">
        <v>1</v>
      </c>
      <c r="D33" s="23"/>
      <c r="E33" s="24"/>
    </row>
    <row r="34" spans="2:6" ht="28.5" x14ac:dyDescent="0.25">
      <c r="B34" s="21" t="s">
        <v>51</v>
      </c>
      <c r="C34" s="22">
        <v>1</v>
      </c>
      <c r="D34" s="23"/>
      <c r="E34" s="24"/>
    </row>
    <row r="35" spans="2:6" x14ac:dyDescent="0.25">
      <c r="B35" s="21" t="s">
        <v>52</v>
      </c>
      <c r="C35" s="25">
        <f>E32</f>
        <v>645488.38</v>
      </c>
      <c r="D35" s="23"/>
      <c r="E35" s="24"/>
    </row>
    <row r="36" spans="2:6" x14ac:dyDescent="0.25">
      <c r="B36" s="21"/>
      <c r="C36" s="25"/>
      <c r="D36" s="23"/>
      <c r="E36" s="24"/>
    </row>
    <row r="37" spans="2:6" x14ac:dyDescent="0.25">
      <c r="B37" s="29" t="s">
        <v>57</v>
      </c>
      <c r="C37" s="30"/>
      <c r="D37" s="30"/>
      <c r="E37" s="30"/>
    </row>
    <row r="38" spans="2:6" x14ac:dyDescent="0.25">
      <c r="B38" s="30"/>
      <c r="C38" s="30"/>
      <c r="D38" s="30"/>
      <c r="E38" s="30"/>
    </row>
    <row r="39" spans="2:6" ht="30.75" customHeight="1" x14ac:dyDescent="0.25">
      <c r="B39" s="30"/>
      <c r="C39" s="30"/>
      <c r="D39" s="30"/>
      <c r="E39" s="30"/>
    </row>
    <row r="40" spans="2:6" x14ac:dyDescent="0.25">
      <c r="B40" s="23"/>
      <c r="C40" s="23"/>
      <c r="D40" s="23"/>
      <c r="E40" s="23"/>
    </row>
    <row r="41" spans="2:6" ht="28.5" x14ac:dyDescent="0.25">
      <c r="B41" s="27" t="s">
        <v>53</v>
      </c>
      <c r="C41" s="27"/>
      <c r="D41" s="27"/>
      <c r="E41" s="27" t="s">
        <v>54</v>
      </c>
      <c r="F41" s="28"/>
    </row>
    <row r="42" spans="2:6" x14ac:dyDescent="0.25">
      <c r="B42" s="23"/>
      <c r="C42" s="23"/>
      <c r="D42" s="23"/>
      <c r="E42" s="23"/>
    </row>
  </sheetData>
  <mergeCells count="1">
    <mergeCell ref="B37:E39"/>
  </mergeCells>
  <pageMargins left="0.70866141732283472" right="0.70866141732283472" top="0.74803149606299213" bottom="0.74803149606299213" header="0.31496062992125984" footer="0.31496062992125984"/>
  <pageSetup paperSize="9" scale="58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Викторовна Маколкина</dc:creator>
  <cp:lastModifiedBy>Dns</cp:lastModifiedBy>
  <cp:lastPrinted>2025-02-11T04:28:44Z</cp:lastPrinted>
  <dcterms:created xsi:type="dcterms:W3CDTF">2024-12-24T07:10:35Z</dcterms:created>
  <dcterms:modified xsi:type="dcterms:W3CDTF">2025-03-26T06:29:50Z</dcterms:modified>
</cp:coreProperties>
</file>