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Селин Александр Анатольевич\Закупки\Специалист по закупкам\Селин Александр Анатольевич\Закупки ИРО\2025 г\РЦОИ\Открытый конкурс\"/>
    </mc:Choice>
  </mc:AlternateContent>
  <bookViews>
    <workbookView xWindow="0" yWindow="0" windowWidth="19200" windowHeight="10995" tabRatio="500" firstSheet="2" activeTab="2"/>
  </bookViews>
  <sheets>
    <sheet name="Лизинг" sheetId="1" state="hidden" r:id="rId1"/>
    <sheet name="Контейнеры" sheetId="2" state="hidden" r:id="rId2"/>
    <sheet name="Лист 1" sheetId="3" r:id="rId3"/>
    <sheet name="Расчет НМЦ (илосос)" sheetId="4" state="hidden" r:id="rId4"/>
  </sheets>
  <definedNames>
    <definedName name="_xlnm.Print_Area" localSheetId="3">'Расчет НМЦ (илосос)'!$A$1:$O$15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5" i="3" l="1"/>
  <c r="H5" i="3"/>
  <c r="L5" i="3"/>
  <c r="K5" i="3"/>
  <c r="I5" i="4" l="1"/>
  <c r="J5" i="4" s="1"/>
  <c r="K5" i="4" s="1"/>
  <c r="G5" i="4"/>
  <c r="L5" i="4" s="1"/>
  <c r="M5" i="3"/>
  <c r="I5" i="3"/>
  <c r="J5" i="3" s="1"/>
  <c r="K7" i="2"/>
  <c r="I7" i="2"/>
  <c r="J7" i="2" s="1"/>
  <c r="H7" i="2"/>
  <c r="L7" i="2" s="1"/>
  <c r="M7" i="2" s="1"/>
  <c r="N7" i="2" s="1"/>
  <c r="L6" i="2"/>
  <c r="M6" i="2" s="1"/>
  <c r="N6" i="2" s="1"/>
  <c r="K6" i="2"/>
  <c r="H6" i="2"/>
  <c r="I6" i="2" s="1"/>
  <c r="J6" i="2" s="1"/>
  <c r="K5" i="2"/>
  <c r="L5" i="2" s="1"/>
  <c r="M5" i="2" s="1"/>
  <c r="N5" i="2" s="1"/>
  <c r="I5" i="2"/>
  <c r="J5" i="2" s="1"/>
  <c r="H5" i="2"/>
  <c r="F6" i="1"/>
  <c r="E5" i="1"/>
  <c r="E7" i="1" s="1"/>
  <c r="M5" i="4" l="1"/>
  <c r="N5" i="4" s="1"/>
  <c r="O5" i="4" s="1"/>
  <c r="O6" i="4" s="1"/>
  <c r="F5" i="1"/>
  <c r="F7" i="1" s="1"/>
  <c r="G6" i="1"/>
  <c r="G5" i="1" l="1"/>
  <c r="H6" i="1"/>
  <c r="L6" i="1" s="1"/>
  <c r="M6" i="1" s="1"/>
  <c r="N6" i="1" s="1"/>
  <c r="K6" i="1"/>
  <c r="G7" i="1" l="1"/>
  <c r="K5" i="1"/>
  <c r="H5" i="1"/>
  <c r="H7" i="1" s="1"/>
  <c r="I6" i="1"/>
  <c r="J6" i="1" s="1"/>
  <c r="I5" i="1" l="1"/>
  <c r="J5" i="1" s="1"/>
  <c r="K7" i="1"/>
  <c r="L5" i="1"/>
  <c r="L7" i="1" l="1"/>
  <c r="M5" i="1"/>
  <c r="M7" i="1" l="1"/>
  <c r="N5" i="1"/>
  <c r="N7" i="1" s="1"/>
</calcChain>
</file>

<file path=xl/sharedStrings.xml><?xml version="1.0" encoding="utf-8"?>
<sst xmlns="http://schemas.openxmlformats.org/spreadsheetml/2006/main" count="100" uniqueCount="49">
  <si>
    <t>Обоснование начальной (максимальной) цены контракта</t>
  </si>
  <si>
    <t>№</t>
  </si>
  <si>
    <t>Наименование услуги</t>
  </si>
  <si>
    <t>Ед. изм</t>
  </si>
  <si>
    <t>Кол-во</t>
  </si>
  <si>
    <t>Коммерческие предложения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</si>
  <si>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</si>
  <si>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</si>
  <si>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 xml:space="preserve">Исполнитель № 1 </t>
  </si>
  <si>
    <t xml:space="preserve">Исполнитель № 2 </t>
  </si>
  <si>
    <t>Исполнитель № 3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</si>
  <si>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</si>
  <si>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</si>
  <si>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2"/>
        <rFont val="Times New Roman"/>
        <family val="1"/>
        <charset val="204"/>
      </rPr>
      <t xml:space="preserve">коэффициент вариации цен V (%)           </t>
    </r>
    <r>
      <rPr>
        <i/>
        <sz val="12"/>
        <rFont val="Times New Roman"/>
        <family val="1"/>
        <charset val="204"/>
      </rPr>
      <t xml:space="preserve">                               (не должен превышать 33%)</t>
    </r>
  </si>
  <si>
    <r>
      <rPr>
        <b/>
        <sz val="12"/>
        <rFont val="Times New Roman"/>
        <family val="1"/>
        <charset val="204"/>
      </rPr>
      <t>Расчет Н(М)ЦК по формуле</t>
    </r>
    <r>
      <rPr>
        <sz val="12"/>
        <rFont val="Times New Roman"/>
        <family val="1"/>
        <charset val="204"/>
      </rPr>
      <t xml:space="preserve">       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</si>
  <si>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</si>
  <si>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округле-нием  до сотых долей после запятой (руб.)</t>
  </si>
  <si>
    <t>Н(М)ЦК, ЦКЕП контракта с учетом округле-ния цены за единицу (руб.)</t>
  </si>
  <si>
    <t xml:space="preserve">Приобретение специализированной техники на условиях финансовой аренды (лизинга) </t>
  </si>
  <si>
    <t>усл. ед.</t>
  </si>
  <si>
    <t>Предмет лизинга (мультилифт Palfinger на шасси МАЗ-6312С5)</t>
  </si>
  <si>
    <t>шт.</t>
  </si>
  <si>
    <t>Итого:</t>
  </si>
  <si>
    <t xml:space="preserve">Генеральный директор                                                                                             </t>
  </si>
  <si>
    <t>Батищев М.Ю.</t>
  </si>
  <si>
    <t>Обоснование начальной (максимальной) цены единицы товара</t>
  </si>
  <si>
    <t>Наименование товара</t>
  </si>
  <si>
    <t>Контейнер металлический V 0,75 м3 без крышки без колес и со штампованными усилениями с учетом доставки до г.Воронежа</t>
  </si>
  <si>
    <t>Бункер-накопитель металлический открытого типа V 8 м3 с учетом доставки до г.Воронежа</t>
  </si>
  <si>
    <t>Бункер-накопитель металлический открытого типа V 10 м3 с учетом доставки до г.Воронежа</t>
  </si>
  <si>
    <t>Обоснование начальной (максимальной) цены предмета лизинга</t>
  </si>
  <si>
    <t>Наименование товара (предмета лизинга)</t>
  </si>
  <si>
    <t>Поставщик № 1 (вх. № 1-19/4231 от 25.04.2023)</t>
  </si>
  <si>
    <t>Поставщик № 2 (вх. № 1-19/4230 от  25.04.2023)</t>
  </si>
  <si>
    <t>Поставщик №3 (вх. № 1-19/4193 от 25.04.2023)</t>
  </si>
  <si>
    <r>
      <rPr>
        <b/>
        <sz val="10"/>
        <rFont val="Times New Roman"/>
        <family val="1"/>
        <charset val="204"/>
      </rP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                      (не должен превышать 33%)</t>
    </r>
  </si>
  <si>
    <t>Цена за единицу изм. с округлением  до сотых долей после запятой (руб.)</t>
  </si>
  <si>
    <t>Стоимость мультилифт Palfinger на шасси МАЗ-6312С5.</t>
  </si>
  <si>
    <t>шт</t>
  </si>
  <si>
    <t>В соответствии со статьей 34 Бюджетного кодекса Российской Федерации для расчета НМЦ принята наименьшая цена предмета лизинга - 8 200 000,00 руб.</t>
  </si>
  <si>
    <t>Итого стоимость 2-х машин вакуумных (илососов): 16 400 000,00 руб.</t>
  </si>
  <si>
    <t>Валюта, используемая для формирования цены товара – Российский рубль.</t>
  </si>
  <si>
    <t>Порядок применения официального курса иностранной валюты к рублю Российской Федерации, установленного Центральным банком РФ и используемого при оплате договора – не установлен.</t>
  </si>
  <si>
    <t>НМЦ  сформирована с учетом стоимости предета лизинга, включает в себя все расходы, связанные с  доставкой, налогами, сборами и другими обязательными платежами.</t>
  </si>
  <si>
    <t>Начальная (максимальная) цена предмета лизинга рассчитана методом сопоставимых рыночных цен (анализа рынка) согласно Методическим рекомендациям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исполнителем), утвержденным Приказом Министерства экономического развития Российской Федерации от 2.10.2013 г. № 567 исходя из информации, полученной путем запроса ценовых предложений.</t>
  </si>
  <si>
    <t xml:space="preserve">Ректор                                                                                             </t>
  </si>
  <si>
    <t>Гаязов А.С.</t>
  </si>
  <si>
    <t>Оказание услуг (выполнение работ) по обеспечению видеосъемки и видеозаписи проведения государственной итоговой аттестации в 11 классах в 2025 году</t>
  </si>
  <si>
    <t>Обоснование начальной (максимальной) цены единицы товара (работ,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</si>
</sst>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5" fontId="13" fillId="0" borderId="0" applyBorder="0" applyProtection="0"/>
  </cellStyleXfs>
  <cellXfs count="60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/>
    <xf numFmtId="0" fontId="3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/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5" fontId="10" fillId="0" borderId="0" xfId="1" applyFont="1" applyBorder="1" applyAlignment="1" applyProtection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1" fillId="0" borderId="0" xfId="0" applyFont="1" applyBorder="1"/>
    <xf numFmtId="0" fontId="2" fillId="0" borderId="0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19080</xdr:colOff>
      <xdr:row>3</xdr:row>
      <xdr:rowOff>952560</xdr:rowOff>
    </xdr:from>
    <xdr:to>
      <xdr:col>9</xdr:col>
      <xdr:colOff>1922400</xdr:colOff>
      <xdr:row>3</xdr:row>
      <xdr:rowOff>1302120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489320" y="2114280"/>
          <a:ext cx="1903320" cy="349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19080</xdr:colOff>
      <xdr:row>3</xdr:row>
      <xdr:rowOff>923760</xdr:rowOff>
    </xdr:from>
    <xdr:to>
      <xdr:col>8</xdr:col>
      <xdr:colOff>1016280</xdr:colOff>
      <xdr:row>3</xdr:row>
      <xdr:rowOff>1359000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380880" y="2085480"/>
          <a:ext cx="997200" cy="435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583920</xdr:colOff>
      <xdr:row>3</xdr:row>
      <xdr:rowOff>1956240</xdr:rowOff>
    </xdr:from>
    <xdr:to>
      <xdr:col>10</xdr:col>
      <xdr:colOff>2067120</xdr:colOff>
      <xdr:row>3</xdr:row>
      <xdr:rowOff>2315160</xdr:rowOff>
    </xdr:to>
    <xdr:pic>
      <xdr:nvPicPr>
        <xdr:cNvPr id="4" name="Picture 5"/>
        <xdr:cNvPicPr/>
      </xdr:nvPicPr>
      <xdr:blipFill>
        <a:blip xmlns:r="http://schemas.openxmlformats.org/officeDocument/2006/relationships" r:embed="rId3"/>
        <a:stretch/>
      </xdr:blipFill>
      <xdr:spPr>
        <a:xfrm>
          <a:off x="12981600" y="3117960"/>
          <a:ext cx="1483200" cy="35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266760</xdr:colOff>
      <xdr:row>3</xdr:row>
      <xdr:rowOff>1400040</xdr:rowOff>
    </xdr:from>
    <xdr:to>
      <xdr:col>10</xdr:col>
      <xdr:colOff>416160</xdr:colOff>
      <xdr:row>3</xdr:row>
      <xdr:rowOff>1625760</xdr:rowOff>
    </xdr:to>
    <xdr:pic>
      <xdr:nvPicPr>
        <xdr:cNvPr id="5" name="Picture 6"/>
        <xdr:cNvPicPr/>
      </xdr:nvPicPr>
      <xdr:blipFill>
        <a:blip xmlns:r="http://schemas.openxmlformats.org/officeDocument/2006/relationships" r:embed="rId4"/>
        <a:stretch/>
      </xdr:blipFill>
      <xdr:spPr>
        <a:xfrm>
          <a:off x="12664440" y="2561760"/>
          <a:ext cx="149400" cy="225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19080</xdr:colOff>
      <xdr:row>3</xdr:row>
      <xdr:rowOff>952560</xdr:rowOff>
    </xdr:from>
    <xdr:to>
      <xdr:col>9</xdr:col>
      <xdr:colOff>1922400</xdr:colOff>
      <xdr:row>3</xdr:row>
      <xdr:rowOff>1302120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489320" y="2114280"/>
          <a:ext cx="1903320" cy="349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1298160</xdr:colOff>
      <xdr:row>3</xdr:row>
      <xdr:rowOff>937440</xdr:rowOff>
    </xdr:from>
    <xdr:to>
      <xdr:col>8</xdr:col>
      <xdr:colOff>975600</xdr:colOff>
      <xdr:row>3</xdr:row>
      <xdr:rowOff>1372680</xdr:rowOff>
    </xdr:to>
    <xdr:pic>
      <xdr:nvPicPr>
        <xdr:cNvPr id="5" name="Pictur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258840" y="2099160"/>
          <a:ext cx="1078560" cy="435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583920</xdr:colOff>
      <xdr:row>3</xdr:row>
      <xdr:rowOff>1956240</xdr:rowOff>
    </xdr:from>
    <xdr:to>
      <xdr:col>10</xdr:col>
      <xdr:colOff>2067120</xdr:colOff>
      <xdr:row>3</xdr:row>
      <xdr:rowOff>2315160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/>
        <a:stretch/>
      </xdr:blipFill>
      <xdr:spPr>
        <a:xfrm>
          <a:off x="12981600" y="3117960"/>
          <a:ext cx="1483200" cy="35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266760</xdr:colOff>
      <xdr:row>3</xdr:row>
      <xdr:rowOff>1400040</xdr:rowOff>
    </xdr:from>
    <xdr:to>
      <xdr:col>10</xdr:col>
      <xdr:colOff>416160</xdr:colOff>
      <xdr:row>3</xdr:row>
      <xdr:rowOff>1625760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/>
        <a:stretch/>
      </xdr:blipFill>
      <xdr:spPr>
        <a:xfrm>
          <a:off x="12664440" y="2561760"/>
          <a:ext cx="149400" cy="225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19440</xdr:colOff>
      <xdr:row>3</xdr:row>
      <xdr:rowOff>953280</xdr:rowOff>
    </xdr:from>
    <xdr:to>
      <xdr:col>9</xdr:col>
      <xdr:colOff>1817985</xdr:colOff>
      <xdr:row>3</xdr:row>
      <xdr:rowOff>1302840</xdr:rowOff>
    </xdr:to>
    <xdr:pic>
      <xdr:nvPicPr>
        <xdr:cNvPr id="8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343880" y="2115000"/>
          <a:ext cx="1903320" cy="349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0</xdr:colOff>
      <xdr:row>3</xdr:row>
      <xdr:rowOff>938160</xdr:rowOff>
    </xdr:from>
    <xdr:to>
      <xdr:col>8</xdr:col>
      <xdr:colOff>975600</xdr:colOff>
      <xdr:row>3</xdr:row>
      <xdr:rowOff>1373400</xdr:rowOff>
    </xdr:to>
    <xdr:pic>
      <xdr:nvPicPr>
        <xdr:cNvPr id="9" name="Pictur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9215640" y="2099880"/>
          <a:ext cx="975600" cy="435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583920</xdr:colOff>
      <xdr:row>3</xdr:row>
      <xdr:rowOff>1956960</xdr:rowOff>
    </xdr:from>
    <xdr:to>
      <xdr:col>10</xdr:col>
      <xdr:colOff>2067120</xdr:colOff>
      <xdr:row>3</xdr:row>
      <xdr:rowOff>2315880</xdr:rowOff>
    </xdr:to>
    <xdr:pic>
      <xdr:nvPicPr>
        <xdr:cNvPr id="10" name="Picture 5"/>
        <xdr:cNvPicPr/>
      </xdr:nvPicPr>
      <xdr:blipFill>
        <a:blip xmlns:r="http://schemas.openxmlformats.org/officeDocument/2006/relationships" r:embed="rId3"/>
        <a:stretch/>
      </xdr:blipFill>
      <xdr:spPr>
        <a:xfrm>
          <a:off x="12835440" y="3118680"/>
          <a:ext cx="1483200" cy="35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266760</xdr:colOff>
      <xdr:row>3</xdr:row>
      <xdr:rowOff>1400760</xdr:rowOff>
    </xdr:from>
    <xdr:to>
      <xdr:col>10</xdr:col>
      <xdr:colOff>416160</xdr:colOff>
      <xdr:row>3</xdr:row>
      <xdr:rowOff>1626480</xdr:rowOff>
    </xdr:to>
    <xdr:pic>
      <xdr:nvPicPr>
        <xdr:cNvPr id="11" name="Picture 6"/>
        <xdr:cNvPicPr/>
      </xdr:nvPicPr>
      <xdr:blipFill>
        <a:blip xmlns:r="http://schemas.openxmlformats.org/officeDocument/2006/relationships" r:embed="rId4"/>
        <a:stretch/>
      </xdr:blipFill>
      <xdr:spPr>
        <a:xfrm>
          <a:off x="12518280" y="2562480"/>
          <a:ext cx="149400" cy="225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19080</xdr:colOff>
      <xdr:row>3</xdr:row>
      <xdr:rowOff>952560</xdr:rowOff>
    </xdr:from>
    <xdr:to>
      <xdr:col>10</xdr:col>
      <xdr:colOff>1851840</xdr:colOff>
      <xdr:row>3</xdr:row>
      <xdr:rowOff>1302120</xdr:rowOff>
    </xdr:to>
    <xdr:pic>
      <xdr:nvPicPr>
        <xdr:cNvPr id="1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9095760" y="1933560"/>
          <a:ext cx="1832760" cy="349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19080</xdr:colOff>
      <xdr:row>3</xdr:row>
      <xdr:rowOff>923760</xdr:rowOff>
    </xdr:from>
    <xdr:to>
      <xdr:col>9</xdr:col>
      <xdr:colOff>1016280</xdr:colOff>
      <xdr:row>3</xdr:row>
      <xdr:rowOff>1359000</xdr:rowOff>
    </xdr:to>
    <xdr:pic>
      <xdr:nvPicPr>
        <xdr:cNvPr id="13" name="Pictur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7845840" y="1904760"/>
          <a:ext cx="997200" cy="435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66600</xdr:colOff>
      <xdr:row>3</xdr:row>
      <xdr:rowOff>1996920</xdr:rowOff>
    </xdr:from>
    <xdr:to>
      <xdr:col>11</xdr:col>
      <xdr:colOff>1549800</xdr:colOff>
      <xdr:row>3</xdr:row>
      <xdr:rowOff>2355840</xdr:rowOff>
    </xdr:to>
    <xdr:pic>
      <xdr:nvPicPr>
        <xdr:cNvPr id="14" name="Picture 5"/>
        <xdr:cNvPicPr/>
      </xdr:nvPicPr>
      <xdr:blipFill>
        <a:blip xmlns:r="http://schemas.openxmlformats.org/officeDocument/2006/relationships" r:embed="rId3"/>
        <a:stretch/>
      </xdr:blipFill>
      <xdr:spPr>
        <a:xfrm>
          <a:off x="10998000" y="2977920"/>
          <a:ext cx="1483200" cy="358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266760</xdr:colOff>
      <xdr:row>3</xdr:row>
      <xdr:rowOff>1400040</xdr:rowOff>
    </xdr:from>
    <xdr:to>
      <xdr:col>11</xdr:col>
      <xdr:colOff>416160</xdr:colOff>
      <xdr:row>3</xdr:row>
      <xdr:rowOff>1625760</xdr:rowOff>
    </xdr:to>
    <xdr:pic>
      <xdr:nvPicPr>
        <xdr:cNvPr id="15" name="Picture 6"/>
        <xdr:cNvPicPr/>
      </xdr:nvPicPr>
      <xdr:blipFill>
        <a:blip xmlns:r="http://schemas.openxmlformats.org/officeDocument/2006/relationships" r:embed="rId4"/>
        <a:stretch/>
      </xdr:blipFill>
      <xdr:spPr>
        <a:xfrm>
          <a:off x="11198160" y="2381040"/>
          <a:ext cx="149400" cy="225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2"/>
  <sheetViews>
    <sheetView zoomScale="90" zoomScaleNormal="90" workbookViewId="0">
      <selection activeCell="K12" sqref="K12"/>
    </sheetView>
  </sheetViews>
  <sheetFormatPr defaultRowHeight="15.75" x14ac:dyDescent="0.25"/>
  <cols>
    <col min="1" max="1" width="4" style="1" customWidth="1"/>
    <col min="2" max="2" width="43" style="1" customWidth="1"/>
    <col min="3" max="3" width="8.42578125" style="1" customWidth="1"/>
    <col min="4" max="4" width="8.5703125" style="1" customWidth="1"/>
    <col min="5" max="5" width="16.140625" style="1" customWidth="1"/>
    <col min="6" max="6" width="15.85546875" style="1" customWidth="1"/>
    <col min="7" max="7" width="16.85546875" style="1" customWidth="1"/>
    <col min="8" max="8" width="19.85546875" style="1" customWidth="1"/>
    <col min="9" max="9" width="15.7109375" style="1" customWidth="1"/>
    <col min="10" max="10" width="27.28515625" style="1" customWidth="1"/>
    <col min="11" max="11" width="38.7109375" style="1" customWidth="1"/>
    <col min="12" max="13" width="18.42578125" style="1" customWidth="1"/>
    <col min="14" max="14" width="20" style="1" customWidth="1"/>
    <col min="15" max="15" width="9.140625" style="1" hidden="1" customWidth="1"/>
    <col min="16" max="16" width="9.5703125" style="1" hidden="1" customWidth="1"/>
    <col min="17" max="168" width="9.140625" style="1" customWidth="1"/>
    <col min="169" max="169" width="3.140625" style="1" customWidth="1"/>
    <col min="170" max="170" width="44.5703125" style="1" customWidth="1"/>
    <col min="171" max="171" width="34.5703125" style="1" customWidth="1"/>
    <col min="172" max="172" width="12.140625" style="1" customWidth="1"/>
    <col min="173" max="173" width="8.5703125" style="1" customWidth="1"/>
    <col min="174" max="174" width="22.5703125" style="1" customWidth="1"/>
    <col min="175" max="175" width="17.5703125" style="1" customWidth="1"/>
    <col min="176" max="176" width="18.5703125" style="1" customWidth="1"/>
    <col min="177" max="177" width="19.85546875" style="1" customWidth="1"/>
    <col min="178" max="178" width="18.5703125" style="1" customWidth="1"/>
    <col min="179" max="179" width="30.140625" style="1" customWidth="1"/>
    <col min="180" max="180" width="40.42578125" style="1" customWidth="1"/>
    <col min="181" max="181" width="23.5703125" style="1" customWidth="1"/>
    <col min="182" max="182" width="21.42578125" style="1" customWidth="1"/>
    <col min="183" max="183" width="23.85546875" style="1" customWidth="1"/>
    <col min="184" max="185" width="11.5703125" style="1" hidden="1"/>
    <col min="186" max="424" width="9.140625" style="1" customWidth="1"/>
    <col min="425" max="425" width="3.140625" style="1" customWidth="1"/>
    <col min="426" max="426" width="44.5703125" style="1" customWidth="1"/>
    <col min="427" max="427" width="34.5703125" style="1" customWidth="1"/>
    <col min="428" max="428" width="12.140625" style="1" customWidth="1"/>
    <col min="429" max="429" width="8.5703125" style="1" customWidth="1"/>
    <col min="430" max="430" width="22.5703125" style="1" customWidth="1"/>
    <col min="431" max="431" width="17.5703125" style="1" customWidth="1"/>
    <col min="432" max="432" width="18.5703125" style="1" customWidth="1"/>
    <col min="433" max="433" width="19.85546875" style="1" customWidth="1"/>
    <col min="434" max="434" width="18.5703125" style="1" customWidth="1"/>
    <col min="435" max="435" width="30.140625" style="1" customWidth="1"/>
    <col min="436" max="436" width="40.42578125" style="1" customWidth="1"/>
    <col min="437" max="437" width="23.5703125" style="1" customWidth="1"/>
    <col min="438" max="438" width="21.42578125" style="1" customWidth="1"/>
    <col min="439" max="439" width="23.85546875" style="1" customWidth="1"/>
    <col min="440" max="441" width="11.5703125" style="1" hidden="1"/>
    <col min="442" max="680" width="9.140625" style="1" customWidth="1"/>
    <col min="681" max="681" width="3.140625" style="1" customWidth="1"/>
    <col min="682" max="682" width="44.5703125" style="1" customWidth="1"/>
    <col min="683" max="683" width="34.5703125" style="1" customWidth="1"/>
    <col min="684" max="684" width="12.140625" style="1" customWidth="1"/>
    <col min="685" max="685" width="8.5703125" style="1" customWidth="1"/>
    <col min="686" max="686" width="22.5703125" style="1" customWidth="1"/>
    <col min="687" max="687" width="17.5703125" style="1" customWidth="1"/>
    <col min="688" max="688" width="18.5703125" style="1" customWidth="1"/>
    <col min="689" max="689" width="19.85546875" style="1" customWidth="1"/>
    <col min="690" max="690" width="18.5703125" style="1" customWidth="1"/>
    <col min="691" max="691" width="30.140625" style="1" customWidth="1"/>
    <col min="692" max="692" width="40.42578125" style="1" customWidth="1"/>
    <col min="693" max="693" width="23.5703125" style="1" customWidth="1"/>
    <col min="694" max="694" width="21.42578125" style="1" customWidth="1"/>
    <col min="695" max="695" width="23.85546875" style="1" customWidth="1"/>
    <col min="696" max="697" width="11.5703125" style="1" hidden="1"/>
    <col min="698" max="936" width="9.140625" style="1" customWidth="1"/>
    <col min="937" max="937" width="3.140625" style="1" customWidth="1"/>
    <col min="938" max="938" width="44.5703125" style="1" customWidth="1"/>
    <col min="939" max="939" width="34.5703125" style="1" customWidth="1"/>
    <col min="940" max="940" width="12.140625" style="1" customWidth="1"/>
    <col min="941" max="941" width="8.5703125" style="1" customWidth="1"/>
    <col min="942" max="942" width="22.5703125" style="1" customWidth="1"/>
    <col min="943" max="943" width="17.5703125" style="1" customWidth="1"/>
    <col min="944" max="944" width="18.5703125" style="1" customWidth="1"/>
    <col min="945" max="945" width="19.85546875" style="1" customWidth="1"/>
    <col min="946" max="946" width="18.5703125" style="1" customWidth="1"/>
    <col min="947" max="947" width="30.140625" style="1" customWidth="1"/>
    <col min="948" max="948" width="40.42578125" style="1" customWidth="1"/>
    <col min="949" max="949" width="23.5703125" style="1" customWidth="1"/>
    <col min="950" max="950" width="21.42578125" style="1" customWidth="1"/>
    <col min="951" max="951" width="23.85546875" style="1" customWidth="1"/>
    <col min="952" max="953" width="11.5703125" style="1" hidden="1"/>
    <col min="954" max="1025" width="9.140625" style="1" customWidth="1"/>
  </cols>
  <sheetData>
    <row r="1" spans="1:16" ht="19.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5.5" customHeight="1" x14ac:dyDescent="0.25"/>
    <row r="3" spans="1:16" ht="46.5" customHeight="1" x14ac:dyDescent="0.25">
      <c r="A3" s="44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/>
      <c r="G3" s="44"/>
      <c r="H3" s="45" t="s">
        <v>6</v>
      </c>
      <c r="I3" s="45"/>
      <c r="J3" s="45"/>
      <c r="K3" s="46" t="s">
        <v>7</v>
      </c>
      <c r="L3" s="46"/>
      <c r="M3" s="46"/>
      <c r="N3" s="46"/>
    </row>
    <row r="4" spans="1:16" ht="192" customHeight="1" x14ac:dyDescent="0.25">
      <c r="A4" s="44"/>
      <c r="B4" s="44"/>
      <c r="C4" s="44"/>
      <c r="D4" s="44"/>
      <c r="E4" s="4" t="s">
        <v>8</v>
      </c>
      <c r="F4" s="4" t="s">
        <v>9</v>
      </c>
      <c r="G4" s="4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</row>
    <row r="5" spans="1:16" s="13" customFormat="1" ht="44.45" customHeight="1" x14ac:dyDescent="0.25">
      <c r="A5" s="5">
        <v>1</v>
      </c>
      <c r="B5" s="6" t="s">
        <v>18</v>
      </c>
      <c r="C5" s="7" t="s">
        <v>19</v>
      </c>
      <c r="D5" s="8">
        <v>1</v>
      </c>
      <c r="E5" s="9">
        <f>12159553.2-E6</f>
        <v>3099553.1999999993</v>
      </c>
      <c r="F5" s="9">
        <f>11887500-F6</f>
        <v>2827500</v>
      </c>
      <c r="G5" s="9">
        <f>12099699.25-G6</f>
        <v>3039699.25</v>
      </c>
      <c r="H5" s="10">
        <f>AVERAGE(E5:G5)</f>
        <v>2988917.4833333329</v>
      </c>
      <c r="I5" s="10">
        <f>SQRT(((SUM((POWER(G5-H5,2)),(POWER(F5-H5,2)),(POWER(E5-H5,2)))/(COLUMNS(E5:G5)-1))))</f>
        <v>142959.17870812197</v>
      </c>
      <c r="J5" s="11">
        <f>I5/H5*100</f>
        <v>4.7829750906568851</v>
      </c>
      <c r="K5" s="10">
        <f>D5*(E5+F5+G5)/3</f>
        <v>2988917.4833333329</v>
      </c>
      <c r="L5" s="10">
        <f>K5</f>
        <v>2988917.4833333329</v>
      </c>
      <c r="M5" s="10">
        <f>L5</f>
        <v>2988917.4833333329</v>
      </c>
      <c r="N5" s="12">
        <f>M5</f>
        <v>2988917.4833333329</v>
      </c>
    </row>
    <row r="6" spans="1:16" s="13" customFormat="1" ht="40.5" customHeight="1" x14ac:dyDescent="0.25">
      <c r="A6" s="2">
        <v>2</v>
      </c>
      <c r="B6" s="14" t="s">
        <v>20</v>
      </c>
      <c r="C6" s="7" t="s">
        <v>21</v>
      </c>
      <c r="D6" s="8">
        <v>1</v>
      </c>
      <c r="E6" s="10">
        <v>9060000</v>
      </c>
      <c r="F6" s="10">
        <f>E6</f>
        <v>9060000</v>
      </c>
      <c r="G6" s="10">
        <f>F6</f>
        <v>9060000</v>
      </c>
      <c r="H6" s="10">
        <f>AVERAGE(E6:G6)</f>
        <v>9060000</v>
      </c>
      <c r="I6" s="11">
        <f>SQRT(((SUM((POWER(G6-H6,2)),(POWER(F6-H6,2)),(POWER(E6-H6,2)))/(COLUMNS(E6:G6)-1))))</f>
        <v>0</v>
      </c>
      <c r="J6" s="11">
        <f>I6/H6*100</f>
        <v>0</v>
      </c>
      <c r="K6" s="10">
        <f>D6*(E6+F6+G6)/3</f>
        <v>9060000</v>
      </c>
      <c r="L6" s="10">
        <f>H6</f>
        <v>9060000</v>
      </c>
      <c r="M6" s="10">
        <f>L6</f>
        <v>9060000</v>
      </c>
      <c r="N6" s="12">
        <f>M6</f>
        <v>9060000</v>
      </c>
    </row>
    <row r="7" spans="1:16" s="13" customFormat="1" ht="48.75" customHeight="1" x14ac:dyDescent="0.25">
      <c r="A7" s="42" t="s">
        <v>22</v>
      </c>
      <c r="B7" s="42"/>
      <c r="C7" s="42"/>
      <c r="D7" s="42"/>
      <c r="E7" s="10">
        <f>SUM(E5:E6)</f>
        <v>12159553.199999999</v>
      </c>
      <c r="F7" s="10">
        <f>SUM(F5:F6)</f>
        <v>11887500</v>
      </c>
      <c r="G7" s="10">
        <f>SUM(G5:G6)</f>
        <v>12099699.25</v>
      </c>
      <c r="H7" s="10">
        <f>SUM(H5:H6)</f>
        <v>12048917.483333332</v>
      </c>
      <c r="I7" s="7"/>
      <c r="J7" s="7"/>
      <c r="K7" s="10">
        <f>SUM(K5:K6)</f>
        <v>12048917.483333332</v>
      </c>
      <c r="L7" s="10">
        <f>SUM(L5:L6)</f>
        <v>12048917.483333332</v>
      </c>
      <c r="M7" s="10">
        <f>SUM(M5:M6)</f>
        <v>12048917.483333332</v>
      </c>
      <c r="N7" s="12">
        <f>N5+N6</f>
        <v>12048917.483333332</v>
      </c>
    </row>
    <row r="12" spans="1:16" s="15" customFormat="1" x14ac:dyDescent="0.25">
      <c r="E12" s="15" t="s">
        <v>23</v>
      </c>
      <c r="J12" s="15" t="s">
        <v>24</v>
      </c>
    </row>
  </sheetData>
  <mergeCells count="9">
    <mergeCell ref="A7:D7"/>
    <mergeCell ref="A1:P1"/>
    <mergeCell ref="A3:A4"/>
    <mergeCell ref="B3:B4"/>
    <mergeCell ref="C3:C4"/>
    <mergeCell ref="D3:D4"/>
    <mergeCell ref="E3:G3"/>
    <mergeCell ref="H3:J3"/>
    <mergeCell ref="K3:N3"/>
  </mergeCells>
  <pageMargins left="0.31527777777777799" right="0.118055555555556" top="0.15763888888888899" bottom="0.15763888888888899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2"/>
  <sheetViews>
    <sheetView zoomScale="90" zoomScaleNormal="90" workbookViewId="0">
      <selection activeCell="B20" sqref="B20"/>
    </sheetView>
  </sheetViews>
  <sheetFormatPr defaultRowHeight="15.75" x14ac:dyDescent="0.25"/>
  <cols>
    <col min="1" max="1" width="4" style="1" customWidth="1"/>
    <col min="2" max="2" width="43" style="1" customWidth="1"/>
    <col min="3" max="3" width="8.42578125" style="1" customWidth="1"/>
    <col min="4" max="4" width="8.5703125" style="1" customWidth="1"/>
    <col min="5" max="5" width="16.140625" style="1" customWidth="1"/>
    <col min="6" max="6" width="15.85546875" style="1" customWidth="1"/>
    <col min="7" max="7" width="16.85546875" style="1" customWidth="1"/>
    <col min="8" max="8" width="19.85546875" style="1" customWidth="1"/>
    <col min="9" max="9" width="15.7109375" style="1" customWidth="1"/>
    <col min="10" max="10" width="27.28515625" style="1" customWidth="1"/>
    <col min="11" max="11" width="38.7109375" style="1" customWidth="1"/>
    <col min="12" max="13" width="18.42578125" style="1" customWidth="1"/>
    <col min="14" max="14" width="20" style="1" customWidth="1"/>
    <col min="15" max="15" width="9.140625" style="1" hidden="1" customWidth="1"/>
    <col min="16" max="16" width="9.5703125" style="1" hidden="1" customWidth="1"/>
    <col min="17" max="168" width="9.140625" style="1" customWidth="1"/>
    <col min="169" max="169" width="3.140625" style="1" customWidth="1"/>
    <col min="170" max="170" width="44.5703125" style="1" customWidth="1"/>
    <col min="171" max="171" width="34.5703125" style="1" customWidth="1"/>
    <col min="172" max="172" width="12.140625" style="1" customWidth="1"/>
    <col min="173" max="173" width="8.5703125" style="1" customWidth="1"/>
    <col min="174" max="174" width="22.5703125" style="1" customWidth="1"/>
    <col min="175" max="175" width="17.5703125" style="1" customWidth="1"/>
    <col min="176" max="176" width="18.5703125" style="1" customWidth="1"/>
    <col min="177" max="177" width="19.85546875" style="1" customWidth="1"/>
    <col min="178" max="178" width="18.5703125" style="1" customWidth="1"/>
    <col min="179" max="179" width="30.140625" style="1" customWidth="1"/>
    <col min="180" max="180" width="40.42578125" style="1" customWidth="1"/>
    <col min="181" max="181" width="23.5703125" style="1" customWidth="1"/>
    <col min="182" max="182" width="21.42578125" style="1" customWidth="1"/>
    <col min="183" max="183" width="23.85546875" style="1" customWidth="1"/>
    <col min="184" max="185" width="11.5703125" style="1" hidden="1"/>
    <col min="186" max="424" width="9.140625" style="1" customWidth="1"/>
    <col min="425" max="425" width="3.140625" style="1" customWidth="1"/>
    <col min="426" max="426" width="44.5703125" style="1" customWidth="1"/>
    <col min="427" max="427" width="34.5703125" style="1" customWidth="1"/>
    <col min="428" max="428" width="12.140625" style="1" customWidth="1"/>
    <col min="429" max="429" width="8.5703125" style="1" customWidth="1"/>
    <col min="430" max="430" width="22.5703125" style="1" customWidth="1"/>
    <col min="431" max="431" width="17.5703125" style="1" customWidth="1"/>
    <col min="432" max="432" width="18.5703125" style="1" customWidth="1"/>
    <col min="433" max="433" width="19.85546875" style="1" customWidth="1"/>
    <col min="434" max="434" width="18.5703125" style="1" customWidth="1"/>
    <col min="435" max="435" width="30.140625" style="1" customWidth="1"/>
    <col min="436" max="436" width="40.42578125" style="1" customWidth="1"/>
    <col min="437" max="437" width="23.5703125" style="1" customWidth="1"/>
    <col min="438" max="438" width="21.42578125" style="1" customWidth="1"/>
    <col min="439" max="439" width="23.85546875" style="1" customWidth="1"/>
    <col min="440" max="441" width="11.5703125" style="1" hidden="1"/>
    <col min="442" max="680" width="9.140625" style="1" customWidth="1"/>
    <col min="681" max="681" width="3.140625" style="1" customWidth="1"/>
    <col min="682" max="682" width="44.5703125" style="1" customWidth="1"/>
    <col min="683" max="683" width="34.5703125" style="1" customWidth="1"/>
    <col min="684" max="684" width="12.140625" style="1" customWidth="1"/>
    <col min="685" max="685" width="8.5703125" style="1" customWidth="1"/>
    <col min="686" max="686" width="22.5703125" style="1" customWidth="1"/>
    <col min="687" max="687" width="17.5703125" style="1" customWidth="1"/>
    <col min="688" max="688" width="18.5703125" style="1" customWidth="1"/>
    <col min="689" max="689" width="19.85546875" style="1" customWidth="1"/>
    <col min="690" max="690" width="18.5703125" style="1" customWidth="1"/>
    <col min="691" max="691" width="30.140625" style="1" customWidth="1"/>
    <col min="692" max="692" width="40.42578125" style="1" customWidth="1"/>
    <col min="693" max="693" width="23.5703125" style="1" customWidth="1"/>
    <col min="694" max="694" width="21.42578125" style="1" customWidth="1"/>
    <col min="695" max="695" width="23.85546875" style="1" customWidth="1"/>
    <col min="696" max="697" width="11.5703125" style="1" hidden="1"/>
    <col min="698" max="936" width="9.140625" style="1" customWidth="1"/>
    <col min="937" max="937" width="3.140625" style="1" customWidth="1"/>
    <col min="938" max="938" width="44.5703125" style="1" customWidth="1"/>
    <col min="939" max="939" width="34.5703125" style="1" customWidth="1"/>
    <col min="940" max="940" width="12.140625" style="1" customWidth="1"/>
    <col min="941" max="941" width="8.5703125" style="1" customWidth="1"/>
    <col min="942" max="942" width="22.5703125" style="1" customWidth="1"/>
    <col min="943" max="943" width="17.5703125" style="1" customWidth="1"/>
    <col min="944" max="944" width="18.5703125" style="1" customWidth="1"/>
    <col min="945" max="945" width="19.85546875" style="1" customWidth="1"/>
    <col min="946" max="946" width="18.5703125" style="1" customWidth="1"/>
    <col min="947" max="947" width="30.140625" style="1" customWidth="1"/>
    <col min="948" max="948" width="40.42578125" style="1" customWidth="1"/>
    <col min="949" max="949" width="23.5703125" style="1" customWidth="1"/>
    <col min="950" max="950" width="21.42578125" style="1" customWidth="1"/>
    <col min="951" max="951" width="23.85546875" style="1" customWidth="1"/>
    <col min="952" max="953" width="11.5703125" style="1" hidden="1"/>
    <col min="954" max="1025" width="9.140625" style="1" customWidth="1"/>
  </cols>
  <sheetData>
    <row r="1" spans="1:16" ht="19.5" customHeight="1" x14ac:dyDescent="0.25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5.5" customHeight="1" x14ac:dyDescent="0.25"/>
    <row r="3" spans="1:16" ht="46.5" customHeight="1" x14ac:dyDescent="0.25">
      <c r="A3" s="44" t="s">
        <v>1</v>
      </c>
      <c r="B3" s="44" t="s">
        <v>26</v>
      </c>
      <c r="C3" s="44" t="s">
        <v>3</v>
      </c>
      <c r="D3" s="44" t="s">
        <v>4</v>
      </c>
      <c r="E3" s="44" t="s">
        <v>5</v>
      </c>
      <c r="F3" s="44"/>
      <c r="G3" s="44"/>
      <c r="H3" s="45" t="s">
        <v>6</v>
      </c>
      <c r="I3" s="45"/>
      <c r="J3" s="45"/>
      <c r="K3" s="46" t="s">
        <v>7</v>
      </c>
      <c r="L3" s="46"/>
      <c r="M3" s="46"/>
      <c r="N3" s="46"/>
    </row>
    <row r="4" spans="1:16" ht="192" customHeight="1" x14ac:dyDescent="0.25">
      <c r="A4" s="44"/>
      <c r="B4" s="44"/>
      <c r="C4" s="44"/>
      <c r="D4" s="44"/>
      <c r="E4" s="4" t="s">
        <v>8</v>
      </c>
      <c r="F4" s="4" t="s">
        <v>9</v>
      </c>
      <c r="G4" s="4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</row>
    <row r="5" spans="1:16" s="13" customFormat="1" ht="62.25" customHeight="1" x14ac:dyDescent="0.25">
      <c r="A5" s="5">
        <v>1</v>
      </c>
      <c r="B5" s="6" t="s">
        <v>27</v>
      </c>
      <c r="C5" s="7" t="s">
        <v>21</v>
      </c>
      <c r="D5" s="8">
        <v>1</v>
      </c>
      <c r="E5" s="9">
        <v>9200</v>
      </c>
      <c r="F5" s="9">
        <v>9600</v>
      </c>
      <c r="G5" s="9">
        <v>9350</v>
      </c>
      <c r="H5" s="10">
        <f>(E5+F5+G5)/3</f>
        <v>9383.3333333333339</v>
      </c>
      <c r="I5" s="10">
        <f>SQRT(((SUM((POWER(G5-H5,2)),(POWER(F5-H5,2)),(POWER(E5-H5,2)))/(COLUMNS(E5:G5)-1))))</f>
        <v>202.07259421636903</v>
      </c>
      <c r="J5" s="11">
        <f>I5/H5*100</f>
        <v>2.1535267589666325</v>
      </c>
      <c r="K5" s="10">
        <f>D5*(E5+F5+G5)/3</f>
        <v>9383.3333333333339</v>
      </c>
      <c r="L5" s="10">
        <f t="shared" ref="L5:N6" si="0">K5</f>
        <v>9383.3333333333339</v>
      </c>
      <c r="M5" s="10">
        <f t="shared" si="0"/>
        <v>9383.3333333333339</v>
      </c>
      <c r="N5" s="12">
        <f t="shared" si="0"/>
        <v>9383.3333333333339</v>
      </c>
    </row>
    <row r="6" spans="1:16" s="13" customFormat="1" ht="47.25" customHeight="1" x14ac:dyDescent="0.25">
      <c r="A6" s="5">
        <v>2</v>
      </c>
      <c r="B6" s="6" t="s">
        <v>28</v>
      </c>
      <c r="C6" s="7" t="s">
        <v>21</v>
      </c>
      <c r="D6" s="8">
        <v>1</v>
      </c>
      <c r="E6" s="9">
        <v>55500</v>
      </c>
      <c r="F6" s="9">
        <v>58500</v>
      </c>
      <c r="G6" s="9">
        <v>56500</v>
      </c>
      <c r="H6" s="10">
        <f>(E6+F6+G6)/3</f>
        <v>56833.333333333336</v>
      </c>
      <c r="I6" s="10">
        <f>SQRT(((SUM((POWER(G6-H6,2)),(POWER(F6-H6,2)),(POWER(E6-H6,2)))/(COLUMNS(E6:G6)-1))))</f>
        <v>1527.5252316519468</v>
      </c>
      <c r="J6" s="11">
        <f>I6/H6*100</f>
        <v>2.687727680326006</v>
      </c>
      <c r="K6" s="10">
        <f>D6*(E6+F6+G6)/3</f>
        <v>56833.333333333336</v>
      </c>
      <c r="L6" s="10">
        <f t="shared" si="0"/>
        <v>56833.333333333336</v>
      </c>
      <c r="M6" s="10">
        <f t="shared" si="0"/>
        <v>56833.333333333336</v>
      </c>
      <c r="N6" s="12">
        <f t="shared" si="0"/>
        <v>56833.333333333336</v>
      </c>
    </row>
    <row r="7" spans="1:16" s="13" customFormat="1" ht="51" customHeight="1" x14ac:dyDescent="0.25">
      <c r="A7" s="2">
        <v>3</v>
      </c>
      <c r="B7" s="6" t="s">
        <v>29</v>
      </c>
      <c r="C7" s="7" t="s">
        <v>21</v>
      </c>
      <c r="D7" s="8">
        <v>1</v>
      </c>
      <c r="E7" s="10">
        <v>69500</v>
      </c>
      <c r="F7" s="10">
        <v>72500</v>
      </c>
      <c r="G7" s="10">
        <v>71300</v>
      </c>
      <c r="H7" s="10">
        <f>(E7+F7+G7)/3</f>
        <v>71100</v>
      </c>
      <c r="I7" s="11">
        <f>SQRT(((SUM((POWER(G7-H7,2)),(POWER(F7-H7,2)),(POWER(E7-H7,2)))/(COLUMNS(E7:G7)-1))))</f>
        <v>1509.96688705415</v>
      </c>
      <c r="J7" s="11">
        <f>I7/H7*100</f>
        <v>2.1237227666021803</v>
      </c>
      <c r="K7" s="10">
        <f>D7*(E7+F7+G7)/3</f>
        <v>71100</v>
      </c>
      <c r="L7" s="10">
        <f>H7</f>
        <v>71100</v>
      </c>
      <c r="M7" s="10">
        <f>L7</f>
        <v>71100</v>
      </c>
      <c r="N7" s="12">
        <f>M7</f>
        <v>71100</v>
      </c>
    </row>
    <row r="12" spans="1:16" s="15" customFormat="1" x14ac:dyDescent="0.25">
      <c r="E12" s="15" t="s">
        <v>23</v>
      </c>
      <c r="J12" s="15" t="s">
        <v>24</v>
      </c>
    </row>
  </sheetData>
  <mergeCells count="8">
    <mergeCell ref="A1:P1"/>
    <mergeCell ref="A3:A4"/>
    <mergeCell ref="B3:B4"/>
    <mergeCell ref="C3:C4"/>
    <mergeCell ref="D3:D4"/>
    <mergeCell ref="E3:G3"/>
    <mergeCell ref="H3:J3"/>
    <mergeCell ref="K3:N3"/>
  </mergeCells>
  <pageMargins left="0.31527777777777799" right="0.118055555555556" top="0.15763888888888899" bottom="0.15763888888888899" header="0.51180555555555496" footer="0.51180555555555496"/>
  <pageSetup paperSize="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9"/>
  <sheetViews>
    <sheetView tabSelected="1" topLeftCell="F1" zoomScale="90" zoomScaleNormal="90" workbookViewId="0">
      <selection activeCell="N6" sqref="N6"/>
    </sheetView>
  </sheetViews>
  <sheetFormatPr defaultRowHeight="15.75" x14ac:dyDescent="0.25"/>
  <cols>
    <col min="1" max="1" width="4" style="1" customWidth="1"/>
    <col min="2" max="2" width="43" style="1" customWidth="1"/>
    <col min="3" max="3" width="8.42578125" style="1" customWidth="1"/>
    <col min="4" max="4" width="8.5703125" style="1" customWidth="1"/>
    <col min="5" max="5" width="16.140625" style="1" customWidth="1"/>
    <col min="6" max="6" width="15.85546875" style="1" customWidth="1"/>
    <col min="7" max="7" width="16.85546875" style="1" customWidth="1"/>
    <col min="8" max="8" width="17.7109375" style="1" customWidth="1"/>
    <col min="9" max="9" width="15.7109375" style="1" customWidth="1"/>
    <col min="10" max="10" width="27.28515625" style="1" customWidth="1"/>
    <col min="11" max="11" width="36.42578125" style="1" customWidth="1"/>
    <col min="12" max="12" width="17.7109375" style="1" customWidth="1"/>
    <col min="13" max="13" width="18.42578125" style="1" customWidth="1"/>
    <col min="14" max="14" width="19" style="1" customWidth="1"/>
    <col min="15" max="15" width="9.140625" style="1" hidden="1" customWidth="1"/>
    <col min="16" max="16" width="9.5703125" style="1" hidden="1" customWidth="1"/>
    <col min="17" max="168" width="9.140625" style="1" customWidth="1"/>
    <col min="169" max="169" width="3.140625" style="1" customWidth="1"/>
    <col min="170" max="170" width="44.5703125" style="1" customWidth="1"/>
    <col min="171" max="171" width="34.5703125" style="1" customWidth="1"/>
    <col min="172" max="172" width="12.140625" style="1" customWidth="1"/>
    <col min="173" max="173" width="8.5703125" style="1" customWidth="1"/>
    <col min="174" max="174" width="22.5703125" style="1" customWidth="1"/>
    <col min="175" max="175" width="17.5703125" style="1" customWidth="1"/>
    <col min="176" max="176" width="18.5703125" style="1" customWidth="1"/>
    <col min="177" max="177" width="19.85546875" style="1" customWidth="1"/>
    <col min="178" max="178" width="18.5703125" style="1" customWidth="1"/>
    <col min="179" max="179" width="30.140625" style="1" customWidth="1"/>
    <col min="180" max="180" width="40.42578125" style="1" customWidth="1"/>
    <col min="181" max="181" width="23.5703125" style="1" customWidth="1"/>
    <col min="182" max="182" width="21.42578125" style="1" customWidth="1"/>
    <col min="183" max="183" width="23.85546875" style="1" customWidth="1"/>
    <col min="184" max="185" width="11.5703125" style="1" hidden="1"/>
    <col min="186" max="424" width="9.140625" style="1" customWidth="1"/>
    <col min="425" max="425" width="3.140625" style="1" customWidth="1"/>
    <col min="426" max="426" width="44.5703125" style="1" customWidth="1"/>
    <col min="427" max="427" width="34.5703125" style="1" customWidth="1"/>
    <col min="428" max="428" width="12.140625" style="1" customWidth="1"/>
    <col min="429" max="429" width="8.5703125" style="1" customWidth="1"/>
    <col min="430" max="430" width="22.5703125" style="1" customWidth="1"/>
    <col min="431" max="431" width="17.5703125" style="1" customWidth="1"/>
    <col min="432" max="432" width="18.5703125" style="1" customWidth="1"/>
    <col min="433" max="433" width="19.85546875" style="1" customWidth="1"/>
    <col min="434" max="434" width="18.5703125" style="1" customWidth="1"/>
    <col min="435" max="435" width="30.140625" style="1" customWidth="1"/>
    <col min="436" max="436" width="40.42578125" style="1" customWidth="1"/>
    <col min="437" max="437" width="23.5703125" style="1" customWidth="1"/>
    <col min="438" max="438" width="21.42578125" style="1" customWidth="1"/>
    <col min="439" max="439" width="23.85546875" style="1" customWidth="1"/>
    <col min="440" max="441" width="11.5703125" style="1" hidden="1"/>
    <col min="442" max="680" width="9.140625" style="1" customWidth="1"/>
    <col min="681" max="681" width="3.140625" style="1" customWidth="1"/>
    <col min="682" max="682" width="44.5703125" style="1" customWidth="1"/>
    <col min="683" max="683" width="34.5703125" style="1" customWidth="1"/>
    <col min="684" max="684" width="12.140625" style="1" customWidth="1"/>
    <col min="685" max="685" width="8.5703125" style="1" customWidth="1"/>
    <col min="686" max="686" width="22.5703125" style="1" customWidth="1"/>
    <col min="687" max="687" width="17.5703125" style="1" customWidth="1"/>
    <col min="688" max="688" width="18.5703125" style="1" customWidth="1"/>
    <col min="689" max="689" width="19.85546875" style="1" customWidth="1"/>
    <col min="690" max="690" width="18.5703125" style="1" customWidth="1"/>
    <col min="691" max="691" width="30.140625" style="1" customWidth="1"/>
    <col min="692" max="692" width="40.42578125" style="1" customWidth="1"/>
    <col min="693" max="693" width="23.5703125" style="1" customWidth="1"/>
    <col min="694" max="694" width="21.42578125" style="1" customWidth="1"/>
    <col min="695" max="695" width="23.85546875" style="1" customWidth="1"/>
    <col min="696" max="697" width="11.5703125" style="1" hidden="1"/>
    <col min="698" max="936" width="9.140625" style="1" customWidth="1"/>
    <col min="937" max="937" width="3.140625" style="1" customWidth="1"/>
    <col min="938" max="938" width="44.5703125" style="1" customWidth="1"/>
    <col min="939" max="939" width="34.5703125" style="1" customWidth="1"/>
    <col min="940" max="940" width="12.140625" style="1" customWidth="1"/>
    <col min="941" max="941" width="8.5703125" style="1" customWidth="1"/>
    <col min="942" max="942" width="22.5703125" style="1" customWidth="1"/>
    <col min="943" max="943" width="17.5703125" style="1" customWidth="1"/>
    <col min="944" max="944" width="18.5703125" style="1" customWidth="1"/>
    <col min="945" max="945" width="19.85546875" style="1" customWidth="1"/>
    <col min="946" max="946" width="18.5703125" style="1" customWidth="1"/>
    <col min="947" max="947" width="30.140625" style="1" customWidth="1"/>
    <col min="948" max="948" width="40.42578125" style="1" customWidth="1"/>
    <col min="949" max="949" width="23.5703125" style="1" customWidth="1"/>
    <col min="950" max="950" width="21.42578125" style="1" customWidth="1"/>
    <col min="951" max="951" width="23.85546875" style="1" customWidth="1"/>
    <col min="952" max="953" width="11.5703125" style="1" hidden="1"/>
    <col min="954" max="1025" width="9.140625" style="1" customWidth="1"/>
  </cols>
  <sheetData>
    <row r="1" spans="1:16" ht="19.5" customHeight="1" x14ac:dyDescent="0.25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5.5" customHeight="1" x14ac:dyDescent="0.25"/>
    <row r="3" spans="1:16" ht="46.5" customHeight="1" x14ac:dyDescent="0.25">
      <c r="A3" s="47" t="s">
        <v>1</v>
      </c>
      <c r="B3" s="47" t="s">
        <v>26</v>
      </c>
      <c r="C3" s="47" t="s">
        <v>3</v>
      </c>
      <c r="D3" s="47" t="s">
        <v>4</v>
      </c>
      <c r="E3" s="47" t="s">
        <v>5</v>
      </c>
      <c r="F3" s="47"/>
      <c r="G3" s="47"/>
      <c r="H3" s="48" t="s">
        <v>6</v>
      </c>
      <c r="I3" s="48"/>
      <c r="J3" s="48"/>
      <c r="K3" s="49" t="s">
        <v>7</v>
      </c>
      <c r="L3" s="49"/>
      <c r="M3" s="49"/>
      <c r="N3" s="49"/>
    </row>
    <row r="4" spans="1:16" ht="192" customHeight="1" x14ac:dyDescent="0.25">
      <c r="A4" s="47"/>
      <c r="B4" s="47"/>
      <c r="C4" s="47"/>
      <c r="D4" s="47"/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  <c r="L4" s="16" t="s">
        <v>15</v>
      </c>
      <c r="M4" s="16" t="s">
        <v>16</v>
      </c>
      <c r="N4" s="16" t="s">
        <v>17</v>
      </c>
    </row>
    <row r="5" spans="1:16" s="13" customFormat="1" ht="62.25" customHeight="1" x14ac:dyDescent="0.25">
      <c r="A5" s="17">
        <v>1</v>
      </c>
      <c r="B5" s="18" t="s">
        <v>47</v>
      </c>
      <c r="C5" s="19" t="s">
        <v>19</v>
      </c>
      <c r="D5" s="20">
        <v>1</v>
      </c>
      <c r="E5" s="21">
        <v>53735365.68</v>
      </c>
      <c r="F5" s="21">
        <v>55150886.960000001</v>
      </c>
      <c r="G5" s="21">
        <v>54443126.32</v>
      </c>
      <c r="H5" s="21">
        <f>(E5+F5+G5)/3</f>
        <v>54443126.32</v>
      </c>
      <c r="I5" s="21">
        <f>SQRT(((SUM((POWER(G5-H5,2)),(POWER(F5-H5,2)),(POWER(E5-H5,2)))/(COLUMNS(E5:G5)-1))))</f>
        <v>707760.6400000006</v>
      </c>
      <c r="J5" s="22">
        <f>I5/H5*100</f>
        <v>1.2999999960325581</v>
      </c>
      <c r="K5" s="21">
        <f>D5*(E5+F5+G5)/3</f>
        <v>54443126.32</v>
      </c>
      <c r="L5" s="21">
        <f>K5</f>
        <v>54443126.32</v>
      </c>
      <c r="M5" s="21">
        <f t="shared" ref="L5:N5" si="0">L5</f>
        <v>54443126.32</v>
      </c>
      <c r="N5" s="21">
        <f>M5</f>
        <v>54443126.32</v>
      </c>
    </row>
    <row r="6" spans="1:16" x14ac:dyDescent="0.25">
      <c r="N6" s="21">
        <v>54443126.32</v>
      </c>
    </row>
    <row r="9" spans="1:16" s="15" customFormat="1" x14ac:dyDescent="0.25">
      <c r="E9" s="15" t="s">
        <v>45</v>
      </c>
      <c r="J9" s="15" t="s">
        <v>46</v>
      </c>
    </row>
  </sheetData>
  <mergeCells count="8">
    <mergeCell ref="A1:P1"/>
    <mergeCell ref="A3:A4"/>
    <mergeCell ref="B3:B4"/>
    <mergeCell ref="C3:C4"/>
    <mergeCell ref="D3:D4"/>
    <mergeCell ref="E3:G3"/>
    <mergeCell ref="H3:J3"/>
    <mergeCell ref="K3:N3"/>
  </mergeCells>
  <pageMargins left="0.66944444444444395" right="0.66944444444444395" top="0.15763888888888899" bottom="0.15763888888888899" header="0.51180555555555496" footer="0.51180555555555496"/>
  <pageSetup paperSize="9" firstPageNumber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7"/>
  <sheetViews>
    <sheetView zoomScale="90" zoomScaleNormal="90" workbookViewId="0">
      <selection activeCell="P5" sqref="P5"/>
    </sheetView>
  </sheetViews>
  <sheetFormatPr defaultRowHeight="15" x14ac:dyDescent="0.25"/>
  <cols>
    <col min="1" max="1" width="7" customWidth="1"/>
    <col min="2" max="2" width="6.28515625" customWidth="1"/>
    <col min="3" max="3" width="16.28515625" customWidth="1"/>
    <col min="4" max="5" width="8.7109375" customWidth="1"/>
    <col min="6" max="6" width="15.5703125" customWidth="1"/>
    <col min="7" max="7" width="15.28515625" customWidth="1"/>
    <col min="8" max="8" width="15.85546875" customWidth="1"/>
    <col min="9" max="9" width="17.28515625" customWidth="1"/>
    <col min="10" max="10" width="17.7109375" customWidth="1"/>
    <col min="11" max="11" width="26.28515625" customWidth="1"/>
    <col min="12" max="12" width="27.85546875" customWidth="1"/>
    <col min="13" max="13" width="18.85546875" customWidth="1"/>
    <col min="14" max="14" width="18.42578125" customWidth="1"/>
    <col min="15" max="15" width="19" customWidth="1"/>
    <col min="16" max="1025" width="8.7109375" customWidth="1"/>
  </cols>
  <sheetData>
    <row r="2" spans="2:17" ht="28.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2:17" ht="33.75" customHeight="1" x14ac:dyDescent="0.25">
      <c r="B3" s="51" t="s">
        <v>1</v>
      </c>
      <c r="C3" s="52" t="s">
        <v>31</v>
      </c>
      <c r="D3" s="51" t="s">
        <v>3</v>
      </c>
      <c r="E3" s="51" t="s">
        <v>4</v>
      </c>
      <c r="F3" s="51" t="s">
        <v>5</v>
      </c>
      <c r="G3" s="51"/>
      <c r="H3" s="51"/>
      <c r="I3" s="53" t="s">
        <v>6</v>
      </c>
      <c r="J3" s="53"/>
      <c r="K3" s="53"/>
      <c r="L3" s="54" t="s">
        <v>7</v>
      </c>
      <c r="M3" s="54"/>
      <c r="N3" s="54"/>
      <c r="O3" s="54"/>
      <c r="P3" s="24"/>
      <c r="Q3" s="24"/>
    </row>
    <row r="4" spans="2:17" ht="189.6" customHeight="1" x14ac:dyDescent="0.25">
      <c r="B4" s="51"/>
      <c r="C4" s="52"/>
      <c r="D4" s="51"/>
      <c r="E4" s="51"/>
      <c r="F4" s="25" t="s">
        <v>32</v>
      </c>
      <c r="G4" s="25" t="s">
        <v>33</v>
      </c>
      <c r="H4" s="26" t="s">
        <v>34</v>
      </c>
      <c r="I4" s="23" t="s">
        <v>11</v>
      </c>
      <c r="J4" s="23" t="s">
        <v>12</v>
      </c>
      <c r="K4" s="23" t="s">
        <v>35</v>
      </c>
      <c r="L4" s="27" t="s">
        <v>14</v>
      </c>
      <c r="M4" s="28" t="s">
        <v>15</v>
      </c>
      <c r="N4" s="27" t="s">
        <v>36</v>
      </c>
      <c r="O4" s="28" t="s">
        <v>17</v>
      </c>
      <c r="P4" s="24"/>
      <c r="Q4" s="24"/>
    </row>
    <row r="5" spans="2:17" ht="61.9" customHeight="1" x14ac:dyDescent="0.25">
      <c r="B5" s="5">
        <v>1</v>
      </c>
      <c r="C5" s="29" t="s">
        <v>37</v>
      </c>
      <c r="D5" s="7" t="s">
        <v>38</v>
      </c>
      <c r="E5" s="8">
        <v>1</v>
      </c>
      <c r="F5" s="30">
        <v>9060000</v>
      </c>
      <c r="G5" s="30">
        <f>F5</f>
        <v>9060000</v>
      </c>
      <c r="H5" s="30">
        <v>9386000</v>
      </c>
      <c r="I5" s="12">
        <f>AVERAGE(F5:H5)</f>
        <v>9168666.666666666</v>
      </c>
      <c r="J5" s="12">
        <f>SQRT(((SUM((POWER(H5-I5,2)),(POWER(G5-I5,2)),(POWER(F5-I5,2)))/(COLUMNS(F5:H5)-1))))</f>
        <v>188216.18775581798</v>
      </c>
      <c r="K5" s="31">
        <f>J5/I5*100</f>
        <v>2.0528196148747688</v>
      </c>
      <c r="L5" s="12">
        <f>E5*(F5+G5+H5)/3</f>
        <v>9168666.666666666</v>
      </c>
      <c r="M5" s="12">
        <f>I5</f>
        <v>9168666.666666666</v>
      </c>
      <c r="N5" s="12">
        <f>M5</f>
        <v>9168666.666666666</v>
      </c>
      <c r="O5" s="12">
        <f>N5</f>
        <v>9168666.666666666</v>
      </c>
      <c r="P5" s="13"/>
      <c r="Q5" s="13"/>
    </row>
    <row r="6" spans="2:17" ht="27" customHeight="1" x14ac:dyDescent="0.25">
      <c r="B6" s="56" t="s">
        <v>22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32">
        <f>SUM(O5:O5)</f>
        <v>9168666.666666666</v>
      </c>
      <c r="P6" s="24"/>
      <c r="Q6" s="24"/>
    </row>
    <row r="7" spans="2:17" ht="30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33"/>
      <c r="L7" s="34"/>
      <c r="M7" s="35"/>
      <c r="N7" s="35"/>
      <c r="O7" s="36"/>
      <c r="P7" s="37"/>
      <c r="Q7" s="38"/>
    </row>
    <row r="8" spans="2:17" ht="18.75" x14ac:dyDescent="0.3">
      <c r="B8" s="58" t="s">
        <v>39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37"/>
      <c r="Q8" s="38"/>
    </row>
    <row r="9" spans="2:17" ht="24" customHeight="1" x14ac:dyDescent="0.25">
      <c r="B9" s="59" t="s">
        <v>40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39"/>
      <c r="P9" s="37"/>
      <c r="Q9" s="38"/>
    </row>
    <row r="10" spans="2:17" ht="18.75" x14ac:dyDescent="0.25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37"/>
      <c r="N10" s="37"/>
      <c r="O10" s="38"/>
      <c r="P10" s="37"/>
      <c r="Q10" s="38"/>
    </row>
    <row r="11" spans="2:17" ht="18.75" customHeight="1" x14ac:dyDescent="0.3">
      <c r="B11" s="55" t="s">
        <v>41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41"/>
      <c r="Q11" s="41"/>
    </row>
    <row r="12" spans="2:17" ht="18.75" customHeight="1" x14ac:dyDescent="0.3">
      <c r="B12" s="55" t="s">
        <v>42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41"/>
      <c r="Q12" s="41"/>
    </row>
    <row r="13" spans="2:17" ht="24" customHeight="1" x14ac:dyDescent="0.3">
      <c r="B13" s="55" t="s">
        <v>43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41"/>
      <c r="Q13" s="41"/>
    </row>
    <row r="14" spans="2:17" ht="55.9" customHeight="1" x14ac:dyDescent="0.3">
      <c r="B14" s="55" t="s">
        <v>44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41"/>
      <c r="Q14" s="41"/>
    </row>
    <row r="17" ht="30" customHeight="1" x14ac:dyDescent="0.25"/>
  </sheetData>
  <mergeCells count="16">
    <mergeCell ref="B12:O12"/>
    <mergeCell ref="B13:O13"/>
    <mergeCell ref="B14:O14"/>
    <mergeCell ref="B6:N6"/>
    <mergeCell ref="B7:J7"/>
    <mergeCell ref="B8:O8"/>
    <mergeCell ref="B9:N9"/>
    <mergeCell ref="B11:O11"/>
    <mergeCell ref="B2:Q2"/>
    <mergeCell ref="B3:B4"/>
    <mergeCell ref="C3:C4"/>
    <mergeCell ref="D3:D4"/>
    <mergeCell ref="E3:E4"/>
    <mergeCell ref="F3:H3"/>
    <mergeCell ref="I3:K3"/>
    <mergeCell ref="L3:O3"/>
  </mergeCells>
  <pageMargins left="0" right="0" top="0" bottom="0" header="0.51180555555555496" footer="0.51180555555555496"/>
  <pageSetup paperSize="9" scale="60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Лизинг</vt:lpstr>
      <vt:lpstr>Контейнеры</vt:lpstr>
      <vt:lpstr>Лист 1</vt:lpstr>
      <vt:lpstr>Расчет НМЦ (илосос)</vt:lpstr>
      <vt:lpstr>'Расчет НМЦ (илосос)'!Область_печати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15</cp:revision>
  <cp:lastPrinted>2025-03-21T09:10:47Z</cp:lastPrinted>
  <dcterms:created xsi:type="dcterms:W3CDTF">2006-09-16T00:00:00Z</dcterms:created>
  <dcterms:modified xsi:type="dcterms:W3CDTF">2025-03-27T14:25:11Z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