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9732D9FD-9986-4AE0-833E-BE306AB807D0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Лист1!$A$1:$Q$29</definedName>
  </definedNames>
  <calcPr calcId="181029"/>
</workbook>
</file>

<file path=xl/calcChain.xml><?xml version="1.0" encoding="utf-8"?>
<calcChain xmlns="http://schemas.openxmlformats.org/spreadsheetml/2006/main">
  <c r="Q17" i="1" l="1"/>
  <c r="L7" i="1"/>
  <c r="L17" i="1"/>
  <c r="K8" i="1"/>
  <c r="K9" i="1"/>
  <c r="K10" i="1"/>
  <c r="K11" i="1"/>
  <c r="K12" i="1"/>
  <c r="K13" i="1"/>
  <c r="K14" i="1"/>
  <c r="K15" i="1"/>
  <c r="K7" i="1"/>
  <c r="I9" i="1"/>
  <c r="I10" i="1"/>
  <c r="I11" i="1"/>
  <c r="I12" i="1"/>
  <c r="I13" i="1"/>
  <c r="I14" i="1"/>
  <c r="I15" i="1"/>
  <c r="I16" i="1"/>
  <c r="G8" i="1"/>
  <c r="G9" i="1"/>
  <c r="G10" i="1"/>
  <c r="G11" i="1"/>
  <c r="G12" i="1"/>
  <c r="G13" i="1"/>
  <c r="G14" i="1"/>
  <c r="G15" i="1"/>
  <c r="G16" i="1"/>
  <c r="G7" i="1"/>
  <c r="P10" i="1" l="1"/>
  <c r="J16" i="1" l="1"/>
  <c r="H8" i="1"/>
  <c r="H7" i="1"/>
  <c r="I7" i="1" s="1"/>
  <c r="L9" i="1"/>
  <c r="N9" i="1"/>
  <c r="O9" i="1" s="1"/>
  <c r="P9" i="1"/>
  <c r="Q9" i="1" s="1"/>
  <c r="L10" i="1"/>
  <c r="N10" i="1"/>
  <c r="Q10" i="1"/>
  <c r="L11" i="1"/>
  <c r="N11" i="1"/>
  <c r="P11" i="1"/>
  <c r="Q11" i="1" s="1"/>
  <c r="L12" i="1"/>
  <c r="N12" i="1"/>
  <c r="P12" i="1"/>
  <c r="Q12" i="1" s="1"/>
  <c r="L13" i="1"/>
  <c r="N13" i="1"/>
  <c r="O13" i="1" s="1"/>
  <c r="P13" i="1"/>
  <c r="Q13" i="1" s="1"/>
  <c r="L14" i="1"/>
  <c r="N14" i="1"/>
  <c r="P14" i="1"/>
  <c r="Q14" i="1" s="1"/>
  <c r="L15" i="1"/>
  <c r="N15" i="1"/>
  <c r="O15" i="1" s="1"/>
  <c r="P15" i="1"/>
  <c r="Q15" i="1" s="1"/>
  <c r="N8" i="1" l="1"/>
  <c r="I8" i="1"/>
  <c r="N16" i="1"/>
  <c r="K16" i="1"/>
  <c r="P7" i="1"/>
  <c r="Q7" i="1" s="1"/>
  <c r="N7" i="1"/>
  <c r="O7" i="1" s="1"/>
  <c r="L8" i="1"/>
  <c r="O8" i="1" s="1"/>
  <c r="L16" i="1"/>
  <c r="O16" i="1" s="1"/>
  <c r="P16" i="1"/>
  <c r="Q16" i="1" s="1"/>
  <c r="O12" i="1"/>
  <c r="O14" i="1"/>
  <c r="P8" i="1"/>
  <c r="Q8" i="1" s="1"/>
  <c r="O11" i="1"/>
  <c r="O10" i="1"/>
  <c r="N18" i="1" l="1"/>
</calcChain>
</file>

<file path=xl/sharedStrings.xml><?xml version="1.0" encoding="utf-8"?>
<sst xmlns="http://schemas.openxmlformats.org/spreadsheetml/2006/main" count="53" uniqueCount="43">
  <si>
    <t>№ п/п</t>
  </si>
  <si>
    <t>Наименование товара, работ, услуг</t>
  </si>
  <si>
    <t>Объем</t>
  </si>
  <si>
    <t>Источник №2</t>
  </si>
  <si>
    <t>Источник №3</t>
  </si>
  <si>
    <t>Средн. арифм.</t>
  </si>
  <si>
    <t>Кол-во знач.</t>
  </si>
  <si>
    <t>Сред.квадр.откл. σ=</t>
  </si>
  <si>
    <t>Коэфф вариации V=</t>
  </si>
  <si>
    <t>Совокупность значений</t>
  </si>
  <si>
    <t>Рыночная стоимость</t>
  </si>
  <si>
    <t>Ед.изм.</t>
  </si>
  <si>
    <t>Кол-во</t>
  </si>
  <si>
    <t>Расчет НМЦК:</t>
  </si>
  <si>
    <t>НМЦК методом сопоставимых рыночных цен (анализа рынка) определяется по формуле: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</si>
  <si>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</si>
  <si>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</si>
  <si>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ценовой информации;</t>
  </si>
  <si>
    <t xml:space="preserve">где:
  - НМЦК, определяемая методом сопоставимых рыночных цен (анализа рынка);
</t>
  </si>
  <si>
    <t>Наименование объекта закупки</t>
  </si>
  <si>
    <r>
      <rPr>
        <i/>
        <sz val="12"/>
        <color rgb="FF000000"/>
        <rFont val="Times New Roman"/>
        <family val="1"/>
        <charset val="204"/>
      </rPr>
      <t>ц</t>
    </r>
    <r>
      <rPr>
        <sz val="12"/>
        <color rgb="FF000000"/>
        <rFont val="Times New Roman"/>
        <family val="1"/>
        <charset val="204"/>
      </rPr>
      <t>i-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услуг.</t>
    </r>
  </si>
  <si>
    <t>Источник№1</t>
  </si>
  <si>
    <t>Летний костюм для защиты от термических рисков электрической дуги (до 36кал/см2)</t>
  </si>
  <si>
    <t>Зимний костюма для защиты от термических рисков электрической дуги и пониженных температур (до 76 кал/см2)</t>
  </si>
  <si>
    <t>Белье нательное термостойкое (летнее)</t>
  </si>
  <si>
    <t xml:space="preserve"> Белье нательное термостойкое (зимнее)</t>
  </si>
  <si>
    <t>Подшлемник термостойкий (летний)</t>
  </si>
  <si>
    <t>Подшлемник термостойкий (зимний)</t>
  </si>
  <si>
    <t>Сапоги от термических рисков электрической дуги(зимние)</t>
  </si>
  <si>
    <t>Сапоги от термических рисков электрической дуги(летние)</t>
  </si>
  <si>
    <t>Перчатки термостойкие летние</t>
  </si>
  <si>
    <t>комп</t>
  </si>
  <si>
    <t>шт</t>
  </si>
  <si>
    <t>пара</t>
  </si>
  <si>
    <t>Логотип</t>
  </si>
  <si>
    <t>Поставка средств индивидуальной защиты от термических рисков электрической дуги
 ООО Энергетическая компания «Радиан»</t>
  </si>
  <si>
    <t xml:space="preserve">Начальная (максимальная) цена договора составляет: </t>
  </si>
  <si>
    <t>Обоснование начальной (максимальной) цены договора и цены за единицу товара</t>
  </si>
  <si>
    <t>Сумма с НДС, руб</t>
  </si>
  <si>
    <t>Начальная (максимальная) цена договора сформирована методом сопоставимых рыночных цен (анализа рынка) на основании                                                                                                              Положения о закупке товаров, работ, услуг, ООО Энергетическая компания «Радиан» от 26.12.2024 г.
Цена договора определена и обоснована посредством применения метода сопоставимых рыночных цен (анализа рынка) путем анализа рыночных цен на сайтах поставщиков, коммерческих предложений, и рассчитана в целях выявления предложений, соответствующих установленным требованиям к товарам по определенным параметрам.</t>
  </si>
  <si>
    <t>Используемый метод определения                     НМЦД с обоснованием</t>
  </si>
  <si>
    <t>Цена за ед.изм. с НДС</t>
  </si>
  <si>
    <t>Начальная максимальная сумма цен единиц товара составляет: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</si>
</sst>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justify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2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6" fillId="0" borderId="0" xfId="0" applyNumberFormat="1" applyFont="1"/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64" fontId="5" fillId="3" borderId="1" xfId="0" applyNumberFormat="1" applyFont="1" applyFill="1" applyBorder="1" applyAlignment="1">
      <alignment horizontal="center" vertical="top" wrapText="1"/>
    </xf>
    <xf numFmtId="164" fontId="5" fillId="3" borderId="2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2</xdr:col>
      <xdr:colOff>2130186</xdr:colOff>
      <xdr:row>22</xdr:row>
      <xdr:rowOff>112713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" y="5024438"/>
          <a:ext cx="2117725" cy="517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34"/>
  <sheetViews>
    <sheetView tabSelected="1" topLeftCell="C1" zoomScale="75" zoomScaleNormal="75" workbookViewId="0">
      <selection activeCell="I22" sqref="I22"/>
    </sheetView>
  </sheetViews>
  <sheetFormatPr defaultRowHeight="15" x14ac:dyDescent="0.25"/>
  <cols>
    <col min="1" max="1" width="0.140625" customWidth="1"/>
    <col min="2" max="2" width="5.28515625" customWidth="1"/>
    <col min="3" max="3" width="46.140625" customWidth="1"/>
    <col min="4" max="4" width="10.42578125" customWidth="1"/>
    <col min="6" max="6" width="17" customWidth="1"/>
    <col min="7" max="7" width="18.42578125" customWidth="1"/>
    <col min="8" max="9" width="18.140625" customWidth="1"/>
    <col min="10" max="11" width="18.28515625" customWidth="1"/>
    <col min="12" max="12" width="17.5703125" customWidth="1"/>
    <col min="13" max="13" width="10.85546875" customWidth="1"/>
    <col min="14" max="14" width="18.140625" customWidth="1"/>
    <col min="15" max="15" width="11.140625" customWidth="1"/>
    <col min="16" max="16" width="20.85546875" customWidth="1"/>
    <col min="17" max="17" width="31.7109375" customWidth="1"/>
    <col min="18" max="18" width="20" customWidth="1"/>
    <col min="19" max="19" width="15.5703125" customWidth="1"/>
    <col min="20" max="20" width="17" customWidth="1"/>
    <col min="22" max="22" width="12.42578125" bestFit="1" customWidth="1"/>
  </cols>
  <sheetData>
    <row r="1" spans="2:18" ht="15.7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33" customHeight="1" x14ac:dyDescent="0.25">
      <c r="B2" s="42" t="s">
        <v>37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5"/>
    </row>
    <row r="3" spans="2:18" ht="40.5" customHeight="1" x14ac:dyDescent="0.3">
      <c r="B3" s="43" t="s">
        <v>19</v>
      </c>
      <c r="C3" s="43"/>
      <c r="D3" s="43" t="s">
        <v>35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16"/>
    </row>
    <row r="4" spans="2:18" ht="89.25" customHeight="1" x14ac:dyDescent="0.3">
      <c r="B4" s="44" t="s">
        <v>40</v>
      </c>
      <c r="C4" s="45"/>
      <c r="D4" s="47" t="s">
        <v>39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  <c r="R4" s="17"/>
    </row>
    <row r="5" spans="2:18" ht="18.75" customHeight="1" x14ac:dyDescent="0.25">
      <c r="B5" s="29" t="s">
        <v>0</v>
      </c>
      <c r="C5" s="29" t="s">
        <v>1</v>
      </c>
      <c r="D5" s="33" t="s">
        <v>2</v>
      </c>
      <c r="E5" s="34"/>
      <c r="F5" s="36" t="s">
        <v>21</v>
      </c>
      <c r="G5" s="37"/>
      <c r="H5" s="38" t="s">
        <v>3</v>
      </c>
      <c r="I5" s="39"/>
      <c r="J5" s="40" t="s">
        <v>4</v>
      </c>
      <c r="K5" s="41"/>
      <c r="L5" s="31" t="s">
        <v>5</v>
      </c>
      <c r="M5" s="29" t="s">
        <v>6</v>
      </c>
      <c r="N5" s="29" t="s">
        <v>7</v>
      </c>
      <c r="O5" s="29" t="s">
        <v>8</v>
      </c>
      <c r="P5" s="29" t="s">
        <v>9</v>
      </c>
      <c r="Q5" s="46" t="s">
        <v>10</v>
      </c>
      <c r="R5" s="12"/>
    </row>
    <row r="6" spans="2:18" ht="56.25" x14ac:dyDescent="0.25">
      <c r="B6" s="30"/>
      <c r="C6" s="30"/>
      <c r="D6" s="10" t="s">
        <v>11</v>
      </c>
      <c r="E6" s="25" t="s">
        <v>12</v>
      </c>
      <c r="F6" s="24" t="s">
        <v>41</v>
      </c>
      <c r="G6" s="24" t="s">
        <v>38</v>
      </c>
      <c r="H6" s="24" t="s">
        <v>41</v>
      </c>
      <c r="I6" s="24" t="s">
        <v>38</v>
      </c>
      <c r="J6" s="24" t="s">
        <v>41</v>
      </c>
      <c r="K6" s="24" t="s">
        <v>38</v>
      </c>
      <c r="L6" s="32"/>
      <c r="M6" s="30"/>
      <c r="N6" s="30"/>
      <c r="O6" s="30"/>
      <c r="P6" s="30"/>
      <c r="Q6" s="31"/>
      <c r="R6" s="12"/>
    </row>
    <row r="7" spans="2:18" ht="50.25" customHeight="1" x14ac:dyDescent="0.25">
      <c r="B7" s="6">
        <v>1</v>
      </c>
      <c r="C7" s="14" t="s">
        <v>22</v>
      </c>
      <c r="D7" s="6" t="s">
        <v>31</v>
      </c>
      <c r="E7" s="11">
        <v>37</v>
      </c>
      <c r="F7" s="8">
        <v>33389.1</v>
      </c>
      <c r="G7" s="8">
        <f>F7*E7</f>
        <v>1235396.7</v>
      </c>
      <c r="H7" s="8">
        <f>13945+8495+250</f>
        <v>22690</v>
      </c>
      <c r="I7" s="8">
        <f>H7*E7</f>
        <v>839530</v>
      </c>
      <c r="J7" s="8">
        <v>29034</v>
      </c>
      <c r="K7" s="8">
        <f>J7*E7</f>
        <v>1074258</v>
      </c>
      <c r="L7" s="9">
        <f>(F7+H7+J7)/3</f>
        <v>28371.033333333336</v>
      </c>
      <c r="M7" s="7">
        <v>1</v>
      </c>
      <c r="N7" s="6">
        <f>STDEV(F7,H7,J7)</f>
        <v>5380.2721867330547</v>
      </c>
      <c r="O7" s="6">
        <f>N7/L7*100</f>
        <v>18.963962727475749</v>
      </c>
      <c r="P7" s="8">
        <f>(F7+H7+J7)*E7/3</f>
        <v>1049728.2333333334</v>
      </c>
      <c r="Q7" s="9">
        <f>P7*1</f>
        <v>1049728.2333333334</v>
      </c>
      <c r="R7" s="12"/>
    </row>
    <row r="8" spans="2:18" ht="50.25" customHeight="1" x14ac:dyDescent="0.25">
      <c r="B8" s="6">
        <v>2</v>
      </c>
      <c r="C8" s="14" t="s">
        <v>23</v>
      </c>
      <c r="D8" s="6" t="s">
        <v>31</v>
      </c>
      <c r="E8" s="11">
        <v>32</v>
      </c>
      <c r="F8" s="8">
        <v>49763</v>
      </c>
      <c r="G8" s="8">
        <f t="shared" ref="G8:G16" si="0">F8*E8</f>
        <v>1592416</v>
      </c>
      <c r="H8" s="8">
        <f>33698+250</f>
        <v>33948</v>
      </c>
      <c r="I8" s="8">
        <f t="shared" ref="I8:I16" si="1">H8*E8</f>
        <v>1086336</v>
      </c>
      <c r="J8" s="8">
        <v>42736</v>
      </c>
      <c r="K8" s="8">
        <f t="shared" ref="K8:K16" si="2">J8*E8</f>
        <v>1367552</v>
      </c>
      <c r="L8" s="9">
        <f t="shared" ref="L8:L15" si="3">(F8+H8+J8)/3</f>
        <v>42149</v>
      </c>
      <c r="M8" s="7">
        <v>2</v>
      </c>
      <c r="N8" s="6">
        <f t="shared" ref="N8:N15" si="4">STDEV(F8,H8,J8)</f>
        <v>7923.8237612910098</v>
      </c>
      <c r="O8" s="6">
        <f t="shared" ref="O8:O15" si="5">N8/L8*100</f>
        <v>18.799553396975043</v>
      </c>
      <c r="P8" s="8">
        <f t="shared" ref="P8:P15" si="6">(F8+H8+J8)*E8/3</f>
        <v>1348768</v>
      </c>
      <c r="Q8" s="9">
        <f>P8*1</f>
        <v>1348768</v>
      </c>
      <c r="R8" s="12"/>
    </row>
    <row r="9" spans="2:18" ht="50.25" customHeight="1" x14ac:dyDescent="0.25">
      <c r="B9" s="6">
        <v>3</v>
      </c>
      <c r="C9" s="14" t="s">
        <v>24</v>
      </c>
      <c r="D9" s="6" t="s">
        <v>31</v>
      </c>
      <c r="E9" s="11">
        <v>98</v>
      </c>
      <c r="F9" s="8">
        <v>8816</v>
      </c>
      <c r="G9" s="8">
        <f t="shared" si="0"/>
        <v>863968</v>
      </c>
      <c r="H9" s="8">
        <v>5522</v>
      </c>
      <c r="I9" s="8">
        <f t="shared" si="1"/>
        <v>541156</v>
      </c>
      <c r="J9" s="8">
        <v>7666</v>
      </c>
      <c r="K9" s="8">
        <f t="shared" si="2"/>
        <v>751268</v>
      </c>
      <c r="L9" s="9">
        <f t="shared" si="3"/>
        <v>7334.666666666667</v>
      </c>
      <c r="M9" s="7">
        <v>3</v>
      </c>
      <c r="N9" s="6">
        <f t="shared" si="4"/>
        <v>1671.809000254912</v>
      </c>
      <c r="O9" s="6">
        <f t="shared" si="5"/>
        <v>22.793251230525065</v>
      </c>
      <c r="P9" s="8">
        <f t="shared" si="6"/>
        <v>718797.33333333337</v>
      </c>
      <c r="Q9" s="9">
        <f t="shared" ref="Q9:Q15" si="7">P9*1</f>
        <v>718797.33333333337</v>
      </c>
      <c r="R9" s="12"/>
    </row>
    <row r="10" spans="2:18" ht="50.25" customHeight="1" x14ac:dyDescent="0.25">
      <c r="B10" s="6">
        <v>4</v>
      </c>
      <c r="C10" s="14" t="s">
        <v>25</v>
      </c>
      <c r="D10" s="6" t="s">
        <v>31</v>
      </c>
      <c r="E10" s="11">
        <v>97</v>
      </c>
      <c r="F10" s="8">
        <v>11868</v>
      </c>
      <c r="G10" s="8">
        <f t="shared" si="0"/>
        <v>1151196</v>
      </c>
      <c r="H10" s="8">
        <v>5522</v>
      </c>
      <c r="I10" s="8">
        <f t="shared" si="1"/>
        <v>535634</v>
      </c>
      <c r="J10" s="8">
        <v>10320</v>
      </c>
      <c r="K10" s="8">
        <f t="shared" si="2"/>
        <v>1001040</v>
      </c>
      <c r="L10" s="9">
        <f t="shared" si="3"/>
        <v>9236.6666666666661</v>
      </c>
      <c r="M10" s="7">
        <v>4</v>
      </c>
      <c r="N10" s="6">
        <f t="shared" si="4"/>
        <v>3308.7969616362575</v>
      </c>
      <c r="O10" s="6">
        <f t="shared" si="5"/>
        <v>35.822413875527872</v>
      </c>
      <c r="P10" s="8">
        <f>(F10+H10+J10)*E10/3</f>
        <v>895956.66666666663</v>
      </c>
      <c r="Q10" s="9">
        <f t="shared" si="7"/>
        <v>895956.66666666663</v>
      </c>
      <c r="R10" s="12"/>
    </row>
    <row r="11" spans="2:18" ht="50.25" customHeight="1" x14ac:dyDescent="0.25">
      <c r="B11" s="6">
        <v>5</v>
      </c>
      <c r="C11" s="14" t="s">
        <v>26</v>
      </c>
      <c r="D11" s="6" t="s">
        <v>32</v>
      </c>
      <c r="E11" s="11">
        <v>49</v>
      </c>
      <c r="F11" s="8">
        <v>1843</v>
      </c>
      <c r="G11" s="8">
        <f t="shared" si="0"/>
        <v>90307</v>
      </c>
      <c r="H11" s="8">
        <v>1020</v>
      </c>
      <c r="I11" s="8">
        <f t="shared" si="1"/>
        <v>49980</v>
      </c>
      <c r="J11" s="8">
        <v>1516</v>
      </c>
      <c r="K11" s="8">
        <f t="shared" si="2"/>
        <v>74284</v>
      </c>
      <c r="L11" s="9">
        <f t="shared" si="3"/>
        <v>1459.6666666666667</v>
      </c>
      <c r="M11" s="7">
        <v>5</v>
      </c>
      <c r="N11" s="6">
        <f t="shared" si="4"/>
        <v>414.38186897273084</v>
      </c>
      <c r="O11" s="6">
        <f t="shared" si="5"/>
        <v>28.388801254126339</v>
      </c>
      <c r="P11" s="8">
        <f t="shared" si="6"/>
        <v>71523.666666666672</v>
      </c>
      <c r="Q11" s="9">
        <f t="shared" si="7"/>
        <v>71523.666666666672</v>
      </c>
      <c r="R11" s="12"/>
    </row>
    <row r="12" spans="2:18" ht="50.25" customHeight="1" x14ac:dyDescent="0.25">
      <c r="B12" s="6">
        <v>6</v>
      </c>
      <c r="C12" s="14" t="s">
        <v>27</v>
      </c>
      <c r="D12" s="6" t="s">
        <v>32</v>
      </c>
      <c r="E12" s="11">
        <v>45</v>
      </c>
      <c r="F12" s="8">
        <v>3055</v>
      </c>
      <c r="G12" s="8">
        <f t="shared" si="0"/>
        <v>137475</v>
      </c>
      <c r="H12" s="8">
        <v>992</v>
      </c>
      <c r="I12" s="8">
        <f t="shared" si="1"/>
        <v>44640</v>
      </c>
      <c r="J12" s="8">
        <v>1996</v>
      </c>
      <c r="K12" s="8">
        <f t="shared" si="2"/>
        <v>89820</v>
      </c>
      <c r="L12" s="9">
        <f t="shared" si="3"/>
        <v>2014.3333333333333</v>
      </c>
      <c r="M12" s="7">
        <v>6</v>
      </c>
      <c r="N12" s="6">
        <f t="shared" si="4"/>
        <v>1031.6221853630975</v>
      </c>
      <c r="O12" s="6">
        <f t="shared" si="5"/>
        <v>51.214075063532896</v>
      </c>
      <c r="P12" s="8">
        <f t="shared" si="6"/>
        <v>90645</v>
      </c>
      <c r="Q12" s="9">
        <f t="shared" si="7"/>
        <v>90645</v>
      </c>
      <c r="R12" s="12"/>
    </row>
    <row r="13" spans="2:18" ht="50.25" customHeight="1" x14ac:dyDescent="0.25">
      <c r="B13" s="6">
        <v>7</v>
      </c>
      <c r="C13" s="14" t="s">
        <v>28</v>
      </c>
      <c r="D13" s="6" t="s">
        <v>33</v>
      </c>
      <c r="E13" s="11">
        <v>38</v>
      </c>
      <c r="F13" s="8">
        <v>10773</v>
      </c>
      <c r="G13" s="8">
        <f t="shared" si="0"/>
        <v>409374</v>
      </c>
      <c r="H13" s="8">
        <v>8495</v>
      </c>
      <c r="I13" s="8">
        <f t="shared" si="1"/>
        <v>322810</v>
      </c>
      <c r="J13" s="8">
        <v>9368</v>
      </c>
      <c r="K13" s="8">
        <f t="shared" si="2"/>
        <v>355984</v>
      </c>
      <c r="L13" s="9">
        <f t="shared" si="3"/>
        <v>9545.3333333333339</v>
      </c>
      <c r="M13" s="7">
        <v>7</v>
      </c>
      <c r="N13" s="6">
        <f t="shared" si="4"/>
        <v>1149.3068925806253</v>
      </c>
      <c r="O13" s="6">
        <f t="shared" si="5"/>
        <v>12.040510817648679</v>
      </c>
      <c r="P13" s="8">
        <f t="shared" si="6"/>
        <v>362722.66666666669</v>
      </c>
      <c r="Q13" s="9">
        <f t="shared" si="7"/>
        <v>362722.66666666669</v>
      </c>
      <c r="R13" s="12"/>
    </row>
    <row r="14" spans="2:18" ht="50.25" customHeight="1" x14ac:dyDescent="0.25">
      <c r="B14" s="6">
        <v>8</v>
      </c>
      <c r="C14" s="14" t="s">
        <v>29</v>
      </c>
      <c r="D14" s="6" t="s">
        <v>33</v>
      </c>
      <c r="E14" s="11">
        <v>46</v>
      </c>
      <c r="F14" s="8">
        <v>8260</v>
      </c>
      <c r="G14" s="8">
        <f t="shared" si="0"/>
        <v>379960</v>
      </c>
      <c r="H14" s="8">
        <v>5805</v>
      </c>
      <c r="I14" s="8">
        <f t="shared" si="1"/>
        <v>267030</v>
      </c>
      <c r="J14" s="8">
        <v>7183</v>
      </c>
      <c r="K14" s="8">
        <f t="shared" si="2"/>
        <v>330418</v>
      </c>
      <c r="L14" s="9">
        <f t="shared" si="3"/>
        <v>7082.666666666667</v>
      </c>
      <c r="M14" s="7">
        <v>8</v>
      </c>
      <c r="N14" s="6">
        <f t="shared" si="4"/>
        <v>1230.5715474255564</v>
      </c>
      <c r="O14" s="6">
        <f t="shared" si="5"/>
        <v>17.374410025774985</v>
      </c>
      <c r="P14" s="8">
        <f t="shared" si="6"/>
        <v>325802.66666666669</v>
      </c>
      <c r="Q14" s="9">
        <f t="shared" si="7"/>
        <v>325802.66666666669</v>
      </c>
      <c r="R14" s="12"/>
    </row>
    <row r="15" spans="2:18" ht="50.25" customHeight="1" x14ac:dyDescent="0.25">
      <c r="B15" s="6">
        <v>9</v>
      </c>
      <c r="C15" s="14" t="s">
        <v>30</v>
      </c>
      <c r="D15" s="6" t="s">
        <v>33</v>
      </c>
      <c r="E15" s="11">
        <v>294</v>
      </c>
      <c r="F15" s="8">
        <v>2134</v>
      </c>
      <c r="G15" s="8">
        <f t="shared" si="0"/>
        <v>627396</v>
      </c>
      <c r="H15" s="8">
        <v>1075</v>
      </c>
      <c r="I15" s="8">
        <f t="shared" si="1"/>
        <v>316050</v>
      </c>
      <c r="J15" s="8">
        <v>1672</v>
      </c>
      <c r="K15" s="8">
        <f t="shared" si="2"/>
        <v>491568</v>
      </c>
      <c r="L15" s="9">
        <f t="shared" si="3"/>
        <v>1627</v>
      </c>
      <c r="M15" s="7">
        <v>9</v>
      </c>
      <c r="N15" s="6">
        <f t="shared" si="4"/>
        <v>530.93219906123602</v>
      </c>
      <c r="O15" s="6">
        <f t="shared" si="5"/>
        <v>32.632587526812294</v>
      </c>
      <c r="P15" s="8">
        <f t="shared" si="6"/>
        <v>478338</v>
      </c>
      <c r="Q15" s="9">
        <f t="shared" si="7"/>
        <v>478338</v>
      </c>
      <c r="R15" s="12"/>
    </row>
    <row r="16" spans="2:18" ht="50.25" customHeight="1" x14ac:dyDescent="0.25">
      <c r="B16" s="6">
        <v>10</v>
      </c>
      <c r="C16" s="18" t="s">
        <v>34</v>
      </c>
      <c r="D16" s="6"/>
      <c r="E16" s="11">
        <v>1</v>
      </c>
      <c r="F16" s="8">
        <v>0</v>
      </c>
      <c r="G16" s="8">
        <f t="shared" si="0"/>
        <v>0</v>
      </c>
      <c r="H16" s="8">
        <v>0</v>
      </c>
      <c r="I16" s="8">
        <f t="shared" si="1"/>
        <v>0</v>
      </c>
      <c r="J16" s="8">
        <f>8280+17250</f>
        <v>25530</v>
      </c>
      <c r="K16" s="8">
        <f t="shared" si="2"/>
        <v>25530</v>
      </c>
      <c r="L16" s="9">
        <f t="shared" ref="L16" si="8">(F16+H16+J16)/3</f>
        <v>8510</v>
      </c>
      <c r="M16" s="7">
        <v>10</v>
      </c>
      <c r="N16" s="6">
        <f t="shared" ref="N16" si="9">STDEV(F16,H16,J16)</f>
        <v>14739.752372411145</v>
      </c>
      <c r="O16" s="6">
        <f t="shared" ref="O16" si="10">N16/L16*100</f>
        <v>173.20508075688772</v>
      </c>
      <c r="P16" s="8">
        <f t="shared" ref="P16" si="11">(F16+H16+J16)*E16/3</f>
        <v>8510</v>
      </c>
      <c r="Q16" s="9">
        <f>P16*1</f>
        <v>8510</v>
      </c>
      <c r="R16" s="12"/>
    </row>
    <row r="17" spans="2:22" s="22" customFormat="1" ht="33.75" customHeight="1" x14ac:dyDescent="0.25">
      <c r="B17" s="50" t="s">
        <v>42</v>
      </c>
      <c r="C17" s="50"/>
      <c r="D17" s="50"/>
      <c r="E17" s="50"/>
      <c r="F17" s="50"/>
      <c r="G17" s="50"/>
      <c r="H17" s="50"/>
      <c r="I17" s="50"/>
      <c r="J17" s="50"/>
      <c r="K17" s="50"/>
      <c r="L17" s="26">
        <f>SUM(L7:L16)</f>
        <v>117330.36666666668</v>
      </c>
      <c r="M17" s="20"/>
      <c r="N17" s="20"/>
      <c r="O17" s="20"/>
      <c r="P17" s="21"/>
      <c r="Q17" s="13">
        <f>SUM(Q7:Q16)</f>
        <v>5350792.2333333334</v>
      </c>
      <c r="R17" s="12"/>
      <c r="S17" s="12"/>
      <c r="T17" s="12"/>
      <c r="V17" s="23"/>
    </row>
    <row r="18" spans="2:22" ht="24.75" customHeight="1" x14ac:dyDescent="0.3">
      <c r="B18" s="35" t="s">
        <v>36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19">
        <f>Q17</f>
        <v>5350792.2333333334</v>
      </c>
      <c r="O18" s="2"/>
      <c r="P18" s="2"/>
      <c r="Q18" s="3"/>
      <c r="R18" s="3"/>
    </row>
    <row r="19" spans="2:22" ht="15.75" x14ac:dyDescent="0.25">
      <c r="B19" s="2"/>
      <c r="C19" s="4" t="s">
        <v>13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22" ht="47.25" x14ac:dyDescent="0.25">
      <c r="B20" s="2"/>
      <c r="C20" s="1" t="s">
        <v>14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22" ht="15.75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22" ht="15.75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22" ht="15.75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22" ht="78" customHeight="1" x14ac:dyDescent="0.25">
      <c r="B24" s="2"/>
      <c r="C24" s="1" t="s">
        <v>18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22" ht="31.5" x14ac:dyDescent="0.25">
      <c r="B25" s="2"/>
      <c r="C25" s="1" t="s">
        <v>15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22" ht="31.5" x14ac:dyDescent="0.25">
      <c r="B26" s="2"/>
      <c r="C26" s="1" t="s">
        <v>16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22" ht="15.75" x14ac:dyDescent="0.25">
      <c r="B27" s="2"/>
      <c r="C27" s="1" t="s">
        <v>17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22" ht="39.75" customHeight="1" x14ac:dyDescent="0.25">
      <c r="B28" s="2"/>
      <c r="C28" s="28" t="s">
        <v>20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5"/>
      <c r="R28" s="5"/>
    </row>
    <row r="29" spans="2:22" ht="16.5" customHeight="1" x14ac:dyDescent="0.25"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2:22" ht="5.25" hidden="1" customHeight="1" x14ac:dyDescent="0.25"/>
    <row r="31" spans="2:22" hidden="1" x14ac:dyDescent="0.25"/>
    <row r="32" spans="2:22" hidden="1" x14ac:dyDescent="0.25"/>
    <row r="34" ht="6.75" customHeight="1" x14ac:dyDescent="0.25"/>
  </sheetData>
  <mergeCells count="21">
    <mergeCell ref="B2:Q2"/>
    <mergeCell ref="D3:Q3"/>
    <mergeCell ref="B4:C4"/>
    <mergeCell ref="Q5:Q6"/>
    <mergeCell ref="B3:C3"/>
    <mergeCell ref="B5:B6"/>
    <mergeCell ref="D4:Q4"/>
    <mergeCell ref="C29:M29"/>
    <mergeCell ref="C28:P28"/>
    <mergeCell ref="M5:M6"/>
    <mergeCell ref="N5:N6"/>
    <mergeCell ref="O5:O6"/>
    <mergeCell ref="P5:P6"/>
    <mergeCell ref="L5:L6"/>
    <mergeCell ref="D5:E5"/>
    <mergeCell ref="C5:C6"/>
    <mergeCell ref="B18:M18"/>
    <mergeCell ref="F5:G5"/>
    <mergeCell ref="H5:I5"/>
    <mergeCell ref="J5:K5"/>
    <mergeCell ref="B17:K17"/>
  </mergeCells>
  <pageMargins left="0.51181102362204722" right="0.35433070866141736" top="0.27559055118110237" bottom="0.35433070866141736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2025-04-22T08:32:25Z</dcterms:modified>
</cp:coreProperties>
</file>