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0" yWindow="570" windowWidth="28455" windowHeight="119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27" i="1" l="1"/>
  <c r="G27" i="1"/>
  <c r="F27" i="1"/>
  <c r="H27" i="1" s="1"/>
  <c r="C20" i="1"/>
  <c r="C14" i="1"/>
  <c r="C13" i="1"/>
  <c r="I27" i="1" l="1"/>
  <c r="J27" i="1"/>
  <c r="L27" i="1" l="1"/>
  <c r="M27" i="1" s="1"/>
  <c r="E27" i="1" s="1"/>
  <c r="E29" i="1" l="1"/>
  <c r="E31" i="1" l="1"/>
  <c r="E33" i="1" s="1"/>
</calcChain>
</file>

<file path=xl/comments1.xml><?xml version="1.0" encoding="utf-8"?>
<comments xmlns="http://schemas.openxmlformats.org/spreadsheetml/2006/main">
  <authors>
    <author/>
  </authors>
  <commentList>
    <comment ref="C15" authorId="0">
      <text>
        <r>
          <rPr>
            <b/>
            <sz val="9"/>
            <color rgb="FF000000"/>
            <rFont val="Tahoma"/>
          </rPr>
          <t>Указать "+", при наличии</t>
        </r>
      </text>
    </comment>
    <comment ref="C16" authorId="0">
      <text>
        <r>
          <rPr>
            <b/>
            <sz val="9"/>
            <color rgb="FF000000"/>
            <rFont val="Tahoma"/>
          </rPr>
          <t>Указать "+", при наличии</t>
        </r>
      </text>
    </comment>
    <comment ref="C17" authorId="0">
      <text>
        <r>
          <rPr>
            <b/>
            <sz val="9"/>
            <color rgb="FF000000"/>
            <rFont val="Tahoma"/>
          </rPr>
          <t>Указать "+", при наличии</t>
        </r>
      </text>
    </comment>
    <comment ref="C18" authorId="0">
      <text>
        <r>
          <rPr>
            <b/>
            <sz val="9"/>
            <color rgb="FF000000"/>
            <rFont val="Tahoma"/>
          </rPr>
          <t>Указать "+", при наличии</t>
        </r>
      </text>
    </comment>
    <comment ref="C19" authorId="0">
      <text>
        <r>
          <rPr>
            <b/>
            <sz val="9"/>
            <color rgb="FF000000"/>
            <rFont val="Tahoma"/>
          </rPr>
          <t>Указать "+", при наличии</t>
        </r>
      </text>
    </comment>
  </commentList>
</comments>
</file>

<file path=xl/sharedStrings.xml><?xml version="1.0" encoding="utf-8"?>
<sst xmlns="http://schemas.openxmlformats.org/spreadsheetml/2006/main" count="56" uniqueCount="51">
  <si>
    <t>Расчет НМЦК для частного охранного предприятия (1 охранник)</t>
  </si>
  <si>
    <t>занести данные</t>
  </si>
  <si>
    <t>неизменяемые данные</t>
  </si>
  <si>
    <t>Укажите значение</t>
  </si>
  <si>
    <t>Примечание</t>
  </si>
  <si>
    <t>МРОТ на дату расчета</t>
  </si>
  <si>
    <t>МРОТ на 2025 год - 22440 руб. увеличенный на районный коэффициент 0,3, с учетом положений пункта 3.50 Кузбасского регионального соглашения</t>
  </si>
  <si>
    <t>Сред. норма часов в месяц</t>
  </si>
  <si>
    <t>Период работы поста в сутки (час)</t>
  </si>
  <si>
    <t>указать</t>
  </si>
  <si>
    <t>Период работы поста в ночное время (с 22-00 до 6 -00), ч</t>
  </si>
  <si>
    <t>Количество нерабочих праздничных дней в году в котором осуществляется расчет НМЦК (указывается в случае если охрана осуществляется в нерабочие праздничные дни)</t>
  </si>
  <si>
    <t>Общее количество дней охраны</t>
  </si>
  <si>
    <t xml:space="preserve">Районный коэффициент </t>
  </si>
  <si>
    <t>Включен в МРОТ в связи с чем в расчете повторно не учитывается</t>
  </si>
  <si>
    <t>Базовые коэффициенты в соответствии с приказом (рассчитывается)</t>
  </si>
  <si>
    <t>расчетные данные по формуле</t>
  </si>
  <si>
    <t>Дополнительные коэффициенты:</t>
  </si>
  <si>
    <t>раасчетные данные по формуле, при заполнении п.9.1 - 9.5 (в полях указанных пунктов необходимо указывать знак "+")</t>
  </si>
  <si>
    <t>9.1</t>
  </si>
  <si>
    <t>Антитеррористическая защищенность</t>
  </si>
  <si>
    <t>9.2</t>
  </si>
  <si>
    <t>Наличие оружия</t>
  </si>
  <si>
    <t>9.3</t>
  </si>
  <si>
    <t>Наличие спецсредств</t>
  </si>
  <si>
    <t>9.4</t>
  </si>
  <si>
    <t>Допуск к гостайне</t>
  </si>
  <si>
    <t>9.5</t>
  </si>
  <si>
    <t>При проведении массовых мероприятий</t>
  </si>
  <si>
    <t xml:space="preserve">Кол-во часов работы на 1 пост </t>
  </si>
  <si>
    <t>Стоимость выполнения работ по проектированию, монтажу и эксплуатационному обслуживанию тех.средств охраны, С(тсо) (при наличии, без НДС)</t>
  </si>
  <si>
    <t>указать при наличии</t>
  </si>
  <si>
    <t>Стоимость услуги по защите жизни и здоровья граждан, С(зж) (при наличии, без НДС)</t>
  </si>
  <si>
    <t>Индекс инфляции</t>
  </si>
  <si>
    <t>указывается = 1, если расчет НМЦК на один год, иначе устанавливается в соответствии с постановлением ППРФ от 14.11.2015 №1234</t>
  </si>
  <si>
    <t>НДС</t>
  </si>
  <si>
    <t>установлен в размере 20%</t>
  </si>
  <si>
    <t>Итого</t>
  </si>
  <si>
    <t>МРОТ</t>
  </si>
  <si>
    <t>Сред. норма часов</t>
  </si>
  <si>
    <t>Базовая з/п</t>
  </si>
  <si>
    <t>Доплата за ночь (с 22 до 6)</t>
  </si>
  <si>
    <t>Доплата за праздничные дни</t>
  </si>
  <si>
    <t>Районный коэффициент</t>
  </si>
  <si>
    <t>Резерв на отпуск</t>
  </si>
  <si>
    <t>Страховые взносы</t>
  </si>
  <si>
    <t>Прямые затраты, час</t>
  </si>
  <si>
    <t>Косвенные расходы на 1 пост, руб.</t>
  </si>
  <si>
    <t>Прибыль</t>
  </si>
  <si>
    <t>НМЦК</t>
  </si>
  <si>
    <r>
      <t>указать (в случае расчета НМЦК в 2024 году - 164,92) (в случае расчета НМЦК в 2025 году - 164,33</t>
    </r>
    <r>
      <rPr>
        <sz val="9"/>
        <color theme="1"/>
        <rFont val="Calibri"/>
        <family val="2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</si>
</sst>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Times New Roman"/>
    </font>
    <font>
      <b/>
      <sz val="9"/>
      <color rgb="FF000000"/>
      <name val="Tahoma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5"/>
      </patternFill>
    </fill>
    <fill>
      <patternFill patternType="solid">
        <fgColor rgb="FF92D05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NumberFormat="1" applyFont="1"/>
    <xf numFmtId="0" fontId="1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/>
    </xf>
    <xf numFmtId="0" fontId="4" fillId="0" borderId="0" xfId="0" applyNumberFormat="1" applyFont="1" applyAlignment="1">
      <alignment vertical="top"/>
    </xf>
    <xf numFmtId="0" fontId="3" fillId="2" borderId="0" xfId="0" applyNumberFormat="1" applyFont="1" applyFill="1" applyAlignment="1">
      <alignment vertical="top"/>
    </xf>
    <xf numFmtId="0" fontId="3" fillId="3" borderId="0" xfId="0" applyNumberFormat="1" applyFont="1" applyFill="1" applyAlignment="1">
      <alignment vertical="top"/>
    </xf>
    <xf numFmtId="0" fontId="3" fillId="0" borderId="1" xfId="0" applyNumberFormat="1" applyFont="1" applyBorder="1" applyAlignment="1">
      <alignment vertical="top"/>
    </xf>
    <xf numFmtId="0" fontId="3" fillId="0" borderId="2" xfId="0" applyNumberFormat="1" applyFont="1" applyBorder="1" applyAlignment="1">
      <alignment vertical="top"/>
    </xf>
    <xf numFmtId="0" fontId="3" fillId="0" borderId="1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vertical="top"/>
    </xf>
    <xf numFmtId="0" fontId="3" fillId="0" borderId="1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/>
    </xf>
    <xf numFmtId="0" fontId="3" fillId="0" borderId="0" xfId="0" applyNumberFormat="1" applyFont="1" applyAlignment="1">
      <alignment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2" fontId="3" fillId="0" borderId="1" xfId="0" applyNumberFormat="1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"/>
  <sheetViews>
    <sheetView tabSelected="1" view="pageBreakPreview" zoomScale="82" zoomScaleNormal="100" zoomScaleSheetLayoutView="82" workbookViewId="0">
      <selection activeCell="E10" sqref="E10"/>
    </sheetView>
  </sheetViews>
  <sheetFormatPr defaultColWidth="9.140625" defaultRowHeight="15" x14ac:dyDescent="0.25"/>
  <cols>
    <col min="1" max="1" width="9" style="1" customWidth="1"/>
    <col min="2" max="2" width="38.5703125" style="1" customWidth="1"/>
    <col min="3" max="3" width="19.5703125" style="1" customWidth="1"/>
    <col min="4" max="4" width="33.42578125" style="1" customWidth="1"/>
    <col min="5" max="5" width="15" style="1" customWidth="1"/>
    <col min="6" max="6" width="15.7109375" style="1" customWidth="1"/>
    <col min="7" max="7" width="12.42578125" style="1" customWidth="1"/>
    <col min="8" max="8" width="16.42578125" style="1" customWidth="1"/>
    <col min="9" max="9" width="17.42578125" style="1" customWidth="1"/>
    <col min="10" max="10" width="13.28515625" style="1" customWidth="1"/>
    <col min="11" max="11" width="11.5703125" style="1" customWidth="1"/>
    <col min="12" max="12" width="13.7109375" style="1" customWidth="1"/>
    <col min="13" max="13" width="9.140625" style="1" bestFit="1" customWidth="1"/>
    <col min="14" max="14" width="12.85546875" style="1" customWidth="1"/>
    <col min="15" max="15" width="9.140625" style="1" bestFit="1" customWidth="1"/>
    <col min="16" max="16384" width="9.1406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2"/>
      <c r="B2" s="3" t="s">
        <v>0</v>
      </c>
      <c r="C2" s="2"/>
      <c r="D2" s="2"/>
      <c r="E2" s="4"/>
      <c r="F2" s="2" t="s">
        <v>1</v>
      </c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5"/>
      <c r="F3" s="2" t="s">
        <v>2</v>
      </c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6"/>
      <c r="B5" s="7"/>
      <c r="C5" s="6" t="s">
        <v>3</v>
      </c>
      <c r="D5" s="6" t="s">
        <v>4</v>
      </c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48" x14ac:dyDescent="0.25">
      <c r="A6" s="8">
        <v>1</v>
      </c>
      <c r="B6" s="9" t="s">
        <v>5</v>
      </c>
      <c r="C6" s="10">
        <v>35006.400000000001</v>
      </c>
      <c r="D6" s="9" t="s">
        <v>6</v>
      </c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36" x14ac:dyDescent="0.25">
      <c r="A7" s="8">
        <v>2</v>
      </c>
      <c r="B7" s="9" t="s">
        <v>7</v>
      </c>
      <c r="C7" s="11">
        <v>164.33</v>
      </c>
      <c r="D7" s="12" t="s">
        <v>50</v>
      </c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8">
        <v>3</v>
      </c>
      <c r="B8" s="9" t="s">
        <v>8</v>
      </c>
      <c r="C8" s="11">
        <v>12</v>
      </c>
      <c r="D8" s="6" t="s">
        <v>9</v>
      </c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24" x14ac:dyDescent="0.25">
      <c r="A9" s="8">
        <v>4</v>
      </c>
      <c r="B9" s="9" t="s">
        <v>10</v>
      </c>
      <c r="C9" s="11"/>
      <c r="D9" s="6" t="s">
        <v>9</v>
      </c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48" x14ac:dyDescent="0.25">
      <c r="A10" s="8">
        <v>5</v>
      </c>
      <c r="B10" s="9" t="s">
        <v>11</v>
      </c>
      <c r="C10" s="11"/>
      <c r="D10" s="6" t="s">
        <v>9</v>
      </c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8">
        <v>6</v>
      </c>
      <c r="B11" s="9" t="s">
        <v>12</v>
      </c>
      <c r="C11" s="11">
        <v>22</v>
      </c>
      <c r="D11" s="6" t="s">
        <v>9</v>
      </c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4.5" customHeight="1" x14ac:dyDescent="0.25">
      <c r="A12" s="8">
        <v>7</v>
      </c>
      <c r="B12" s="7" t="s">
        <v>13</v>
      </c>
      <c r="C12" s="10">
        <v>0.3</v>
      </c>
      <c r="D12" s="13" t="s">
        <v>14</v>
      </c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24" x14ac:dyDescent="0.25">
      <c r="A13" s="8">
        <v>8</v>
      </c>
      <c r="B13" s="9" t="s">
        <v>15</v>
      </c>
      <c r="C13" s="10">
        <f>IF(C8=24, 1, IF(C8=12, 1.5, 2-0.0417*C8))</f>
        <v>1.5</v>
      </c>
      <c r="D13" s="9" t="s">
        <v>16</v>
      </c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6" x14ac:dyDescent="0.25">
      <c r="A14" s="8">
        <v>9</v>
      </c>
      <c r="B14" s="9" t="s">
        <v>17</v>
      </c>
      <c r="C14" s="13">
        <f>IF(SUMIF(C15:C19, "+", D15:D19)&gt;0.35, 0.35, SUMIF(C15:C19, "+", D15:D19))</f>
        <v>0</v>
      </c>
      <c r="D14" s="9" t="s">
        <v>18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14" t="s">
        <v>19</v>
      </c>
      <c r="B15" s="7" t="s">
        <v>20</v>
      </c>
      <c r="C15" s="11"/>
      <c r="D15" s="10">
        <v>0.1</v>
      </c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14" t="s">
        <v>21</v>
      </c>
      <c r="B16" s="7" t="s">
        <v>22</v>
      </c>
      <c r="C16" s="11"/>
      <c r="D16" s="10">
        <v>0.2</v>
      </c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4" t="s">
        <v>23</v>
      </c>
      <c r="B17" s="7" t="s">
        <v>24</v>
      </c>
      <c r="C17" s="11"/>
      <c r="D17" s="10">
        <v>0.05</v>
      </c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14" t="s">
        <v>25</v>
      </c>
      <c r="B18" s="9" t="s">
        <v>26</v>
      </c>
      <c r="C18" s="11"/>
      <c r="D18" s="10">
        <v>0.05</v>
      </c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14" t="s">
        <v>27</v>
      </c>
      <c r="B19" s="9" t="s">
        <v>28</v>
      </c>
      <c r="C19" s="11"/>
      <c r="D19" s="10">
        <v>0.3</v>
      </c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8">
        <v>10</v>
      </c>
      <c r="B20" s="15" t="s">
        <v>29</v>
      </c>
      <c r="C20" s="10">
        <f>C8*C11</f>
        <v>264</v>
      </c>
      <c r="D20" s="10" t="s">
        <v>16</v>
      </c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48" x14ac:dyDescent="0.25">
      <c r="A21" s="8">
        <v>16</v>
      </c>
      <c r="B21" s="9" t="s">
        <v>30</v>
      </c>
      <c r="C21" s="11"/>
      <c r="D21" s="6" t="s">
        <v>31</v>
      </c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24" x14ac:dyDescent="0.25">
      <c r="A22" s="8">
        <v>17</v>
      </c>
      <c r="B22" s="9" t="s">
        <v>32</v>
      </c>
      <c r="C22" s="11"/>
      <c r="D22" s="6" t="s">
        <v>31</v>
      </c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48" x14ac:dyDescent="0.25">
      <c r="A23" s="8">
        <v>18</v>
      </c>
      <c r="B23" s="9" t="s">
        <v>33</v>
      </c>
      <c r="C23" s="11">
        <v>0.5869664</v>
      </c>
      <c r="D23" s="9" t="s">
        <v>34</v>
      </c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8">
        <v>19</v>
      </c>
      <c r="B24" s="9" t="s">
        <v>35</v>
      </c>
      <c r="C24" s="13">
        <v>1.2</v>
      </c>
      <c r="D24" s="13" t="s">
        <v>36</v>
      </c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36" x14ac:dyDescent="0.25">
      <c r="A26" s="2"/>
      <c r="B26" s="2"/>
      <c r="C26" s="2"/>
      <c r="D26" s="6"/>
      <c r="E26" s="16" t="s">
        <v>37</v>
      </c>
      <c r="F26" s="16" t="s">
        <v>38</v>
      </c>
      <c r="G26" s="17" t="s">
        <v>39</v>
      </c>
      <c r="H26" s="17" t="s">
        <v>40</v>
      </c>
      <c r="I26" s="17" t="s">
        <v>41</v>
      </c>
      <c r="J26" s="17" t="s">
        <v>42</v>
      </c>
      <c r="K26" s="17" t="s">
        <v>43</v>
      </c>
      <c r="L26" s="17" t="s">
        <v>44</v>
      </c>
      <c r="M26" s="17" t="s">
        <v>45</v>
      </c>
      <c r="N26" s="2"/>
    </row>
    <row r="27" spans="1:14" x14ac:dyDescent="0.25">
      <c r="A27" s="2"/>
      <c r="B27" s="2"/>
      <c r="C27" s="2"/>
      <c r="D27" s="13" t="s">
        <v>46</v>
      </c>
      <c r="E27" s="18">
        <f>(H27+I27+J27+L27+K27+M27)*(C13+C14)</f>
        <v>450.7076662812633</v>
      </c>
      <c r="F27" s="19">
        <f>C6</f>
        <v>35006.400000000001</v>
      </c>
      <c r="G27" s="20">
        <f>C7</f>
        <v>164.33</v>
      </c>
      <c r="H27" s="20">
        <f>F27/G27</f>
        <v>213.02501064930323</v>
      </c>
      <c r="I27" s="20">
        <f>H27*(C9/C8)*0.2</f>
        <v>0</v>
      </c>
      <c r="J27" s="20">
        <f>H27/365*C10</f>
        <v>0</v>
      </c>
      <c r="K27" s="20">
        <f>0</f>
        <v>0</v>
      </c>
      <c r="L27" s="20">
        <f>(H27+I27+J27+K27)/12</f>
        <v>17.75208422077527</v>
      </c>
      <c r="M27" s="20">
        <f>(H27+I27+J27+L27+K27)*0.302</f>
        <v>69.694682650763696</v>
      </c>
      <c r="N27" s="2"/>
    </row>
    <row r="28" spans="1:14" x14ac:dyDescent="0.25">
      <c r="A28" s="2"/>
      <c r="B28" s="2"/>
      <c r="C28" s="2"/>
      <c r="D28" s="12"/>
      <c r="E28" s="6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13" t="s">
        <v>47</v>
      </c>
      <c r="E29" s="18">
        <f>E27*C20*0.2</f>
        <v>23797.364779650703</v>
      </c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12"/>
      <c r="E30" s="6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13" t="s">
        <v>48</v>
      </c>
      <c r="E31" s="18">
        <f>(E27*C20+E29)*0.05</f>
        <v>7139.209433895212</v>
      </c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12"/>
      <c r="E32" s="6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13" t="s">
        <v>49</v>
      </c>
      <c r="E33" s="18">
        <f>ROUND((E27*C20+E29+E31+C21+C22)*C23*C24, 2)</f>
        <v>105600</v>
      </c>
      <c r="F33" s="2"/>
      <c r="G33" s="2"/>
      <c r="H33" s="2"/>
      <c r="I33" s="2"/>
      <c r="J33" s="2"/>
      <c r="K33" s="2"/>
      <c r="L33" s="2"/>
      <c r="M33" s="2"/>
      <c r="N33" s="2"/>
    </row>
  </sheetData>
  <pageMargins left="0.70866141732283472" right="0.70866141732283472" top="0.74803149606299213" bottom="0.74803149606299213" header="0.31496062992125984" footer="0.31496062992125984"/>
  <pageSetup paperSize="9" scale="58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Викторовна Маколкина</dc:creator>
  <cp:lastModifiedBy>160616</cp:lastModifiedBy>
  <cp:lastPrinted>2024-12-24T07:26:54Z</cp:lastPrinted>
  <dcterms:created xsi:type="dcterms:W3CDTF">2024-12-24T07:10:35Z</dcterms:created>
  <dcterms:modified xsi:type="dcterms:W3CDTF">2025-07-07T08:25:53Z</dcterms:modified>
</cp:coreProperties>
</file>