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! ТОРГИ\Закупки\2025\69-Строительство участка от колодца 5К1 до приемной камеры ОСК\новые документы\"/>
    </mc:Choice>
  </mc:AlternateContent>
  <bookViews>
    <workbookView xWindow="0" yWindow="0" windowWidth="28800" windowHeight="12330"/>
  </bookViews>
  <sheets>
    <sheet name="2гп" sheetId="2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6" i="2" l="1"/>
  <c r="I155" i="2"/>
  <c r="H129" i="2" l="1"/>
  <c r="H128" i="2"/>
  <c r="H127" i="2"/>
  <c r="H126" i="2"/>
  <c r="H125" i="2"/>
  <c r="D149" i="2" l="1"/>
  <c r="F149" i="2" s="1"/>
  <c r="D148" i="2"/>
  <c r="H148" i="2" s="1"/>
  <c r="D147" i="2"/>
  <c r="H147" i="2" s="1"/>
  <c r="D146" i="2"/>
  <c r="F146" i="2" s="1"/>
  <c r="D145" i="2"/>
  <c r="F145" i="2" s="1"/>
  <c r="D144" i="2"/>
  <c r="H144" i="2" s="1"/>
  <c r="D140" i="2"/>
  <c r="F140" i="2" s="1"/>
  <c r="D139" i="2"/>
  <c r="F139" i="2" s="1"/>
  <c r="D136" i="2"/>
  <c r="H136" i="2" s="1"/>
  <c r="D135" i="2"/>
  <c r="H135" i="2" s="1"/>
  <c r="D134" i="2"/>
  <c r="F134" i="2" s="1"/>
  <c r="D133" i="2"/>
  <c r="F133" i="2" s="1"/>
  <c r="D138" i="2"/>
  <c r="H138" i="2" s="1"/>
  <c r="D141" i="2"/>
  <c r="H141" i="2" s="1"/>
  <c r="D143" i="2"/>
  <c r="H143" i="2" s="1"/>
  <c r="D132" i="2"/>
  <c r="H132" i="2"/>
  <c r="D131" i="2"/>
  <c r="F131" i="2" s="1"/>
  <c r="H152" i="2"/>
  <c r="F152" i="2"/>
  <c r="I152" i="2" s="1"/>
  <c r="H151" i="2"/>
  <c r="F151" i="2"/>
  <c r="I151" i="2" s="1"/>
  <c r="H150" i="2"/>
  <c r="F150" i="2"/>
  <c r="H137" i="2"/>
  <c r="F137" i="2"/>
  <c r="I137" i="2" s="1"/>
  <c r="H130" i="2"/>
  <c r="F130" i="2"/>
  <c r="H123" i="2"/>
  <c r="H122" i="2"/>
  <c r="H121" i="2"/>
  <c r="F121" i="2"/>
  <c r="H145" i="2" l="1"/>
  <c r="D142" i="2"/>
  <c r="I150" i="2"/>
  <c r="F148" i="2"/>
  <c r="I148" i="2" s="1"/>
  <c r="H149" i="2"/>
  <c r="I149" i="2" s="1"/>
  <c r="F135" i="2"/>
  <c r="I135" i="2" s="1"/>
  <c r="F136" i="2"/>
  <c r="I136" i="2" s="1"/>
  <c r="I121" i="2"/>
  <c r="H134" i="2"/>
  <c r="I134" i="2" s="1"/>
  <c r="F138" i="2"/>
  <c r="I138" i="2" s="1"/>
  <c r="F144" i="2"/>
  <c r="I144" i="2" s="1"/>
  <c r="H133" i="2"/>
  <c r="I133" i="2" s="1"/>
  <c r="H146" i="2"/>
  <c r="I146" i="2" s="1"/>
  <c r="F132" i="2"/>
  <c r="I132" i="2" s="1"/>
  <c r="I130" i="2"/>
  <c r="I145" i="2"/>
  <c r="F141" i="2"/>
  <c r="I141" i="2" s="1"/>
  <c r="H131" i="2"/>
  <c r="I131" i="2" s="1"/>
  <c r="H139" i="2"/>
  <c r="I139" i="2" s="1"/>
  <c r="H140" i="2"/>
  <c r="I140" i="2" s="1"/>
  <c r="F147" i="2"/>
  <c r="I147" i="2" s="1"/>
  <c r="F143" i="2"/>
  <c r="I143" i="2" s="1"/>
  <c r="F122" i="2"/>
  <c r="I122" i="2" s="1"/>
  <c r="F123" i="2"/>
  <c r="I123" i="2" s="1"/>
  <c r="H142" i="2" l="1"/>
  <c r="F142" i="2"/>
  <c r="I142" i="2" l="1"/>
  <c r="D118" i="2"/>
  <c r="D112" i="2"/>
  <c r="D113" i="2" s="1"/>
  <c r="D111" i="2"/>
  <c r="D110" i="2"/>
  <c r="D114" i="2" l="1"/>
  <c r="D103" i="2"/>
  <c r="D102" i="2"/>
  <c r="H118" i="2"/>
  <c r="H117" i="2"/>
  <c r="F116" i="2"/>
  <c r="F115" i="2"/>
  <c r="H114" i="2"/>
  <c r="F112" i="2"/>
  <c r="F111" i="2"/>
  <c r="H110" i="2"/>
  <c r="H109" i="2"/>
  <c r="H108" i="2"/>
  <c r="F107" i="2"/>
  <c r="H106" i="2"/>
  <c r="F105" i="2"/>
  <c r="H104" i="2"/>
  <c r="H103" i="2"/>
  <c r="F102" i="2"/>
  <c r="H119" i="2"/>
  <c r="H120" i="2"/>
  <c r="F124" i="2"/>
  <c r="H124" i="2"/>
  <c r="H96" i="2"/>
  <c r="H95" i="2"/>
  <c r="F101" i="2"/>
  <c r="H101" i="2"/>
  <c r="D97" i="2"/>
  <c r="F97" i="2" s="1"/>
  <c r="D94" i="2"/>
  <c r="H94" i="2" s="1"/>
  <c r="D93" i="2"/>
  <c r="H93" i="2" s="1"/>
  <c r="D92" i="2"/>
  <c r="H92" i="2" s="1"/>
  <c r="D91" i="2"/>
  <c r="F91" i="2" s="1"/>
  <c r="D90" i="2"/>
  <c r="F90" i="2" s="1"/>
  <c r="D89" i="2"/>
  <c r="F89" i="2" s="1"/>
  <c r="D88" i="2"/>
  <c r="F88" i="2" s="1"/>
  <c r="D87" i="2"/>
  <c r="H87" i="2" s="1"/>
  <c r="D100" i="2"/>
  <c r="H100" i="2" s="1"/>
  <c r="D99" i="2"/>
  <c r="H99" i="2" s="1"/>
  <c r="H98" i="2"/>
  <c r="F98" i="2"/>
  <c r="F86" i="2"/>
  <c r="H86" i="2"/>
  <c r="H85" i="2"/>
  <c r="F85" i="2"/>
  <c r="F83" i="2"/>
  <c r="F82" i="2"/>
  <c r="F81" i="2"/>
  <c r="H80" i="2"/>
  <c r="F80" i="2"/>
  <c r="H79" i="2"/>
  <c r="F79" i="2"/>
  <c r="H78" i="2"/>
  <c r="F78" i="2"/>
  <c r="H77" i="2"/>
  <c r="F77" i="2"/>
  <c r="H76" i="2"/>
  <c r="F76" i="2"/>
  <c r="H74" i="2"/>
  <c r="F74" i="2"/>
  <c r="H71" i="2"/>
  <c r="F71" i="2"/>
  <c r="I79" i="2" l="1"/>
  <c r="F113" i="2"/>
  <c r="H113" i="2"/>
  <c r="I113" i="2" s="1"/>
  <c r="F110" i="2"/>
  <c r="I110" i="2" s="1"/>
  <c r="H102" i="2"/>
  <c r="I102" i="2" s="1"/>
  <c r="H105" i="2"/>
  <c r="I105" i="2" s="1"/>
  <c r="F103" i="2"/>
  <c r="I103" i="2" s="1"/>
  <c r="F106" i="2"/>
  <c r="I106" i="2" s="1"/>
  <c r="F109" i="2"/>
  <c r="I109" i="2" s="1"/>
  <c r="F114" i="2"/>
  <c r="I114" i="2" s="1"/>
  <c r="F117" i="2"/>
  <c r="I117" i="2" s="1"/>
  <c r="H111" i="2"/>
  <c r="I111" i="2" s="1"/>
  <c r="F108" i="2"/>
  <c r="I108" i="2" s="1"/>
  <c r="H116" i="2"/>
  <c r="I116" i="2" s="1"/>
  <c r="F104" i="2"/>
  <c r="I104" i="2" s="1"/>
  <c r="F118" i="2"/>
  <c r="I118" i="2" s="1"/>
  <c r="H107" i="2"/>
  <c r="I107" i="2" s="1"/>
  <c r="H112" i="2"/>
  <c r="I112" i="2" s="1"/>
  <c r="H115" i="2"/>
  <c r="I115" i="2" s="1"/>
  <c r="I124" i="2"/>
  <c r="F92" i="2"/>
  <c r="I92" i="2" s="1"/>
  <c r="I80" i="2"/>
  <c r="I101" i="2"/>
  <c r="H91" i="2"/>
  <c r="I91" i="2" s="1"/>
  <c r="H89" i="2"/>
  <c r="I89" i="2" s="1"/>
  <c r="I76" i="2"/>
  <c r="H90" i="2"/>
  <c r="I90" i="2" s="1"/>
  <c r="H97" i="2"/>
  <c r="I97" i="2" s="1"/>
  <c r="I71" i="2"/>
  <c r="I98" i="2"/>
  <c r="F87" i="2"/>
  <c r="I87" i="2" s="1"/>
  <c r="H88" i="2"/>
  <c r="I88" i="2" s="1"/>
  <c r="F99" i="2"/>
  <c r="I99" i="2" s="1"/>
  <c r="F100" i="2"/>
  <c r="I100" i="2" s="1"/>
  <c r="I85" i="2"/>
  <c r="I77" i="2"/>
  <c r="I86" i="2"/>
  <c r="I78" i="2"/>
  <c r="I74" i="2"/>
  <c r="H82" i="2"/>
  <c r="I82" i="2" s="1"/>
  <c r="H83" i="2"/>
  <c r="I83" i="2" s="1"/>
  <c r="H81" i="2"/>
  <c r="I81" i="2" s="1"/>
  <c r="H84" i="2" l="1"/>
  <c r="F84" i="2"/>
  <c r="I84" i="2" l="1"/>
  <c r="F72" i="2"/>
  <c r="H72" i="2"/>
  <c r="F73" i="2"/>
  <c r="H73" i="2"/>
  <c r="F75" i="2"/>
  <c r="H75" i="2"/>
  <c r="H69" i="2"/>
  <c r="H68" i="2"/>
  <c r="H67" i="2"/>
  <c r="H66" i="2"/>
  <c r="H65" i="2"/>
  <c r="H64" i="2"/>
  <c r="F70" i="2"/>
  <c r="H70" i="2"/>
  <c r="D62" i="2"/>
  <c r="D63" i="2" s="1"/>
  <c r="D60" i="2"/>
  <c r="D61" i="2"/>
  <c r="D35" i="2"/>
  <c r="D33" i="2"/>
  <c r="H33" i="2" s="1"/>
  <c r="H34" i="2"/>
  <c r="F34" i="2"/>
  <c r="F32" i="2"/>
  <c r="H32" i="2"/>
  <c r="D31" i="2"/>
  <c r="D39" i="2"/>
  <c r="I72" i="2" l="1"/>
  <c r="I75" i="2"/>
  <c r="I73" i="2"/>
  <c r="I70" i="2"/>
  <c r="I34" i="2"/>
  <c r="I32" i="2"/>
  <c r="H54" i="2"/>
  <c r="H55" i="2"/>
  <c r="F54" i="2"/>
  <c r="F55" i="2"/>
  <c r="H52" i="2"/>
  <c r="F52" i="2"/>
  <c r="H154" i="2"/>
  <c r="E154" i="2"/>
  <c r="F154" i="2" s="1"/>
  <c r="I52" i="2" l="1"/>
  <c r="I154" i="2"/>
  <c r="I55" i="2"/>
  <c r="I54" i="2"/>
  <c r="H26" i="2"/>
  <c r="H25" i="2"/>
  <c r="F25" i="2"/>
  <c r="I25" i="2" l="1"/>
  <c r="F26" i="2"/>
  <c r="I26" i="2" s="1"/>
  <c r="H63" i="2" l="1"/>
  <c r="F63" i="2"/>
  <c r="H62" i="2"/>
  <c r="F62" i="2"/>
  <c r="H61" i="2"/>
  <c r="F61" i="2"/>
  <c r="H60" i="2"/>
  <c r="F59" i="2"/>
  <c r="H58" i="2"/>
  <c r="F58" i="2"/>
  <c r="H57" i="2"/>
  <c r="F57" i="2"/>
  <c r="H56" i="2"/>
  <c r="F56" i="2"/>
  <c r="H53" i="2"/>
  <c r="F53" i="2"/>
  <c r="H51" i="2"/>
  <c r="F51" i="2"/>
  <c r="I51" i="2" s="1"/>
  <c r="H50" i="2"/>
  <c r="F50" i="2"/>
  <c r="I57" i="2" l="1"/>
  <c r="I62" i="2"/>
  <c r="I63" i="2"/>
  <c r="I50" i="2"/>
  <c r="I58" i="2"/>
  <c r="I61" i="2"/>
  <c r="I56" i="2"/>
  <c r="I53" i="2"/>
  <c r="F60" i="2"/>
  <c r="I60" i="2" s="1"/>
  <c r="H59" i="2"/>
  <c r="I59" i="2" s="1"/>
  <c r="H35" i="2" l="1"/>
  <c r="D29" i="2"/>
  <c r="H49" i="2" l="1"/>
  <c r="H48" i="2"/>
  <c r="H47" i="2"/>
  <c r="F47" i="2"/>
  <c r="D46" i="2"/>
  <c r="H46" i="2" s="1"/>
  <c r="D43" i="2"/>
  <c r="H43" i="2" s="1"/>
  <c r="D44" i="2"/>
  <c r="H41" i="2"/>
  <c r="F41" i="2"/>
  <c r="D40" i="2"/>
  <c r="H40" i="2" s="1"/>
  <c r="F39" i="2"/>
  <c r="H38" i="2"/>
  <c r="F38" i="2"/>
  <c r="H37" i="2"/>
  <c r="F37" i="2"/>
  <c r="H31" i="2"/>
  <c r="H30" i="2"/>
  <c r="F30" i="2"/>
  <c r="H29" i="2"/>
  <c r="H28" i="2"/>
  <c r="F28" i="2"/>
  <c r="H27" i="2"/>
  <c r="F27" i="2"/>
  <c r="H23" i="2"/>
  <c r="F23" i="2"/>
  <c r="H20" i="2"/>
  <c r="F20" i="2"/>
  <c r="I37" i="2" l="1"/>
  <c r="I41" i="2"/>
  <c r="I20" i="2"/>
  <c r="I47" i="2"/>
  <c r="I27" i="2"/>
  <c r="I30" i="2"/>
  <c r="I38" i="2"/>
  <c r="H39" i="2"/>
  <c r="I39" i="2" s="1"/>
  <c r="D45" i="2"/>
  <c r="H44" i="2"/>
  <c r="F44" i="2"/>
  <c r="F40" i="2"/>
  <c r="I40" i="2" s="1"/>
  <c r="H42" i="2"/>
  <c r="F48" i="2"/>
  <c r="I48" i="2" s="1"/>
  <c r="I28" i="2"/>
  <c r="F42" i="2"/>
  <c r="I23" i="2"/>
  <c r="H24" i="2"/>
  <c r="F24" i="2"/>
  <c r="I44" i="2" l="1"/>
  <c r="I24" i="2"/>
  <c r="I42" i="2"/>
  <c r="H45" i="2"/>
  <c r="F45" i="2"/>
  <c r="H22" i="2"/>
  <c r="F22" i="2"/>
  <c r="H21" i="2"/>
  <c r="F21" i="2"/>
  <c r="I45" i="2" l="1"/>
  <c r="I22" i="2"/>
  <c r="I21" i="2"/>
  <c r="H155" i="2" l="1"/>
  <c r="I157" i="2" l="1"/>
  <c r="F155" i="2"/>
</calcChain>
</file>

<file path=xl/sharedStrings.xml><?xml version="1.0" encoding="utf-8"?>
<sst xmlns="http://schemas.openxmlformats.org/spreadsheetml/2006/main" count="362" uniqueCount="129">
  <si>
    <t>СОГЛАСОВАНО:</t>
  </si>
  <si>
    <t>УТВЕРЖДАЮ:</t>
  </si>
  <si>
    <t>Генеральный директор</t>
  </si>
  <si>
    <t>ООО "Водные ресурсы"</t>
  </si>
  <si>
    <t>А.М. Иванов</t>
  </si>
  <si>
    <t>"____" ________________ 2025 года</t>
  </si>
  <si>
    <t>(наименование объекта капитального строительства)</t>
  </si>
  <si>
    <t>ЛОКАЛЬНЫЙ СМЕТНЫЙ РАСЧЕТ (СМЕТА) № 01</t>
  </si>
  <si>
    <t xml:space="preserve"> (наименование работ и затрат)</t>
  </si>
  <si>
    <t>№ п/п</t>
  </si>
  <si>
    <t>Наименование работ и затрат</t>
  </si>
  <si>
    <t>Ед. изм.</t>
  </si>
  <si>
    <t>Кол-во</t>
  </si>
  <si>
    <t>Стоимость материалов, руб.</t>
  </si>
  <si>
    <t>Стоимость работ, руб</t>
  </si>
  <si>
    <t>Общая стоимость, руб.</t>
  </si>
  <si>
    <t>За единицу</t>
  </si>
  <si>
    <t>Всего</t>
  </si>
  <si>
    <t>Земляные работы</t>
  </si>
  <si>
    <t>Геодезическая разбивка трассы</t>
  </si>
  <si>
    <t>шт.</t>
  </si>
  <si>
    <t>Разработка грунта в траншеях и котлованах экскаватором</t>
  </si>
  <si>
    <t>м3</t>
  </si>
  <si>
    <t>Разработка грунта вручную в траншеях и котлованах глубиной до 3 м</t>
  </si>
  <si>
    <t>Перевозка грузов самосвалами</t>
  </si>
  <si>
    <t>т</t>
  </si>
  <si>
    <t>м</t>
  </si>
  <si>
    <t>Давальч-ий</t>
  </si>
  <si>
    <t>Монтаж установки горизонтально направленного бурения</t>
  </si>
  <si>
    <t>Порошок (глинопорошок) бентонитовый для приготовления буровых растворов, выход раствора 8,0-11,0 м3/т</t>
  </si>
  <si>
    <t>Добавка порошкообразная для стабилизации и укрепления грунтов на основе ПАВ, минеральных активных компонентов и регулятора pH, плотность 0,80-1,30 г/см3</t>
  </si>
  <si>
    <t>Демонтаж установки горизонтально направленного бурения</t>
  </si>
  <si>
    <t>соединение</t>
  </si>
  <si>
    <t>футляр</t>
  </si>
  <si>
    <t>Лента противопроскальзывающая AG100*2-1,5 (25м.п./рулон)</t>
  </si>
  <si>
    <t>компл.</t>
  </si>
  <si>
    <t>ИТОГО:</t>
  </si>
  <si>
    <t>НДС 20%:</t>
  </si>
  <si>
    <t>ВСЕГО ПО СМЕТЕ с учетом НДС 20%</t>
  </si>
  <si>
    <t>Кольцо опорное КО6</t>
  </si>
  <si>
    <t>Кольцо стеновое КС7.3</t>
  </si>
  <si>
    <t>Люк чугунный Л</t>
  </si>
  <si>
    <t>Секобы ходовые</t>
  </si>
  <si>
    <t>Гидроизоляция камер и колодцев</t>
  </si>
  <si>
    <t>м2</t>
  </si>
  <si>
    <t>Бетон В15</t>
  </si>
  <si>
    <t>Бетон В7,5</t>
  </si>
  <si>
    <t>Разбивка отверстий для прохода труб через стенки жб колодцев</t>
  </si>
  <si>
    <t>Заделка отверстий при проходе труб через стенки жб колодцев</t>
  </si>
  <si>
    <t>Монтаж колодцев</t>
  </si>
  <si>
    <t>Песок</t>
  </si>
  <si>
    <t>Засыпка траншей и котлованов грунтом с уплотнением</t>
  </si>
  <si>
    <t>ПН15</t>
  </si>
  <si>
    <t>КС 15-9</t>
  </si>
  <si>
    <t>1ПП15-1</t>
  </si>
  <si>
    <t>Засыпка траншей песком с уплотнением</t>
  </si>
  <si>
    <t>Строительство участка трассы от колодца 5/К1 до приемной камеры ОСК</t>
  </si>
  <si>
    <t>"Реконструкция распределительной канализационной сети (асбестоцемент, сталь) общей протяженностью 2800м в г. Новошахтинск Ростовской области"</t>
  </si>
  <si>
    <t>Укладка трубопроводов канализации из полиэтиленовых труб диаметром: 900 мм</t>
  </si>
  <si>
    <t xml:space="preserve">Прокладка трубопровода </t>
  </si>
  <si>
    <t>Прокладка трубопровода закрытым способом</t>
  </si>
  <si>
    <t>Устройство закрытого подземного перехода методом ГНБ для труб Dу=1200 мм</t>
  </si>
  <si>
    <t>Сварка полиэтиленовых труб "встык" нагревательным элементом при полуавтоматическом управлении процессом сварки, диаметр труб: 1200 мм</t>
  </si>
  <si>
    <t>Сварка полиэтиленовых труб "встык" нагревательным элементом при полуавтоматическом управлении процессом сварки, диаметр труб: 900 мм</t>
  </si>
  <si>
    <t>Труба МУЛЬТИПАЙП ПРО RC III ПЭ100-RC/ПЭ100/ПЭ100-RC SDR13,6-900х66,1</t>
  </si>
  <si>
    <t>Протаскивание в футляр полиэтиленовых труб диаметром: 900 мм</t>
  </si>
  <si>
    <t>Заделка битумом и прядью концов футляра диаметром: 1200 мм</t>
  </si>
  <si>
    <t xml:space="preserve">Кольцо опорно-центрирующее GKI 900-50 </t>
  </si>
  <si>
    <t>Демонтажные работы</t>
  </si>
  <si>
    <t>Демонтаж существующих трубопроводов Ø110 (пэ) h=1,5 м</t>
  </si>
  <si>
    <t>Труба двухслойная гофрированная КОРСИС с раструбом DN/ОD 315 SN8 L=12,0м в комплекте с уплотнительным кольцом</t>
  </si>
  <si>
    <t>Укладка канализационных безнапорных раструбных труб диаметром: 800 мм</t>
  </si>
  <si>
    <t>Труба ПЭ100 SDR13,6 ∅1200х88,2</t>
  </si>
  <si>
    <t>Укладка канализационных безнапорных раструбных труб диаметром: 315 мм</t>
  </si>
  <si>
    <t>Укладка канализационных безнапорных раструбных труб диаметром: 200 мм</t>
  </si>
  <si>
    <t>Труба двухслойная гофрированная КОРСИС без раструба DN/ОD 200 SN8 L=12,0м</t>
  </si>
  <si>
    <t>ПН20</t>
  </si>
  <si>
    <t>КС 20-9</t>
  </si>
  <si>
    <t>КС 20-6</t>
  </si>
  <si>
    <t>4ПП 20-2</t>
  </si>
  <si>
    <t>Муфта прохода через ЖБИ DN/ID 800</t>
  </si>
  <si>
    <t>Муфта прохода через ЖБИ DN/ОD 315</t>
  </si>
  <si>
    <t>Муфта прохода через ЖБИ DN/ОD 200</t>
  </si>
  <si>
    <t>Уплотнительное кольцо для монтажа труб "Корсис" DN/ID 800</t>
  </si>
  <si>
    <t>Уплотнительное кольцо для монтажа труб "Корсис" DN/ОD 315</t>
  </si>
  <si>
    <t>Уплотнительное кольцо для монтажа труб "Корсис" DN/ОD 200</t>
  </si>
  <si>
    <t>Смазка - лубрикант для монтажа труб "Корсис" ∅800, 315, 200</t>
  </si>
  <si>
    <t>кг</t>
  </si>
  <si>
    <t>Футляр из стальной эл.трубы Ø1020х10,0 L=0,3м (для прохода Ø900 пэ трубы через стенку жб камеры)</t>
  </si>
  <si>
    <t>Футляр из стальной эл.трубы Ø219х5,0 L=0,3м (для прохода Ø110 пэ трубы через стенку жб колодца)</t>
  </si>
  <si>
    <t>Монтаж колодцев КГН1,  КГН2</t>
  </si>
  <si>
    <t>КС 15-6</t>
  </si>
  <si>
    <t>Устройство щебеночного основания при толщине слоя 8 см</t>
  </si>
  <si>
    <t>Устройство покрытий из асфальтобетонных смесей вручную, толщина 4 см</t>
  </si>
  <si>
    <t>Отмостка горловин колодцев</t>
  </si>
  <si>
    <t>Обвязка колодцев КГН1,  КГН2</t>
  </si>
  <si>
    <t>Отвод стальной 90° 114х5,0</t>
  </si>
  <si>
    <t>Труба стальная электростварная ф114х4,0 (для изготовления патрубков)</t>
  </si>
  <si>
    <t>Фланец стальной плоский приварной 100-10-01-1-В</t>
  </si>
  <si>
    <t>Заглушка стальная 1-100-10</t>
  </si>
  <si>
    <t>Сталь горячекатанная АI ф8</t>
  </si>
  <si>
    <t>Фланец металический с полимерным покрытием PN10 DN100</t>
  </si>
  <si>
    <t>Втулка под фланец удлиненная ПЭ100 SDR17 ∅110 PN10</t>
  </si>
  <si>
    <t>Муфта прохода через ЖБИ DN/OD 200</t>
  </si>
  <si>
    <t>Уплотнительное кольцо для монтажа труб "Корсис" ∅200</t>
  </si>
  <si>
    <t>Смазка - лубрикант для монтажа труб "Корсис" ∅200</t>
  </si>
  <si>
    <t>Муфта прохода через ЖБИ DN/OD 315</t>
  </si>
  <si>
    <t>Уплотнительное кольцо для монтажа труб "Корсис" ∅315</t>
  </si>
  <si>
    <t>Монтаж камеры 21/К1</t>
  </si>
  <si>
    <t>Обвязка камеры 21/К1</t>
  </si>
  <si>
    <t>Задвижка шлюзовая настенная 800х800, 4-х стороннее уплотнение (корпус и нож AISI304, уплотнение EPDM)</t>
  </si>
  <si>
    <t>Штурвал для COL1/COL3, для колонки управления шиберных ножевых задвижек VG DN350-600</t>
  </si>
  <si>
    <t xml:space="preserve">Колонка управления на плиту перекрытия, под штурвал и электропривод для шиберных ножевых задвижек VG DN50-400 </t>
  </si>
  <si>
    <t>Переходник под штурвал для колонки управления шиберных ножевых адвижек</t>
  </si>
  <si>
    <t>Шток телескопический 1100-1750 мм для шиберных ножевых задвижек</t>
  </si>
  <si>
    <t>Смеси бетонные тяжелого бетона (БСТ) для гидротехнических сооружений на сульфатостойких цементах, класс В25 (М350)</t>
  </si>
  <si>
    <t>Смеси бетонные тяжелого бетона (БСТ) для гидротехнических сооружений на сульфатостойких цементах, класс В7,5 (М100)</t>
  </si>
  <si>
    <t>Плита перекрытия ПТО150.240.14-6</t>
  </si>
  <si>
    <t>Плита перекрытия ПТ75.240.14-6</t>
  </si>
  <si>
    <t>Люк Л(А15)-К-2-60</t>
  </si>
  <si>
    <t>Закладная деталь МН1</t>
  </si>
  <si>
    <t>Сталь арматурная рифленая свариваемая, класс A500C, диаметр 12 мм</t>
  </si>
  <si>
    <t>Сталь арматурная рифленая свариваемая, класс A240C, диаметр 8 мм</t>
  </si>
  <si>
    <t>Изготовление арматурных пространственных каркасов в построечных условиях, диаметром: 8 мм Kn1</t>
  </si>
  <si>
    <t>Установка гильз из стальных труб</t>
  </si>
  <si>
    <t>Трубы стальные электросварные прямошовные из стали марок Ст2, 10, диаметр 1020 мм, толщина стенки 12 мм</t>
  </si>
  <si>
    <t xml:space="preserve">Отмостка горловин </t>
  </si>
  <si>
    <t>Монтаж камер №6/К1, 7/К1.</t>
  </si>
  <si>
    <t>Труба двухслойная гофрированная КОРСИС с раструбом DN/ОD 800 SN8 L=12,0м в комплекте с уплотнительным кольцом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</si>
</sst>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#\ ##0.00"/>
    <numFmt numFmtId="166" formatCode="0.000"/>
    <numFmt numFmtId="167" formatCode="##\ ##0.00"/>
    <numFmt numFmtId="168" formatCode="#\ ##0.00_ 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164" fontId="22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1" applyFont="1"/>
    <xf numFmtId="0" fontId="3" fillId="0" borderId="0" xfId="1" applyFont="1" applyFill="1" applyAlignment="1"/>
    <xf numFmtId="0" fontId="2" fillId="2" borderId="0" xfId="1" applyFont="1" applyFill="1"/>
    <xf numFmtId="2" fontId="2" fillId="0" borderId="0" xfId="1" applyNumberFormat="1" applyFont="1" applyAlignment="1">
      <alignment horizontal="center"/>
    </xf>
    <xf numFmtId="0" fontId="2" fillId="3" borderId="0" xfId="1" applyFont="1" applyFill="1"/>
    <xf numFmtId="0" fontId="2" fillId="0" borderId="0" xfId="1" applyFont="1" applyFill="1"/>
    <xf numFmtId="2" fontId="2" fillId="0" borderId="0" xfId="1" applyNumberFormat="1" applyFont="1" applyFill="1" applyAlignment="1">
      <alignment horizontal="center"/>
    </xf>
    <xf numFmtId="0" fontId="2" fillId="0" borderId="1" xfId="1" applyFont="1" applyFill="1" applyBorder="1"/>
    <xf numFmtId="0" fontId="2" fillId="0" borderId="0" xfId="1" applyFont="1" applyFill="1" applyAlignment="1">
      <alignment horizontal="right"/>
    </xf>
    <xf numFmtId="0" fontId="8" fillId="0" borderId="4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2" fontId="8" fillId="0" borderId="4" xfId="1" applyNumberFormat="1" applyFont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/>
    </xf>
    <xf numFmtId="165" fontId="8" fillId="0" borderId="3" xfId="1" applyNumberFormat="1" applyFont="1" applyBorder="1" applyAlignment="1">
      <alignment horizontal="right"/>
    </xf>
    <xf numFmtId="0" fontId="8" fillId="0" borderId="4" xfId="1" applyFont="1" applyBorder="1" applyAlignment="1">
      <alignment horizontal="left" vertical="center" wrapText="1"/>
    </xf>
    <xf numFmtId="2" fontId="8" fillId="0" borderId="3" xfId="1" applyNumberFormat="1" applyFont="1" applyBorder="1" applyAlignment="1">
      <alignment horizontal="center" wrapText="1"/>
    </xf>
    <xf numFmtId="0" fontId="2" fillId="0" borderId="3" xfId="1" applyFont="1" applyBorder="1"/>
    <xf numFmtId="0" fontId="8" fillId="0" borderId="3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center" wrapText="1"/>
    </xf>
    <xf numFmtId="2" fontId="8" fillId="3" borderId="3" xfId="1" applyNumberFormat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wrapText="1"/>
    </xf>
    <xf numFmtId="0" fontId="8" fillId="0" borderId="3" xfId="1" applyFont="1" applyBorder="1" applyAlignment="1">
      <alignment horizontal="center"/>
    </xf>
    <xf numFmtId="2" fontId="8" fillId="3" borderId="4" xfId="1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2" fontId="8" fillId="0" borderId="3" xfId="1" applyNumberFormat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wrapText="1"/>
    </xf>
    <xf numFmtId="0" fontId="9" fillId="0" borderId="3" xfId="1" applyFont="1" applyFill="1" applyBorder="1" applyAlignment="1">
      <alignment horizontal="center"/>
    </xf>
    <xf numFmtId="2" fontId="9" fillId="0" borderId="3" xfId="1" applyNumberFormat="1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right"/>
    </xf>
    <xf numFmtId="166" fontId="8" fillId="3" borderId="3" xfId="1" applyNumberFormat="1" applyFont="1" applyFill="1" applyBorder="1" applyAlignment="1">
      <alignment horizontal="center" vertical="center" wrapText="1"/>
    </xf>
    <xf numFmtId="2" fontId="9" fillId="3" borderId="3" xfId="1" applyNumberFormat="1" applyFont="1" applyFill="1" applyBorder="1" applyAlignment="1">
      <alignment horizontal="center" wrapText="1"/>
    </xf>
    <xf numFmtId="0" fontId="3" fillId="0" borderId="3" xfId="1" applyFont="1" applyFill="1" applyBorder="1" applyAlignment="1"/>
    <xf numFmtId="49" fontId="10" fillId="0" borderId="2" xfId="0" applyNumberFormat="1" applyFont="1" applyFill="1" applyBorder="1" applyAlignment="1">
      <alignment horizontal="center" vertical="top" wrapText="1"/>
    </xf>
    <xf numFmtId="165" fontId="9" fillId="0" borderId="3" xfId="1" applyNumberFormat="1" applyFont="1" applyFill="1" applyBorder="1" applyAlignment="1">
      <alignment horizontal="center" wrapText="1"/>
    </xf>
    <xf numFmtId="2" fontId="9" fillId="3" borderId="3" xfId="1" applyNumberFormat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/>
    </xf>
    <xf numFmtId="0" fontId="8" fillId="0" borderId="3" xfId="1" applyFont="1" applyFill="1" applyBorder="1" applyAlignment="1">
      <alignment wrapText="1"/>
    </xf>
    <xf numFmtId="0" fontId="7" fillId="0" borderId="3" xfId="1" applyFont="1" applyBorder="1" applyAlignment="1">
      <alignment horizontal="center" vertical="center" wrapText="1"/>
    </xf>
    <xf numFmtId="165" fontId="7" fillId="0" borderId="3" xfId="1" applyNumberFormat="1" applyFont="1" applyBorder="1" applyAlignment="1">
      <alignment horizontal="right"/>
    </xf>
    <xf numFmtId="165" fontId="2" fillId="0" borderId="0" xfId="1" applyNumberFormat="1" applyFont="1"/>
    <xf numFmtId="167" fontId="2" fillId="0" borderId="0" xfId="1" applyNumberFormat="1" applyFont="1" applyFill="1"/>
    <xf numFmtId="167" fontId="8" fillId="0" borderId="4" xfId="1" applyNumberFormat="1" applyFont="1" applyFill="1" applyBorder="1" applyAlignment="1">
      <alignment horizontal="center" vertical="center"/>
    </xf>
    <xf numFmtId="167" fontId="8" fillId="0" borderId="3" xfId="1" applyNumberFormat="1" applyFont="1" applyBorder="1" applyAlignment="1">
      <alignment horizontal="right"/>
    </xf>
    <xf numFmtId="167" fontId="9" fillId="0" borderId="3" xfId="1" applyNumberFormat="1" applyFont="1" applyFill="1" applyBorder="1" applyAlignment="1">
      <alignment horizontal="right"/>
    </xf>
    <xf numFmtId="167" fontId="3" fillId="3" borderId="3" xfId="1" applyNumberFormat="1" applyFont="1" applyFill="1" applyBorder="1" applyAlignment="1"/>
    <xf numFmtId="167" fontId="7" fillId="3" borderId="3" xfId="1" applyNumberFormat="1" applyFont="1" applyFill="1" applyBorder="1" applyAlignment="1">
      <alignment horizontal="right"/>
    </xf>
    <xf numFmtId="167" fontId="2" fillId="3" borderId="0" xfId="1" applyNumberFormat="1" applyFont="1" applyFill="1"/>
    <xf numFmtId="0" fontId="14" fillId="3" borderId="3" xfId="1" applyFont="1" applyFill="1" applyBorder="1" applyAlignment="1">
      <alignment horizontal="center"/>
    </xf>
    <xf numFmtId="165" fontId="14" fillId="3" borderId="3" xfId="1" applyNumberFormat="1" applyFont="1" applyFill="1" applyBorder="1" applyAlignment="1">
      <alignment horizontal="center"/>
    </xf>
    <xf numFmtId="165" fontId="12" fillId="0" borderId="3" xfId="1" applyNumberFormat="1" applyFont="1" applyBorder="1" applyAlignment="1">
      <alignment horizontal="right"/>
    </xf>
    <xf numFmtId="168" fontId="14" fillId="3" borderId="3" xfId="1" applyNumberFormat="1" applyFont="1" applyFill="1" applyBorder="1"/>
    <xf numFmtId="0" fontId="14" fillId="3" borderId="3" xfId="1" applyFont="1" applyFill="1" applyBorder="1" applyAlignment="1">
      <alignment wrapText="1"/>
    </xf>
    <xf numFmtId="165" fontId="12" fillId="0" borderId="3" xfId="1" applyNumberFormat="1" applyFont="1" applyBorder="1" applyAlignment="1">
      <alignment horizontal="center"/>
    </xf>
    <xf numFmtId="0" fontId="12" fillId="0" borderId="3" xfId="1" applyFont="1" applyBorder="1" applyAlignment="1">
      <alignment wrapText="1"/>
    </xf>
    <xf numFmtId="0" fontId="12" fillId="0" borderId="3" xfId="1" applyFont="1" applyBorder="1" applyAlignment="1">
      <alignment horizontal="center"/>
    </xf>
    <xf numFmtId="2" fontId="12" fillId="0" borderId="3" xfId="1" applyNumberFormat="1" applyFont="1" applyBorder="1" applyAlignment="1">
      <alignment horizontal="center" wrapText="1"/>
    </xf>
    <xf numFmtId="0" fontId="14" fillId="0" borderId="3" xfId="1" applyFont="1" applyBorder="1"/>
    <xf numFmtId="165" fontId="12" fillId="0" borderId="3" xfId="1" applyNumberFormat="1" applyFont="1" applyBorder="1" applyAlignment="1">
      <alignment horizontal="center" wrapText="1"/>
    </xf>
    <xf numFmtId="168" fontId="12" fillId="3" borderId="3" xfId="1" applyNumberFormat="1" applyFont="1" applyFill="1" applyBorder="1" applyAlignment="1">
      <alignment horizontal="right"/>
    </xf>
    <xf numFmtId="0" fontId="12" fillId="0" borderId="3" xfId="1" applyFont="1" applyBorder="1"/>
    <xf numFmtId="165" fontId="12" fillId="3" borderId="3" xfId="1" applyNumberFormat="1" applyFont="1" applyFill="1" applyBorder="1" applyAlignment="1">
      <alignment horizontal="right"/>
    </xf>
    <xf numFmtId="165" fontId="12" fillId="0" borderId="10" xfId="1" applyNumberFormat="1" applyFont="1" applyBorder="1" applyAlignment="1">
      <alignment horizontal="right"/>
    </xf>
    <xf numFmtId="165" fontId="15" fillId="4" borderId="3" xfId="1" applyNumberFormat="1" applyFont="1" applyFill="1" applyBorder="1" applyAlignment="1">
      <alignment horizontal="right" vertical="center"/>
    </xf>
    <xf numFmtId="0" fontId="14" fillId="0" borderId="0" xfId="1" applyFont="1"/>
    <xf numFmtId="0" fontId="14" fillId="3" borderId="3" xfId="1" applyFont="1" applyFill="1" applyBorder="1"/>
    <xf numFmtId="2" fontId="12" fillId="3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left" vertical="center" wrapText="1"/>
    </xf>
    <xf numFmtId="165" fontId="19" fillId="0" borderId="3" xfId="3" applyNumberFormat="1" applyFont="1" applyBorder="1" applyAlignment="1">
      <alignment horizontal="right"/>
    </xf>
    <xf numFmtId="0" fontId="19" fillId="0" borderId="3" xfId="3" applyFont="1" applyBorder="1" applyAlignment="1">
      <alignment wrapText="1"/>
    </xf>
    <xf numFmtId="0" fontId="19" fillId="0" borderId="3" xfId="3" applyFont="1" applyBorder="1" applyAlignment="1">
      <alignment horizontal="center"/>
    </xf>
    <xf numFmtId="0" fontId="17" fillId="3" borderId="3" xfId="3" applyFont="1" applyFill="1" applyBorder="1" applyAlignment="1">
      <alignment horizontal="center"/>
    </xf>
    <xf numFmtId="165" fontId="20" fillId="4" borderId="9" xfId="3" applyNumberFormat="1" applyFont="1" applyFill="1" applyBorder="1" applyAlignment="1">
      <alignment horizontal="right" vertical="center"/>
    </xf>
    <xf numFmtId="0" fontId="17" fillId="3" borderId="3" xfId="3" applyFont="1" applyFill="1" applyBorder="1" applyAlignment="1">
      <alignment wrapText="1"/>
    </xf>
    <xf numFmtId="165" fontId="19" fillId="0" borderId="3" xfId="3" applyNumberFormat="1" applyFont="1" applyBorder="1" applyAlignment="1">
      <alignment horizontal="center"/>
    </xf>
    <xf numFmtId="2" fontId="19" fillId="0" borderId="3" xfId="3" applyNumberFormat="1" applyFont="1" applyBorder="1" applyAlignment="1">
      <alignment horizontal="center"/>
    </xf>
    <xf numFmtId="0" fontId="18" fillId="0" borderId="3" xfId="3" applyFont="1" applyBorder="1" applyAlignment="1">
      <alignment wrapText="1"/>
    </xf>
    <xf numFmtId="168" fontId="17" fillId="3" borderId="3" xfId="3" applyNumberFormat="1" applyFont="1" applyFill="1" applyBorder="1"/>
    <xf numFmtId="0" fontId="8" fillId="0" borderId="12" xfId="1" applyFont="1" applyFill="1" applyBorder="1" applyAlignment="1">
      <alignment wrapText="1"/>
    </xf>
    <xf numFmtId="0" fontId="12" fillId="0" borderId="12" xfId="1" applyFont="1" applyBorder="1" applyAlignment="1">
      <alignment horizontal="center"/>
    </xf>
    <xf numFmtId="2" fontId="8" fillId="0" borderId="12" xfId="1" applyNumberFormat="1" applyFont="1" applyBorder="1" applyAlignment="1">
      <alignment horizontal="center" vertical="center" wrapText="1"/>
    </xf>
    <xf numFmtId="165" fontId="8" fillId="0" borderId="12" xfId="1" applyNumberFormat="1" applyFont="1" applyBorder="1" applyAlignment="1">
      <alignment horizontal="right"/>
    </xf>
    <xf numFmtId="165" fontId="12" fillId="0" borderId="12" xfId="1" applyNumberFormat="1" applyFont="1" applyBorder="1" applyAlignment="1">
      <alignment horizontal="right"/>
    </xf>
    <xf numFmtId="167" fontId="8" fillId="0" borderId="12" xfId="1" applyNumberFormat="1" applyFont="1" applyBorder="1" applyAlignment="1">
      <alignment horizontal="right"/>
    </xf>
    <xf numFmtId="0" fontId="12" fillId="0" borderId="12" xfId="1" applyFont="1" applyFill="1" applyBorder="1" applyAlignment="1">
      <alignment wrapText="1"/>
    </xf>
    <xf numFmtId="0" fontId="8" fillId="0" borderId="12" xfId="1" applyFont="1" applyBorder="1" applyAlignment="1">
      <alignment horizontal="center"/>
    </xf>
    <xf numFmtId="0" fontId="6" fillId="3" borderId="3" xfId="1" applyFont="1" applyFill="1" applyBorder="1" applyAlignment="1">
      <alignment wrapText="1"/>
    </xf>
    <xf numFmtId="2" fontId="2" fillId="0" borderId="3" xfId="1" applyNumberFormat="1" applyFont="1" applyBorder="1" applyAlignment="1">
      <alignment horizontal="center"/>
    </xf>
    <xf numFmtId="0" fontId="8" fillId="0" borderId="3" xfId="3" applyFont="1" applyBorder="1" applyAlignment="1">
      <alignment horizontal="center"/>
    </xf>
    <xf numFmtId="0" fontId="7" fillId="0" borderId="3" xfId="3" applyFont="1" applyBorder="1" applyAlignment="1">
      <alignment wrapText="1"/>
    </xf>
    <xf numFmtId="0" fontId="2" fillId="3" borderId="12" xfId="4" applyFont="1" applyFill="1" applyBorder="1" applyAlignment="1">
      <alignment wrapText="1"/>
    </xf>
    <xf numFmtId="0" fontId="2" fillId="3" borderId="10" xfId="4" applyFont="1" applyFill="1" applyBorder="1" applyAlignment="1">
      <alignment horizontal="center"/>
    </xf>
    <xf numFmtId="165" fontId="8" fillId="0" borderId="10" xfId="4" applyNumberFormat="1" applyFont="1" applyBorder="1" applyAlignment="1">
      <alignment horizontal="center"/>
    </xf>
    <xf numFmtId="165" fontId="15" fillId="4" borderId="11" xfId="4" applyNumberFormat="1" applyFont="1" applyFill="1" applyBorder="1" applyAlignment="1">
      <alignment horizontal="right" vertical="center"/>
    </xf>
    <xf numFmtId="0" fontId="2" fillId="3" borderId="12" xfId="4" applyFont="1" applyFill="1" applyBorder="1" applyAlignment="1">
      <alignment horizontal="center"/>
    </xf>
    <xf numFmtId="165" fontId="15" fillId="4" borderId="9" xfId="4" applyNumberFormat="1" applyFont="1" applyFill="1" applyBorder="1" applyAlignment="1">
      <alignment horizontal="right" vertical="center"/>
    </xf>
    <xf numFmtId="0" fontId="2" fillId="3" borderId="12" xfId="4" applyFont="1" applyFill="1" applyBorder="1" applyAlignment="1">
      <alignment wrapText="1"/>
    </xf>
    <xf numFmtId="165" fontId="8" fillId="0" borderId="12" xfId="4" applyNumberFormat="1" applyFont="1" applyBorder="1" applyAlignment="1">
      <alignment horizontal="center"/>
    </xf>
    <xf numFmtId="0" fontId="2" fillId="0" borderId="0" xfId="4" applyFont="1"/>
    <xf numFmtId="0" fontId="2" fillId="3" borderId="0" xfId="4" applyFont="1" applyFill="1"/>
    <xf numFmtId="165" fontId="8" fillId="0" borderId="3" xfId="4" applyNumberFormat="1" applyFont="1" applyBorder="1" applyAlignment="1">
      <alignment horizontal="right"/>
    </xf>
    <xf numFmtId="2" fontId="8" fillId="0" borderId="3" xfId="4" applyNumberFormat="1" applyFont="1" applyBorder="1" applyAlignment="1">
      <alignment horizontal="center" wrapText="1"/>
    </xf>
    <xf numFmtId="0" fontId="2" fillId="0" borderId="3" xfId="4" applyFont="1" applyBorder="1"/>
    <xf numFmtId="0" fontId="8" fillId="0" borderId="3" xfId="4" applyFont="1" applyBorder="1" applyAlignment="1">
      <alignment wrapText="1"/>
    </xf>
    <xf numFmtId="0" fontId="8" fillId="0" borderId="3" xfId="4" applyFont="1" applyBorder="1" applyAlignment="1">
      <alignment horizontal="center"/>
    </xf>
    <xf numFmtId="0" fontId="2" fillId="3" borderId="3" xfId="4" applyFont="1" applyFill="1" applyBorder="1" applyAlignment="1">
      <alignment horizontal="center"/>
    </xf>
    <xf numFmtId="165" fontId="15" fillId="4" borderId="9" xfId="4" applyNumberFormat="1" applyFont="1" applyFill="1" applyBorder="1" applyAlignment="1">
      <alignment horizontal="right" vertical="center"/>
    </xf>
    <xf numFmtId="168" fontId="2" fillId="3" borderId="3" xfId="4" applyNumberFormat="1" applyFont="1" applyFill="1" applyBorder="1"/>
    <xf numFmtId="0" fontId="2" fillId="3" borderId="3" xfId="4" applyFont="1" applyFill="1" applyBorder="1" applyAlignment="1">
      <alignment wrapText="1"/>
    </xf>
    <xf numFmtId="165" fontId="8" fillId="0" borderId="3" xfId="4" applyNumberFormat="1" applyFont="1" applyBorder="1" applyAlignment="1">
      <alignment horizontal="center"/>
    </xf>
    <xf numFmtId="168" fontId="8" fillId="3" borderId="3" xfId="4" applyNumberFormat="1" applyFont="1" applyFill="1" applyBorder="1" applyAlignment="1">
      <alignment horizontal="right"/>
    </xf>
    <xf numFmtId="0" fontId="8" fillId="0" borderId="3" xfId="4" applyFont="1" applyBorder="1"/>
    <xf numFmtId="165" fontId="8" fillId="3" borderId="3" xfId="4" applyNumberFormat="1" applyFont="1" applyFill="1" applyBorder="1" applyAlignment="1">
      <alignment horizontal="right"/>
    </xf>
    <xf numFmtId="0" fontId="2" fillId="3" borderId="3" xfId="1" applyFont="1" applyFill="1" applyBorder="1"/>
    <xf numFmtId="0" fontId="8" fillId="0" borderId="3" xfId="3" applyFont="1" applyBorder="1" applyAlignment="1">
      <alignment wrapText="1"/>
    </xf>
    <xf numFmtId="2" fontId="8" fillId="0" borderId="3" xfId="4" applyNumberFormat="1" applyFont="1" applyBorder="1" applyAlignment="1">
      <alignment horizontal="center"/>
    </xf>
    <xf numFmtId="0" fontId="7" fillId="0" borderId="12" xfId="1" applyFont="1" applyBorder="1" applyAlignment="1">
      <alignment wrapText="1"/>
    </xf>
    <xf numFmtId="2" fontId="8" fillId="0" borderId="12" xfId="1" applyNumberFormat="1" applyFont="1" applyBorder="1" applyAlignment="1">
      <alignment horizontal="center"/>
    </xf>
    <xf numFmtId="168" fontId="2" fillId="3" borderId="12" xfId="1" applyNumberFormat="1" applyFont="1" applyFill="1" applyBorder="1"/>
    <xf numFmtId="0" fontId="8" fillId="0" borderId="12" xfId="1" applyFont="1" applyBorder="1" applyAlignment="1">
      <alignment wrapText="1"/>
    </xf>
    <xf numFmtId="0" fontId="8" fillId="3" borderId="12" xfId="1" applyFont="1" applyFill="1" applyBorder="1" applyAlignment="1">
      <alignment wrapText="1"/>
    </xf>
    <xf numFmtId="0" fontId="8" fillId="3" borderId="12" xfId="1" applyFont="1" applyFill="1" applyBorder="1" applyAlignment="1">
      <alignment horizontal="center"/>
    </xf>
    <xf numFmtId="2" fontId="8" fillId="3" borderId="12" xfId="1" applyNumberFormat="1" applyFont="1" applyFill="1" applyBorder="1" applyAlignment="1">
      <alignment horizontal="center" vertical="center" wrapText="1"/>
    </xf>
    <xf numFmtId="165" fontId="8" fillId="3" borderId="12" xfId="1" applyNumberFormat="1" applyFont="1" applyFill="1" applyBorder="1" applyAlignment="1">
      <alignment horizontal="right"/>
    </xf>
    <xf numFmtId="165" fontId="12" fillId="3" borderId="12" xfId="1" applyNumberFormat="1" applyFont="1" applyFill="1" applyBorder="1" applyAlignment="1">
      <alignment horizontal="right"/>
    </xf>
    <xf numFmtId="167" fontId="8" fillId="3" borderId="12" xfId="1" applyNumberFormat="1" applyFont="1" applyFill="1" applyBorder="1" applyAlignment="1">
      <alignment horizontal="right"/>
    </xf>
    <xf numFmtId="0" fontId="13" fillId="0" borderId="12" xfId="1" applyFont="1" applyBorder="1" applyAlignment="1">
      <alignment wrapText="1"/>
    </xf>
    <xf numFmtId="2" fontId="2" fillId="3" borderId="0" xfId="4" applyNumberFormat="1" applyFont="1" applyFill="1"/>
    <xf numFmtId="164" fontId="2" fillId="0" borderId="0" xfId="6" applyFont="1"/>
    <xf numFmtId="0" fontId="7" fillId="0" borderId="5" xfId="1" applyFont="1" applyBorder="1" applyAlignment="1">
      <alignment horizontal="left"/>
    </xf>
    <xf numFmtId="0" fontId="7" fillId="0" borderId="8" xfId="1" applyFont="1" applyBorder="1" applyAlignment="1">
      <alignment horizontal="left"/>
    </xf>
    <xf numFmtId="0" fontId="7" fillId="0" borderId="6" xfId="1" applyFont="1" applyBorder="1" applyAlignment="1">
      <alignment horizontal="left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2" fontId="8" fillId="0" borderId="4" xfId="1" applyNumberFormat="1" applyFont="1" applyFill="1" applyBorder="1" applyAlignment="1">
      <alignment horizontal="center" vertical="center" wrapText="1"/>
    </xf>
    <xf numFmtId="2" fontId="8" fillId="0" borderId="7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left"/>
    </xf>
    <xf numFmtId="0" fontId="2" fillId="0" borderId="1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center" wrapText="1"/>
    </xf>
    <xf numFmtId="49" fontId="4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 vertical="top" wrapText="1"/>
    </xf>
    <xf numFmtId="49" fontId="5" fillId="0" borderId="1" xfId="0" applyNumberFormat="1" applyFont="1" applyBorder="1" applyAlignment="1">
      <alignment horizontal="right" wrapText="1"/>
    </xf>
    <xf numFmtId="49" fontId="5" fillId="0" borderId="2" xfId="0" applyNumberFormat="1" applyFont="1" applyBorder="1" applyAlignment="1">
      <alignment horizontal="right" wrapText="1"/>
    </xf>
  </cellXfs>
  <cellStyles count="7">
    <cellStyle name="Обычный" xfId="0" builtinId="0"/>
    <cellStyle name="Обычный 2" xfId="1"/>
    <cellStyle name="Обычный 2 2" xfId="3"/>
    <cellStyle name="Обычный 2 3" xfId="4"/>
    <cellStyle name="Обычный 3" xfId="2"/>
    <cellStyle name="Обычный 3 2" xfId="5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tabSelected="1" topLeftCell="B142" workbookViewId="0">
      <selection activeCell="B31" sqref="B31"/>
    </sheetView>
  </sheetViews>
  <sheetFormatPr defaultColWidth="9.140625" defaultRowHeight="12.75"/>
  <cols>
    <col min="1" max="1" width="4.85546875" style="1" customWidth="1"/>
    <col min="2" max="2" width="58" style="1" customWidth="1"/>
    <col min="3" max="3" width="8.28515625" style="1" customWidth="1"/>
    <col min="4" max="4" width="8.7109375" style="4" customWidth="1"/>
    <col min="5" max="5" width="12.42578125" style="5" customWidth="1"/>
    <col min="6" max="6" width="11.5703125" style="1" customWidth="1"/>
    <col min="7" max="7" width="10.7109375" style="49" customWidth="1"/>
    <col min="8" max="8" width="14.28515625" style="1" customWidth="1"/>
    <col min="9" max="9" width="14.7109375" style="1" customWidth="1"/>
    <col min="10" max="10" width="16.28515625" style="1" customWidth="1"/>
    <col min="11" max="16384" width="9.140625" style="1"/>
  </cols>
  <sheetData>
    <row r="1" spans="1:9">
      <c r="A1" s="6"/>
      <c r="B1" s="6" t="s">
        <v>0</v>
      </c>
      <c r="C1" s="6"/>
      <c r="D1" s="7"/>
      <c r="E1" s="6"/>
      <c r="F1" s="148" t="s">
        <v>1</v>
      </c>
      <c r="G1" s="148"/>
      <c r="H1" s="148"/>
      <c r="I1" s="148"/>
    </row>
    <row r="2" spans="1:9">
      <c r="A2" s="6"/>
      <c r="B2" s="6"/>
      <c r="C2" s="6"/>
      <c r="D2" s="7"/>
      <c r="E2" s="6"/>
      <c r="F2" s="149" t="s">
        <v>2</v>
      </c>
      <c r="G2" s="149"/>
      <c r="H2" s="149"/>
      <c r="I2" s="149"/>
    </row>
    <row r="3" spans="1:9">
      <c r="A3" s="6"/>
      <c r="B3" s="6"/>
      <c r="C3" s="6"/>
      <c r="D3" s="7"/>
      <c r="E3" s="6"/>
      <c r="F3" s="149" t="s">
        <v>3</v>
      </c>
      <c r="G3" s="149"/>
      <c r="H3" s="149"/>
      <c r="I3" s="149"/>
    </row>
    <row r="4" spans="1:9" ht="17.25" customHeight="1">
      <c r="A4" s="6"/>
      <c r="B4" s="8"/>
      <c r="C4" s="6"/>
      <c r="D4" s="7"/>
      <c r="E4" s="6"/>
      <c r="F4" s="150" t="s">
        <v>4</v>
      </c>
      <c r="G4" s="150"/>
      <c r="H4" s="150"/>
      <c r="I4" s="150"/>
    </row>
    <row r="5" spans="1:9">
      <c r="A5" s="6"/>
      <c r="B5" s="9" t="s">
        <v>5</v>
      </c>
      <c r="C5" s="6"/>
      <c r="D5" s="7"/>
      <c r="E5" s="6"/>
      <c r="F5" s="151" t="s">
        <v>5</v>
      </c>
      <c r="G5" s="151"/>
      <c r="H5" s="151"/>
      <c r="I5" s="151"/>
    </row>
    <row r="6" spans="1:9">
      <c r="A6" s="6"/>
      <c r="B6" s="6"/>
      <c r="C6" s="6"/>
      <c r="D6" s="7"/>
      <c r="E6" s="6"/>
      <c r="F6" s="6"/>
      <c r="G6" s="43"/>
      <c r="H6" s="6"/>
      <c r="I6" s="6"/>
    </row>
    <row r="7" spans="1:9">
      <c r="A7" s="6"/>
      <c r="B7" s="6"/>
      <c r="C7" s="6"/>
      <c r="D7" s="7"/>
      <c r="E7" s="6"/>
      <c r="F7" s="6"/>
      <c r="G7" s="43"/>
      <c r="H7" s="6"/>
      <c r="I7" s="6"/>
    </row>
    <row r="8" spans="1:9">
      <c r="A8" s="144" t="s">
        <v>57</v>
      </c>
      <c r="B8" s="144"/>
      <c r="C8" s="144"/>
      <c r="D8" s="144"/>
      <c r="E8" s="144"/>
      <c r="F8" s="144"/>
      <c r="G8" s="144"/>
      <c r="H8" s="144"/>
      <c r="I8" s="144"/>
    </row>
    <row r="9" spans="1:9">
      <c r="A9" s="145" t="s">
        <v>6</v>
      </c>
      <c r="B9" s="145"/>
      <c r="C9" s="145"/>
      <c r="D9" s="145"/>
      <c r="E9" s="145"/>
      <c r="F9" s="145"/>
      <c r="G9" s="145"/>
      <c r="H9" s="145"/>
      <c r="I9" s="145"/>
    </row>
    <row r="10" spans="1:9">
      <c r="A10" s="145"/>
      <c r="B10" s="145"/>
      <c r="C10" s="145"/>
      <c r="D10" s="145"/>
      <c r="E10" s="145"/>
      <c r="F10" s="145"/>
      <c r="G10" s="145"/>
      <c r="H10" s="145"/>
      <c r="I10" s="145"/>
    </row>
    <row r="11" spans="1:9">
      <c r="A11" s="146" t="s">
        <v>7</v>
      </c>
      <c r="B11" s="146"/>
      <c r="C11" s="146"/>
      <c r="D11" s="146"/>
      <c r="E11" s="146"/>
      <c r="F11" s="146"/>
      <c r="G11" s="146"/>
      <c r="H11" s="146"/>
      <c r="I11" s="146"/>
    </row>
    <row r="12" spans="1:9">
      <c r="A12" s="6"/>
      <c r="B12" s="6"/>
      <c r="C12" s="6"/>
      <c r="D12" s="7"/>
      <c r="E12" s="6"/>
      <c r="F12" s="6"/>
      <c r="G12" s="43"/>
      <c r="H12" s="6"/>
      <c r="I12" s="6"/>
    </row>
    <row r="13" spans="1:9" ht="39.75" customHeight="1">
      <c r="A13" s="147" t="s">
        <v>56</v>
      </c>
      <c r="B13" s="144"/>
      <c r="C13" s="144"/>
      <c r="D13" s="144"/>
      <c r="E13" s="144"/>
      <c r="F13" s="144"/>
      <c r="G13" s="144"/>
      <c r="H13" s="144"/>
      <c r="I13" s="144"/>
    </row>
    <row r="14" spans="1:9">
      <c r="A14" s="140" t="s">
        <v>8</v>
      </c>
      <c r="B14" s="140"/>
      <c r="C14" s="140"/>
      <c r="D14" s="140"/>
      <c r="E14" s="140"/>
      <c r="F14" s="140"/>
      <c r="G14" s="140"/>
      <c r="H14" s="140"/>
      <c r="I14" s="140"/>
    </row>
    <row r="15" spans="1:9">
      <c r="A15" s="6"/>
      <c r="B15" s="6"/>
      <c r="C15" s="6"/>
      <c r="D15" s="7"/>
      <c r="E15" s="6"/>
      <c r="F15" s="6"/>
      <c r="G15" s="43"/>
      <c r="H15" s="6"/>
      <c r="I15" s="6"/>
    </row>
    <row r="16" spans="1:9">
      <c r="A16" s="6"/>
      <c r="B16" s="6"/>
      <c r="C16" s="6"/>
      <c r="D16" s="7"/>
      <c r="E16" s="6"/>
      <c r="F16" s="6"/>
      <c r="G16" s="43"/>
      <c r="H16" s="6"/>
      <c r="I16" s="6"/>
    </row>
    <row r="17" spans="1:10">
      <c r="A17" s="134" t="s">
        <v>9</v>
      </c>
      <c r="B17" s="136" t="s">
        <v>10</v>
      </c>
      <c r="C17" s="136" t="s">
        <v>11</v>
      </c>
      <c r="D17" s="138" t="s">
        <v>12</v>
      </c>
      <c r="E17" s="136" t="s">
        <v>13</v>
      </c>
      <c r="F17" s="136"/>
      <c r="G17" s="141" t="s">
        <v>14</v>
      </c>
      <c r="H17" s="142"/>
      <c r="I17" s="136" t="s">
        <v>15</v>
      </c>
    </row>
    <row r="18" spans="1:10">
      <c r="A18" s="135"/>
      <c r="B18" s="137"/>
      <c r="C18" s="137"/>
      <c r="D18" s="139"/>
      <c r="E18" s="10" t="s">
        <v>16</v>
      </c>
      <c r="F18" s="10" t="s">
        <v>17</v>
      </c>
      <c r="G18" s="44" t="s">
        <v>16</v>
      </c>
      <c r="H18" s="10" t="s">
        <v>17</v>
      </c>
      <c r="I18" s="137"/>
    </row>
    <row r="19" spans="1:10">
      <c r="A19" s="11"/>
      <c r="B19" s="12" t="s">
        <v>18</v>
      </c>
      <c r="C19" s="11"/>
      <c r="D19" s="13"/>
      <c r="E19" s="14"/>
      <c r="F19" s="15"/>
      <c r="G19" s="45"/>
      <c r="H19" s="15"/>
      <c r="I19" s="15"/>
    </row>
    <row r="20" spans="1:10" ht="15" customHeight="1">
      <c r="A20" s="11">
        <v>1</v>
      </c>
      <c r="B20" s="16" t="s">
        <v>19</v>
      </c>
      <c r="C20" s="11" t="s">
        <v>20</v>
      </c>
      <c r="D20" s="17">
        <v>1</v>
      </c>
      <c r="E20" s="18"/>
      <c r="F20" s="15">
        <f>D20*E20</f>
        <v>0</v>
      </c>
      <c r="G20" s="45">
        <v>50000</v>
      </c>
      <c r="H20" s="15">
        <f>D20*G20</f>
        <v>50000</v>
      </c>
      <c r="I20" s="15">
        <f>F20+H20</f>
        <v>50000</v>
      </c>
      <c r="J20" s="42"/>
    </row>
    <row r="21" spans="1:10" ht="15" customHeight="1">
      <c r="A21" s="11">
        <v>2</v>
      </c>
      <c r="B21" s="19" t="s">
        <v>21</v>
      </c>
      <c r="C21" s="20" t="s">
        <v>22</v>
      </c>
      <c r="D21" s="21">
        <v>7760.38</v>
      </c>
      <c r="E21" s="18"/>
      <c r="F21" s="15">
        <f>D21*E21</f>
        <v>0</v>
      </c>
      <c r="G21" s="45">
        <v>450</v>
      </c>
      <c r="H21" s="15">
        <f>D21*G21</f>
        <v>3492171</v>
      </c>
      <c r="I21" s="15">
        <f>F21+H21</f>
        <v>3492171</v>
      </c>
      <c r="J21" s="130"/>
    </row>
    <row r="22" spans="1:10" ht="15" customHeight="1">
      <c r="A22" s="11">
        <v>3</v>
      </c>
      <c r="B22" s="22" t="s">
        <v>23</v>
      </c>
      <c r="C22" s="23" t="s">
        <v>22</v>
      </c>
      <c r="D22" s="21">
        <v>86.44</v>
      </c>
      <c r="E22" s="18"/>
      <c r="F22" s="15">
        <f>D22*E22</f>
        <v>0</v>
      </c>
      <c r="G22" s="45">
        <v>1000</v>
      </c>
      <c r="H22" s="15">
        <f>D22*G22</f>
        <v>86440</v>
      </c>
      <c r="I22" s="15">
        <f>F22+H22</f>
        <v>86440</v>
      </c>
      <c r="J22" s="130"/>
    </row>
    <row r="23" spans="1:10" ht="15" customHeight="1">
      <c r="A23" s="11">
        <v>4</v>
      </c>
      <c r="B23" s="19" t="s">
        <v>24</v>
      </c>
      <c r="C23" s="20" t="s">
        <v>25</v>
      </c>
      <c r="D23" s="21">
        <v>5862.89</v>
      </c>
      <c r="E23" s="18"/>
      <c r="F23" s="15">
        <f t="shared" ref="F23:F28" si="0">D23*E23</f>
        <v>0</v>
      </c>
      <c r="G23" s="45">
        <v>500</v>
      </c>
      <c r="H23" s="15">
        <f t="shared" ref="H23:H28" si="1">D23*G23</f>
        <v>2931445</v>
      </c>
      <c r="I23" s="15">
        <f t="shared" ref="I23:I28" si="2">F23+H23</f>
        <v>2931445</v>
      </c>
      <c r="J23" s="42"/>
    </row>
    <row r="24" spans="1:10" ht="15" customHeight="1">
      <c r="A24" s="11">
        <v>5</v>
      </c>
      <c r="B24" s="56" t="s">
        <v>51</v>
      </c>
      <c r="C24" s="23" t="s">
        <v>22</v>
      </c>
      <c r="D24" s="21">
        <v>4568.53</v>
      </c>
      <c r="E24" s="18"/>
      <c r="F24" s="15">
        <f t="shared" si="0"/>
        <v>0</v>
      </c>
      <c r="G24" s="45">
        <v>450</v>
      </c>
      <c r="H24" s="15">
        <f t="shared" si="1"/>
        <v>2055838.5</v>
      </c>
      <c r="I24" s="15">
        <f t="shared" si="2"/>
        <v>2055838.5</v>
      </c>
    </row>
    <row r="25" spans="1:10" ht="15" customHeight="1">
      <c r="A25" s="11">
        <v>6</v>
      </c>
      <c r="B25" s="22" t="s">
        <v>55</v>
      </c>
      <c r="C25" s="23" t="s">
        <v>22</v>
      </c>
      <c r="D25" s="21">
        <v>1946.87</v>
      </c>
      <c r="E25" s="18"/>
      <c r="F25" s="15">
        <f t="shared" ref="F25:F26" si="3">D25*E25</f>
        <v>0</v>
      </c>
      <c r="G25" s="45">
        <v>450</v>
      </c>
      <c r="H25" s="15">
        <f t="shared" ref="H25:H26" si="4">D25*G25</f>
        <v>876091.5</v>
      </c>
      <c r="I25" s="15">
        <f t="shared" ref="I25:I26" si="5">F25+H25</f>
        <v>876091.5</v>
      </c>
    </row>
    <row r="26" spans="1:10" ht="15" customHeight="1">
      <c r="A26" s="11">
        <v>7</v>
      </c>
      <c r="B26" s="56" t="s">
        <v>50</v>
      </c>
      <c r="C26" s="57" t="s">
        <v>25</v>
      </c>
      <c r="D26" s="21">
        <v>3212</v>
      </c>
      <c r="E26" s="31">
        <v>1400</v>
      </c>
      <c r="F26" s="15">
        <f t="shared" si="3"/>
        <v>4496800</v>
      </c>
      <c r="G26" s="45"/>
      <c r="H26" s="15">
        <f t="shared" si="4"/>
        <v>0</v>
      </c>
      <c r="I26" s="15">
        <f t="shared" si="5"/>
        <v>4496800</v>
      </c>
    </row>
    <row r="27" spans="1:10" ht="15" customHeight="1">
      <c r="A27" s="11">
        <v>8</v>
      </c>
      <c r="B27" s="12" t="s">
        <v>59</v>
      </c>
      <c r="C27" s="11"/>
      <c r="D27" s="13"/>
      <c r="E27" s="14"/>
      <c r="F27" s="15">
        <f t="shared" si="0"/>
        <v>0</v>
      </c>
      <c r="G27" s="45"/>
      <c r="H27" s="15">
        <f t="shared" si="1"/>
        <v>0</v>
      </c>
      <c r="I27" s="15">
        <f t="shared" si="2"/>
        <v>0</v>
      </c>
    </row>
    <row r="28" spans="1:10" ht="30" customHeight="1">
      <c r="A28" s="11">
        <v>9</v>
      </c>
      <c r="B28" s="16" t="s">
        <v>58</v>
      </c>
      <c r="C28" s="11" t="s">
        <v>26</v>
      </c>
      <c r="D28" s="24">
        <v>252.9</v>
      </c>
      <c r="E28" s="14"/>
      <c r="F28" s="15">
        <f t="shared" si="0"/>
        <v>0</v>
      </c>
      <c r="G28" s="45">
        <v>8000</v>
      </c>
      <c r="H28" s="15">
        <f t="shared" si="1"/>
        <v>2023200</v>
      </c>
      <c r="I28" s="15">
        <f t="shared" si="2"/>
        <v>2023200</v>
      </c>
    </row>
    <row r="29" spans="1:10" ht="39.75" customHeight="1">
      <c r="A29" s="11">
        <v>10</v>
      </c>
      <c r="B29" s="16" t="s">
        <v>64</v>
      </c>
      <c r="C29" s="11" t="s">
        <v>26</v>
      </c>
      <c r="D29" s="13">
        <f>D28</f>
        <v>252.9</v>
      </c>
      <c r="E29" s="15" t="s">
        <v>27</v>
      </c>
      <c r="F29" s="15" t="s">
        <v>27</v>
      </c>
      <c r="G29" s="45"/>
      <c r="H29" s="15">
        <f t="shared" ref="H29:H47" si="6">D29*G29</f>
        <v>0</v>
      </c>
      <c r="I29" s="15" t="s">
        <v>27</v>
      </c>
    </row>
    <row r="30" spans="1:10" ht="26.25" customHeight="1">
      <c r="A30" s="11">
        <v>11</v>
      </c>
      <c r="B30" s="19" t="s">
        <v>71</v>
      </c>
      <c r="C30" s="11" t="s">
        <v>26</v>
      </c>
      <c r="D30" s="13">
        <v>1292.5899999999999</v>
      </c>
      <c r="E30" s="14"/>
      <c r="F30" s="15">
        <f t="shared" ref="F30:F42" si="7">D30*E30</f>
        <v>0</v>
      </c>
      <c r="G30" s="45">
        <v>7000</v>
      </c>
      <c r="H30" s="15">
        <f t="shared" si="6"/>
        <v>9048130</v>
      </c>
      <c r="I30" s="15">
        <f t="shared" ref="I30:I42" si="8">F30+H30</f>
        <v>9048130</v>
      </c>
    </row>
    <row r="31" spans="1:10" ht="25.5">
      <c r="A31" s="11">
        <v>12</v>
      </c>
      <c r="B31" s="25" t="s">
        <v>128</v>
      </c>
      <c r="C31" s="11" t="s">
        <v>26</v>
      </c>
      <c r="D31" s="21">
        <f>D30</f>
        <v>1292.5899999999999</v>
      </c>
      <c r="E31" s="15" t="s">
        <v>27</v>
      </c>
      <c r="F31" s="15" t="s">
        <v>27</v>
      </c>
      <c r="G31" s="45"/>
      <c r="H31" s="15">
        <f t="shared" si="6"/>
        <v>0</v>
      </c>
      <c r="I31" s="15" t="s">
        <v>27</v>
      </c>
    </row>
    <row r="32" spans="1:10" ht="25.5">
      <c r="A32" s="11">
        <v>13</v>
      </c>
      <c r="B32" s="19" t="s">
        <v>73</v>
      </c>
      <c r="C32" s="11" t="s">
        <v>26</v>
      </c>
      <c r="D32" s="21">
        <v>8.6999999999999993</v>
      </c>
      <c r="E32" s="15"/>
      <c r="F32" s="15">
        <f t="shared" si="7"/>
        <v>0</v>
      </c>
      <c r="G32" s="45">
        <v>2500</v>
      </c>
      <c r="H32" s="15">
        <f t="shared" si="6"/>
        <v>21750</v>
      </c>
      <c r="I32" s="15">
        <f t="shared" si="8"/>
        <v>21750</v>
      </c>
    </row>
    <row r="33" spans="1:9" ht="25.5">
      <c r="A33" s="11">
        <v>14</v>
      </c>
      <c r="B33" s="25" t="s">
        <v>70</v>
      </c>
      <c r="C33" s="11" t="s">
        <v>26</v>
      </c>
      <c r="D33" s="21">
        <f>D32</f>
        <v>8.6999999999999993</v>
      </c>
      <c r="E33" s="15" t="s">
        <v>27</v>
      </c>
      <c r="F33" s="15" t="s">
        <v>27</v>
      </c>
      <c r="G33" s="45"/>
      <c r="H33" s="15">
        <f t="shared" si="6"/>
        <v>0</v>
      </c>
      <c r="I33" s="15" t="s">
        <v>27</v>
      </c>
    </row>
    <row r="34" spans="1:9" ht="25.5">
      <c r="A34" s="11">
        <v>15</v>
      </c>
      <c r="B34" s="19" t="s">
        <v>74</v>
      </c>
      <c r="C34" s="11" t="s">
        <v>26</v>
      </c>
      <c r="D34" s="21">
        <v>8.6199999999999992</v>
      </c>
      <c r="E34" s="15"/>
      <c r="F34" s="15">
        <f t="shared" ref="F34" si="9">D34*E34</f>
        <v>0</v>
      </c>
      <c r="G34" s="45">
        <v>2000</v>
      </c>
      <c r="H34" s="15">
        <f t="shared" ref="H34" si="10">D34*G34</f>
        <v>17240</v>
      </c>
      <c r="I34" s="15">
        <f t="shared" ref="I34" si="11">F34+H34</f>
        <v>17240</v>
      </c>
    </row>
    <row r="35" spans="1:9" ht="25.5">
      <c r="A35" s="11">
        <v>16</v>
      </c>
      <c r="B35" s="25" t="s">
        <v>75</v>
      </c>
      <c r="C35" s="11" t="s">
        <v>26</v>
      </c>
      <c r="D35" s="21">
        <f>D34</f>
        <v>8.6199999999999992</v>
      </c>
      <c r="E35" s="15" t="s">
        <v>27</v>
      </c>
      <c r="F35" s="15" t="s">
        <v>27</v>
      </c>
      <c r="G35" s="45"/>
      <c r="H35" s="15">
        <f t="shared" ref="H35" si="12">D35*G35</f>
        <v>0</v>
      </c>
      <c r="I35" s="15" t="s">
        <v>27</v>
      </c>
    </row>
    <row r="36" spans="1:9" ht="17.25" customHeight="1">
      <c r="A36" s="11">
        <v>17</v>
      </c>
      <c r="B36" s="26" t="s">
        <v>60</v>
      </c>
      <c r="C36" s="23"/>
      <c r="D36" s="27"/>
      <c r="E36" s="15"/>
      <c r="F36" s="15"/>
      <c r="G36" s="45"/>
      <c r="H36" s="15"/>
      <c r="I36" s="15"/>
    </row>
    <row r="37" spans="1:9" s="2" customFormat="1" ht="19.5" customHeight="1">
      <c r="A37" s="11">
        <v>18</v>
      </c>
      <c r="B37" s="28" t="s">
        <v>28</v>
      </c>
      <c r="C37" s="29" t="s">
        <v>20</v>
      </c>
      <c r="D37" s="30">
        <v>1</v>
      </c>
      <c r="E37" s="31"/>
      <c r="F37" s="31">
        <f t="shared" si="7"/>
        <v>0</v>
      </c>
      <c r="G37" s="46">
        <v>100000</v>
      </c>
      <c r="H37" s="31">
        <f t="shared" si="6"/>
        <v>100000</v>
      </c>
      <c r="I37" s="31">
        <f t="shared" si="8"/>
        <v>100000</v>
      </c>
    </row>
    <row r="38" spans="1:9" s="2" customFormat="1" ht="25.5">
      <c r="A38" s="11">
        <v>19</v>
      </c>
      <c r="B38" s="39" t="s">
        <v>61</v>
      </c>
      <c r="C38" s="29" t="s">
        <v>26</v>
      </c>
      <c r="D38" s="30">
        <v>50</v>
      </c>
      <c r="E38" s="31"/>
      <c r="F38" s="31">
        <f t="shared" si="7"/>
        <v>0</v>
      </c>
      <c r="G38" s="46">
        <v>50000</v>
      </c>
      <c r="H38" s="31">
        <f t="shared" si="6"/>
        <v>2500000</v>
      </c>
      <c r="I38" s="31">
        <f t="shared" si="8"/>
        <v>2500000</v>
      </c>
    </row>
    <row r="39" spans="1:9" s="2" customFormat="1" ht="25.5">
      <c r="A39" s="11">
        <v>20</v>
      </c>
      <c r="B39" s="28" t="s">
        <v>29</v>
      </c>
      <c r="C39" s="29" t="s">
        <v>25</v>
      </c>
      <c r="D39" s="21">
        <f>D38*200.3/1000</f>
        <v>10.02</v>
      </c>
      <c r="E39" s="31">
        <v>15300</v>
      </c>
      <c r="F39" s="31">
        <f t="shared" si="7"/>
        <v>153306</v>
      </c>
      <c r="G39" s="46"/>
      <c r="H39" s="31">
        <f t="shared" si="6"/>
        <v>0</v>
      </c>
      <c r="I39" s="31">
        <f t="shared" si="8"/>
        <v>153306</v>
      </c>
    </row>
    <row r="40" spans="1:9" s="2" customFormat="1" ht="38.25">
      <c r="A40" s="11">
        <v>21</v>
      </c>
      <c r="B40" s="28" t="s">
        <v>30</v>
      </c>
      <c r="C40" s="29" t="s">
        <v>25</v>
      </c>
      <c r="D40" s="32">
        <f>D38*0.0109/1000</f>
        <v>1E-3</v>
      </c>
      <c r="E40" s="31">
        <v>229000</v>
      </c>
      <c r="F40" s="31">
        <f t="shared" si="7"/>
        <v>229</v>
      </c>
      <c r="G40" s="46"/>
      <c r="H40" s="31">
        <f t="shared" si="6"/>
        <v>0</v>
      </c>
      <c r="I40" s="31">
        <f t="shared" si="8"/>
        <v>229</v>
      </c>
    </row>
    <row r="41" spans="1:9" s="2" customFormat="1" ht="21.75" customHeight="1">
      <c r="A41" s="11">
        <v>22</v>
      </c>
      <c r="B41" s="28" t="s">
        <v>31</v>
      </c>
      <c r="C41" s="29" t="s">
        <v>20</v>
      </c>
      <c r="D41" s="33">
        <v>1</v>
      </c>
      <c r="E41" s="34"/>
      <c r="F41" s="31">
        <f t="shared" si="7"/>
        <v>0</v>
      </c>
      <c r="G41" s="46">
        <v>100000</v>
      </c>
      <c r="H41" s="31">
        <f t="shared" si="6"/>
        <v>100000</v>
      </c>
      <c r="I41" s="31">
        <f t="shared" si="8"/>
        <v>100000</v>
      </c>
    </row>
    <row r="42" spans="1:9" s="2" customFormat="1" ht="38.25">
      <c r="A42" s="11">
        <v>23</v>
      </c>
      <c r="B42" s="39" t="s">
        <v>62</v>
      </c>
      <c r="C42" s="35" t="s">
        <v>32</v>
      </c>
      <c r="D42" s="36">
        <v>3</v>
      </c>
      <c r="E42" s="34"/>
      <c r="F42" s="31">
        <f t="shared" si="7"/>
        <v>0</v>
      </c>
      <c r="G42" s="46">
        <v>15000</v>
      </c>
      <c r="H42" s="31">
        <f t="shared" si="6"/>
        <v>45000</v>
      </c>
      <c r="I42" s="31">
        <f t="shared" si="8"/>
        <v>45000</v>
      </c>
    </row>
    <row r="43" spans="1:9" s="2" customFormat="1" ht="21" customHeight="1">
      <c r="A43" s="11">
        <v>24</v>
      </c>
      <c r="B43" s="69" t="s">
        <v>72</v>
      </c>
      <c r="C43" s="29" t="s">
        <v>26</v>
      </c>
      <c r="D43" s="37">
        <f>D38</f>
        <v>50</v>
      </c>
      <c r="E43" s="31" t="s">
        <v>27</v>
      </c>
      <c r="F43" s="31" t="s">
        <v>27</v>
      </c>
      <c r="G43" s="46"/>
      <c r="H43" s="31">
        <f t="shared" si="6"/>
        <v>0</v>
      </c>
      <c r="I43" s="31" t="s">
        <v>27</v>
      </c>
    </row>
    <row r="44" spans="1:9" s="2" customFormat="1" ht="38.25">
      <c r="A44" s="11">
        <v>25</v>
      </c>
      <c r="B44" s="39" t="s">
        <v>63</v>
      </c>
      <c r="C44" s="35" t="s">
        <v>32</v>
      </c>
      <c r="D44" s="36">
        <f>D42</f>
        <v>3</v>
      </c>
      <c r="E44" s="34"/>
      <c r="F44" s="31">
        <f t="shared" ref="F44:F47" si="13">D44*E44</f>
        <v>0</v>
      </c>
      <c r="G44" s="47">
        <v>8000</v>
      </c>
      <c r="H44" s="31">
        <f t="shared" si="6"/>
        <v>24000</v>
      </c>
      <c r="I44" s="31">
        <f t="shared" ref="I44:I47" si="14">F44+H44</f>
        <v>24000</v>
      </c>
    </row>
    <row r="45" spans="1:9" s="2" customFormat="1" ht="19.5" customHeight="1">
      <c r="A45" s="11">
        <v>26</v>
      </c>
      <c r="B45" s="39" t="s">
        <v>65</v>
      </c>
      <c r="C45" s="29" t="s">
        <v>26</v>
      </c>
      <c r="D45" s="37">
        <f>D38</f>
        <v>50</v>
      </c>
      <c r="E45" s="31"/>
      <c r="F45" s="31">
        <f t="shared" si="13"/>
        <v>0</v>
      </c>
      <c r="G45" s="46">
        <v>5000</v>
      </c>
      <c r="H45" s="31">
        <f t="shared" si="6"/>
        <v>250000</v>
      </c>
      <c r="I45" s="31">
        <f t="shared" si="14"/>
        <v>250000</v>
      </c>
    </row>
    <row r="46" spans="1:9" s="2" customFormat="1" ht="25.5">
      <c r="A46" s="11">
        <v>27</v>
      </c>
      <c r="B46" s="39" t="s">
        <v>64</v>
      </c>
      <c r="C46" s="29" t="s">
        <v>26</v>
      </c>
      <c r="D46" s="30">
        <f>D38</f>
        <v>50</v>
      </c>
      <c r="E46" s="31" t="s">
        <v>27</v>
      </c>
      <c r="F46" s="31" t="s">
        <v>27</v>
      </c>
      <c r="G46" s="46"/>
      <c r="H46" s="31">
        <f t="shared" si="6"/>
        <v>0</v>
      </c>
      <c r="I46" s="31" t="s">
        <v>27</v>
      </c>
    </row>
    <row r="47" spans="1:9" s="2" customFormat="1" ht="15.75" customHeight="1">
      <c r="A47" s="11">
        <v>28</v>
      </c>
      <c r="B47" s="39" t="s">
        <v>66</v>
      </c>
      <c r="C47" s="29" t="s">
        <v>33</v>
      </c>
      <c r="D47" s="30">
        <v>1</v>
      </c>
      <c r="E47" s="31">
        <v>3500</v>
      </c>
      <c r="F47" s="31">
        <f t="shared" si="13"/>
        <v>3500</v>
      </c>
      <c r="G47" s="46">
        <v>5000</v>
      </c>
      <c r="H47" s="31">
        <f t="shared" si="6"/>
        <v>5000</v>
      </c>
      <c r="I47" s="31">
        <f t="shared" si="14"/>
        <v>8500</v>
      </c>
    </row>
    <row r="48" spans="1:9" s="2" customFormat="1" ht="15.75" customHeight="1">
      <c r="A48" s="11">
        <v>29</v>
      </c>
      <c r="B48" s="28" t="s">
        <v>34</v>
      </c>
      <c r="C48" s="38" t="s">
        <v>20</v>
      </c>
      <c r="D48" s="30">
        <v>3</v>
      </c>
      <c r="E48" s="31">
        <v>1500</v>
      </c>
      <c r="F48" s="31">
        <f>D48*E48</f>
        <v>4500</v>
      </c>
      <c r="G48" s="46"/>
      <c r="H48" s="31">
        <f>D48*G48</f>
        <v>0</v>
      </c>
      <c r="I48" s="31">
        <f>F48+H48</f>
        <v>4500</v>
      </c>
    </row>
    <row r="49" spans="1:9" s="2" customFormat="1" ht="15.75" customHeight="1">
      <c r="A49" s="11">
        <v>30</v>
      </c>
      <c r="B49" s="39" t="s">
        <v>67</v>
      </c>
      <c r="C49" s="38" t="s">
        <v>35</v>
      </c>
      <c r="D49" s="30">
        <v>28</v>
      </c>
      <c r="E49" s="31" t="s">
        <v>27</v>
      </c>
      <c r="F49" s="31" t="s">
        <v>27</v>
      </c>
      <c r="G49" s="46"/>
      <c r="H49" s="31">
        <f t="shared" ref="H49" si="15">D49*G49</f>
        <v>0</v>
      </c>
      <c r="I49" s="31" t="s">
        <v>27</v>
      </c>
    </row>
    <row r="50" spans="1:9" ht="17.25" customHeight="1">
      <c r="A50" s="11">
        <v>31</v>
      </c>
      <c r="B50" s="88" t="s">
        <v>49</v>
      </c>
      <c r="C50" s="50" t="s">
        <v>20</v>
      </c>
      <c r="D50" s="51">
        <v>16</v>
      </c>
      <c r="E50" s="65"/>
      <c r="F50" s="52">
        <f t="shared" ref="F50:F70" si="16">D50*E50</f>
        <v>0</v>
      </c>
      <c r="G50" s="53">
        <v>45000</v>
      </c>
      <c r="H50" s="52">
        <f t="shared" ref="H50:H69" si="17">D50*G50</f>
        <v>720000</v>
      </c>
      <c r="I50" s="52">
        <f>F50+H50</f>
        <v>720000</v>
      </c>
    </row>
    <row r="51" spans="1:9" ht="17.25" customHeight="1">
      <c r="A51" s="11">
        <v>32</v>
      </c>
      <c r="B51" s="75" t="s">
        <v>76</v>
      </c>
      <c r="C51" s="73" t="s">
        <v>20</v>
      </c>
      <c r="D51" s="76">
        <v>16</v>
      </c>
      <c r="E51" s="74">
        <v>14300</v>
      </c>
      <c r="F51" s="64">
        <f t="shared" si="16"/>
        <v>228800</v>
      </c>
      <c r="G51" s="53"/>
      <c r="H51" s="52">
        <f t="shared" si="17"/>
        <v>0</v>
      </c>
      <c r="I51" s="52">
        <f t="shared" ref="I51:I63" si="18">F51+H51</f>
        <v>228800</v>
      </c>
    </row>
    <row r="52" spans="1:9" ht="17.25" customHeight="1">
      <c r="A52" s="11">
        <v>33</v>
      </c>
      <c r="B52" s="75" t="s">
        <v>77</v>
      </c>
      <c r="C52" s="73" t="s">
        <v>20</v>
      </c>
      <c r="D52" s="76">
        <v>20</v>
      </c>
      <c r="E52" s="74">
        <v>11050</v>
      </c>
      <c r="F52" s="64">
        <f t="shared" ref="F52" si="19">D52*E52</f>
        <v>221000</v>
      </c>
      <c r="G52" s="53"/>
      <c r="H52" s="52">
        <f t="shared" ref="H52" si="20">D52*G52</f>
        <v>0</v>
      </c>
      <c r="I52" s="52">
        <f t="shared" ref="I52" si="21">F52+H52</f>
        <v>221000</v>
      </c>
    </row>
    <row r="53" spans="1:9" ht="17.25" customHeight="1">
      <c r="A53" s="11">
        <v>34</v>
      </c>
      <c r="B53" s="75" t="s">
        <v>78</v>
      </c>
      <c r="C53" s="73" t="s">
        <v>20</v>
      </c>
      <c r="D53" s="76">
        <v>15</v>
      </c>
      <c r="E53" s="74">
        <v>8450</v>
      </c>
      <c r="F53" s="52">
        <f t="shared" si="16"/>
        <v>126750</v>
      </c>
      <c r="G53" s="53"/>
      <c r="H53" s="52">
        <f t="shared" si="17"/>
        <v>0</v>
      </c>
      <c r="I53" s="52">
        <f t="shared" si="18"/>
        <v>126750</v>
      </c>
    </row>
    <row r="54" spans="1:9" ht="17.25" customHeight="1">
      <c r="A54" s="11">
        <v>35</v>
      </c>
      <c r="B54" s="75" t="s">
        <v>79</v>
      </c>
      <c r="C54" s="73" t="s">
        <v>20</v>
      </c>
      <c r="D54" s="76">
        <v>16</v>
      </c>
      <c r="E54" s="74">
        <v>14950</v>
      </c>
      <c r="F54" s="52">
        <f t="shared" si="16"/>
        <v>239200</v>
      </c>
      <c r="G54" s="53"/>
      <c r="H54" s="52">
        <f t="shared" ref="H54:H55" si="22">D54*G54</f>
        <v>0</v>
      </c>
      <c r="I54" s="52">
        <f t="shared" ref="I54:I55" si="23">F54+H54</f>
        <v>239200</v>
      </c>
    </row>
    <row r="55" spans="1:9" ht="17.25" customHeight="1">
      <c r="A55" s="11">
        <v>36</v>
      </c>
      <c r="B55" s="75" t="s">
        <v>39</v>
      </c>
      <c r="C55" s="73" t="s">
        <v>20</v>
      </c>
      <c r="D55" s="76">
        <v>41</v>
      </c>
      <c r="E55" s="74">
        <v>1200</v>
      </c>
      <c r="F55" s="52">
        <f t="shared" si="16"/>
        <v>49200</v>
      </c>
      <c r="G55" s="53"/>
      <c r="H55" s="52">
        <f t="shared" si="22"/>
        <v>0</v>
      </c>
      <c r="I55" s="52">
        <f t="shared" si="23"/>
        <v>49200</v>
      </c>
    </row>
    <row r="56" spans="1:9" ht="17.25" customHeight="1">
      <c r="A56" s="11">
        <v>37</v>
      </c>
      <c r="B56" s="75" t="s">
        <v>40</v>
      </c>
      <c r="C56" s="73" t="s">
        <v>20</v>
      </c>
      <c r="D56" s="76">
        <v>19</v>
      </c>
      <c r="E56" s="74">
        <v>1800</v>
      </c>
      <c r="F56" s="52">
        <f t="shared" si="16"/>
        <v>34200</v>
      </c>
      <c r="G56" s="53"/>
      <c r="H56" s="52">
        <f t="shared" si="17"/>
        <v>0</v>
      </c>
      <c r="I56" s="52">
        <f t="shared" si="18"/>
        <v>34200</v>
      </c>
    </row>
    <row r="57" spans="1:9" ht="17.25" customHeight="1">
      <c r="A57" s="11">
        <v>38</v>
      </c>
      <c r="B57" s="54" t="s">
        <v>41</v>
      </c>
      <c r="C57" s="50" t="s">
        <v>20</v>
      </c>
      <c r="D57" s="55">
        <v>16</v>
      </c>
      <c r="E57" s="52">
        <v>10890</v>
      </c>
      <c r="F57" s="52">
        <f t="shared" si="16"/>
        <v>174240</v>
      </c>
      <c r="G57" s="53"/>
      <c r="H57" s="52">
        <f t="shared" si="17"/>
        <v>0</v>
      </c>
      <c r="I57" s="52">
        <f t="shared" si="18"/>
        <v>174240</v>
      </c>
    </row>
    <row r="58" spans="1:9" ht="17.25" customHeight="1">
      <c r="A58" s="11">
        <v>39</v>
      </c>
      <c r="B58" s="54" t="s">
        <v>42</v>
      </c>
      <c r="C58" s="50" t="s">
        <v>20</v>
      </c>
      <c r="D58" s="55">
        <v>177</v>
      </c>
      <c r="E58" s="52">
        <v>500</v>
      </c>
      <c r="F58" s="52">
        <f t="shared" si="16"/>
        <v>88500</v>
      </c>
      <c r="G58" s="53"/>
      <c r="H58" s="52">
        <f t="shared" si="17"/>
        <v>0</v>
      </c>
      <c r="I58" s="52">
        <f t="shared" si="18"/>
        <v>88500</v>
      </c>
    </row>
    <row r="59" spans="1:9" ht="17.25" customHeight="1">
      <c r="A59" s="11">
        <v>40</v>
      </c>
      <c r="B59" s="56" t="s">
        <v>43</v>
      </c>
      <c r="C59" s="57" t="s">
        <v>44</v>
      </c>
      <c r="D59" s="58">
        <v>302.7</v>
      </c>
      <c r="E59" s="59">
        <v>300</v>
      </c>
      <c r="F59" s="52">
        <f t="shared" si="16"/>
        <v>90810</v>
      </c>
      <c r="G59" s="53">
        <v>350</v>
      </c>
      <c r="H59" s="52">
        <f t="shared" si="17"/>
        <v>105945</v>
      </c>
      <c r="I59" s="52">
        <f t="shared" si="18"/>
        <v>196755</v>
      </c>
    </row>
    <row r="60" spans="1:9" ht="17.25" customHeight="1">
      <c r="A60" s="11">
        <v>41</v>
      </c>
      <c r="B60" s="56" t="s">
        <v>45</v>
      </c>
      <c r="C60" s="57" t="s">
        <v>22</v>
      </c>
      <c r="D60" s="60">
        <f>3.04*16</f>
        <v>48.64</v>
      </c>
      <c r="E60" s="52">
        <v>5214</v>
      </c>
      <c r="F60" s="52">
        <f t="shared" si="16"/>
        <v>253608.95999999999</v>
      </c>
      <c r="G60" s="61"/>
      <c r="H60" s="52">
        <f t="shared" si="17"/>
        <v>0</v>
      </c>
      <c r="I60" s="52">
        <f t="shared" si="18"/>
        <v>253608.95999999999</v>
      </c>
    </row>
    <row r="61" spans="1:9" ht="17.25" customHeight="1">
      <c r="A61" s="11">
        <v>42</v>
      </c>
      <c r="B61" s="56" t="s">
        <v>46</v>
      </c>
      <c r="C61" s="57" t="s">
        <v>22</v>
      </c>
      <c r="D61" s="60">
        <f>0.57*16</f>
        <v>9.1199999999999992</v>
      </c>
      <c r="E61" s="52">
        <v>4100</v>
      </c>
      <c r="F61" s="52">
        <f t="shared" si="16"/>
        <v>37392</v>
      </c>
      <c r="G61" s="61"/>
      <c r="H61" s="52">
        <f t="shared" si="17"/>
        <v>0</v>
      </c>
      <c r="I61" s="52">
        <f t="shared" si="18"/>
        <v>37392</v>
      </c>
    </row>
    <row r="62" spans="1:9" ht="17.25" customHeight="1">
      <c r="A62" s="11">
        <v>43</v>
      </c>
      <c r="B62" s="62" t="s">
        <v>47</v>
      </c>
      <c r="C62" s="57" t="s">
        <v>20</v>
      </c>
      <c r="D62" s="55">
        <f>16*2</f>
        <v>32</v>
      </c>
      <c r="E62" s="63"/>
      <c r="F62" s="52">
        <f t="shared" si="16"/>
        <v>0</v>
      </c>
      <c r="G62" s="61">
        <v>2500</v>
      </c>
      <c r="H62" s="52">
        <f t="shared" si="17"/>
        <v>80000</v>
      </c>
      <c r="I62" s="52">
        <f t="shared" si="18"/>
        <v>80000</v>
      </c>
    </row>
    <row r="63" spans="1:9" ht="17.25" customHeight="1">
      <c r="A63" s="11">
        <v>44</v>
      </c>
      <c r="B63" s="62" t="s">
        <v>48</v>
      </c>
      <c r="C63" s="57" t="s">
        <v>20</v>
      </c>
      <c r="D63" s="55">
        <f>D62</f>
        <v>32</v>
      </c>
      <c r="E63" s="52">
        <v>2500</v>
      </c>
      <c r="F63" s="52">
        <f t="shared" si="16"/>
        <v>80000</v>
      </c>
      <c r="G63" s="61">
        <v>2000</v>
      </c>
      <c r="H63" s="52">
        <f t="shared" si="17"/>
        <v>64000</v>
      </c>
      <c r="I63" s="52">
        <f t="shared" si="18"/>
        <v>144000</v>
      </c>
    </row>
    <row r="64" spans="1:9" ht="17.25" customHeight="1">
      <c r="A64" s="11">
        <v>45</v>
      </c>
      <c r="B64" s="39" t="s">
        <v>80</v>
      </c>
      <c r="C64" s="57" t="s">
        <v>20</v>
      </c>
      <c r="D64" s="27">
        <v>36</v>
      </c>
      <c r="E64" s="31" t="s">
        <v>27</v>
      </c>
      <c r="F64" s="31" t="s">
        <v>27</v>
      </c>
      <c r="G64" s="46"/>
      <c r="H64" s="31">
        <f t="shared" si="17"/>
        <v>0</v>
      </c>
      <c r="I64" s="31" t="s">
        <v>27</v>
      </c>
    </row>
    <row r="65" spans="1:9" ht="17.25" customHeight="1">
      <c r="A65" s="11">
        <v>46</v>
      </c>
      <c r="B65" s="80" t="s">
        <v>81</v>
      </c>
      <c r="C65" s="57" t="s">
        <v>20</v>
      </c>
      <c r="D65" s="82">
        <v>2</v>
      </c>
      <c r="E65" s="31" t="s">
        <v>27</v>
      </c>
      <c r="F65" s="31" t="s">
        <v>27</v>
      </c>
      <c r="G65" s="46"/>
      <c r="H65" s="31">
        <f t="shared" si="17"/>
        <v>0</v>
      </c>
      <c r="I65" s="31" t="s">
        <v>27</v>
      </c>
    </row>
    <row r="66" spans="1:9" ht="17.25" customHeight="1">
      <c r="A66" s="11">
        <v>47</v>
      </c>
      <c r="B66" s="80" t="s">
        <v>82</v>
      </c>
      <c r="C66" s="57" t="s">
        <v>20</v>
      </c>
      <c r="D66" s="82">
        <v>2</v>
      </c>
      <c r="E66" s="31" t="s">
        <v>27</v>
      </c>
      <c r="F66" s="31" t="s">
        <v>27</v>
      </c>
      <c r="G66" s="46"/>
      <c r="H66" s="31">
        <f t="shared" si="17"/>
        <v>0</v>
      </c>
      <c r="I66" s="31" t="s">
        <v>27</v>
      </c>
    </row>
    <row r="67" spans="1:9" ht="17.25" customHeight="1">
      <c r="A67" s="11">
        <v>48</v>
      </c>
      <c r="B67" s="80" t="s">
        <v>83</v>
      </c>
      <c r="C67" s="57" t="s">
        <v>20</v>
      </c>
      <c r="D67" s="82">
        <v>36</v>
      </c>
      <c r="E67" s="31" t="s">
        <v>27</v>
      </c>
      <c r="F67" s="31" t="s">
        <v>27</v>
      </c>
      <c r="G67" s="46"/>
      <c r="H67" s="31">
        <f t="shared" si="17"/>
        <v>0</v>
      </c>
      <c r="I67" s="31" t="s">
        <v>27</v>
      </c>
    </row>
    <row r="68" spans="1:9" ht="19.5" customHeight="1">
      <c r="A68" s="11">
        <v>49</v>
      </c>
      <c r="B68" s="39" t="s">
        <v>84</v>
      </c>
      <c r="C68" s="57" t="s">
        <v>20</v>
      </c>
      <c r="D68" s="82">
        <v>2</v>
      </c>
      <c r="E68" s="31" t="s">
        <v>27</v>
      </c>
      <c r="F68" s="31" t="s">
        <v>27</v>
      </c>
      <c r="G68" s="46"/>
      <c r="H68" s="31">
        <f t="shared" si="17"/>
        <v>0</v>
      </c>
      <c r="I68" s="31" t="s">
        <v>27</v>
      </c>
    </row>
    <row r="69" spans="1:9" ht="19.5" customHeight="1">
      <c r="A69" s="11">
        <v>50</v>
      </c>
      <c r="B69" s="86" t="s">
        <v>85</v>
      </c>
      <c r="C69" s="81" t="s">
        <v>20</v>
      </c>
      <c r="D69" s="82">
        <v>2</v>
      </c>
      <c r="E69" s="31" t="s">
        <v>27</v>
      </c>
      <c r="F69" s="31" t="s">
        <v>27</v>
      </c>
      <c r="G69" s="46"/>
      <c r="H69" s="31">
        <f t="shared" si="17"/>
        <v>0</v>
      </c>
      <c r="I69" s="31" t="s">
        <v>27</v>
      </c>
    </row>
    <row r="70" spans="1:9" ht="19.5" customHeight="1">
      <c r="A70" s="11">
        <v>51</v>
      </c>
      <c r="B70" s="80" t="s">
        <v>86</v>
      </c>
      <c r="C70" s="87" t="s">
        <v>87</v>
      </c>
      <c r="D70" s="82">
        <v>44</v>
      </c>
      <c r="E70" s="83">
        <v>414</v>
      </c>
      <c r="F70" s="84">
        <f t="shared" si="16"/>
        <v>18216</v>
      </c>
      <c r="G70" s="85"/>
      <c r="H70" s="83">
        <f t="shared" ref="H70:H71" si="24">D70*G70</f>
        <v>0</v>
      </c>
      <c r="I70" s="84">
        <f t="shared" ref="I70" si="25">F70+H70</f>
        <v>18216</v>
      </c>
    </row>
    <row r="71" spans="1:9" ht="19.5" customHeight="1">
      <c r="A71" s="11">
        <v>52</v>
      </c>
      <c r="B71" s="88" t="s">
        <v>90</v>
      </c>
      <c r="C71" s="50" t="s">
        <v>20</v>
      </c>
      <c r="D71" s="51">
        <v>2</v>
      </c>
      <c r="E71" s="65"/>
      <c r="F71" s="52">
        <f t="shared" ref="F71" si="26">D71*E71</f>
        <v>0</v>
      </c>
      <c r="G71" s="53">
        <v>45000</v>
      </c>
      <c r="H71" s="52">
        <f t="shared" si="24"/>
        <v>90000</v>
      </c>
      <c r="I71" s="52">
        <f>F71+H71</f>
        <v>90000</v>
      </c>
    </row>
    <row r="72" spans="1:9" ht="17.25" customHeight="1">
      <c r="A72" s="11">
        <v>53</v>
      </c>
      <c r="B72" s="92" t="s">
        <v>52</v>
      </c>
      <c r="C72" s="93" t="s">
        <v>20</v>
      </c>
      <c r="D72" s="94">
        <v>2</v>
      </c>
      <c r="E72" s="95">
        <v>8000</v>
      </c>
      <c r="F72" s="84">
        <f t="shared" ref="F72:F89" si="27">D72*E72</f>
        <v>16000</v>
      </c>
      <c r="G72" s="85"/>
      <c r="H72" s="83">
        <f t="shared" ref="H72:H89" si="28">D72*G72</f>
        <v>0</v>
      </c>
      <c r="I72" s="84">
        <f t="shared" ref="I72:I89" si="29">F72+H72</f>
        <v>16000</v>
      </c>
    </row>
    <row r="73" spans="1:9" ht="17.25" customHeight="1">
      <c r="A73" s="11">
        <v>54</v>
      </c>
      <c r="B73" s="98" t="s">
        <v>53</v>
      </c>
      <c r="C73" s="96" t="s">
        <v>20</v>
      </c>
      <c r="D73" s="99">
        <v>2</v>
      </c>
      <c r="E73" s="97">
        <v>5300</v>
      </c>
      <c r="F73" s="84">
        <f t="shared" si="27"/>
        <v>10600</v>
      </c>
      <c r="G73" s="85"/>
      <c r="H73" s="83">
        <f t="shared" si="28"/>
        <v>0</v>
      </c>
      <c r="I73" s="84">
        <f t="shared" si="29"/>
        <v>10600</v>
      </c>
    </row>
    <row r="74" spans="1:9" ht="17.25" customHeight="1">
      <c r="A74" s="11">
        <v>55</v>
      </c>
      <c r="B74" s="98" t="s">
        <v>91</v>
      </c>
      <c r="C74" s="96" t="s">
        <v>20</v>
      </c>
      <c r="D74" s="99">
        <v>2</v>
      </c>
      <c r="E74" s="108">
        <v>5000</v>
      </c>
      <c r="F74" s="84">
        <f t="shared" ref="F74" si="30">D74*E74</f>
        <v>10000</v>
      </c>
      <c r="G74" s="85"/>
      <c r="H74" s="83">
        <f t="shared" ref="H74" si="31">D74*G74</f>
        <v>0</v>
      </c>
      <c r="I74" s="84">
        <f t="shared" ref="I74" si="32">F74+H74</f>
        <v>10000</v>
      </c>
    </row>
    <row r="75" spans="1:9" ht="17.25" customHeight="1">
      <c r="A75" s="11">
        <v>56</v>
      </c>
      <c r="B75" s="110" t="s">
        <v>54</v>
      </c>
      <c r="C75" s="107" t="s">
        <v>20</v>
      </c>
      <c r="D75" s="111">
        <v>2</v>
      </c>
      <c r="E75" s="108">
        <v>4800</v>
      </c>
      <c r="F75" s="84">
        <f t="shared" si="27"/>
        <v>9600</v>
      </c>
      <c r="G75" s="85"/>
      <c r="H75" s="83">
        <f t="shared" si="28"/>
        <v>0</v>
      </c>
      <c r="I75" s="84">
        <f t="shared" si="29"/>
        <v>9600</v>
      </c>
    </row>
    <row r="76" spans="1:9" ht="19.5" customHeight="1">
      <c r="A76" s="11">
        <v>57</v>
      </c>
      <c r="B76" s="75" t="s">
        <v>39</v>
      </c>
      <c r="C76" s="73" t="s">
        <v>20</v>
      </c>
      <c r="D76" s="76">
        <v>4</v>
      </c>
      <c r="E76" s="74">
        <v>1200</v>
      </c>
      <c r="F76" s="52">
        <f t="shared" si="27"/>
        <v>4800</v>
      </c>
      <c r="G76" s="53"/>
      <c r="H76" s="52">
        <f t="shared" si="28"/>
        <v>0</v>
      </c>
      <c r="I76" s="52">
        <f t="shared" si="29"/>
        <v>4800</v>
      </c>
    </row>
    <row r="77" spans="1:9" ht="19.5" customHeight="1">
      <c r="A77" s="11">
        <v>58</v>
      </c>
      <c r="B77" s="75" t="s">
        <v>40</v>
      </c>
      <c r="C77" s="73" t="s">
        <v>20</v>
      </c>
      <c r="D77" s="76">
        <v>2</v>
      </c>
      <c r="E77" s="74">
        <v>1800</v>
      </c>
      <c r="F77" s="52">
        <f t="shared" si="27"/>
        <v>3600</v>
      </c>
      <c r="G77" s="53"/>
      <c r="H77" s="52">
        <f t="shared" si="28"/>
        <v>0</v>
      </c>
      <c r="I77" s="52">
        <f t="shared" si="29"/>
        <v>3600</v>
      </c>
    </row>
    <row r="78" spans="1:9" ht="19.5" customHeight="1">
      <c r="A78" s="11">
        <v>59</v>
      </c>
      <c r="B78" s="54" t="s">
        <v>41</v>
      </c>
      <c r="C78" s="50" t="s">
        <v>20</v>
      </c>
      <c r="D78" s="55">
        <v>2</v>
      </c>
      <c r="E78" s="52">
        <v>10890</v>
      </c>
      <c r="F78" s="52">
        <f t="shared" si="27"/>
        <v>21780</v>
      </c>
      <c r="G78" s="53"/>
      <c r="H78" s="52">
        <f t="shared" si="28"/>
        <v>0</v>
      </c>
      <c r="I78" s="52">
        <f t="shared" si="29"/>
        <v>21780</v>
      </c>
    </row>
    <row r="79" spans="1:9" ht="19.5" customHeight="1">
      <c r="A79" s="11">
        <v>60</v>
      </c>
      <c r="B79" s="54" t="s">
        <v>42</v>
      </c>
      <c r="C79" s="50" t="s">
        <v>20</v>
      </c>
      <c r="D79" s="55">
        <v>14</v>
      </c>
      <c r="E79" s="52">
        <v>500</v>
      </c>
      <c r="F79" s="52">
        <f t="shared" si="27"/>
        <v>7000</v>
      </c>
      <c r="G79" s="53"/>
      <c r="H79" s="52">
        <f t="shared" si="28"/>
        <v>0</v>
      </c>
      <c r="I79" s="52">
        <f t="shared" si="29"/>
        <v>7000</v>
      </c>
    </row>
    <row r="80" spans="1:9" ht="19.5" customHeight="1">
      <c r="A80" s="11">
        <v>61</v>
      </c>
      <c r="B80" s="56" t="s">
        <v>43</v>
      </c>
      <c r="C80" s="57" t="s">
        <v>44</v>
      </c>
      <c r="D80" s="58">
        <v>25.7</v>
      </c>
      <c r="E80" s="59">
        <v>300</v>
      </c>
      <c r="F80" s="52">
        <f t="shared" si="27"/>
        <v>7710</v>
      </c>
      <c r="G80" s="53">
        <v>350</v>
      </c>
      <c r="H80" s="52">
        <f t="shared" si="28"/>
        <v>8995</v>
      </c>
      <c r="I80" s="52">
        <f t="shared" si="29"/>
        <v>16705</v>
      </c>
    </row>
    <row r="81" spans="1:9" ht="19.5" customHeight="1">
      <c r="A81" s="11">
        <v>62</v>
      </c>
      <c r="B81" s="56" t="s">
        <v>45</v>
      </c>
      <c r="C81" s="57" t="s">
        <v>22</v>
      </c>
      <c r="D81" s="60">
        <v>1.61</v>
      </c>
      <c r="E81" s="52">
        <v>5214</v>
      </c>
      <c r="F81" s="52">
        <f t="shared" si="27"/>
        <v>8394.5400000000009</v>
      </c>
      <c r="G81" s="61"/>
      <c r="H81" s="52">
        <f t="shared" si="28"/>
        <v>0</v>
      </c>
      <c r="I81" s="52">
        <f t="shared" si="29"/>
        <v>8394.5400000000009</v>
      </c>
    </row>
    <row r="82" spans="1:9" ht="19.5" customHeight="1">
      <c r="A82" s="11">
        <v>63</v>
      </c>
      <c r="B82" s="56" t="s">
        <v>46</v>
      </c>
      <c r="C82" s="57" t="s">
        <v>22</v>
      </c>
      <c r="D82" s="60">
        <v>0.8</v>
      </c>
      <c r="E82" s="52">
        <v>4100</v>
      </c>
      <c r="F82" s="52">
        <f t="shared" si="27"/>
        <v>3280</v>
      </c>
      <c r="G82" s="61"/>
      <c r="H82" s="52">
        <f t="shared" si="28"/>
        <v>0</v>
      </c>
      <c r="I82" s="52">
        <f t="shared" si="29"/>
        <v>3280</v>
      </c>
    </row>
    <row r="83" spans="1:9" ht="19.5" customHeight="1">
      <c r="A83" s="11">
        <v>64</v>
      </c>
      <c r="B83" s="62" t="s">
        <v>47</v>
      </c>
      <c r="C83" s="57" t="s">
        <v>20</v>
      </c>
      <c r="D83" s="55">
        <v>4</v>
      </c>
      <c r="E83" s="63"/>
      <c r="F83" s="52">
        <f t="shared" si="27"/>
        <v>0</v>
      </c>
      <c r="G83" s="61">
        <v>2500</v>
      </c>
      <c r="H83" s="52">
        <f t="shared" si="28"/>
        <v>10000</v>
      </c>
      <c r="I83" s="52">
        <f t="shared" si="29"/>
        <v>10000</v>
      </c>
    </row>
    <row r="84" spans="1:9" ht="19.5" customHeight="1">
      <c r="A84" s="11">
        <v>65</v>
      </c>
      <c r="B84" s="62" t="s">
        <v>48</v>
      </c>
      <c r="C84" s="57" t="s">
        <v>20</v>
      </c>
      <c r="D84" s="55">
        <v>4</v>
      </c>
      <c r="E84" s="52">
        <v>2500</v>
      </c>
      <c r="F84" s="52">
        <f t="shared" si="27"/>
        <v>10000</v>
      </c>
      <c r="G84" s="61">
        <v>2000</v>
      </c>
      <c r="H84" s="52">
        <f t="shared" si="28"/>
        <v>8000</v>
      </c>
      <c r="I84" s="52">
        <f t="shared" si="29"/>
        <v>18000</v>
      </c>
    </row>
    <row r="85" spans="1:9" ht="19.5" customHeight="1">
      <c r="A85" s="11">
        <v>66</v>
      </c>
      <c r="B85" s="78" t="s">
        <v>95</v>
      </c>
      <c r="C85" s="72" t="s">
        <v>20</v>
      </c>
      <c r="D85" s="77">
        <v>2</v>
      </c>
      <c r="E85" s="70"/>
      <c r="F85" s="70">
        <f t="shared" si="27"/>
        <v>0</v>
      </c>
      <c r="G85" s="79">
        <v>20000</v>
      </c>
      <c r="H85" s="70">
        <f t="shared" si="28"/>
        <v>40000</v>
      </c>
      <c r="I85" s="70">
        <f t="shared" si="29"/>
        <v>40000</v>
      </c>
    </row>
    <row r="86" spans="1:9" ht="18" customHeight="1">
      <c r="A86" s="11">
        <v>67</v>
      </c>
      <c r="B86" s="116" t="s">
        <v>96</v>
      </c>
      <c r="C86" s="72" t="s">
        <v>20</v>
      </c>
      <c r="D86" s="77">
        <v>2</v>
      </c>
      <c r="E86" s="70">
        <v>1600</v>
      </c>
      <c r="F86" s="70">
        <f t="shared" si="27"/>
        <v>3200</v>
      </c>
      <c r="G86" s="79"/>
      <c r="H86" s="70">
        <f t="shared" si="28"/>
        <v>0</v>
      </c>
      <c r="I86" s="70">
        <f t="shared" si="29"/>
        <v>3200</v>
      </c>
    </row>
    <row r="87" spans="1:9" ht="18" customHeight="1">
      <c r="A87" s="11">
        <v>68</v>
      </c>
      <c r="B87" s="116" t="s">
        <v>97</v>
      </c>
      <c r="C87" s="72" t="s">
        <v>26</v>
      </c>
      <c r="D87" s="77">
        <f>1.5*2</f>
        <v>3</v>
      </c>
      <c r="E87" s="70">
        <v>1200</v>
      </c>
      <c r="F87" s="70">
        <f t="shared" si="27"/>
        <v>3600</v>
      </c>
      <c r="G87" s="79"/>
      <c r="H87" s="70">
        <f t="shared" si="28"/>
        <v>0</v>
      </c>
      <c r="I87" s="70">
        <f t="shared" si="29"/>
        <v>3600</v>
      </c>
    </row>
    <row r="88" spans="1:9" ht="18" customHeight="1">
      <c r="A88" s="11">
        <v>69</v>
      </c>
      <c r="B88" s="116" t="s">
        <v>98</v>
      </c>
      <c r="C88" s="72" t="s">
        <v>20</v>
      </c>
      <c r="D88" s="77">
        <f>1*2</f>
        <v>2</v>
      </c>
      <c r="E88" s="70">
        <v>1100</v>
      </c>
      <c r="F88" s="70">
        <f t="shared" si="27"/>
        <v>2200</v>
      </c>
      <c r="G88" s="79"/>
      <c r="H88" s="70">
        <f t="shared" si="28"/>
        <v>0</v>
      </c>
      <c r="I88" s="70">
        <f t="shared" si="29"/>
        <v>2200</v>
      </c>
    </row>
    <row r="89" spans="1:9" ht="18" customHeight="1">
      <c r="A89" s="11">
        <v>70</v>
      </c>
      <c r="B89" s="116" t="s">
        <v>99</v>
      </c>
      <c r="C89" s="72" t="s">
        <v>20</v>
      </c>
      <c r="D89" s="77">
        <f>2*2</f>
        <v>4</v>
      </c>
      <c r="E89" s="70">
        <v>1950</v>
      </c>
      <c r="F89" s="70">
        <f t="shared" si="27"/>
        <v>7800</v>
      </c>
      <c r="G89" s="79"/>
      <c r="H89" s="70">
        <f t="shared" si="28"/>
        <v>0</v>
      </c>
      <c r="I89" s="70">
        <f t="shared" si="29"/>
        <v>7800</v>
      </c>
    </row>
    <row r="90" spans="1:9" ht="18" customHeight="1">
      <c r="A90" s="11">
        <v>71</v>
      </c>
      <c r="B90" s="116" t="s">
        <v>100</v>
      </c>
      <c r="C90" s="72" t="s">
        <v>26</v>
      </c>
      <c r="D90" s="77">
        <f>9*2</f>
        <v>18</v>
      </c>
      <c r="E90" s="70">
        <v>250</v>
      </c>
      <c r="F90" s="70">
        <f t="shared" ref="F90:F97" si="33">D90*E90</f>
        <v>4500</v>
      </c>
      <c r="G90" s="79"/>
      <c r="H90" s="70">
        <f t="shared" ref="H90:H97" si="34">D90*G90</f>
        <v>0</v>
      </c>
      <c r="I90" s="70">
        <f t="shared" ref="I90:I97" si="35">F90+H90</f>
        <v>4500</v>
      </c>
    </row>
    <row r="91" spans="1:9" ht="18" customHeight="1">
      <c r="A91" s="11">
        <v>72</v>
      </c>
      <c r="B91" s="116" t="s">
        <v>101</v>
      </c>
      <c r="C91" s="72" t="s">
        <v>20</v>
      </c>
      <c r="D91" s="77">
        <f>1*2</f>
        <v>2</v>
      </c>
      <c r="E91" s="70">
        <v>2500</v>
      </c>
      <c r="F91" s="70">
        <f t="shared" si="33"/>
        <v>5000</v>
      </c>
      <c r="G91" s="79"/>
      <c r="H91" s="70">
        <f t="shared" si="34"/>
        <v>0</v>
      </c>
      <c r="I91" s="70">
        <f t="shared" si="35"/>
        <v>5000</v>
      </c>
    </row>
    <row r="92" spans="1:9" ht="18" customHeight="1">
      <c r="A92" s="11">
        <v>73</v>
      </c>
      <c r="B92" s="116" t="s">
        <v>102</v>
      </c>
      <c r="C92" s="72" t="s">
        <v>20</v>
      </c>
      <c r="D92" s="77">
        <f>1*2</f>
        <v>2</v>
      </c>
      <c r="E92" s="70">
        <v>500</v>
      </c>
      <c r="F92" s="70">
        <f t="shared" si="33"/>
        <v>1000</v>
      </c>
      <c r="G92" s="79"/>
      <c r="H92" s="70">
        <f t="shared" si="34"/>
        <v>0</v>
      </c>
      <c r="I92" s="70">
        <f t="shared" si="35"/>
        <v>1000</v>
      </c>
    </row>
    <row r="93" spans="1:9" ht="18" customHeight="1">
      <c r="A93" s="11">
        <v>74</v>
      </c>
      <c r="B93" s="71" t="s">
        <v>103</v>
      </c>
      <c r="C93" s="72" t="s">
        <v>20</v>
      </c>
      <c r="D93" s="77">
        <f>1*2</f>
        <v>2</v>
      </c>
      <c r="E93" s="31" t="s">
        <v>27</v>
      </c>
      <c r="F93" s="31" t="s">
        <v>27</v>
      </c>
      <c r="G93" s="46"/>
      <c r="H93" s="31">
        <f t="shared" ref="H93:H94" si="36">D93*G93</f>
        <v>0</v>
      </c>
      <c r="I93" s="31" t="s">
        <v>27</v>
      </c>
    </row>
    <row r="94" spans="1:9" ht="18" customHeight="1">
      <c r="A94" s="11">
        <v>75</v>
      </c>
      <c r="B94" s="71" t="s">
        <v>104</v>
      </c>
      <c r="C94" s="72" t="s">
        <v>20</v>
      </c>
      <c r="D94" s="77">
        <f>1*2</f>
        <v>2</v>
      </c>
      <c r="E94" s="31" t="s">
        <v>27</v>
      </c>
      <c r="F94" s="31" t="s">
        <v>27</v>
      </c>
      <c r="G94" s="46"/>
      <c r="H94" s="31">
        <f t="shared" si="36"/>
        <v>0</v>
      </c>
      <c r="I94" s="31" t="s">
        <v>27</v>
      </c>
    </row>
    <row r="95" spans="1:9" ht="18" customHeight="1">
      <c r="A95" s="11">
        <v>76</v>
      </c>
      <c r="B95" s="71" t="s">
        <v>106</v>
      </c>
      <c r="C95" s="72" t="s">
        <v>20</v>
      </c>
      <c r="D95" s="77">
        <v>1</v>
      </c>
      <c r="E95" s="31" t="s">
        <v>27</v>
      </c>
      <c r="F95" s="31" t="s">
        <v>27</v>
      </c>
      <c r="G95" s="46"/>
      <c r="H95" s="31">
        <f t="shared" si="34"/>
        <v>0</v>
      </c>
      <c r="I95" s="31" t="s">
        <v>27</v>
      </c>
    </row>
    <row r="96" spans="1:9" ht="18" customHeight="1">
      <c r="A96" s="11">
        <v>77</v>
      </c>
      <c r="B96" s="71" t="s">
        <v>107</v>
      </c>
      <c r="C96" s="72" t="s">
        <v>20</v>
      </c>
      <c r="D96" s="77">
        <v>1</v>
      </c>
      <c r="E96" s="31" t="s">
        <v>27</v>
      </c>
      <c r="F96" s="31" t="s">
        <v>27</v>
      </c>
      <c r="G96" s="46"/>
      <c r="H96" s="31">
        <f t="shared" si="34"/>
        <v>0</v>
      </c>
      <c r="I96" s="31" t="s">
        <v>27</v>
      </c>
    </row>
    <row r="97" spans="1:10" ht="18" customHeight="1">
      <c r="A97" s="11">
        <v>78</v>
      </c>
      <c r="B97" s="71" t="s">
        <v>105</v>
      </c>
      <c r="C97" s="72" t="s">
        <v>87</v>
      </c>
      <c r="D97" s="77">
        <f>0.15+0.26</f>
        <v>0.41</v>
      </c>
      <c r="E97" s="83">
        <v>414</v>
      </c>
      <c r="F97" s="70">
        <f t="shared" si="33"/>
        <v>169.74</v>
      </c>
      <c r="G97" s="79"/>
      <c r="H97" s="70">
        <f t="shared" si="34"/>
        <v>0</v>
      </c>
      <c r="I97" s="70">
        <f t="shared" si="35"/>
        <v>169.74</v>
      </c>
    </row>
    <row r="98" spans="1:10" ht="18" customHeight="1">
      <c r="A98" s="11">
        <v>79</v>
      </c>
      <c r="B98" s="78" t="s">
        <v>94</v>
      </c>
      <c r="C98" s="72"/>
      <c r="D98" s="77"/>
      <c r="E98" s="70"/>
      <c r="F98" s="70">
        <f t="shared" ref="F98:F100" si="37">D98*E98</f>
        <v>0</v>
      </c>
      <c r="G98" s="79"/>
      <c r="H98" s="70">
        <f t="shared" ref="H98:H100" si="38">D98*G98</f>
        <v>0</v>
      </c>
      <c r="I98" s="70">
        <f t="shared" ref="I98:I100" si="39">F98+H98</f>
        <v>0</v>
      </c>
    </row>
    <row r="99" spans="1:10" ht="21.75" customHeight="1">
      <c r="A99" s="11">
        <v>80</v>
      </c>
      <c r="B99" s="71" t="s">
        <v>92</v>
      </c>
      <c r="C99" s="72" t="s">
        <v>44</v>
      </c>
      <c r="D99" s="77">
        <f>1.5*18</f>
        <v>27</v>
      </c>
      <c r="E99" s="70">
        <v>100</v>
      </c>
      <c r="F99" s="70">
        <f t="shared" si="37"/>
        <v>2700</v>
      </c>
      <c r="G99" s="79">
        <v>500</v>
      </c>
      <c r="H99" s="70">
        <f t="shared" si="38"/>
        <v>13500</v>
      </c>
      <c r="I99" s="70">
        <f t="shared" si="39"/>
        <v>16200</v>
      </c>
    </row>
    <row r="100" spans="1:10" ht="25.5" customHeight="1">
      <c r="A100" s="11">
        <v>81</v>
      </c>
      <c r="B100" s="71" t="s">
        <v>93</v>
      </c>
      <c r="C100" s="72" t="s">
        <v>44</v>
      </c>
      <c r="D100" s="77">
        <f>1.5*18</f>
        <v>27</v>
      </c>
      <c r="E100" s="70">
        <v>1000</v>
      </c>
      <c r="F100" s="70">
        <f t="shared" si="37"/>
        <v>27000</v>
      </c>
      <c r="G100" s="79">
        <v>3000</v>
      </c>
      <c r="H100" s="70">
        <f t="shared" si="38"/>
        <v>81000</v>
      </c>
      <c r="I100" s="70">
        <f t="shared" si="39"/>
        <v>108000</v>
      </c>
    </row>
    <row r="101" spans="1:10" ht="18.75" customHeight="1">
      <c r="A101" s="11">
        <v>82</v>
      </c>
      <c r="B101" s="91" t="s">
        <v>108</v>
      </c>
      <c r="C101" s="90" t="s">
        <v>20</v>
      </c>
      <c r="D101" s="77">
        <v>1</v>
      </c>
      <c r="E101" s="70"/>
      <c r="F101" s="70">
        <f t="shared" ref="F101:F118" si="40">D101*E101</f>
        <v>0</v>
      </c>
      <c r="G101" s="79">
        <v>250000</v>
      </c>
      <c r="H101" s="70">
        <f t="shared" ref="H101:H123" si="41">D101*G101</f>
        <v>250000</v>
      </c>
      <c r="I101" s="70">
        <f t="shared" ref="I101:I118" si="42">F101+H101</f>
        <v>250000</v>
      </c>
    </row>
    <row r="102" spans="1:10" s="100" customFormat="1" ht="25.5">
      <c r="A102" s="11">
        <v>83</v>
      </c>
      <c r="B102" s="105" t="s">
        <v>115</v>
      </c>
      <c r="C102" s="106" t="s">
        <v>22</v>
      </c>
      <c r="D102" s="117">
        <f>2+5.5+1.5</f>
        <v>9</v>
      </c>
      <c r="E102" s="102">
        <v>5300</v>
      </c>
      <c r="F102" s="102">
        <f t="shared" si="40"/>
        <v>47700</v>
      </c>
      <c r="G102" s="109"/>
      <c r="H102" s="102">
        <f t="shared" si="41"/>
        <v>0</v>
      </c>
      <c r="I102" s="102">
        <f t="shared" si="42"/>
        <v>47700</v>
      </c>
      <c r="J102" s="101"/>
    </row>
    <row r="103" spans="1:10" s="100" customFormat="1" ht="25.5">
      <c r="A103" s="11">
        <v>84</v>
      </c>
      <c r="B103" s="105" t="s">
        <v>116</v>
      </c>
      <c r="C103" s="106" t="s">
        <v>22</v>
      </c>
      <c r="D103" s="117">
        <f>0.8</f>
        <v>0.8</v>
      </c>
      <c r="E103" s="102">
        <v>4100</v>
      </c>
      <c r="F103" s="102">
        <f t="shared" si="40"/>
        <v>3280</v>
      </c>
      <c r="G103" s="109"/>
      <c r="H103" s="102">
        <f t="shared" si="41"/>
        <v>0</v>
      </c>
      <c r="I103" s="102">
        <f t="shared" si="42"/>
        <v>3280</v>
      </c>
      <c r="J103" s="101"/>
    </row>
    <row r="104" spans="1:10" s="100" customFormat="1" ht="18" customHeight="1">
      <c r="A104" s="11">
        <v>85</v>
      </c>
      <c r="B104" s="105" t="s">
        <v>117</v>
      </c>
      <c r="C104" s="106" t="s">
        <v>20</v>
      </c>
      <c r="D104" s="117">
        <v>1</v>
      </c>
      <c r="E104" s="102">
        <v>22010</v>
      </c>
      <c r="F104" s="102">
        <f t="shared" si="40"/>
        <v>22010</v>
      </c>
      <c r="G104" s="109"/>
      <c r="H104" s="102">
        <f t="shared" si="41"/>
        <v>0</v>
      </c>
      <c r="I104" s="102">
        <f t="shared" si="42"/>
        <v>22010</v>
      </c>
      <c r="J104" s="101"/>
    </row>
    <row r="105" spans="1:10" s="100" customFormat="1" ht="14.25" customHeight="1">
      <c r="A105" s="11">
        <v>86</v>
      </c>
      <c r="B105" s="105" t="s">
        <v>118</v>
      </c>
      <c r="C105" s="106" t="s">
        <v>20</v>
      </c>
      <c r="D105" s="117">
        <v>1</v>
      </c>
      <c r="E105" s="102">
        <v>6720</v>
      </c>
      <c r="F105" s="102">
        <f t="shared" si="40"/>
        <v>6720</v>
      </c>
      <c r="G105" s="109"/>
      <c r="H105" s="102">
        <f t="shared" si="41"/>
        <v>0</v>
      </c>
      <c r="I105" s="102">
        <f t="shared" si="42"/>
        <v>6720</v>
      </c>
      <c r="J105" s="101"/>
    </row>
    <row r="106" spans="1:10" s="100" customFormat="1" ht="17.25" customHeight="1">
      <c r="A106" s="11">
        <v>87</v>
      </c>
      <c r="B106" s="110" t="s">
        <v>39</v>
      </c>
      <c r="C106" s="107" t="s">
        <v>20</v>
      </c>
      <c r="D106" s="117">
        <v>1</v>
      </c>
      <c r="E106" s="108">
        <v>1200</v>
      </c>
      <c r="F106" s="102">
        <f t="shared" si="40"/>
        <v>1200</v>
      </c>
      <c r="G106" s="109"/>
      <c r="H106" s="102">
        <f t="shared" si="41"/>
        <v>0</v>
      </c>
      <c r="I106" s="102">
        <f t="shared" si="42"/>
        <v>1200</v>
      </c>
      <c r="J106" s="101"/>
    </row>
    <row r="107" spans="1:10" s="100" customFormat="1" ht="17.25" customHeight="1">
      <c r="A107" s="11">
        <v>88</v>
      </c>
      <c r="B107" s="110" t="s">
        <v>40</v>
      </c>
      <c r="C107" s="107" t="s">
        <v>20</v>
      </c>
      <c r="D107" s="111">
        <v>2</v>
      </c>
      <c r="E107" s="108">
        <v>1800</v>
      </c>
      <c r="F107" s="102">
        <f t="shared" si="40"/>
        <v>3600</v>
      </c>
      <c r="G107" s="109"/>
      <c r="H107" s="102">
        <f t="shared" si="41"/>
        <v>0</v>
      </c>
      <c r="I107" s="102">
        <f t="shared" si="42"/>
        <v>3600</v>
      </c>
      <c r="J107" s="101"/>
    </row>
    <row r="108" spans="1:10" s="100" customFormat="1" ht="14.25" customHeight="1">
      <c r="A108" s="11">
        <v>89</v>
      </c>
      <c r="B108" s="105" t="s">
        <v>119</v>
      </c>
      <c r="C108" s="106" t="s">
        <v>20</v>
      </c>
      <c r="D108" s="117">
        <v>1</v>
      </c>
      <c r="E108" s="102">
        <v>10890</v>
      </c>
      <c r="F108" s="102">
        <f t="shared" si="40"/>
        <v>10890</v>
      </c>
      <c r="G108" s="109"/>
      <c r="H108" s="102">
        <f t="shared" si="41"/>
        <v>0</v>
      </c>
      <c r="I108" s="102">
        <f t="shared" si="42"/>
        <v>10890</v>
      </c>
      <c r="J108" s="101"/>
    </row>
    <row r="109" spans="1:10" s="100" customFormat="1" ht="14.25" customHeight="1">
      <c r="A109" s="11">
        <v>90</v>
      </c>
      <c r="B109" s="105" t="s">
        <v>120</v>
      </c>
      <c r="C109" s="106" t="s">
        <v>20</v>
      </c>
      <c r="D109" s="117">
        <v>6</v>
      </c>
      <c r="E109" s="102">
        <v>300</v>
      </c>
      <c r="F109" s="102">
        <f t="shared" si="40"/>
        <v>1800</v>
      </c>
      <c r="G109" s="109"/>
      <c r="H109" s="102">
        <f t="shared" si="41"/>
        <v>0</v>
      </c>
      <c r="I109" s="102">
        <f t="shared" si="42"/>
        <v>1800</v>
      </c>
      <c r="J109" s="101"/>
    </row>
    <row r="110" spans="1:10" s="100" customFormat="1" ht="14.25" customHeight="1">
      <c r="A110" s="11">
        <v>91</v>
      </c>
      <c r="B110" s="105" t="s">
        <v>121</v>
      </c>
      <c r="C110" s="106" t="s">
        <v>25</v>
      </c>
      <c r="D110" s="117">
        <f>(68*2.273+68*2.273+96*1.421+96*1.758+80*1.248)/1000</f>
        <v>0.71</v>
      </c>
      <c r="E110" s="102">
        <v>79000</v>
      </c>
      <c r="F110" s="102">
        <f t="shared" si="40"/>
        <v>56090</v>
      </c>
      <c r="G110" s="109"/>
      <c r="H110" s="102">
        <f t="shared" si="41"/>
        <v>0</v>
      </c>
      <c r="I110" s="102">
        <f t="shared" si="42"/>
        <v>56090</v>
      </c>
      <c r="J110" s="101"/>
    </row>
    <row r="111" spans="1:10" s="100" customFormat="1">
      <c r="A111" s="11">
        <v>92</v>
      </c>
      <c r="B111" s="105" t="s">
        <v>122</v>
      </c>
      <c r="C111" s="106" t="s">
        <v>25</v>
      </c>
      <c r="D111" s="117">
        <f>(260*0.146)/1000</f>
        <v>0.04</v>
      </c>
      <c r="E111" s="102">
        <v>77000</v>
      </c>
      <c r="F111" s="102">
        <f t="shared" si="40"/>
        <v>3080</v>
      </c>
      <c r="G111" s="109"/>
      <c r="H111" s="102">
        <f t="shared" si="41"/>
        <v>0</v>
      </c>
      <c r="I111" s="102">
        <f t="shared" si="42"/>
        <v>3080</v>
      </c>
      <c r="J111" s="101"/>
    </row>
    <row r="112" spans="1:10" s="100" customFormat="1" ht="25.5">
      <c r="A112" s="11">
        <v>93</v>
      </c>
      <c r="B112" s="105" t="s">
        <v>123</v>
      </c>
      <c r="C112" s="106" t="s">
        <v>25</v>
      </c>
      <c r="D112" s="117">
        <f>(9.4*3.17)/1000</f>
        <v>0.03</v>
      </c>
      <c r="E112" s="102"/>
      <c r="F112" s="102">
        <f t="shared" si="40"/>
        <v>0</v>
      </c>
      <c r="G112" s="109">
        <v>50000</v>
      </c>
      <c r="H112" s="102">
        <f t="shared" si="41"/>
        <v>1500</v>
      </c>
      <c r="I112" s="102">
        <f t="shared" si="42"/>
        <v>1500</v>
      </c>
      <c r="J112" s="101"/>
    </row>
    <row r="113" spans="1:10" s="100" customFormat="1" ht="14.25" customHeight="1">
      <c r="A113" s="11">
        <v>94</v>
      </c>
      <c r="B113" s="105" t="s">
        <v>122</v>
      </c>
      <c r="C113" s="106" t="s">
        <v>25</v>
      </c>
      <c r="D113" s="117">
        <f>D112</f>
        <v>0.03</v>
      </c>
      <c r="E113" s="102">
        <v>77000</v>
      </c>
      <c r="F113" s="102">
        <f t="shared" si="40"/>
        <v>2310</v>
      </c>
      <c r="G113" s="109"/>
      <c r="H113" s="102">
        <f t="shared" si="41"/>
        <v>0</v>
      </c>
      <c r="I113" s="102">
        <f t="shared" si="42"/>
        <v>2310</v>
      </c>
      <c r="J113" s="101"/>
    </row>
    <row r="114" spans="1:10" s="100" customFormat="1" ht="14.25" customHeight="1">
      <c r="A114" s="11">
        <v>95</v>
      </c>
      <c r="B114" s="105" t="s">
        <v>43</v>
      </c>
      <c r="C114" s="106" t="s">
        <v>44</v>
      </c>
      <c r="D114" s="103">
        <f>27.04+6.76</f>
        <v>33.799999999999997</v>
      </c>
      <c r="E114" s="104">
        <v>300</v>
      </c>
      <c r="F114" s="102">
        <f t="shared" si="40"/>
        <v>10140</v>
      </c>
      <c r="G114" s="109">
        <v>350</v>
      </c>
      <c r="H114" s="102">
        <f t="shared" si="41"/>
        <v>11830</v>
      </c>
      <c r="I114" s="102">
        <f t="shared" si="42"/>
        <v>21970</v>
      </c>
      <c r="J114" s="101"/>
    </row>
    <row r="115" spans="1:10" s="100" customFormat="1" ht="14.25" customHeight="1">
      <c r="A115" s="11">
        <v>96</v>
      </c>
      <c r="B115" s="113" t="s">
        <v>47</v>
      </c>
      <c r="C115" s="106" t="s">
        <v>20</v>
      </c>
      <c r="D115" s="111">
        <v>3</v>
      </c>
      <c r="E115" s="114"/>
      <c r="F115" s="102">
        <f t="shared" si="40"/>
        <v>0</v>
      </c>
      <c r="G115" s="112">
        <v>2500</v>
      </c>
      <c r="H115" s="102">
        <f t="shared" si="41"/>
        <v>7500</v>
      </c>
      <c r="I115" s="102">
        <f t="shared" si="42"/>
        <v>7500</v>
      </c>
      <c r="J115" s="101"/>
    </row>
    <row r="116" spans="1:10" s="100" customFormat="1" ht="14.25" customHeight="1">
      <c r="A116" s="11">
        <v>97</v>
      </c>
      <c r="B116" s="113" t="s">
        <v>48</v>
      </c>
      <c r="C116" s="106" t="s">
        <v>20</v>
      </c>
      <c r="D116" s="111">
        <v>3</v>
      </c>
      <c r="E116" s="114">
        <v>2500</v>
      </c>
      <c r="F116" s="102">
        <f t="shared" si="40"/>
        <v>7500</v>
      </c>
      <c r="G116" s="112">
        <v>2000</v>
      </c>
      <c r="H116" s="102">
        <f t="shared" si="41"/>
        <v>6000</v>
      </c>
      <c r="I116" s="102">
        <f t="shared" si="42"/>
        <v>13500</v>
      </c>
      <c r="J116" s="101"/>
    </row>
    <row r="117" spans="1:10" s="100" customFormat="1" ht="14.25" customHeight="1">
      <c r="A117" s="11">
        <v>98</v>
      </c>
      <c r="B117" s="113" t="s">
        <v>124</v>
      </c>
      <c r="C117" s="106" t="s">
        <v>20</v>
      </c>
      <c r="D117" s="111">
        <v>3</v>
      </c>
      <c r="E117" s="114"/>
      <c r="F117" s="102">
        <f t="shared" si="40"/>
        <v>0</v>
      </c>
      <c r="G117" s="112">
        <v>1000</v>
      </c>
      <c r="H117" s="102">
        <f t="shared" si="41"/>
        <v>3000</v>
      </c>
      <c r="I117" s="102">
        <f t="shared" si="42"/>
        <v>3000</v>
      </c>
      <c r="J117" s="101"/>
    </row>
    <row r="118" spans="1:10" s="100" customFormat="1" ht="25.5">
      <c r="A118" s="11">
        <v>99</v>
      </c>
      <c r="B118" s="105" t="s">
        <v>125</v>
      </c>
      <c r="C118" s="106" t="s">
        <v>26</v>
      </c>
      <c r="D118" s="117">
        <f>3*0.5</f>
        <v>1.5</v>
      </c>
      <c r="E118" s="102">
        <v>13000</v>
      </c>
      <c r="F118" s="102">
        <f t="shared" si="40"/>
        <v>19500</v>
      </c>
      <c r="G118" s="109"/>
      <c r="H118" s="102">
        <f t="shared" si="41"/>
        <v>0</v>
      </c>
      <c r="I118" s="102">
        <f t="shared" si="42"/>
        <v>19500</v>
      </c>
      <c r="J118" s="101"/>
    </row>
    <row r="119" spans="1:10" ht="14.25" customHeight="1">
      <c r="A119" s="11">
        <v>100</v>
      </c>
      <c r="B119" s="18" t="s">
        <v>80</v>
      </c>
      <c r="C119" s="90" t="s">
        <v>20</v>
      </c>
      <c r="D119" s="89">
        <v>3</v>
      </c>
      <c r="E119" s="31" t="s">
        <v>27</v>
      </c>
      <c r="F119" s="31" t="s">
        <v>27</v>
      </c>
      <c r="G119" s="46"/>
      <c r="H119" s="31">
        <f t="shared" si="41"/>
        <v>0</v>
      </c>
      <c r="I119" s="31" t="s">
        <v>27</v>
      </c>
    </row>
    <row r="120" spans="1:10" ht="14.25" customHeight="1">
      <c r="A120" s="11">
        <v>101</v>
      </c>
      <c r="B120" s="18" t="s">
        <v>83</v>
      </c>
      <c r="C120" s="90" t="s">
        <v>20</v>
      </c>
      <c r="D120" s="89">
        <v>3</v>
      </c>
      <c r="E120" s="31" t="s">
        <v>27</v>
      </c>
      <c r="F120" s="31" t="s">
        <v>27</v>
      </c>
      <c r="G120" s="46"/>
      <c r="H120" s="31">
        <f t="shared" si="41"/>
        <v>0</v>
      </c>
      <c r="I120" s="31" t="s">
        <v>27</v>
      </c>
    </row>
    <row r="121" spans="1:10" ht="14.25" customHeight="1">
      <c r="A121" s="11">
        <v>102</v>
      </c>
      <c r="B121" s="118" t="s">
        <v>126</v>
      </c>
      <c r="C121" s="87"/>
      <c r="D121" s="119"/>
      <c r="E121" s="83"/>
      <c r="F121" s="83">
        <f t="shared" ref="F121:F123" si="43">D121*E121</f>
        <v>0</v>
      </c>
      <c r="G121" s="120"/>
      <c r="H121" s="83">
        <f t="shared" si="41"/>
        <v>0</v>
      </c>
      <c r="I121" s="83">
        <f t="shared" ref="I121:I123" si="44">F121+H121</f>
        <v>0</v>
      </c>
    </row>
    <row r="122" spans="1:10" ht="19.5" customHeight="1">
      <c r="A122" s="11">
        <v>103</v>
      </c>
      <c r="B122" s="121" t="s">
        <v>92</v>
      </c>
      <c r="C122" s="87" t="s">
        <v>44</v>
      </c>
      <c r="D122" s="119">
        <v>2</v>
      </c>
      <c r="E122" s="83">
        <v>100</v>
      </c>
      <c r="F122" s="83">
        <f t="shared" si="43"/>
        <v>200</v>
      </c>
      <c r="G122" s="120">
        <v>500</v>
      </c>
      <c r="H122" s="83">
        <f t="shared" si="41"/>
        <v>1000</v>
      </c>
      <c r="I122" s="83">
        <f t="shared" si="44"/>
        <v>1200</v>
      </c>
    </row>
    <row r="123" spans="1:10" ht="30.75" customHeight="1">
      <c r="A123" s="11">
        <v>104</v>
      </c>
      <c r="B123" s="121" t="s">
        <v>93</v>
      </c>
      <c r="C123" s="87" t="s">
        <v>44</v>
      </c>
      <c r="D123" s="119">
        <v>2</v>
      </c>
      <c r="E123" s="83">
        <v>1000</v>
      </c>
      <c r="F123" s="83">
        <f t="shared" si="43"/>
        <v>2000</v>
      </c>
      <c r="G123" s="120">
        <v>3000</v>
      </c>
      <c r="H123" s="83">
        <f t="shared" si="41"/>
        <v>6000</v>
      </c>
      <c r="I123" s="83">
        <f t="shared" si="44"/>
        <v>8000</v>
      </c>
    </row>
    <row r="124" spans="1:10" ht="14.25" customHeight="1">
      <c r="A124" s="11">
        <v>105</v>
      </c>
      <c r="B124" s="91" t="s">
        <v>109</v>
      </c>
      <c r="C124" s="18"/>
      <c r="D124" s="89"/>
      <c r="E124" s="115"/>
      <c r="F124" s="70">
        <f t="shared" ref="F124" si="45">D124*E124</f>
        <v>0</v>
      </c>
      <c r="G124" s="79"/>
      <c r="H124" s="70">
        <f t="shared" ref="H124:H128" si="46">D124*G124</f>
        <v>0</v>
      </c>
      <c r="I124" s="70">
        <f t="shared" ref="I124" si="47">F124+H124</f>
        <v>0</v>
      </c>
    </row>
    <row r="125" spans="1:10" ht="25.5">
      <c r="A125" s="11">
        <v>106</v>
      </c>
      <c r="B125" s="116" t="s">
        <v>110</v>
      </c>
      <c r="C125" s="90" t="s">
        <v>20</v>
      </c>
      <c r="D125" s="77">
        <v>2</v>
      </c>
      <c r="E125" s="31" t="s">
        <v>27</v>
      </c>
      <c r="F125" s="31" t="s">
        <v>27</v>
      </c>
      <c r="G125" s="46"/>
      <c r="H125" s="31">
        <f t="shared" si="46"/>
        <v>0</v>
      </c>
      <c r="I125" s="31" t="s">
        <v>27</v>
      </c>
    </row>
    <row r="126" spans="1:10" ht="25.5">
      <c r="A126" s="11">
        <v>107</v>
      </c>
      <c r="B126" s="116" t="s">
        <v>111</v>
      </c>
      <c r="C126" s="90" t="s">
        <v>20</v>
      </c>
      <c r="D126" s="77">
        <v>2</v>
      </c>
      <c r="E126" s="31" t="s">
        <v>27</v>
      </c>
      <c r="F126" s="31" t="s">
        <v>27</v>
      </c>
      <c r="G126" s="46"/>
      <c r="H126" s="31">
        <f t="shared" si="46"/>
        <v>0</v>
      </c>
      <c r="I126" s="31" t="s">
        <v>27</v>
      </c>
    </row>
    <row r="127" spans="1:10" ht="25.5">
      <c r="A127" s="11">
        <v>108</v>
      </c>
      <c r="B127" s="116" t="s">
        <v>112</v>
      </c>
      <c r="C127" s="90" t="s">
        <v>20</v>
      </c>
      <c r="D127" s="77">
        <v>2</v>
      </c>
      <c r="E127" s="31" t="s">
        <v>27</v>
      </c>
      <c r="F127" s="31" t="s">
        <v>27</v>
      </c>
      <c r="G127" s="46"/>
      <c r="H127" s="31">
        <f t="shared" si="46"/>
        <v>0</v>
      </c>
      <c r="I127" s="31" t="s">
        <v>27</v>
      </c>
    </row>
    <row r="128" spans="1:10" ht="24" customHeight="1">
      <c r="A128" s="11">
        <v>109</v>
      </c>
      <c r="B128" s="116" t="s">
        <v>113</v>
      </c>
      <c r="C128" s="90" t="s">
        <v>20</v>
      </c>
      <c r="D128" s="77">
        <v>2</v>
      </c>
      <c r="E128" s="31" t="s">
        <v>27</v>
      </c>
      <c r="F128" s="31" t="s">
        <v>27</v>
      </c>
      <c r="G128" s="46"/>
      <c r="H128" s="31">
        <f t="shared" si="46"/>
        <v>0</v>
      </c>
      <c r="I128" s="31" t="s">
        <v>27</v>
      </c>
    </row>
    <row r="129" spans="1:10" ht="24" customHeight="1">
      <c r="A129" s="11">
        <v>110</v>
      </c>
      <c r="B129" s="116" t="s">
        <v>114</v>
      </c>
      <c r="C129" s="90" t="s">
        <v>20</v>
      </c>
      <c r="D129" s="77">
        <v>2</v>
      </c>
      <c r="E129" s="31" t="s">
        <v>27</v>
      </c>
      <c r="F129" s="31" t="s">
        <v>27</v>
      </c>
      <c r="G129" s="46"/>
      <c r="H129" s="31">
        <f t="shared" ref="H129" si="48">D129*G129</f>
        <v>0</v>
      </c>
      <c r="I129" s="31" t="s">
        <v>27</v>
      </c>
      <c r="J129" s="42"/>
    </row>
    <row r="130" spans="1:10" ht="18.75" customHeight="1">
      <c r="A130" s="11">
        <v>111</v>
      </c>
      <c r="B130" s="91" t="s">
        <v>127</v>
      </c>
      <c r="C130" s="90" t="s">
        <v>20</v>
      </c>
      <c r="D130" s="77">
        <v>2</v>
      </c>
      <c r="E130" s="70"/>
      <c r="F130" s="70">
        <f t="shared" ref="F130:F149" si="49">D130*E130</f>
        <v>0</v>
      </c>
      <c r="G130" s="79">
        <v>250000</v>
      </c>
      <c r="H130" s="70">
        <f t="shared" ref="H130:H152" si="50">D130*G130</f>
        <v>500000</v>
      </c>
      <c r="I130" s="70">
        <f t="shared" ref="I130:I149" si="51">F130+H130</f>
        <v>500000</v>
      </c>
    </row>
    <row r="131" spans="1:10" s="100" customFormat="1" ht="25.5">
      <c r="A131" s="11">
        <v>112</v>
      </c>
      <c r="B131" s="105" t="s">
        <v>115</v>
      </c>
      <c r="C131" s="106" t="s">
        <v>22</v>
      </c>
      <c r="D131" s="117">
        <f>(2+4.3+1.1)*2</f>
        <v>14.8</v>
      </c>
      <c r="E131" s="102">
        <v>5300</v>
      </c>
      <c r="F131" s="102">
        <f t="shared" si="49"/>
        <v>78440</v>
      </c>
      <c r="G131" s="109"/>
      <c r="H131" s="102">
        <f t="shared" si="50"/>
        <v>0</v>
      </c>
      <c r="I131" s="102">
        <f t="shared" si="51"/>
        <v>78440</v>
      </c>
      <c r="J131" s="129"/>
    </row>
    <row r="132" spans="1:10" s="100" customFormat="1" ht="25.5">
      <c r="A132" s="11">
        <v>113</v>
      </c>
      <c r="B132" s="105" t="s">
        <v>116</v>
      </c>
      <c r="C132" s="106" t="s">
        <v>22</v>
      </c>
      <c r="D132" s="117">
        <f>0.8*2</f>
        <v>1.6</v>
      </c>
      <c r="E132" s="102">
        <v>4100</v>
      </c>
      <c r="F132" s="102">
        <f t="shared" si="49"/>
        <v>6560</v>
      </c>
      <c r="G132" s="109"/>
      <c r="H132" s="102">
        <f t="shared" si="50"/>
        <v>0</v>
      </c>
      <c r="I132" s="102">
        <f t="shared" si="51"/>
        <v>6560</v>
      </c>
      <c r="J132" s="101"/>
    </row>
    <row r="133" spans="1:10" s="100" customFormat="1" ht="18" customHeight="1">
      <c r="A133" s="11">
        <v>114</v>
      </c>
      <c r="B133" s="105" t="s">
        <v>117</v>
      </c>
      <c r="C133" s="106" t="s">
        <v>20</v>
      </c>
      <c r="D133" s="117">
        <f>1*2</f>
        <v>2</v>
      </c>
      <c r="E133" s="102">
        <v>22010</v>
      </c>
      <c r="F133" s="102">
        <f t="shared" si="49"/>
        <v>44020</v>
      </c>
      <c r="G133" s="109"/>
      <c r="H133" s="102">
        <f t="shared" si="50"/>
        <v>0</v>
      </c>
      <c r="I133" s="102">
        <f t="shared" si="51"/>
        <v>44020</v>
      </c>
      <c r="J133" s="101"/>
    </row>
    <row r="134" spans="1:10" s="100" customFormat="1" ht="14.25" customHeight="1">
      <c r="A134" s="11">
        <v>115</v>
      </c>
      <c r="B134" s="105" t="s">
        <v>118</v>
      </c>
      <c r="C134" s="106" t="s">
        <v>20</v>
      </c>
      <c r="D134" s="117">
        <f>1*2</f>
        <v>2</v>
      </c>
      <c r="E134" s="102">
        <v>6720</v>
      </c>
      <c r="F134" s="102">
        <f t="shared" si="49"/>
        <v>13440</v>
      </c>
      <c r="G134" s="109"/>
      <c r="H134" s="102">
        <f t="shared" si="50"/>
        <v>0</v>
      </c>
      <c r="I134" s="102">
        <f t="shared" si="51"/>
        <v>13440</v>
      </c>
      <c r="J134" s="101"/>
    </row>
    <row r="135" spans="1:10" s="100" customFormat="1" ht="17.25" customHeight="1">
      <c r="A135" s="11">
        <v>116</v>
      </c>
      <c r="B135" s="110" t="s">
        <v>39</v>
      </c>
      <c r="C135" s="107" t="s">
        <v>20</v>
      </c>
      <c r="D135" s="117">
        <f>1*2</f>
        <v>2</v>
      </c>
      <c r="E135" s="108">
        <v>1200</v>
      </c>
      <c r="F135" s="102">
        <f t="shared" si="49"/>
        <v>2400</v>
      </c>
      <c r="G135" s="109"/>
      <c r="H135" s="102">
        <f t="shared" si="50"/>
        <v>0</v>
      </c>
      <c r="I135" s="102">
        <f t="shared" si="51"/>
        <v>2400</v>
      </c>
      <c r="J135" s="101"/>
    </row>
    <row r="136" spans="1:10" s="100" customFormat="1" ht="17.25" customHeight="1">
      <c r="A136" s="11">
        <v>117</v>
      </c>
      <c r="B136" s="110" t="s">
        <v>40</v>
      </c>
      <c r="C136" s="107" t="s">
        <v>20</v>
      </c>
      <c r="D136" s="111">
        <f>2*1</f>
        <v>2</v>
      </c>
      <c r="E136" s="108">
        <v>1800</v>
      </c>
      <c r="F136" s="102">
        <f t="shared" si="49"/>
        <v>3600</v>
      </c>
      <c r="G136" s="109"/>
      <c r="H136" s="102">
        <f t="shared" si="50"/>
        <v>0</v>
      </c>
      <c r="I136" s="102">
        <f t="shared" si="51"/>
        <v>3600</v>
      </c>
      <c r="J136" s="101"/>
    </row>
    <row r="137" spans="1:10" s="100" customFormat="1" ht="14.25" customHeight="1">
      <c r="A137" s="11">
        <v>118</v>
      </c>
      <c r="B137" s="105" t="s">
        <v>119</v>
      </c>
      <c r="C137" s="106" t="s">
        <v>20</v>
      </c>
      <c r="D137" s="117">
        <v>2</v>
      </c>
      <c r="E137" s="102">
        <v>10890</v>
      </c>
      <c r="F137" s="102">
        <f t="shared" si="49"/>
        <v>21780</v>
      </c>
      <c r="G137" s="109"/>
      <c r="H137" s="102">
        <f t="shared" si="50"/>
        <v>0</v>
      </c>
      <c r="I137" s="102">
        <f t="shared" si="51"/>
        <v>21780</v>
      </c>
      <c r="J137" s="101"/>
    </row>
    <row r="138" spans="1:10" s="100" customFormat="1" ht="14.25" customHeight="1">
      <c r="A138" s="11">
        <v>119</v>
      </c>
      <c r="B138" s="105" t="s">
        <v>120</v>
      </c>
      <c r="C138" s="106" t="s">
        <v>20</v>
      </c>
      <c r="D138" s="117">
        <f>7*2</f>
        <v>14</v>
      </c>
      <c r="E138" s="102">
        <v>300</v>
      </c>
      <c r="F138" s="102">
        <f t="shared" si="49"/>
        <v>4200</v>
      </c>
      <c r="G138" s="109"/>
      <c r="H138" s="102">
        <f t="shared" si="50"/>
        <v>0</v>
      </c>
      <c r="I138" s="102">
        <f t="shared" si="51"/>
        <v>4200</v>
      </c>
      <c r="J138" s="101"/>
    </row>
    <row r="139" spans="1:10" s="100" customFormat="1" ht="14.25" customHeight="1">
      <c r="A139" s="11">
        <v>120</v>
      </c>
      <c r="B139" s="105" t="s">
        <v>121</v>
      </c>
      <c r="C139" s="106" t="s">
        <v>25</v>
      </c>
      <c r="D139" s="117">
        <f>(59*2.273+59*2.273+96*1.421+96*1.359+62*1.248)/1000*2</f>
        <v>1.22</v>
      </c>
      <c r="E139" s="102">
        <v>79000</v>
      </c>
      <c r="F139" s="102">
        <f t="shared" si="49"/>
        <v>96380</v>
      </c>
      <c r="G139" s="109"/>
      <c r="H139" s="102">
        <f t="shared" si="50"/>
        <v>0</v>
      </c>
      <c r="I139" s="102">
        <f t="shared" si="51"/>
        <v>96380</v>
      </c>
      <c r="J139" s="101"/>
    </row>
    <row r="140" spans="1:10" s="100" customFormat="1">
      <c r="A140" s="11">
        <v>121</v>
      </c>
      <c r="B140" s="105" t="s">
        <v>122</v>
      </c>
      <c r="C140" s="106" t="s">
        <v>25</v>
      </c>
      <c r="D140" s="117">
        <f>(208*0.146)/1000*2</f>
        <v>0.06</v>
      </c>
      <c r="E140" s="102">
        <v>77000</v>
      </c>
      <c r="F140" s="102">
        <f t="shared" si="49"/>
        <v>4620</v>
      </c>
      <c r="G140" s="109"/>
      <c r="H140" s="102">
        <f t="shared" si="50"/>
        <v>0</v>
      </c>
      <c r="I140" s="102">
        <f t="shared" si="51"/>
        <v>4620</v>
      </c>
      <c r="J140" s="101"/>
    </row>
    <row r="141" spans="1:10" s="100" customFormat="1" ht="25.5">
      <c r="A141" s="11">
        <v>122</v>
      </c>
      <c r="B141" s="105" t="s">
        <v>123</v>
      </c>
      <c r="C141" s="106" t="s">
        <v>25</v>
      </c>
      <c r="D141" s="117">
        <f>(9.4*2)/1000</f>
        <v>0.02</v>
      </c>
      <c r="E141" s="102"/>
      <c r="F141" s="102">
        <f t="shared" si="49"/>
        <v>0</v>
      </c>
      <c r="G141" s="109">
        <v>50000</v>
      </c>
      <c r="H141" s="102">
        <f t="shared" si="50"/>
        <v>1000</v>
      </c>
      <c r="I141" s="102">
        <f t="shared" si="51"/>
        <v>1000</v>
      </c>
      <c r="J141" s="101"/>
    </row>
    <row r="142" spans="1:10" s="100" customFormat="1" ht="14.25" customHeight="1">
      <c r="A142" s="11">
        <v>123</v>
      </c>
      <c r="B142" s="105" t="s">
        <v>122</v>
      </c>
      <c r="C142" s="106" t="s">
        <v>25</v>
      </c>
      <c r="D142" s="117">
        <f>D141</f>
        <v>0.02</v>
      </c>
      <c r="E142" s="102">
        <v>77000</v>
      </c>
      <c r="F142" s="102">
        <f t="shared" si="49"/>
        <v>1540</v>
      </c>
      <c r="G142" s="109"/>
      <c r="H142" s="102">
        <f t="shared" si="50"/>
        <v>0</v>
      </c>
      <c r="I142" s="102">
        <f t="shared" si="51"/>
        <v>1540</v>
      </c>
      <c r="J142" s="101"/>
    </row>
    <row r="143" spans="1:10" s="100" customFormat="1" ht="14.25" customHeight="1">
      <c r="A143" s="11">
        <v>124</v>
      </c>
      <c r="B143" s="105" t="s">
        <v>43</v>
      </c>
      <c r="C143" s="106" t="s">
        <v>44</v>
      </c>
      <c r="D143" s="103">
        <f>(20.96+6.76)*2</f>
        <v>55.44</v>
      </c>
      <c r="E143" s="104">
        <v>300</v>
      </c>
      <c r="F143" s="102">
        <f t="shared" si="49"/>
        <v>16632</v>
      </c>
      <c r="G143" s="109">
        <v>350</v>
      </c>
      <c r="H143" s="102">
        <f t="shared" si="50"/>
        <v>19404</v>
      </c>
      <c r="I143" s="102">
        <f t="shared" si="51"/>
        <v>36036</v>
      </c>
      <c r="J143" s="101"/>
    </row>
    <row r="144" spans="1:10" s="100" customFormat="1" ht="14.25" customHeight="1">
      <c r="A144" s="11">
        <v>125</v>
      </c>
      <c r="B144" s="113" t="s">
        <v>47</v>
      </c>
      <c r="C144" s="106" t="s">
        <v>20</v>
      </c>
      <c r="D144" s="111">
        <f>2*2</f>
        <v>4</v>
      </c>
      <c r="E144" s="114"/>
      <c r="F144" s="102">
        <f t="shared" si="49"/>
        <v>0</v>
      </c>
      <c r="G144" s="112">
        <v>2500</v>
      </c>
      <c r="H144" s="102">
        <f t="shared" si="50"/>
        <v>10000</v>
      </c>
      <c r="I144" s="102">
        <f t="shared" si="51"/>
        <v>10000</v>
      </c>
      <c r="J144" s="101"/>
    </row>
    <row r="145" spans="1:10" s="100" customFormat="1" ht="14.25" customHeight="1">
      <c r="A145" s="11">
        <v>126</v>
      </c>
      <c r="B145" s="113" t="s">
        <v>48</v>
      </c>
      <c r="C145" s="106" t="s">
        <v>20</v>
      </c>
      <c r="D145" s="111">
        <f>2*2</f>
        <v>4</v>
      </c>
      <c r="E145" s="114">
        <v>2500</v>
      </c>
      <c r="F145" s="102">
        <f t="shared" si="49"/>
        <v>10000</v>
      </c>
      <c r="G145" s="112">
        <v>2000</v>
      </c>
      <c r="H145" s="102">
        <f t="shared" si="50"/>
        <v>8000</v>
      </c>
      <c r="I145" s="102">
        <f t="shared" si="51"/>
        <v>18000</v>
      </c>
      <c r="J145" s="101"/>
    </row>
    <row r="146" spans="1:10" s="100" customFormat="1" ht="14.25" customHeight="1">
      <c r="A146" s="11">
        <v>127</v>
      </c>
      <c r="B146" s="113" t="s">
        <v>124</v>
      </c>
      <c r="C146" s="106" t="s">
        <v>20</v>
      </c>
      <c r="D146" s="111">
        <f>2*2</f>
        <v>4</v>
      </c>
      <c r="E146" s="114"/>
      <c r="F146" s="102">
        <f t="shared" si="49"/>
        <v>0</v>
      </c>
      <c r="G146" s="112">
        <v>1000</v>
      </c>
      <c r="H146" s="102">
        <f t="shared" si="50"/>
        <v>4000</v>
      </c>
      <c r="I146" s="102">
        <f t="shared" si="51"/>
        <v>4000</v>
      </c>
      <c r="J146" s="101"/>
    </row>
    <row r="147" spans="1:10" s="100" customFormat="1" ht="25.5">
      <c r="A147" s="11">
        <v>128</v>
      </c>
      <c r="B147" s="105" t="s">
        <v>125</v>
      </c>
      <c r="C147" s="106" t="s">
        <v>26</v>
      </c>
      <c r="D147" s="117">
        <f>2*0.5*2</f>
        <v>2</v>
      </c>
      <c r="E147" s="102">
        <v>13000</v>
      </c>
      <c r="F147" s="102">
        <f t="shared" si="49"/>
        <v>26000</v>
      </c>
      <c r="G147" s="109"/>
      <c r="H147" s="102">
        <f t="shared" si="50"/>
        <v>0</v>
      </c>
      <c r="I147" s="102">
        <f t="shared" si="51"/>
        <v>26000</v>
      </c>
      <c r="J147" s="101"/>
    </row>
    <row r="148" spans="1:10" s="5" customFormat="1" ht="26.25" customHeight="1">
      <c r="A148" s="11">
        <v>129</v>
      </c>
      <c r="B148" s="122" t="s">
        <v>88</v>
      </c>
      <c r="C148" s="123" t="s">
        <v>26</v>
      </c>
      <c r="D148" s="124">
        <f>0.3*2</f>
        <v>0.6</v>
      </c>
      <c r="E148" s="102">
        <v>13000</v>
      </c>
      <c r="F148" s="126">
        <f t="shared" si="49"/>
        <v>7800</v>
      </c>
      <c r="G148" s="127"/>
      <c r="H148" s="125">
        <f t="shared" si="50"/>
        <v>0</v>
      </c>
      <c r="I148" s="126">
        <f t="shared" si="51"/>
        <v>7800</v>
      </c>
    </row>
    <row r="149" spans="1:10" s="5" customFormat="1" ht="24.75" customHeight="1">
      <c r="A149" s="11">
        <v>130</v>
      </c>
      <c r="B149" s="122" t="s">
        <v>89</v>
      </c>
      <c r="C149" s="123" t="s">
        <v>26</v>
      </c>
      <c r="D149" s="124">
        <f>0.3*2</f>
        <v>0.6</v>
      </c>
      <c r="E149" s="125">
        <v>2500</v>
      </c>
      <c r="F149" s="126">
        <f t="shared" si="49"/>
        <v>1500</v>
      </c>
      <c r="G149" s="127"/>
      <c r="H149" s="125">
        <f t="shared" si="50"/>
        <v>0</v>
      </c>
      <c r="I149" s="126">
        <f t="shared" si="51"/>
        <v>1500</v>
      </c>
    </row>
    <row r="150" spans="1:10" ht="14.25" customHeight="1">
      <c r="A150" s="11">
        <v>131</v>
      </c>
      <c r="B150" s="118" t="s">
        <v>126</v>
      </c>
      <c r="C150" s="87"/>
      <c r="D150" s="119"/>
      <c r="E150" s="83"/>
      <c r="F150" s="83">
        <f t="shared" ref="F150:F152" si="52">D150*E150</f>
        <v>0</v>
      </c>
      <c r="G150" s="120"/>
      <c r="H150" s="83">
        <f t="shared" si="50"/>
        <v>0</v>
      </c>
      <c r="I150" s="83">
        <f t="shared" ref="I150:I152" si="53">F150+H150</f>
        <v>0</v>
      </c>
    </row>
    <row r="151" spans="1:10" ht="19.5" customHeight="1">
      <c r="A151" s="11">
        <v>132</v>
      </c>
      <c r="B151" s="121" t="s">
        <v>92</v>
      </c>
      <c r="C151" s="87" t="s">
        <v>44</v>
      </c>
      <c r="D151" s="119">
        <v>4</v>
      </c>
      <c r="E151" s="83">
        <v>100</v>
      </c>
      <c r="F151" s="83">
        <f t="shared" si="52"/>
        <v>400</v>
      </c>
      <c r="G151" s="120">
        <v>500</v>
      </c>
      <c r="H151" s="83">
        <f t="shared" si="50"/>
        <v>2000</v>
      </c>
      <c r="I151" s="83">
        <f t="shared" si="53"/>
        <v>2400</v>
      </c>
    </row>
    <row r="152" spans="1:10" ht="30.75" customHeight="1">
      <c r="A152" s="11">
        <v>133</v>
      </c>
      <c r="B152" s="121" t="s">
        <v>93</v>
      </c>
      <c r="C152" s="87" t="s">
        <v>44</v>
      </c>
      <c r="D152" s="119">
        <v>4</v>
      </c>
      <c r="E152" s="83">
        <v>1000</v>
      </c>
      <c r="F152" s="83">
        <f t="shared" si="52"/>
        <v>4000</v>
      </c>
      <c r="G152" s="120">
        <v>3000</v>
      </c>
      <c r="H152" s="83">
        <f t="shared" si="50"/>
        <v>12000</v>
      </c>
      <c r="I152" s="83">
        <f t="shared" si="53"/>
        <v>16000</v>
      </c>
    </row>
    <row r="153" spans="1:10" s="66" customFormat="1" ht="15.95" customHeight="1">
      <c r="A153" s="11">
        <v>134</v>
      </c>
      <c r="B153" s="118" t="s">
        <v>68</v>
      </c>
      <c r="C153" s="128"/>
      <c r="D153" s="128"/>
      <c r="E153" s="128"/>
      <c r="F153" s="128"/>
      <c r="G153" s="128"/>
      <c r="H153" s="128"/>
      <c r="I153" s="128"/>
    </row>
    <row r="154" spans="1:10" s="66" customFormat="1" ht="17.25" customHeight="1">
      <c r="A154" s="11">
        <v>135</v>
      </c>
      <c r="B154" s="22" t="s">
        <v>69</v>
      </c>
      <c r="C154" s="57" t="s">
        <v>26</v>
      </c>
      <c r="D154" s="68">
        <v>10</v>
      </c>
      <c r="E154" s="52">
        <f>200/1.2</f>
        <v>166.67</v>
      </c>
      <c r="F154" s="52">
        <f>D154*E154</f>
        <v>1666.7</v>
      </c>
      <c r="G154" s="67">
        <v>500</v>
      </c>
      <c r="H154" s="52">
        <f t="shared" ref="H154" si="54">D154*G154</f>
        <v>5000</v>
      </c>
      <c r="I154" s="52">
        <f t="shared" ref="I154" si="55">F154+H154</f>
        <v>6666.7</v>
      </c>
    </row>
    <row r="155" spans="1:10">
      <c r="A155" s="40"/>
      <c r="B155" s="143" t="s">
        <v>36</v>
      </c>
      <c r="C155" s="143"/>
      <c r="D155" s="143"/>
      <c r="E155" s="143"/>
      <c r="F155" s="41">
        <f>SUM(F19:F154)</f>
        <v>7013184.9400000004</v>
      </c>
      <c r="G155" s="48"/>
      <c r="H155" s="41">
        <f>SUM(H19:H154)</f>
        <v>25695980</v>
      </c>
      <c r="I155" s="41">
        <f>SUM(I19:I154)</f>
        <v>32709164.940000001</v>
      </c>
    </row>
    <row r="156" spans="1:10">
      <c r="A156" s="40"/>
      <c r="B156" s="131" t="s">
        <v>37</v>
      </c>
      <c r="C156" s="132"/>
      <c r="D156" s="132"/>
      <c r="E156" s="132"/>
      <c r="F156" s="132"/>
      <c r="G156" s="132"/>
      <c r="H156" s="133"/>
      <c r="I156" s="41">
        <f>I157-I155</f>
        <v>6541832.9900000002</v>
      </c>
    </row>
    <row r="157" spans="1:10">
      <c r="A157" s="40"/>
      <c r="B157" s="131" t="s">
        <v>38</v>
      </c>
      <c r="C157" s="132"/>
      <c r="D157" s="132"/>
      <c r="E157" s="132"/>
      <c r="F157" s="132"/>
      <c r="G157" s="132"/>
      <c r="H157" s="133"/>
      <c r="I157" s="41">
        <f>I155*1.2</f>
        <v>39250997.93</v>
      </c>
    </row>
    <row r="161" spans="1:9">
      <c r="B161" s="42"/>
      <c r="I161" s="42"/>
    </row>
    <row r="162" spans="1:9">
      <c r="B162" s="42"/>
      <c r="I162" s="42"/>
    </row>
    <row r="163" spans="1:9">
      <c r="B163" s="42"/>
    </row>
    <row r="164" spans="1:9">
      <c r="B164" s="42"/>
    </row>
    <row r="165" spans="1:9" s="3" customFormat="1">
      <c r="A165" s="1"/>
      <c r="B165" s="1"/>
      <c r="C165" s="1"/>
      <c r="D165" s="4"/>
      <c r="E165" s="5"/>
      <c r="F165" s="1"/>
      <c r="G165" s="49"/>
      <c r="H165" s="1"/>
      <c r="I165" s="1"/>
    </row>
    <row r="166" spans="1:9" s="3" customFormat="1">
      <c r="A166" s="1"/>
      <c r="B166" s="1"/>
      <c r="C166" s="1"/>
      <c r="D166" s="4"/>
      <c r="E166" s="5"/>
      <c r="F166" s="1"/>
      <c r="G166" s="49"/>
      <c r="H166" s="1"/>
      <c r="I166" s="42"/>
    </row>
    <row r="167" spans="1:9" s="3" customFormat="1">
      <c r="A167" s="1"/>
      <c r="B167" s="1"/>
      <c r="C167" s="1"/>
      <c r="D167" s="4"/>
      <c r="E167" s="5"/>
      <c r="F167" s="1"/>
      <c r="G167" s="49"/>
      <c r="H167" s="1"/>
      <c r="I167" s="42"/>
    </row>
  </sheetData>
  <mergeCells count="21">
    <mergeCell ref="F1:I1"/>
    <mergeCell ref="F2:I2"/>
    <mergeCell ref="F3:I3"/>
    <mergeCell ref="F4:I4"/>
    <mergeCell ref="F5:I5"/>
    <mergeCell ref="A8:I8"/>
    <mergeCell ref="A9:I9"/>
    <mergeCell ref="A10:I10"/>
    <mergeCell ref="A11:I11"/>
    <mergeCell ref="A13:I13"/>
    <mergeCell ref="A14:I14"/>
    <mergeCell ref="E17:F17"/>
    <mergeCell ref="G17:H17"/>
    <mergeCell ref="B155:E155"/>
    <mergeCell ref="B156:H156"/>
    <mergeCell ref="I17:I18"/>
    <mergeCell ref="B157:H157"/>
    <mergeCell ref="A17:A18"/>
    <mergeCell ref="B17:B18"/>
    <mergeCell ref="C17:C18"/>
    <mergeCell ref="D17:D18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2гп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urist2</cp:lastModifiedBy>
  <dcterms:created xsi:type="dcterms:W3CDTF">2015-06-05T18:19:00Z</dcterms:created>
  <dcterms:modified xsi:type="dcterms:W3CDTF">2025-07-18T05:29:33Z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4904C71A6E804A5AABA04938B100A1F2_12</vt:lpwstr>
  </property>
  <property fmtid="{D5CDD505-2E9C-101B-9397-08002B2CF9AE}" pid="3" name="KSOProductBuildVer">
    <vt:lpwstr>1049-12.2.0.20795</vt:lpwstr>
  </property>
</Properties>
</file>