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FE25BF80-71FA-48EF-86C5-B86D559886C4}" xr6:coauthVersionLast="37" xr6:coauthVersionMax="45" xr10:uidLastSave="{00000000-0000-0000-0000-000000000000}"/>
  <bookViews>
    <workbookView xWindow="0" yWindow="0" windowWidth="20205" windowHeight="8340" xr2:uid="{00000000-000D-0000-FFFF-FFFF00000000}"/>
  </bookViews>
  <sheets>
    <sheet name="Лист1" sheetId="1" r:id="rId1"/>
  </sheets>
  <calcPr calcId="17902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4" i="1" l="1"/>
  <c r="AC13" i="1"/>
  <c r="AC12" i="1"/>
  <c r="AA12" i="1"/>
  <c r="Z13" i="1"/>
  <c r="AA13" i="1"/>
  <c r="Z12" i="1"/>
  <c r="AB13" i="1"/>
  <c r="AB12" i="1"/>
</calcChain>
</file>

<file path=xl/sharedStrings.xml><?xml version="1.0" encoding="utf-8"?>
<sst xmlns="http://schemas.openxmlformats.org/spreadsheetml/2006/main" count="87" uniqueCount="66">
  <si>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</si>
  <si>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</si>
  <si>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</si>
  <si>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</si>
  <si>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</si>
  <si>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</si>
  <si>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</si>
  <si>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</si>
  <si>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</si>
  <si>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</si>
  <si>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</si>
  <si>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</si>
  <si>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</si>
  <si>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</si>
  <si>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</si>
  <si>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</si>
  <si>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</si>
  <si>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</si>
  <si>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</si>
  <si>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</si>
  <si>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</si>
  <si>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</si>
  <si>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</si>
  <si>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</si>
  <si>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</si>
  <si>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</si>
  <si>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</si>
  <si>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</si>
  <si>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</si>
  <si>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</si>
  <si>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</si>
  <si>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</si>
  <si>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</si>
  <si>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</si>
  <si>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</si>
  <si>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</si>
  <si>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</si>
  <si>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</si>
  <si>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</si>
  <si>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</si>
  <si>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</si>
  <si>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</si>
  <si>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</si>
  <si>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</si>
  <si>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</si>
  <si>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</si>
  <si>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</si>
  <si>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</si>
  <si>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</si>
  <si>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</si>
  <si>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</si>
  <si>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упак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</si>
  <si>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</si>
  <si>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</si>
  <si>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</si>
  <si>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</si>
  <si>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</si>
  <si>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</si>
  <si>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</si>
  <si>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</si>
  <si>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Нетакимаб, раствор для подкожного введения, 60 мг/мл, 1 мл - шприцы (2) / в комплекте с салфетками спиртовыми - 2 шт. / - пачки картонные</t>
  </si>
  <si>
    <t>Левилимаб, раствор для подкожного введения, 162 мг, 0.9 мл - шприцы (2) / в комплекте с салфетками спиртовыми - 2 шт. / - пачки картонные</t>
  </si>
  <si>
    <t>На основании проведенного анализа рынка и расчетов, НМЦК составляет: 4835504,00 рублей.</t>
  </si>
  <si>
    <t>Дата подготовки обоснования НМЦК:09.12.2025</t>
  </si>
  <si>
    <t>/ Мулаев А.А.</t>
  </si>
  <si>
    <t>Начальник отдела госзакупок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</si>
</sst>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53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25</xdr:col>
      <xdr:colOff>123825</xdr:colOff>
      <xdr:row>10</xdr:row>
      <xdr:rowOff>76200</xdr:rowOff>
    </xdr:from>
    <xdr:ext cx="1066800" cy="525780"/>
    <xdr:pic>
      <xdr:nvPicPr>
        <xdr:cNvPr id="25" name="Picture 2">
          <a:extLst>
            <a:ext uri="{FF2B5EF4-FFF2-40B4-BE49-F238E27FC236}">
              <a16:creationId xmlns:a16="http://schemas.microsoft.com/office/drawing/2014/main" id="{6FFAD609-0838-477B-900C-7543923E2B91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3550" y="4667250"/>
          <a:ext cx="1066800" cy="52578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26</xdr:col>
      <xdr:colOff>180976</xdr:colOff>
      <xdr:row>10</xdr:row>
      <xdr:rowOff>152399</xdr:rowOff>
    </xdr:from>
    <xdr:ext cx="1181100" cy="456565"/>
    <xdr:pic>
      <xdr:nvPicPr>
        <xdr:cNvPr id="26" name="Picture 1">
          <a:extLst>
            <a:ext uri="{FF2B5EF4-FFF2-40B4-BE49-F238E27FC236}">
              <a16:creationId xmlns:a16="http://schemas.microsoft.com/office/drawing/2014/main" id="{FE5A9F71-3B02-4271-A0EF-D9E66F14006F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82301" y="4743449"/>
          <a:ext cx="1181100" cy="45656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E27"/>
  <sheetViews>
    <sheetView tabSelected="1" view="pageBreakPreview" topLeftCell="A9" zoomScaleNormal="100" zoomScaleSheetLayoutView="100" workbookViewId="0">
      <selection activeCell="A23" sqref="A23:C23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7" style="3" customWidth="1"/>
    <col min="5" max="5" width="8.85546875" style="3" customWidth="1"/>
    <col min="6" max="8" width="22" style="12" customWidth="1"/>
    <col min="9" max="25" width="22" style="12" hidden="1" customWidth="1"/>
    <col min="26" max="26" width="20.5703125" style="12" customWidth="1"/>
    <col min="27" max="27" width="23" style="12" customWidth="1"/>
    <col min="28" max="28" width="15.140625" style="12" customWidth="1"/>
    <col min="29" max="29" width="27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3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31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 x14ac:dyDescent="0.25">
      <c r="A6" s="30" t="s">
        <v>2</v>
      </c>
      <c r="B6" s="30"/>
      <c r="C6" s="31" t="s">
        <v>58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31" ht="42" customHeight="1" x14ac:dyDescent="0.25">
      <c r="A7" s="30" t="s">
        <v>56</v>
      </c>
      <c r="B7" s="30"/>
      <c r="C7" s="31" t="s">
        <v>57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</row>
    <row r="8" spans="1:31" ht="43.5" customHeight="1" x14ac:dyDescent="0.25">
      <c r="A8" s="25" t="s">
        <v>55</v>
      </c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8"/>
    </row>
    <row r="9" spans="1:31" ht="125.25" customHeight="1" x14ac:dyDescent="0.25">
      <c r="A9" s="32" t="s">
        <v>3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</row>
    <row r="10" spans="1:31" ht="30" customHeight="1" x14ac:dyDescent="0.25">
      <c r="A10" s="30" t="s">
        <v>4</v>
      </c>
      <c r="B10" s="30" t="s">
        <v>5</v>
      </c>
      <c r="C10" s="30"/>
      <c r="D10" s="30" t="s">
        <v>6</v>
      </c>
      <c r="E10" s="33" t="s">
        <v>7</v>
      </c>
      <c r="F10" s="6" t="s">
        <v>52</v>
      </c>
      <c r="G10" s="6" t="s">
        <v>53</v>
      </c>
      <c r="H10" s="6" t="s">
        <v>54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7" t="s">
        <v>25</v>
      </c>
      <c r="AA10" s="7" t="s">
        <v>26</v>
      </c>
      <c r="AB10" s="33" t="s">
        <v>59</v>
      </c>
      <c r="AC10" s="8" t="s">
        <v>27</v>
      </c>
    </row>
    <row r="11" spans="1:31" ht="45" customHeight="1" x14ac:dyDescent="0.25">
      <c r="A11" s="30"/>
      <c r="B11" s="30"/>
      <c r="C11" s="30"/>
      <c r="D11" s="30"/>
      <c r="E11" s="33"/>
      <c r="F11" s="6" t="s">
        <v>28</v>
      </c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9"/>
      <c r="AA11" s="9"/>
      <c r="AB11" s="33"/>
      <c r="AC11" s="10"/>
    </row>
    <row r="12" spans="1:31" ht="52.5" customHeight="1" x14ac:dyDescent="0.25">
      <c r="A12" s="11" t="s">
        <v>50</v>
      </c>
      <c r="B12" s="49" t="s">
        <v>60</v>
      </c>
      <c r="C12" s="50"/>
      <c r="D12" s="11" t="s">
        <v>51</v>
      </c>
      <c r="E12" s="51">
        <v>110</v>
      </c>
      <c r="F12" s="6">
        <v>22000</v>
      </c>
      <c r="G12" s="6">
        <v>21989.5</v>
      </c>
      <c r="H12" s="6">
        <v>22010.5</v>
      </c>
      <c r="I12" s="6" t="s">
        <v>29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>
        <f>SQRT(((SUM((POWER(F12-AB12,2)),(POWER(G12-AB12,2)),(POWER(H12-AB12,2)),)/(3-1))))</f>
        <v>10.5</v>
      </c>
      <c r="AA12" s="6">
        <f>Z12/AB12*100</f>
        <v>4.7727272727272729E-2</v>
      </c>
      <c r="AB12" s="6">
        <f>ROUND((F12+G12+H12)/3,2)</f>
        <v>22000</v>
      </c>
      <c r="AC12" s="6">
        <f>E12*AB12</f>
        <v>2420000</v>
      </c>
      <c r="AD12" s="12"/>
      <c r="AE12" s="12"/>
    </row>
    <row r="13" spans="1:31" ht="52.5" customHeight="1" x14ac:dyDescent="0.25">
      <c r="A13" s="24">
        <v>2</v>
      </c>
      <c r="B13" s="49" t="s">
        <v>61</v>
      </c>
      <c r="C13" s="50"/>
      <c r="D13" s="23" t="s">
        <v>51</v>
      </c>
      <c r="E13" s="52">
        <v>42</v>
      </c>
      <c r="F13" s="48">
        <v>57512</v>
      </c>
      <c r="G13" s="48">
        <v>57501.5</v>
      </c>
      <c r="H13" s="48">
        <v>57522.5</v>
      </c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6">
        <f>SQRT(((SUM((POWER(F13-AB13,2)),(POWER(G13-AB13,2)),(POWER(H13-AB13,2)),)/(3-1))))</f>
        <v>10.5</v>
      </c>
      <c r="AA13" s="6">
        <f>Z13/AB13*100</f>
        <v>1.8257059396299902E-2</v>
      </c>
      <c r="AB13" s="6">
        <f>ROUND((F13+G13+H13)/3,2)</f>
        <v>57512</v>
      </c>
      <c r="AC13" s="6">
        <f>E13*AB13</f>
        <v>2415504</v>
      </c>
      <c r="AD13" s="12"/>
      <c r="AE13" s="12"/>
    </row>
    <row r="14" spans="1:31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B14" s="11" t="s">
        <v>46</v>
      </c>
      <c r="AC14" s="6">
        <f>SUM(AC12:AC13)</f>
        <v>4835504</v>
      </c>
    </row>
    <row r="15" spans="1:31" ht="39" customHeight="1" x14ac:dyDescent="0.25">
      <c r="A15" s="37" t="s">
        <v>62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9"/>
    </row>
    <row r="16" spans="1:31" ht="15" customHeight="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ht="15" customHeight="1" x14ac:dyDescent="0.25">
      <c r="A17" s="40" t="s">
        <v>63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</row>
    <row r="18" spans="1:29" ht="15" customHeight="1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</row>
    <row r="19" spans="1:29" ht="15" customHeight="1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</row>
    <row r="20" spans="1:29" ht="15.75" thickBot="1" x14ac:dyDescent="0.3">
      <c r="A20" s="1"/>
      <c r="B20" s="1"/>
      <c r="C20" s="1"/>
      <c r="D20" s="1"/>
      <c r="E20" s="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9" ht="15.75" thickBot="1" x14ac:dyDescent="0.3">
      <c r="A21" s="42" t="s">
        <v>47</v>
      </c>
      <c r="B21" s="43"/>
      <c r="C21" s="43"/>
      <c r="D21" s="1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9" x14ac:dyDescent="0.25">
      <c r="A22" s="44" t="s">
        <v>65</v>
      </c>
      <c r="B22" s="45"/>
      <c r="C22" s="45"/>
      <c r="D22" s="14"/>
      <c r="E22" s="1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9" ht="15.75" thickBot="1" x14ac:dyDescent="0.3">
      <c r="A23" s="46" t="s">
        <v>48</v>
      </c>
      <c r="B23" s="47"/>
      <c r="C23" s="47"/>
      <c r="D23" s="16"/>
      <c r="E23" s="1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9" x14ac:dyDescent="0.25">
      <c r="A24" s="44" t="s">
        <v>64</v>
      </c>
      <c r="B24" s="45"/>
      <c r="C24" s="45"/>
      <c r="D24" s="17"/>
      <c r="E24" s="1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9" ht="16.5" thickBot="1" x14ac:dyDescent="0.3">
      <c r="A25" s="34" t="s">
        <v>49</v>
      </c>
      <c r="B25" s="35"/>
      <c r="C25" s="35"/>
      <c r="D25" s="18"/>
      <c r="E25" s="19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3"/>
      <c r="AA25" s="3"/>
      <c r="AB25" s="3"/>
    </row>
    <row r="26" spans="1:29" ht="15.75" x14ac:dyDescent="0.25">
      <c r="A26" s="21"/>
      <c r="B26" s="21"/>
      <c r="C26" s="21"/>
      <c r="D26" s="21"/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3"/>
      <c r="AA26" s="3"/>
      <c r="AB26" s="3"/>
    </row>
    <row r="27" spans="1:29" ht="15.75" x14ac:dyDescent="0.25">
      <c r="A27" s="22" t="s">
        <v>0</v>
      </c>
    </row>
  </sheetData>
  <mergeCells count="25">
    <mergeCell ref="A25:C25"/>
    <mergeCell ref="B12:C12"/>
    <mergeCell ref="A14:Z14"/>
    <mergeCell ref="A15:AC15"/>
    <mergeCell ref="A16:AC16"/>
    <mergeCell ref="A17:AC17"/>
    <mergeCell ref="A18:AC18"/>
    <mergeCell ref="A19:AC19"/>
    <mergeCell ref="A21:C21"/>
    <mergeCell ref="A22:C22"/>
    <mergeCell ref="A23:C23"/>
    <mergeCell ref="A24:C24"/>
    <mergeCell ref="B13:C13"/>
    <mergeCell ref="A9:AC9"/>
    <mergeCell ref="A10:A11"/>
    <mergeCell ref="B10:C11"/>
    <mergeCell ref="D10:D11"/>
    <mergeCell ref="E10:E11"/>
    <mergeCell ref="AB10:AB11"/>
    <mergeCell ref="A8:AC8"/>
    <mergeCell ref="A3:AC3"/>
    <mergeCell ref="A6:B6"/>
    <mergeCell ref="C6:AC6"/>
    <mergeCell ref="A7:B7"/>
    <mergeCell ref="C7:AC7"/>
  </mergeCells>
  <pageMargins left="0.39370078740157483" right="0.39370078740157483" top="0.39370078740157483" bottom="0.39370078740157483" header="0" footer="0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2025-12-10T12:00:37Z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