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/>
  </bookViews>
  <sheets>
    <sheet name="расчет стоимости" sheetId="1" r:id="rId1"/>
  </sheets>
  <definedNames>
    <definedName name="_xlnm._FilterDatabase" localSheetId="0" hidden="1">'расчет стоимости'!$A$4:$AD$55</definedName>
    <definedName name="_xlnm.Print_Area" localSheetId="0">'расчет стоимости'!$A$2:$AD$55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9" i="1" l="1"/>
  <c r="AE58" i="1"/>
  <c r="AV6" i="1" l="1"/>
  <c r="AX6" i="1"/>
  <c r="AY6" i="1"/>
  <c r="BB6" i="1"/>
  <c r="AV7" i="1"/>
  <c r="AX7" i="1"/>
  <c r="AY7" i="1"/>
  <c r="BB7" i="1" s="1"/>
  <c r="AV8" i="1"/>
  <c r="AX8" i="1"/>
  <c r="AY8" i="1"/>
  <c r="BB8" i="1"/>
  <c r="AV9" i="1"/>
  <c r="AX9" i="1"/>
  <c r="AY9" i="1"/>
  <c r="BB9" i="1"/>
  <c r="AV10" i="1"/>
  <c r="AX10" i="1"/>
  <c r="AZ10" i="1"/>
  <c r="AV11" i="1"/>
  <c r="AX11" i="1"/>
  <c r="AY11" i="1"/>
  <c r="BB14" i="1"/>
  <c r="BB15" i="1"/>
  <c r="BB16" i="1"/>
  <c r="BB17" i="1"/>
  <c r="BB18" i="1"/>
  <c r="BB19" i="1"/>
  <c r="BB20" i="1"/>
  <c r="BB21" i="1"/>
  <c r="AZ22" i="1"/>
  <c r="AZ23" i="1"/>
  <c r="BD26" i="1"/>
  <c r="BE26" i="1"/>
  <c r="BB26" i="1" s="1"/>
  <c r="BD27" i="1"/>
  <c r="BE27" i="1"/>
  <c r="BB27" i="1" s="1"/>
  <c r="BD28" i="1"/>
  <c r="BE28" i="1"/>
  <c r="BB28" i="1" s="1"/>
  <c r="BD29" i="1"/>
  <c r="BE29" i="1"/>
  <c r="BB29" i="1" s="1"/>
  <c r="BD30" i="1"/>
  <c r="BE30" i="1"/>
  <c r="BB30" i="1" s="1"/>
  <c r="BD31" i="1"/>
  <c r="BE31" i="1"/>
  <c r="BB31" i="1" s="1"/>
  <c r="BD32" i="1"/>
  <c r="BE32" i="1"/>
  <c r="BB32" i="1" s="1"/>
  <c r="BD33" i="1"/>
  <c r="BE33" i="1"/>
  <c r="BB33" i="1" s="1"/>
  <c r="AZ34" i="1"/>
  <c r="BD34" i="1"/>
  <c r="BD35" i="1"/>
  <c r="BE35" i="1"/>
  <c r="AV46" i="1"/>
  <c r="AZ46" i="1"/>
  <c r="BB46" i="1"/>
  <c r="AZ51" i="1"/>
  <c r="AZ52" i="1"/>
  <c r="AZ53" i="1"/>
  <c r="AV54" i="1"/>
  <c r="AZ54" i="1"/>
  <c r="BB54" i="1"/>
  <c r="O10" i="1"/>
  <c r="AY10" i="1" s="1"/>
  <c r="O22" i="1"/>
  <c r="O34" i="1"/>
  <c r="BE34" i="1" s="1"/>
  <c r="O46" i="1"/>
  <c r="O54" i="1"/>
  <c r="U57" i="1"/>
  <c r="AE57" i="1" s="1"/>
  <c r="U49" i="1"/>
  <c r="AE49" i="1" s="1"/>
  <c r="U50" i="1"/>
  <c r="AE50" i="1" s="1"/>
  <c r="U51" i="1"/>
  <c r="AE51" i="1" s="1"/>
  <c r="U52" i="1"/>
  <c r="AE52" i="1" s="1"/>
  <c r="U53" i="1"/>
  <c r="AE53" i="1" s="1"/>
  <c r="U39" i="1"/>
  <c r="AE39" i="1" s="1"/>
  <c r="U40" i="1"/>
  <c r="AE40" i="1" s="1"/>
  <c r="U41" i="1"/>
  <c r="AE41" i="1" s="1"/>
  <c r="U42" i="1"/>
  <c r="AE42" i="1" s="1"/>
  <c r="U43" i="1"/>
  <c r="AE43" i="1" s="1"/>
  <c r="U44" i="1"/>
  <c r="AE44" i="1" s="1"/>
  <c r="U45" i="1"/>
  <c r="AE45" i="1" s="1"/>
  <c r="U38" i="1"/>
  <c r="AE38" i="1" s="1"/>
  <c r="U35" i="1"/>
  <c r="AE35" i="1" s="1"/>
  <c r="U23" i="1"/>
  <c r="AE23" i="1" s="1"/>
  <c r="U11" i="1"/>
  <c r="AE11" i="1" s="1"/>
  <c r="BB10" i="1" l="1"/>
  <c r="BB22" i="1"/>
  <c r="AV12" i="1"/>
  <c r="BD36" i="1"/>
  <c r="AX12" i="1"/>
  <c r="BB34" i="1"/>
  <c r="U54" i="1"/>
  <c r="AE54" i="1" s="1"/>
  <c r="AE55" i="1" s="1"/>
  <c r="U46" i="1"/>
  <c r="AE46" i="1" s="1"/>
  <c r="AE47" i="1" s="1"/>
  <c r="U27" i="1"/>
  <c r="AE27" i="1" s="1"/>
  <c r="U28" i="1"/>
  <c r="AE28" i="1" s="1"/>
  <c r="U29" i="1"/>
  <c r="AE29" i="1" s="1"/>
  <c r="U30" i="1"/>
  <c r="AE30" i="1" s="1"/>
  <c r="U31" i="1"/>
  <c r="AE31" i="1" s="1"/>
  <c r="U32" i="1"/>
  <c r="AE32" i="1" s="1"/>
  <c r="U33" i="1"/>
  <c r="AE33" i="1" s="1"/>
  <c r="U26" i="1"/>
  <c r="AE26" i="1" s="1"/>
  <c r="U21" i="1"/>
  <c r="AE21" i="1" s="1"/>
  <c r="U20" i="1"/>
  <c r="AE20" i="1" s="1"/>
  <c r="U18" i="1"/>
  <c r="AE18" i="1" s="1"/>
  <c r="U17" i="1"/>
  <c r="AE17" i="1" s="1"/>
  <c r="U15" i="1"/>
  <c r="AE15" i="1" s="1"/>
  <c r="U16" i="1"/>
  <c r="AE16" i="1" s="1"/>
  <c r="U14" i="1"/>
  <c r="AE14" i="1" s="1"/>
  <c r="U22" i="1" l="1"/>
  <c r="AE22" i="1" s="1"/>
  <c r="U19" i="1"/>
  <c r="AE19" i="1" s="1"/>
  <c r="AE24" i="1" s="1"/>
  <c r="U6" i="1"/>
  <c r="AE6" i="1" s="1"/>
  <c r="U7" i="1"/>
  <c r="AE7" i="1" s="1"/>
  <c r="U8" i="1"/>
  <c r="AE8" i="1" s="1"/>
  <c r="U9" i="1"/>
  <c r="AE9" i="1" s="1"/>
  <c r="U10" i="1" l="1"/>
  <c r="AE10" i="1" s="1"/>
  <c r="AE12" i="1" s="1"/>
  <c r="BF57" i="1" l="1"/>
  <c r="BF49" i="1"/>
  <c r="BF50" i="1"/>
  <c r="BF51" i="1"/>
  <c r="BF52" i="1"/>
  <c r="BF53" i="1"/>
  <c r="BF54" i="1"/>
  <c r="BF39" i="1"/>
  <c r="BF40" i="1"/>
  <c r="BF41" i="1"/>
  <c r="BF42" i="1"/>
  <c r="BF43" i="1"/>
  <c r="BF44" i="1"/>
  <c r="BF45" i="1"/>
  <c r="BF46" i="1"/>
  <c r="BF38" i="1"/>
  <c r="BF27" i="1"/>
  <c r="BF28" i="1"/>
  <c r="BF29" i="1"/>
  <c r="BF30" i="1"/>
  <c r="BF31" i="1"/>
  <c r="BF32" i="1"/>
  <c r="BF33" i="1"/>
  <c r="BF34" i="1"/>
  <c r="BF35" i="1"/>
  <c r="BF26" i="1"/>
  <c r="BF15" i="1"/>
  <c r="BF16" i="1"/>
  <c r="BF17" i="1"/>
  <c r="BF18" i="1"/>
  <c r="BF19" i="1"/>
  <c r="BF20" i="1"/>
  <c r="BF21" i="1"/>
  <c r="BF22" i="1"/>
  <c r="BF23" i="1"/>
  <c r="BF14" i="1"/>
  <c r="BF6" i="1"/>
  <c r="BF7" i="1"/>
  <c r="BF8" i="1"/>
  <c r="BF9" i="1"/>
  <c r="BF10" i="1"/>
  <c r="BF11" i="1"/>
  <c r="BG57" i="1" l="1"/>
  <c r="U34" i="1" l="1"/>
  <c r="AE34" i="1" s="1"/>
  <c r="AE36" i="1" s="1"/>
  <c r="BG58" i="1"/>
  <c r="Y27" i="1" l="1"/>
  <c r="Y28" i="1"/>
  <c r="Y29" i="1"/>
  <c r="Y30" i="1"/>
  <c r="Y31" i="1"/>
  <c r="Y32" i="1"/>
  <c r="Y33" i="1"/>
  <c r="Y34" i="1"/>
  <c r="Y35" i="1"/>
  <c r="Y26" i="1"/>
  <c r="BG27" i="1"/>
  <c r="BG28" i="1"/>
  <c r="BG29" i="1"/>
  <c r="BG30" i="1"/>
  <c r="BG31" i="1"/>
  <c r="BG32" i="1"/>
  <c r="BG33" i="1"/>
  <c r="BG34" i="1"/>
  <c r="BG35" i="1"/>
  <c r="BG26" i="1"/>
  <c r="BG6" i="1"/>
  <c r="BG7" i="1"/>
  <c r="BG8" i="1"/>
  <c r="BG9" i="1"/>
  <c r="BG10" i="1"/>
  <c r="BG11" i="1"/>
  <c r="Y6" i="1"/>
  <c r="Y7" i="1"/>
  <c r="Y8" i="1"/>
  <c r="Y9" i="1"/>
  <c r="Y10" i="1"/>
  <c r="Y11" i="1"/>
  <c r="BG36" i="1" l="1"/>
  <c r="BG12" i="1"/>
  <c r="BG15" i="1" l="1"/>
  <c r="BG16" i="1"/>
  <c r="BG17" i="1"/>
  <c r="BG18" i="1"/>
  <c r="BG19" i="1"/>
  <c r="BG20" i="1"/>
  <c r="BG21" i="1"/>
  <c r="BG22" i="1"/>
  <c r="BG23" i="1"/>
  <c r="BG14" i="1"/>
  <c r="BG49" i="1"/>
  <c r="BG50" i="1"/>
  <c r="BG51" i="1"/>
  <c r="BG52" i="1"/>
  <c r="BG53" i="1"/>
  <c r="BG54" i="1"/>
  <c r="BG39" i="1"/>
  <c r="BG40" i="1"/>
  <c r="BG41" i="1"/>
  <c r="BG42" i="1"/>
  <c r="BG43" i="1"/>
  <c r="BG44" i="1"/>
  <c r="BG45" i="1"/>
  <c r="BG46" i="1"/>
  <c r="BG38" i="1"/>
  <c r="BG55" i="1" l="1"/>
  <c r="BG47" i="1"/>
  <c r="BG24" i="1"/>
  <c r="AR3" i="1"/>
  <c r="AS3" i="1"/>
  <c r="AK3" i="1"/>
  <c r="AI3" i="1"/>
  <c r="BG60" i="1" l="1"/>
  <c r="AL3" i="1"/>
  <c r="AP3" i="1"/>
  <c r="AO3" i="1"/>
  <c r="AQ3" i="1"/>
  <c r="AN3" i="1"/>
  <c r="AM3" i="1"/>
  <c r="AJ3" i="1"/>
  <c r="AF3" i="1"/>
  <c r="AH3" i="1" l="1"/>
  <c r="AG3" i="1" s="1"/>
</calcChain>
</file>

<file path=xl/sharedStrings.xml><?xml version="1.0" encoding="utf-8"?>
<sst xmlns="http://schemas.openxmlformats.org/spreadsheetml/2006/main" count="143" uniqueCount="47">
  <si>
    <t>позиции по смете</t>
  </si>
  <si>
    <t>Наименование работ</t>
  </si>
  <si>
    <t>по
поряд-
ку</t>
  </si>
  <si>
    <t>цена за единицу,
руб.</t>
  </si>
  <si>
    <t>всего:</t>
  </si>
  <si>
    <t>остаток:</t>
  </si>
  <si>
    <t>сделано за весь период</t>
  </si>
  <si>
    <t>Установка кронштейнов</t>
  </si>
  <si>
    <t>Устройство подвесной системы</t>
  </si>
  <si>
    <t>Установка облицовочной плитки: керамогранит</t>
  </si>
  <si>
    <t>Установка: откосы (П)</t>
  </si>
  <si>
    <t>м2</t>
  </si>
  <si>
    <t>СМР</t>
  </si>
  <si>
    <t>Итого по СМР:</t>
  </si>
  <si>
    <t>шт</t>
  </si>
  <si>
    <t>мп</t>
  </si>
  <si>
    <t>м</t>
  </si>
  <si>
    <t>Установка: ПП рассечки (П)</t>
  </si>
  <si>
    <t>Установка: аквилоны (О)</t>
  </si>
  <si>
    <t>Раздел 1 секция Б</t>
  </si>
  <si>
    <t>Устройство утеплителя 100мм</t>
  </si>
  <si>
    <t>Устройство утеплителя 50мм</t>
  </si>
  <si>
    <t>Раздел 2 секция В</t>
  </si>
  <si>
    <t>Раздел 3 секция Д</t>
  </si>
  <si>
    <t>Иготовление изделий из металического листа</t>
  </si>
  <si>
    <t>М2</t>
  </si>
  <si>
    <t>Монтаж кранштейнов кондиционера</t>
  </si>
  <si>
    <t>Раздел 4 секция А</t>
  </si>
  <si>
    <t>Раздел 5 секция Е</t>
  </si>
  <si>
    <t>УГАИК</t>
  </si>
  <si>
    <t>Выполненно допроцентовать</t>
  </si>
  <si>
    <t>стоимость работ всего</t>
  </si>
  <si>
    <t xml:space="preserve">Итого </t>
  </si>
  <si>
    <t>Каркас Квартал</t>
  </si>
  <si>
    <t>УГАИК-ПАСК</t>
  </si>
  <si>
    <t>остаток</t>
  </si>
  <si>
    <t>ПАСК перебрал</t>
  </si>
  <si>
    <t>не добрал</t>
  </si>
  <si>
    <t>ФАКтически не сделано по подсчетам УГАИК на 20.04.2026</t>
  </si>
  <si>
    <t>не процент</t>
  </si>
  <si>
    <t>не сделано</t>
  </si>
  <si>
    <t>выполнил ООО БИС</t>
  </si>
  <si>
    <t>объем</t>
  </si>
  <si>
    <t>Раздел 5 СЕК Г</t>
  </si>
  <si>
    <t xml:space="preserve">ВСЕГО </t>
  </si>
  <si>
    <t>ед. изм</t>
  </si>
  <si>
    <t xml:space="preserve">Обоснование НМЦД на выполнение  работ по устройству вентилируемого фасада объекта: «Многоквартирный 8-ми этажный, 6-ти секционный жилой дом сельского поселения Миловский сельсовет муниципального района Уфимский район РБ  №1 в квартале 1».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</si>
</sst>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0"/>
    <numFmt numFmtId="165" formatCode="#,##0.00\ [$₽-419]"/>
  </numFmts>
  <fonts count="19" x14ac:knownFonts="1">
    <font>
      <sz val="11"/>
      <name val="Times New Roman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7.5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7.5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u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C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indexed="64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4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4" fontId="2" fillId="0" borderId="0" xfId="0" applyNumberFormat="1" applyFont="1"/>
    <xf numFmtId="49" fontId="2" fillId="0" borderId="12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4" fontId="7" fillId="0" borderId="5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0" fontId="2" fillId="4" borderId="12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14" fontId="2" fillId="5" borderId="12" xfId="0" applyNumberFormat="1" applyFont="1" applyFill="1" applyBorder="1" applyAlignment="1">
      <alignment horizontal="center"/>
    </xf>
    <xf numFmtId="0" fontId="8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4" fontId="2" fillId="0" borderId="0" xfId="0" applyNumberFormat="1" applyFont="1" applyAlignment="1">
      <alignment vertical="top"/>
    </xf>
    <xf numFmtId="4" fontId="2" fillId="3" borderId="0" xfId="0" applyNumberFormat="1" applyFont="1" applyFill="1" applyAlignment="1">
      <alignment horizontal="right" vertical="top"/>
    </xf>
    <xf numFmtId="4" fontId="2" fillId="2" borderId="0" xfId="0" applyNumberFormat="1" applyFont="1" applyFill="1" applyAlignment="1">
      <alignment horizontal="right" vertical="top"/>
    </xf>
    <xf numFmtId="4" fontId="2" fillId="5" borderId="0" xfId="0" applyNumberFormat="1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4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4" xfId="0" applyFont="1" applyFill="1" applyBorder="1"/>
    <xf numFmtId="0" fontId="2" fillId="3" borderId="4" xfId="0" applyFont="1" applyFill="1" applyBorder="1"/>
    <xf numFmtId="4" fontId="2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/>
    <xf numFmtId="4" fontId="2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/>
    <xf numFmtId="4" fontId="2" fillId="6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horizontal="center"/>
    </xf>
    <xf numFmtId="4" fontId="9" fillId="2" borderId="4" xfId="0" applyNumberFormat="1" applyFont="1" applyFill="1" applyBorder="1"/>
    <xf numFmtId="4" fontId="2" fillId="2" borderId="2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Continuous" vertical="top"/>
    </xf>
    <xf numFmtId="0" fontId="1" fillId="2" borderId="5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4" fontId="2" fillId="6" borderId="4" xfId="0" applyNumberFormat="1" applyFont="1" applyFill="1" applyBorder="1"/>
    <xf numFmtId="4" fontId="2" fillId="4" borderId="5" xfId="0" applyNumberFormat="1" applyFont="1" applyFill="1" applyBorder="1" applyAlignment="1">
      <alignment horizontal="center" vertical="top"/>
    </xf>
    <xf numFmtId="4" fontId="9" fillId="2" borderId="4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4" xfId="0" applyNumberFormat="1" applyFont="1" applyFill="1" applyBorder="1"/>
    <xf numFmtId="4" fontId="1" fillId="3" borderId="4" xfId="0" applyNumberFormat="1" applyFont="1" applyFill="1" applyBorder="1"/>
    <xf numFmtId="0" fontId="1" fillId="3" borderId="4" xfId="0" applyFont="1" applyFill="1" applyBorder="1"/>
    <xf numFmtId="4" fontId="1" fillId="6" borderId="4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4" fillId="9" borderId="0" xfId="0" applyNumberFormat="1" applyFont="1" applyFill="1"/>
    <xf numFmtId="4" fontId="14" fillId="9" borderId="4" xfId="0" applyNumberFormat="1" applyFont="1" applyFill="1" applyBorder="1" applyAlignment="1">
      <alignment horizontal="center"/>
    </xf>
    <xf numFmtId="4" fontId="17" fillId="9" borderId="4" xfId="0" applyNumberFormat="1" applyFont="1" applyFill="1" applyBorder="1" applyAlignment="1">
      <alignment horizontal="center"/>
    </xf>
    <xf numFmtId="4" fontId="14" fillId="9" borderId="4" xfId="0" applyNumberFormat="1" applyFont="1" applyFill="1" applyBorder="1"/>
    <xf numFmtId="4" fontId="15" fillId="9" borderId="4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1" fillId="9" borderId="4" xfId="0" applyNumberFormat="1" applyFont="1" applyFill="1" applyBorder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/>
    </xf>
    <xf numFmtId="4" fontId="2" fillId="5" borderId="4" xfId="0" applyNumberFormat="1" applyFont="1" applyFill="1" applyBorder="1"/>
    <xf numFmtId="0" fontId="2" fillId="0" borderId="11" xfId="0" applyFont="1" applyBorder="1" applyAlignment="1">
      <alignment vertical="center"/>
    </xf>
    <xf numFmtId="0" fontId="1" fillId="7" borderId="0" xfId="0" applyFont="1" applyFill="1" applyAlignment="1">
      <alignment vertical="top"/>
    </xf>
    <xf numFmtId="0" fontId="2" fillId="7" borderId="0" xfId="0" applyFont="1" applyFill="1"/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right" vertical="top"/>
    </xf>
    <xf numFmtId="165" fontId="1" fillId="4" borderId="6" xfId="0" applyNumberFormat="1" applyFont="1" applyFill="1" applyBorder="1" applyAlignment="1">
      <alignment horizontal="center" vertical="top"/>
    </xf>
    <xf numFmtId="165" fontId="2" fillId="0" borderId="4" xfId="0" applyNumberFormat="1" applyFont="1" applyBorder="1" applyAlignment="1">
      <alignment vertical="top"/>
    </xf>
    <xf numFmtId="165" fontId="1" fillId="2" borderId="4" xfId="0" applyNumberFormat="1" applyFont="1" applyFill="1" applyBorder="1" applyAlignment="1">
      <alignment horizontal="right" vertical="top"/>
    </xf>
    <xf numFmtId="165" fontId="1" fillId="4" borderId="0" xfId="0" applyNumberFormat="1" applyFont="1" applyFill="1" applyAlignment="1">
      <alignment vertical="top"/>
    </xf>
    <xf numFmtId="165" fontId="2" fillId="0" borderId="4" xfId="0" applyNumberFormat="1" applyFont="1" applyBorder="1" applyAlignment="1">
      <alignment horizontal="right" vertical="top"/>
    </xf>
    <xf numFmtId="165" fontId="2" fillId="0" borderId="0" xfId="0" applyNumberFormat="1" applyFont="1"/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" fontId="2" fillId="7" borderId="2" xfId="0" applyNumberFormat="1" applyFont="1" applyFill="1" applyBorder="1" applyAlignment="1">
      <alignment horizontal="center" vertical="top"/>
    </xf>
    <xf numFmtId="4" fontId="2" fillId="7" borderId="5" xfId="0" applyNumberFormat="1" applyFont="1" applyFill="1" applyBorder="1" applyAlignment="1">
      <alignment horizontal="center" vertical="top"/>
    </xf>
    <xf numFmtId="4" fontId="2" fillId="7" borderId="6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8" borderId="2" xfId="0" applyFont="1" applyFill="1" applyBorder="1" applyAlignment="1">
      <alignment horizontal="center" vertical="top" wrapText="1"/>
    </xf>
    <xf numFmtId="0" fontId="18" fillId="8" borderId="6" xfId="0" applyFont="1" applyFill="1" applyBorder="1" applyAlignment="1">
      <alignment horizontal="center" vertical="top" wrapText="1"/>
    </xf>
    <xf numFmtId="4" fontId="1" fillId="7" borderId="2" xfId="0" applyNumberFormat="1" applyFont="1" applyFill="1" applyBorder="1" applyAlignment="1">
      <alignment horizontal="center" vertical="top"/>
    </xf>
    <xf numFmtId="4" fontId="1" fillId="7" borderId="5" xfId="0" applyNumberFormat="1" applyFont="1" applyFill="1" applyBorder="1" applyAlignment="1">
      <alignment horizontal="center" vertical="top"/>
    </xf>
    <xf numFmtId="4" fontId="1" fillId="7" borderId="6" xfId="0" applyNumberFormat="1" applyFont="1" applyFill="1" applyBorder="1" applyAlignment="1">
      <alignment horizontal="center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top"/>
    </xf>
    <xf numFmtId="2" fontId="18" fillId="8" borderId="2" xfId="0" applyNumberFormat="1" applyFont="1" applyFill="1" applyBorder="1" applyAlignment="1">
      <alignment horizontal="center" vertical="top" wrapText="1"/>
    </xf>
    <xf numFmtId="2" fontId="18" fillId="8" borderId="6" xfId="0" applyNumberFormat="1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4" fontId="18" fillId="8" borderId="2" xfId="0" applyNumberFormat="1" applyFont="1" applyFill="1" applyBorder="1" applyAlignment="1">
      <alignment horizontal="center" vertical="top" wrapText="1"/>
    </xf>
    <xf numFmtId="4" fontId="18" fillId="8" borderId="6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3" fillId="8" borderId="2" xfId="0" applyNumberFormat="1" applyFont="1" applyFill="1" applyBorder="1" applyAlignment="1">
      <alignment horizontal="center" vertical="top" wrapText="1"/>
    </xf>
    <xf numFmtId="2" fontId="13" fillId="8" borderId="6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164" fontId="2" fillId="7" borderId="2" xfId="0" applyNumberFormat="1" applyFont="1" applyFill="1" applyBorder="1" applyAlignment="1">
      <alignment horizontal="center" vertical="top"/>
    </xf>
    <xf numFmtId="164" fontId="2" fillId="7" borderId="5" xfId="0" applyNumberFormat="1" applyFont="1" applyFill="1" applyBorder="1" applyAlignment="1">
      <alignment horizontal="center" vertical="top"/>
    </xf>
    <xf numFmtId="164" fontId="2" fillId="7" borderId="6" xfId="0" applyNumberFormat="1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0" fontId="16" fillId="9" borderId="10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4" fontId="1" fillId="8" borderId="2" xfId="0" applyNumberFormat="1" applyFont="1" applyFill="1" applyBorder="1" applyAlignment="1">
      <alignment horizontal="center" vertical="top" wrapText="1"/>
    </xf>
    <xf numFmtId="4" fontId="1" fillId="8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Финансов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3"/>
  <sheetViews>
    <sheetView tabSelected="1" zoomScaleNormal="100" zoomScaleSheetLayoutView="90" workbookViewId="0">
      <selection activeCell="BH6" sqref="BH6"/>
    </sheetView>
  </sheetViews>
  <sheetFormatPr defaultColWidth="9.140625" defaultRowHeight="12" outlineLevelCol="1" x14ac:dyDescent="0.2"/>
  <cols>
    <col min="1" max="1" width="1.28515625" style="1" customWidth="1"/>
    <col min="2" max="2" width="6.7109375" style="1" customWidth="1"/>
    <col min="3" max="3" width="1.7109375" style="1" customWidth="1"/>
    <col min="4" max="4" width="0.85546875" style="1" customWidth="1"/>
    <col min="5" max="5" width="6.85546875" style="1" customWidth="1"/>
    <col min="6" max="6" width="6.28515625" style="1" customWidth="1"/>
    <col min="7" max="7" width="3.140625" style="1" customWidth="1"/>
    <col min="8" max="8" width="6.42578125" style="1" customWidth="1"/>
    <col min="9" max="9" width="10.28515625" style="1" customWidth="1"/>
    <col min="10" max="10" width="1.85546875" style="1" customWidth="1"/>
    <col min="11" max="11" width="8.85546875" style="1" customWidth="1"/>
    <col min="12" max="12" width="8.28515625" style="1" customWidth="1"/>
    <col min="13" max="13" width="2" style="1" customWidth="1"/>
    <col min="14" max="14" width="2.28515625" style="1" customWidth="1"/>
    <col min="15" max="15" width="8.5703125" style="1" hidden="1" customWidth="1" outlineLevel="1"/>
    <col min="16" max="16" width="2.42578125" style="1" hidden="1" customWidth="1" outlineLevel="1"/>
    <col min="17" max="17" width="3.28515625" style="1" customWidth="1" outlineLevel="1"/>
    <col min="18" max="18" width="2.28515625" style="1" customWidth="1" outlineLevel="1"/>
    <col min="19" max="19" width="1.5703125" style="1" customWidth="1" outlineLevel="1"/>
    <col min="20" max="20" width="0.28515625" style="1" customWidth="1" outlineLevel="1"/>
    <col min="21" max="21" width="3.7109375" style="83" customWidth="1" outlineLevel="1"/>
    <col min="22" max="22" width="2" style="83" customWidth="1" outlineLevel="1"/>
    <col min="23" max="23" width="3.5703125" style="83" customWidth="1" outlineLevel="1"/>
    <col min="24" max="24" width="3.42578125" style="83" customWidth="1" outlineLevel="1"/>
    <col min="25" max="25" width="0.140625" style="1" customWidth="1" outlineLevel="1"/>
    <col min="26" max="26" width="2.42578125" style="92" customWidth="1" outlineLevel="1"/>
    <col min="27" max="27" width="3.140625" style="92" customWidth="1" outlineLevel="1"/>
    <col min="28" max="28" width="1" style="92" customWidth="1" outlineLevel="1"/>
    <col min="29" max="29" width="2.5703125" style="92" customWidth="1" outlineLevel="1"/>
    <col min="30" max="30" width="3.85546875" style="1" hidden="1" customWidth="1" outlineLevel="1"/>
    <col min="31" max="31" width="13.5703125" style="92" customWidth="1" outlineLevel="1"/>
    <col min="32" max="32" width="12.140625" style="1" hidden="1" customWidth="1" outlineLevel="1"/>
    <col min="33" max="33" width="11.42578125" style="1" hidden="1" customWidth="1" outlineLevel="1"/>
    <col min="34" max="34" width="10.7109375" style="1" hidden="1" customWidth="1" outlineLevel="1"/>
    <col min="35" max="35" width="11.140625" style="1" hidden="1" customWidth="1" outlineLevel="1"/>
    <col min="36" max="36" width="11.5703125" style="1" hidden="1" customWidth="1" outlineLevel="1"/>
    <col min="37" max="37" width="10.7109375" style="1" hidden="1" customWidth="1" outlineLevel="1"/>
    <col min="38" max="38" width="10.140625" style="1" hidden="1" customWidth="1" outlineLevel="1"/>
    <col min="39" max="39" width="11.140625" style="1" hidden="1" customWidth="1" outlineLevel="1"/>
    <col min="40" max="45" width="9.140625" style="1" hidden="1" customWidth="1" outlineLevel="1"/>
    <col min="46" max="46" width="20" style="1" hidden="1" customWidth="1" outlineLevel="1"/>
    <col min="47" max="47" width="11.5703125" style="8" hidden="1" customWidth="1"/>
    <col min="48" max="48" width="15.140625" style="8" hidden="1" customWidth="1"/>
    <col min="49" max="49" width="11.5703125" style="8" hidden="1" customWidth="1"/>
    <col min="50" max="51" width="16.28515625" style="8" hidden="1" customWidth="1"/>
    <col min="52" max="52" width="16.28515625" style="66" hidden="1" customWidth="1"/>
    <col min="53" max="53" width="7.5703125" style="66" hidden="1" customWidth="1"/>
    <col min="54" max="54" width="9.85546875" style="66" hidden="1" customWidth="1"/>
    <col min="55" max="55" width="9.7109375" style="8" hidden="1" customWidth="1"/>
    <col min="56" max="57" width="14" style="8" hidden="1" customWidth="1"/>
    <col min="58" max="58" width="10.140625" style="1" hidden="1" customWidth="1"/>
    <col min="59" max="59" width="15.7109375" style="8" hidden="1" customWidth="1"/>
    <col min="60" max="16384" width="9.140625" style="1"/>
  </cols>
  <sheetData>
    <row r="1" spans="1:61" ht="45" customHeight="1" x14ac:dyDescent="0.25">
      <c r="A1" s="181" t="s">
        <v>46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</row>
    <row r="2" spans="1:61" ht="36.75" customHeight="1" x14ac:dyDescent="0.2">
      <c r="A2" s="140" t="s">
        <v>2</v>
      </c>
      <c r="B2" s="141"/>
      <c r="C2" s="140" t="s">
        <v>0</v>
      </c>
      <c r="D2" s="150"/>
      <c r="E2" s="141"/>
      <c r="F2" s="104" t="s">
        <v>1</v>
      </c>
      <c r="G2" s="105"/>
      <c r="H2" s="105"/>
      <c r="I2" s="105"/>
      <c r="J2" s="105"/>
      <c r="K2" s="105"/>
      <c r="L2" s="105"/>
      <c r="M2" s="105"/>
      <c r="N2" s="105"/>
      <c r="O2" s="4"/>
      <c r="P2" s="4"/>
      <c r="Q2" s="105" t="s">
        <v>45</v>
      </c>
      <c r="R2" s="105"/>
      <c r="S2" s="105"/>
      <c r="T2" s="81"/>
      <c r="U2" s="147" t="s">
        <v>42</v>
      </c>
      <c r="V2" s="148"/>
      <c r="W2" s="148"/>
      <c r="X2" s="149"/>
      <c r="Y2" s="32" t="s">
        <v>30</v>
      </c>
      <c r="Z2" s="158" t="s">
        <v>3</v>
      </c>
      <c r="AA2" s="158"/>
      <c r="AB2" s="158"/>
      <c r="AC2" s="158"/>
      <c r="AD2" s="140"/>
      <c r="AE2" s="84" t="s">
        <v>31</v>
      </c>
      <c r="AF2" s="33" t="s">
        <v>4</v>
      </c>
      <c r="AG2" s="6" t="s">
        <v>5</v>
      </c>
      <c r="AH2" s="7" t="s">
        <v>6</v>
      </c>
      <c r="AI2" s="13">
        <v>45651</v>
      </c>
      <c r="AJ2" s="20">
        <v>45700</v>
      </c>
      <c r="AK2" s="7"/>
      <c r="AL2" s="18"/>
      <c r="AM2" s="7"/>
      <c r="AN2" s="19"/>
      <c r="AO2" s="7"/>
      <c r="AP2" s="18"/>
      <c r="AQ2" s="9"/>
      <c r="AR2" s="9"/>
      <c r="AS2" s="9"/>
      <c r="AU2" s="119" t="s">
        <v>33</v>
      </c>
      <c r="AV2" s="120"/>
      <c r="AW2" s="125" t="s">
        <v>34</v>
      </c>
      <c r="AX2" s="126"/>
      <c r="AY2" s="63" t="s">
        <v>35</v>
      </c>
      <c r="AZ2" s="170" t="s">
        <v>38</v>
      </c>
      <c r="BA2" s="173" t="s">
        <v>36</v>
      </c>
      <c r="BB2" s="173" t="s">
        <v>37</v>
      </c>
      <c r="BC2" s="131" t="s">
        <v>29</v>
      </c>
      <c r="BD2" s="132"/>
      <c r="BE2" s="74" t="s">
        <v>35</v>
      </c>
      <c r="BF2" s="125" t="s">
        <v>29</v>
      </c>
      <c r="BG2" s="126"/>
    </row>
    <row r="3" spans="1:61" s="2" customFormat="1" x14ac:dyDescent="0.25">
      <c r="A3" s="139">
        <v>1</v>
      </c>
      <c r="B3" s="139"/>
      <c r="C3" s="146">
        <v>2</v>
      </c>
      <c r="D3" s="151"/>
      <c r="E3" s="152"/>
      <c r="F3" s="139">
        <v>3</v>
      </c>
      <c r="G3" s="139"/>
      <c r="H3" s="139"/>
      <c r="I3" s="139"/>
      <c r="J3" s="139"/>
      <c r="K3" s="139"/>
      <c r="L3" s="139"/>
      <c r="M3" s="139"/>
      <c r="N3" s="139"/>
      <c r="O3" s="153">
        <v>4</v>
      </c>
      <c r="P3" s="154"/>
      <c r="Q3" s="146">
        <v>5</v>
      </c>
      <c r="R3" s="151"/>
      <c r="S3" s="151"/>
      <c r="T3" s="152"/>
      <c r="U3" s="147">
        <v>6</v>
      </c>
      <c r="V3" s="148"/>
      <c r="W3" s="148"/>
      <c r="X3" s="149"/>
      <c r="Y3" s="31"/>
      <c r="Z3" s="139">
        <v>7</v>
      </c>
      <c r="AA3" s="139"/>
      <c r="AB3" s="139"/>
      <c r="AC3" s="139"/>
      <c r="AD3" s="146"/>
      <c r="AE3" s="85"/>
      <c r="AF3" s="11" t="e">
        <f>#REF!*#REF!+#REF!*#REF!+#REF!*#REF!+#REF!*#REF!+#REF!*#REF!+#REF!*#REF!+#REF!*#REF!+#REF!*#REF!+#REF!*#REF!+#REF!*#REF!+#REF!*#REF!+#REF!*#REF!</f>
        <v>#REF!</v>
      </c>
      <c r="AG3" s="12" t="e">
        <f>AF3-AH3</f>
        <v>#REF!</v>
      </c>
      <c r="AH3" s="12" t="e">
        <f>SUM(AI3:AS3)</f>
        <v>#REF!</v>
      </c>
      <c r="AI3" s="11" t="e">
        <f>#REF!*#REF!+#REF!*#REF!+#REF!*#REF!+#REF!*#REF!+#REF!*#REF!+#REF!*#REF!+#REF!*#REF!+#REF!*#REF!+#REF!*#REF!+#REF!*#REF!+#REF!*#REF!+#REF!*#REF!</f>
        <v>#REF!</v>
      </c>
      <c r="AJ3" s="11" t="e">
        <f>#REF!*#REF!+#REF!*#REF!+#REF!*#REF!+#REF!*#REF!+#REF!*#REF!+#REF!*#REF!+#REF!*#REF!+#REF!*#REF!+#REF!*#REF!+#REF!*#REF!+#REF!*#REF!+#REF!*#REF!</f>
        <v>#REF!</v>
      </c>
      <c r="AK3" s="11" t="e">
        <f>#REF!*#REF!+#REF!*#REF!+#REF!*#REF!+#REF!*#REF!+#REF!*#REF!+#REF!*#REF!+#REF!*#REF!+#REF!*#REF!+#REF!*#REF!+#REF!*#REF!+#REF!*#REF!+#REF!*#REF!</f>
        <v>#REF!</v>
      </c>
      <c r="AL3" s="11" t="e">
        <f>#REF!*#REF!+#REF!*#REF!+#REF!*#REF!+#REF!*#REF!+#REF!*#REF!+#REF!*#REF!+#REF!*#REF!+#REF!*#REF!+#REF!*#REF!+#REF!*#REF!+#REF!*#REF!+#REF!*#REF!</f>
        <v>#REF!</v>
      </c>
      <c r="AM3" s="11" t="e">
        <f>#REF!*#REF!+#REF!*#REF!+#REF!*#REF!+#REF!*#REF!+#REF!*#REF!+#REF!*#REF!+#REF!*#REF!+#REF!*#REF!+#REF!*#REF!+#REF!*#REF!+#REF!*#REF!+#REF!*#REF!</f>
        <v>#REF!</v>
      </c>
      <c r="AN3" s="11" t="e">
        <f>#REF!*#REF!+#REF!*#REF!+#REF!*#REF!+#REF!*#REF!+#REF!*#REF!+#REF!*#REF!+#REF!*#REF!+#REF!*#REF!+#REF!*#REF!+#REF!*#REF!+#REF!*#REF!+#REF!*#REF!</f>
        <v>#REF!</v>
      </c>
      <c r="AO3" s="11" t="e">
        <f>#REF!*#REF!+#REF!*#REF!+#REF!*#REF!+#REF!*#REF!+#REF!*#REF!+#REF!*#REF!+#REF!*#REF!+#REF!*#REF!+#REF!*#REF!+#REF!*#REF!+#REF!*#REF!+#REF!*#REF!</f>
        <v>#REF!</v>
      </c>
      <c r="AP3" s="11" t="e">
        <f>#REF!*#REF!+#REF!*#REF!+#REF!*#REF!+#REF!*#REF!+#REF!*#REF!+#REF!*#REF!+#REF!*#REF!+#REF!*#REF!+#REF!*#REF!+#REF!*#REF!+#REF!*#REF!+#REF!*#REF!</f>
        <v>#REF!</v>
      </c>
      <c r="AQ3" s="11" t="e">
        <f>#REF!*#REF!+#REF!*#REF!+#REF!*#REF!+#REF!*#REF!+#REF!*#REF!+#REF!*#REF!+#REF!*#REF!+#REF!*#REF!+#REF!*#REF!+#REF!*#REF!+#REF!*#REF!+#REF!*#REF!</f>
        <v>#REF!</v>
      </c>
      <c r="AR3" s="11" t="e">
        <f>#REF!*#REF!+#REF!*#REF!+#REF!*#REF!+#REF!*#REF!+#REF!*#REF!+#REF!*#REF!+#REF!*#REF!+#REF!*#REF!+#REF!*#REF!+#REF!*#REF!+#REF!*#REF!+#REF!*#REF!</f>
        <v>#REF!</v>
      </c>
      <c r="AS3" s="11" t="e">
        <f>#REF!*#REF!+#REF!*#REF!+#REF!*#REF!+#REF!*#REF!+#REF!*#REF!+#REF!*#REF!+#REF!*#REF!+#REF!*#REF!+#REF!*#REF!+#REF!*#REF!+#REF!*#REF!+#REF!*#REF!</f>
        <v>#REF!</v>
      </c>
      <c r="AU3" s="121"/>
      <c r="AV3" s="122"/>
      <c r="AW3" s="127"/>
      <c r="AX3" s="128"/>
      <c r="AY3" s="64"/>
      <c r="AZ3" s="171"/>
      <c r="BA3" s="174"/>
      <c r="BB3" s="174"/>
      <c r="BC3" s="133"/>
      <c r="BD3" s="134"/>
      <c r="BE3" s="75"/>
      <c r="BF3" s="127"/>
      <c r="BG3" s="128"/>
    </row>
    <row r="4" spans="1:61" s="3" customFormat="1" x14ac:dyDescent="0.2">
      <c r="A4" s="106"/>
      <c r="B4" s="106"/>
      <c r="C4" s="107"/>
      <c r="D4" s="108"/>
      <c r="E4" s="109"/>
      <c r="F4" s="155" t="s">
        <v>12</v>
      </c>
      <c r="G4" s="156"/>
      <c r="H4" s="156"/>
      <c r="I4" s="156"/>
      <c r="J4" s="156"/>
      <c r="K4" s="156"/>
      <c r="L4" s="156"/>
      <c r="M4" s="156"/>
      <c r="N4" s="157"/>
      <c r="O4" s="159"/>
      <c r="P4" s="160"/>
      <c r="Q4" s="107"/>
      <c r="R4" s="108"/>
      <c r="S4" s="108"/>
      <c r="T4" s="109"/>
      <c r="U4" s="161"/>
      <c r="V4" s="162"/>
      <c r="W4" s="162"/>
      <c r="X4" s="163"/>
      <c r="Y4" s="30"/>
      <c r="Z4" s="115"/>
      <c r="AA4" s="116"/>
      <c r="AB4" s="116"/>
      <c r="AC4" s="116"/>
      <c r="AD4" s="116"/>
      <c r="AE4" s="86"/>
      <c r="AF4" s="34"/>
      <c r="AG4" s="10"/>
      <c r="AH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U4" s="121"/>
      <c r="AV4" s="122"/>
      <c r="AW4" s="127"/>
      <c r="AX4" s="128"/>
      <c r="AY4" s="64"/>
      <c r="AZ4" s="171"/>
      <c r="BA4" s="174"/>
      <c r="BB4" s="174"/>
      <c r="BC4" s="133"/>
      <c r="BD4" s="134"/>
      <c r="BE4" s="75"/>
      <c r="BF4" s="127"/>
      <c r="BG4" s="128"/>
      <c r="BH4" s="5"/>
      <c r="BI4" s="5"/>
    </row>
    <row r="5" spans="1:61" s="3" customFormat="1" ht="12" customHeight="1" x14ac:dyDescent="0.2">
      <c r="A5" s="164" t="s">
        <v>19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6"/>
      <c r="AE5" s="87"/>
      <c r="AF5" s="25"/>
      <c r="AG5" s="26"/>
      <c r="AH5" s="26"/>
      <c r="AI5" s="24"/>
      <c r="AJ5" s="27"/>
      <c r="AK5" s="24"/>
      <c r="AL5" s="28"/>
      <c r="AM5" s="24"/>
      <c r="AN5" s="27"/>
      <c r="AO5" s="24"/>
      <c r="AP5" s="28"/>
      <c r="AQ5" s="24"/>
      <c r="AR5" s="24"/>
      <c r="AS5" s="24"/>
      <c r="AU5" s="123"/>
      <c r="AV5" s="124"/>
      <c r="AW5" s="129"/>
      <c r="AX5" s="130"/>
      <c r="AY5" s="65"/>
      <c r="AZ5" s="172"/>
      <c r="BA5" s="175"/>
      <c r="BB5" s="175"/>
      <c r="BC5" s="135"/>
      <c r="BD5" s="136"/>
      <c r="BE5" s="76"/>
      <c r="BF5" s="129"/>
      <c r="BG5" s="130"/>
      <c r="BH5" s="5"/>
      <c r="BI5" s="5"/>
    </row>
    <row r="6" spans="1:61" s="3" customFormat="1" ht="12" customHeight="1" x14ac:dyDescent="0.2">
      <c r="A6" s="106">
        <v>1</v>
      </c>
      <c r="B6" s="106"/>
      <c r="C6" s="107">
        <v>1</v>
      </c>
      <c r="D6" s="108"/>
      <c r="E6" s="109"/>
      <c r="F6" s="16" t="s">
        <v>9</v>
      </c>
      <c r="G6" s="17"/>
      <c r="H6" s="17"/>
      <c r="I6" s="17"/>
      <c r="J6" s="17"/>
      <c r="K6" s="22"/>
      <c r="L6" s="14"/>
      <c r="M6" s="14"/>
      <c r="N6" s="15"/>
      <c r="O6" s="142">
        <v>1131.76</v>
      </c>
      <c r="P6" s="143"/>
      <c r="Q6" s="107" t="s">
        <v>11</v>
      </c>
      <c r="R6" s="108"/>
      <c r="S6" s="108"/>
      <c r="T6" s="109"/>
      <c r="U6" s="112">
        <f t="shared" ref="U6:U11" si="0">BB6</f>
        <v>325.20999999999998</v>
      </c>
      <c r="V6" s="113"/>
      <c r="W6" s="113"/>
      <c r="X6" s="114"/>
      <c r="Y6" s="54">
        <f t="shared" ref="Y6:Y11" si="1">U6-AW6</f>
        <v>-195.79000000000002</v>
      </c>
      <c r="Z6" s="144">
        <v>800</v>
      </c>
      <c r="AA6" s="145"/>
      <c r="AB6" s="145"/>
      <c r="AC6" s="145"/>
      <c r="AD6" s="145"/>
      <c r="AE6" s="88">
        <f t="shared" ref="AE6:AE11" si="2">U6*Z6</f>
        <v>260167.99999999997</v>
      </c>
      <c r="AF6" s="25"/>
      <c r="AG6" s="26"/>
      <c r="AH6" s="26"/>
      <c r="AI6" s="24"/>
      <c r="AJ6" s="27"/>
      <c r="AK6" s="24"/>
      <c r="AL6" s="28"/>
      <c r="AM6" s="24"/>
      <c r="AN6" s="27"/>
      <c r="AO6" s="24"/>
      <c r="AP6" s="28"/>
      <c r="AQ6" s="24"/>
      <c r="AR6" s="24"/>
      <c r="AS6" s="24"/>
      <c r="AU6" s="60">
        <v>0</v>
      </c>
      <c r="AV6" s="41">
        <f t="shared" ref="AV6:AV11" si="3">AU6*Z6</f>
        <v>0</v>
      </c>
      <c r="AW6" s="56">
        <v>521</v>
      </c>
      <c r="AX6" s="39">
        <f t="shared" ref="AX6:AX11" si="4">AW6*Z6</f>
        <v>416800</v>
      </c>
      <c r="AY6" s="39">
        <f t="shared" ref="AY6:AY11" si="5">O6-(AU6+AW6)</f>
        <v>610.76</v>
      </c>
      <c r="AZ6" s="67">
        <v>285.55</v>
      </c>
      <c r="BA6" s="67"/>
      <c r="BB6" s="70">
        <f>AY6-AZ6</f>
        <v>325.20999999999998</v>
      </c>
      <c r="BC6" s="41"/>
      <c r="BD6" s="41"/>
      <c r="BE6" s="41"/>
      <c r="BF6" s="56">
        <f t="shared" ref="BF6:BF11" si="6">BI6-AW6-AU6</f>
        <v>-521</v>
      </c>
      <c r="BG6" s="39">
        <f t="shared" ref="BG6:BG11" si="7">BF6*Z6</f>
        <v>-416800</v>
      </c>
      <c r="BH6" s="5"/>
      <c r="BI6" s="5"/>
    </row>
    <row r="7" spans="1:61" s="3" customFormat="1" ht="12" customHeight="1" x14ac:dyDescent="0.2">
      <c r="A7" s="106">
        <v>2</v>
      </c>
      <c r="B7" s="106"/>
      <c r="C7" s="107">
        <v>2</v>
      </c>
      <c r="D7" s="108"/>
      <c r="E7" s="109"/>
      <c r="F7" s="16" t="s">
        <v>17</v>
      </c>
      <c r="G7" s="17"/>
      <c r="H7" s="17"/>
      <c r="I7" s="17"/>
      <c r="J7" s="17"/>
      <c r="K7" s="22"/>
      <c r="L7" s="21">
        <v>0.25</v>
      </c>
      <c r="M7" s="21" t="s">
        <v>16</v>
      </c>
      <c r="N7" s="15"/>
      <c r="O7" s="142">
        <v>777.19</v>
      </c>
      <c r="P7" s="143"/>
      <c r="Q7" s="107" t="s">
        <v>15</v>
      </c>
      <c r="R7" s="108"/>
      <c r="S7" s="108"/>
      <c r="T7" s="109"/>
      <c r="U7" s="112">
        <f t="shared" si="0"/>
        <v>88.250000000000057</v>
      </c>
      <c r="V7" s="113"/>
      <c r="W7" s="113"/>
      <c r="X7" s="114"/>
      <c r="Y7" s="54">
        <f t="shared" si="1"/>
        <v>-263.34999999999997</v>
      </c>
      <c r="Z7" s="144">
        <v>500</v>
      </c>
      <c r="AA7" s="145"/>
      <c r="AB7" s="145"/>
      <c r="AC7" s="145"/>
      <c r="AD7" s="145"/>
      <c r="AE7" s="88">
        <f t="shared" si="2"/>
        <v>44125.000000000029</v>
      </c>
      <c r="AF7" s="25"/>
      <c r="AG7" s="26"/>
      <c r="AH7" s="26"/>
      <c r="AI7" s="24"/>
      <c r="AJ7" s="27"/>
      <c r="AK7" s="24"/>
      <c r="AL7" s="28"/>
      <c r="AM7" s="24"/>
      <c r="AN7" s="27"/>
      <c r="AO7" s="24"/>
      <c r="AP7" s="28"/>
      <c r="AQ7" s="24"/>
      <c r="AR7" s="24"/>
      <c r="AS7" s="24"/>
      <c r="AU7" s="60">
        <v>270.39999999999998</v>
      </c>
      <c r="AV7" s="41">
        <f t="shared" si="3"/>
        <v>135200</v>
      </c>
      <c r="AW7" s="56">
        <v>351.6</v>
      </c>
      <c r="AX7" s="39">
        <f t="shared" si="4"/>
        <v>175800</v>
      </c>
      <c r="AY7" s="39">
        <f t="shared" si="5"/>
        <v>155.19000000000005</v>
      </c>
      <c r="AZ7" s="67">
        <v>66.94</v>
      </c>
      <c r="BA7" s="67"/>
      <c r="BB7" s="70">
        <f>AY7-AZ7</f>
        <v>88.250000000000057</v>
      </c>
      <c r="BC7" s="41"/>
      <c r="BD7" s="41"/>
      <c r="BE7" s="41"/>
      <c r="BF7" s="56">
        <f t="shared" si="6"/>
        <v>-622</v>
      </c>
      <c r="BG7" s="39">
        <f t="shared" si="7"/>
        <v>-311000</v>
      </c>
      <c r="BH7" s="5"/>
      <c r="BI7" s="5"/>
    </row>
    <row r="8" spans="1:61" s="3" customFormat="1" ht="12" customHeight="1" x14ac:dyDescent="0.2">
      <c r="A8" s="106">
        <v>3</v>
      </c>
      <c r="B8" s="106"/>
      <c r="C8" s="107">
        <v>3</v>
      </c>
      <c r="D8" s="108"/>
      <c r="E8" s="109"/>
      <c r="F8" s="16" t="s">
        <v>18</v>
      </c>
      <c r="G8" s="17"/>
      <c r="H8" s="17"/>
      <c r="I8" s="17"/>
      <c r="J8" s="17"/>
      <c r="K8" s="22"/>
      <c r="L8" s="21">
        <v>0.14499999999999999</v>
      </c>
      <c r="M8" s="21" t="s">
        <v>16</v>
      </c>
      <c r="N8" s="15"/>
      <c r="O8" s="142">
        <v>1046.04</v>
      </c>
      <c r="P8" s="143"/>
      <c r="Q8" s="107" t="s">
        <v>15</v>
      </c>
      <c r="R8" s="108"/>
      <c r="S8" s="108"/>
      <c r="T8" s="109"/>
      <c r="U8" s="112">
        <f t="shared" si="0"/>
        <v>339.96</v>
      </c>
      <c r="V8" s="113"/>
      <c r="W8" s="113"/>
      <c r="X8" s="114"/>
      <c r="Y8" s="54">
        <f t="shared" si="1"/>
        <v>-11.640000000000043</v>
      </c>
      <c r="Z8" s="144">
        <v>500</v>
      </c>
      <c r="AA8" s="145"/>
      <c r="AB8" s="145"/>
      <c r="AC8" s="145"/>
      <c r="AD8" s="145"/>
      <c r="AE8" s="88">
        <f t="shared" si="2"/>
        <v>169980</v>
      </c>
      <c r="AF8" s="25"/>
      <c r="AG8" s="26"/>
      <c r="AH8" s="26"/>
      <c r="AI8" s="24"/>
      <c r="AJ8" s="27"/>
      <c r="AK8" s="24"/>
      <c r="AL8" s="28"/>
      <c r="AM8" s="24"/>
      <c r="AN8" s="27"/>
      <c r="AO8" s="24"/>
      <c r="AP8" s="28"/>
      <c r="AQ8" s="24"/>
      <c r="AR8" s="24"/>
      <c r="AS8" s="24"/>
      <c r="AU8" s="60">
        <v>270.39999999999998</v>
      </c>
      <c r="AV8" s="41">
        <f t="shared" si="3"/>
        <v>135200</v>
      </c>
      <c r="AW8" s="56">
        <v>351.6</v>
      </c>
      <c r="AX8" s="39">
        <f t="shared" si="4"/>
        <v>175800</v>
      </c>
      <c r="AY8" s="39">
        <f t="shared" si="5"/>
        <v>424.03999999999996</v>
      </c>
      <c r="AZ8" s="67">
        <v>84.08</v>
      </c>
      <c r="BA8" s="67"/>
      <c r="BB8" s="70">
        <f>AY8-AZ8</f>
        <v>339.96</v>
      </c>
      <c r="BC8" s="41"/>
      <c r="BD8" s="41"/>
      <c r="BE8" s="41"/>
      <c r="BF8" s="56">
        <f t="shared" si="6"/>
        <v>-622</v>
      </c>
      <c r="BG8" s="39">
        <f t="shared" si="7"/>
        <v>-311000</v>
      </c>
      <c r="BH8" s="5"/>
      <c r="BI8" s="5"/>
    </row>
    <row r="9" spans="1:61" s="3" customFormat="1" ht="12" customHeight="1" x14ac:dyDescent="0.2">
      <c r="A9" s="106">
        <v>4</v>
      </c>
      <c r="B9" s="106"/>
      <c r="C9" s="107">
        <v>4</v>
      </c>
      <c r="D9" s="108"/>
      <c r="E9" s="109"/>
      <c r="F9" s="16" t="s">
        <v>10</v>
      </c>
      <c r="G9" s="17"/>
      <c r="H9" s="17"/>
      <c r="I9" s="17"/>
      <c r="J9" s="17"/>
      <c r="K9" s="23"/>
      <c r="L9" s="21">
        <v>0.45</v>
      </c>
      <c r="M9" s="21" t="s">
        <v>16</v>
      </c>
      <c r="N9" s="15"/>
      <c r="O9" s="142">
        <v>1046.04</v>
      </c>
      <c r="P9" s="143"/>
      <c r="Q9" s="107" t="s">
        <v>15</v>
      </c>
      <c r="R9" s="108"/>
      <c r="S9" s="108"/>
      <c r="T9" s="109"/>
      <c r="U9" s="112">
        <f t="shared" si="0"/>
        <v>339.96</v>
      </c>
      <c r="V9" s="113"/>
      <c r="W9" s="113"/>
      <c r="X9" s="114"/>
      <c r="Y9" s="54">
        <f t="shared" si="1"/>
        <v>-11.640000000000043</v>
      </c>
      <c r="Z9" s="144">
        <v>500</v>
      </c>
      <c r="AA9" s="145"/>
      <c r="AB9" s="145"/>
      <c r="AC9" s="145"/>
      <c r="AD9" s="145"/>
      <c r="AE9" s="88">
        <f t="shared" si="2"/>
        <v>169980</v>
      </c>
      <c r="AF9" s="25"/>
      <c r="AG9" s="26"/>
      <c r="AH9" s="26"/>
      <c r="AI9" s="24"/>
      <c r="AJ9" s="27"/>
      <c r="AK9" s="24"/>
      <c r="AL9" s="28"/>
      <c r="AM9" s="24"/>
      <c r="AN9" s="27"/>
      <c r="AO9" s="24"/>
      <c r="AP9" s="28"/>
      <c r="AQ9" s="24"/>
      <c r="AR9" s="24"/>
      <c r="AS9" s="24"/>
      <c r="AU9" s="60">
        <v>270.39999999999998</v>
      </c>
      <c r="AV9" s="41">
        <f t="shared" si="3"/>
        <v>135200</v>
      </c>
      <c r="AW9" s="56">
        <v>351.6</v>
      </c>
      <c r="AX9" s="39">
        <f t="shared" si="4"/>
        <v>175800</v>
      </c>
      <c r="AY9" s="39">
        <f t="shared" si="5"/>
        <v>424.03999999999996</v>
      </c>
      <c r="AZ9" s="67">
        <v>84.08</v>
      </c>
      <c r="BA9" s="67"/>
      <c r="BB9" s="67">
        <f>AY9-AZ9</f>
        <v>339.96</v>
      </c>
      <c r="BC9" s="41"/>
      <c r="BD9" s="41"/>
      <c r="BE9" s="41"/>
      <c r="BF9" s="56">
        <f t="shared" si="6"/>
        <v>-622</v>
      </c>
      <c r="BG9" s="39">
        <f t="shared" si="7"/>
        <v>-311000</v>
      </c>
      <c r="BH9" s="5"/>
      <c r="BI9" s="5"/>
    </row>
    <row r="10" spans="1:61" s="3" customFormat="1" ht="12" customHeight="1" x14ac:dyDescent="0.2">
      <c r="A10" s="107">
        <v>5</v>
      </c>
      <c r="B10" s="109"/>
      <c r="C10" s="107">
        <v>5</v>
      </c>
      <c r="D10" s="108"/>
      <c r="E10" s="109"/>
      <c r="F10" s="16" t="s">
        <v>24</v>
      </c>
      <c r="G10" s="17"/>
      <c r="H10" s="17"/>
      <c r="I10" s="17"/>
      <c r="J10" s="17"/>
      <c r="K10" s="23"/>
      <c r="L10" s="21"/>
      <c r="M10" s="21"/>
      <c r="N10" s="15"/>
      <c r="O10" s="142">
        <f>(O9*L9)+(O8*L8)+(O7*L7)</f>
        <v>816.69130000000007</v>
      </c>
      <c r="P10" s="143"/>
      <c r="Q10" s="107" t="s">
        <v>25</v>
      </c>
      <c r="R10" s="108"/>
      <c r="S10" s="108"/>
      <c r="T10" s="109"/>
      <c r="U10" s="112">
        <f t="shared" si="0"/>
        <v>46.418700000000086</v>
      </c>
      <c r="V10" s="113"/>
      <c r="W10" s="113"/>
      <c r="X10" s="114"/>
      <c r="Y10" s="54">
        <f t="shared" si="1"/>
        <v>-547.58129999999994</v>
      </c>
      <c r="Z10" s="144">
        <v>1400</v>
      </c>
      <c r="AA10" s="145"/>
      <c r="AB10" s="145"/>
      <c r="AC10" s="145"/>
      <c r="AD10" s="145"/>
      <c r="AE10" s="88">
        <f t="shared" si="2"/>
        <v>64986.180000000124</v>
      </c>
      <c r="AF10" s="25"/>
      <c r="AG10" s="26"/>
      <c r="AH10" s="26"/>
      <c r="AI10" s="24"/>
      <c r="AJ10" s="27"/>
      <c r="AK10" s="24"/>
      <c r="AL10" s="28"/>
      <c r="AM10" s="24"/>
      <c r="AN10" s="27"/>
      <c r="AO10" s="24"/>
      <c r="AP10" s="28"/>
      <c r="AQ10" s="24"/>
      <c r="AR10" s="24"/>
      <c r="AS10" s="24"/>
      <c r="AU10" s="60">
        <v>109.51</v>
      </c>
      <c r="AV10" s="41">
        <f t="shared" si="3"/>
        <v>153314</v>
      </c>
      <c r="AW10" s="56">
        <v>594</v>
      </c>
      <c r="AX10" s="39">
        <f t="shared" si="4"/>
        <v>831600</v>
      </c>
      <c r="AY10" s="39">
        <f t="shared" si="5"/>
        <v>113.18130000000008</v>
      </c>
      <c r="AZ10" s="67">
        <f>AZ7*0.25+AZ8*0.145+AZ9*0.45</f>
        <v>66.762599999999992</v>
      </c>
      <c r="BA10" s="67"/>
      <c r="BB10" s="67">
        <f>AY10-AZ10</f>
        <v>46.418700000000086</v>
      </c>
      <c r="BC10" s="41"/>
      <c r="BD10" s="41"/>
      <c r="BE10" s="41"/>
      <c r="BF10" s="56">
        <f t="shared" si="6"/>
        <v>-703.51</v>
      </c>
      <c r="BG10" s="39">
        <f t="shared" si="7"/>
        <v>-984914</v>
      </c>
      <c r="BH10" s="5"/>
      <c r="BI10" s="5"/>
    </row>
    <row r="11" spans="1:61" s="3" customFormat="1" ht="12" customHeight="1" x14ac:dyDescent="0.2">
      <c r="A11" s="107">
        <v>6</v>
      </c>
      <c r="B11" s="109"/>
      <c r="C11" s="107">
        <v>6</v>
      </c>
      <c r="D11" s="108"/>
      <c r="E11" s="109"/>
      <c r="F11" s="16" t="s">
        <v>26</v>
      </c>
      <c r="G11" s="17"/>
      <c r="H11" s="17"/>
      <c r="I11" s="17"/>
      <c r="J11" s="17"/>
      <c r="K11" s="23"/>
      <c r="L11" s="21"/>
      <c r="M11" s="21"/>
      <c r="N11" s="15"/>
      <c r="O11" s="142">
        <v>49</v>
      </c>
      <c r="P11" s="143"/>
      <c r="Q11" s="107" t="s">
        <v>14</v>
      </c>
      <c r="R11" s="108"/>
      <c r="S11" s="108"/>
      <c r="T11" s="109"/>
      <c r="U11" s="112">
        <f t="shared" si="0"/>
        <v>49</v>
      </c>
      <c r="V11" s="113"/>
      <c r="W11" s="113"/>
      <c r="X11" s="114"/>
      <c r="Y11" s="54">
        <f t="shared" si="1"/>
        <v>49</v>
      </c>
      <c r="Z11" s="144">
        <v>1000</v>
      </c>
      <c r="AA11" s="145"/>
      <c r="AB11" s="145"/>
      <c r="AC11" s="145"/>
      <c r="AD11" s="145"/>
      <c r="AE11" s="88">
        <f t="shared" si="2"/>
        <v>49000</v>
      </c>
      <c r="AF11" s="25"/>
      <c r="AG11" s="26"/>
      <c r="AH11" s="26"/>
      <c r="AI11" s="24"/>
      <c r="AJ11" s="27"/>
      <c r="AK11" s="24"/>
      <c r="AL11" s="28"/>
      <c r="AM11" s="24"/>
      <c r="AN11" s="27"/>
      <c r="AO11" s="24"/>
      <c r="AP11" s="28"/>
      <c r="AQ11" s="24"/>
      <c r="AR11" s="24"/>
      <c r="AS11" s="24"/>
      <c r="AU11" s="60">
        <v>0</v>
      </c>
      <c r="AV11" s="41">
        <f t="shared" si="3"/>
        <v>0</v>
      </c>
      <c r="AW11" s="56">
        <v>0</v>
      </c>
      <c r="AX11" s="39">
        <f t="shared" si="4"/>
        <v>0</v>
      </c>
      <c r="AY11" s="39">
        <f t="shared" si="5"/>
        <v>49</v>
      </c>
      <c r="AZ11" s="67">
        <v>49</v>
      </c>
      <c r="BA11" s="67"/>
      <c r="BB11" s="67">
        <v>49</v>
      </c>
      <c r="BC11" s="41"/>
      <c r="BD11" s="41"/>
      <c r="BE11" s="41"/>
      <c r="BF11" s="56">
        <f t="shared" si="6"/>
        <v>0</v>
      </c>
      <c r="BG11" s="39">
        <f t="shared" si="7"/>
        <v>0</v>
      </c>
      <c r="BH11" s="5"/>
      <c r="BI11" s="5"/>
    </row>
    <row r="12" spans="1:61" s="3" customFormat="1" ht="12" customHeight="1" x14ac:dyDescent="0.2">
      <c r="A12" s="93"/>
      <c r="B12" s="93"/>
      <c r="C12" s="94"/>
      <c r="D12" s="95"/>
      <c r="E12" s="96"/>
      <c r="F12" s="47"/>
      <c r="G12" s="48"/>
      <c r="H12" s="48"/>
      <c r="I12" s="48"/>
      <c r="J12" s="48"/>
      <c r="K12" s="49"/>
      <c r="L12" s="50" t="s">
        <v>13</v>
      </c>
      <c r="M12" s="51"/>
      <c r="N12" s="52"/>
      <c r="O12" s="97">
        <v>1131.76</v>
      </c>
      <c r="P12" s="98"/>
      <c r="Q12" s="94"/>
      <c r="R12" s="95"/>
      <c r="S12" s="95"/>
      <c r="T12" s="96"/>
      <c r="U12" s="112"/>
      <c r="V12" s="113"/>
      <c r="W12" s="113"/>
      <c r="X12" s="114"/>
      <c r="Y12" s="42"/>
      <c r="Z12" s="102"/>
      <c r="AA12" s="103"/>
      <c r="AB12" s="103"/>
      <c r="AC12" s="103"/>
      <c r="AD12" s="103"/>
      <c r="AE12" s="89">
        <f>SUM(AE6:AE11)</f>
        <v>758239.18000000017</v>
      </c>
      <c r="AF12" s="26"/>
      <c r="AG12" s="26"/>
      <c r="AH12" s="26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5"/>
      <c r="AU12" s="37"/>
      <c r="AV12" s="55" t="e">
        <f>#REF!+#REF!+AV11+#REF!+AV10+AV9+AV8+AV7+AV6+#REF!+#REF!+#REF!+#REF!</f>
        <v>#REF!</v>
      </c>
      <c r="AW12" s="37"/>
      <c r="AX12" s="55" t="e">
        <f>#REF!+#REF!+AX11+#REF!+AX10+AX9+AX8+AX7+AX6+#REF!+#REF!+#REF!+#REF!</f>
        <v>#REF!</v>
      </c>
      <c r="AY12" s="55"/>
      <c r="AZ12" s="68"/>
      <c r="BA12" s="68"/>
      <c r="BB12" s="68"/>
      <c r="BC12" s="37"/>
      <c r="BD12" s="37"/>
      <c r="BE12" s="37"/>
      <c r="BF12" s="37"/>
      <c r="BG12" s="55" t="e">
        <f>#REF!+#REF!+BG11+#REF!+BG10+BG9+BG8+BG7+BG6+#REF!+#REF!+#REF!+#REF!</f>
        <v>#REF!</v>
      </c>
      <c r="BH12" s="5"/>
      <c r="BI12" s="5"/>
    </row>
    <row r="13" spans="1:61" ht="12" customHeight="1" x14ac:dyDescent="0.2">
      <c r="A13" s="71" t="s">
        <v>22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82"/>
      <c r="V13" s="82"/>
      <c r="W13" s="82"/>
      <c r="X13" s="82"/>
      <c r="Y13" s="72"/>
      <c r="Z13" s="90"/>
      <c r="AA13" s="90"/>
      <c r="AB13" s="90"/>
      <c r="AC13" s="90"/>
      <c r="AD13" s="72"/>
      <c r="AE13" s="90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 t="s">
        <v>40</v>
      </c>
      <c r="BA13" s="72"/>
      <c r="BB13" s="72" t="s">
        <v>39</v>
      </c>
      <c r="BC13" s="72"/>
      <c r="BD13" s="72"/>
      <c r="BE13" s="72"/>
      <c r="BF13" s="72"/>
      <c r="BG13" s="73"/>
    </row>
    <row r="14" spans="1:61" ht="12" customHeight="1" x14ac:dyDescent="0.2">
      <c r="A14" s="106">
        <v>1</v>
      </c>
      <c r="B14" s="106"/>
      <c r="C14" s="107">
        <v>1</v>
      </c>
      <c r="D14" s="108">
        <v>144</v>
      </c>
      <c r="E14" s="109">
        <v>144</v>
      </c>
      <c r="F14" s="16" t="s">
        <v>7</v>
      </c>
      <c r="G14" s="17"/>
      <c r="H14" s="17"/>
      <c r="I14" s="17"/>
      <c r="J14" s="17"/>
      <c r="K14" s="22"/>
      <c r="L14" s="14"/>
      <c r="M14" s="14"/>
      <c r="N14" s="15"/>
      <c r="O14" s="137">
        <v>1858.16</v>
      </c>
      <c r="P14" s="138"/>
      <c r="Q14" s="107" t="s">
        <v>11</v>
      </c>
      <c r="R14" s="108"/>
      <c r="S14" s="108"/>
      <c r="T14" s="109"/>
      <c r="U14" s="112">
        <f t="shared" ref="U14:U23" si="8">BB14</f>
        <v>286.30000000000018</v>
      </c>
      <c r="V14" s="113"/>
      <c r="W14" s="113"/>
      <c r="X14" s="114"/>
      <c r="Y14" s="29"/>
      <c r="Z14" s="115">
        <v>600</v>
      </c>
      <c r="AA14" s="116"/>
      <c r="AB14" s="116"/>
      <c r="AC14" s="116"/>
      <c r="AD14" s="116"/>
      <c r="AE14" s="91">
        <f>U14*Z14</f>
        <v>171780.00000000012</v>
      </c>
      <c r="AU14" s="57"/>
      <c r="AV14" s="53"/>
      <c r="AW14" s="40"/>
      <c r="AX14" s="40"/>
      <c r="AY14" s="40"/>
      <c r="AZ14" s="69">
        <v>1571.86</v>
      </c>
      <c r="BA14" s="69"/>
      <c r="BB14" s="69">
        <f t="shared" ref="BB14:BB21" si="9">O14-AZ14</f>
        <v>286.30000000000018</v>
      </c>
      <c r="BC14" s="53"/>
      <c r="BD14" s="53"/>
      <c r="BE14" s="53"/>
      <c r="BF14" s="40">
        <f>BI14</f>
        <v>0</v>
      </c>
      <c r="BG14" s="40">
        <f t="shared" ref="BG14:BG23" si="10">BF14*Z14</f>
        <v>0</v>
      </c>
    </row>
    <row r="15" spans="1:61" ht="12" customHeight="1" x14ac:dyDescent="0.2">
      <c r="A15" s="106">
        <v>2</v>
      </c>
      <c r="B15" s="106"/>
      <c r="C15" s="107">
        <v>2</v>
      </c>
      <c r="D15" s="108">
        <v>144</v>
      </c>
      <c r="E15" s="109">
        <v>144</v>
      </c>
      <c r="F15" s="16" t="s">
        <v>20</v>
      </c>
      <c r="G15" s="17"/>
      <c r="H15" s="17"/>
      <c r="I15" s="17"/>
      <c r="J15" s="17"/>
      <c r="K15" s="22"/>
      <c r="L15" s="14"/>
      <c r="M15" s="14"/>
      <c r="N15" s="15"/>
      <c r="O15" s="137">
        <v>1453.16</v>
      </c>
      <c r="P15" s="138"/>
      <c r="Q15" s="107" t="s">
        <v>11</v>
      </c>
      <c r="R15" s="108"/>
      <c r="S15" s="108"/>
      <c r="T15" s="109"/>
      <c r="U15" s="112">
        <f t="shared" si="8"/>
        <v>286.30000000000018</v>
      </c>
      <c r="V15" s="113"/>
      <c r="W15" s="113"/>
      <c r="X15" s="114"/>
      <c r="Y15" s="29"/>
      <c r="Z15" s="115">
        <v>500</v>
      </c>
      <c r="AA15" s="116"/>
      <c r="AB15" s="116"/>
      <c r="AC15" s="116"/>
      <c r="AD15" s="116"/>
      <c r="AE15" s="91">
        <f t="shared" ref="AE15:AE23" si="11">U15*Z15</f>
        <v>143150.00000000009</v>
      </c>
      <c r="AU15" s="57"/>
      <c r="AV15" s="53"/>
      <c r="AW15" s="40"/>
      <c r="AX15" s="40"/>
      <c r="AY15" s="40"/>
      <c r="AZ15" s="69">
        <v>1166.8599999999999</v>
      </c>
      <c r="BA15" s="69"/>
      <c r="BB15" s="69">
        <f t="shared" si="9"/>
        <v>286.30000000000018</v>
      </c>
      <c r="BC15" s="53"/>
      <c r="BD15" s="53"/>
      <c r="BE15" s="53"/>
      <c r="BF15" s="40">
        <f t="shared" ref="BF15:BF23" si="12">BI15</f>
        <v>0</v>
      </c>
      <c r="BG15" s="40">
        <f t="shared" si="10"/>
        <v>0</v>
      </c>
    </row>
    <row r="16" spans="1:61" ht="12" customHeight="1" x14ac:dyDescent="0.2">
      <c r="A16" s="106">
        <v>3</v>
      </c>
      <c r="B16" s="106"/>
      <c r="C16" s="107">
        <v>3</v>
      </c>
      <c r="D16" s="108">
        <v>144</v>
      </c>
      <c r="E16" s="109">
        <v>144</v>
      </c>
      <c r="F16" s="16" t="s">
        <v>21</v>
      </c>
      <c r="G16" s="17"/>
      <c r="H16" s="17"/>
      <c r="I16" s="17"/>
      <c r="J16" s="17"/>
      <c r="K16" s="22"/>
      <c r="L16" s="14"/>
      <c r="M16" s="14"/>
      <c r="N16" s="15"/>
      <c r="O16" s="137">
        <v>1453.16</v>
      </c>
      <c r="P16" s="138"/>
      <c r="Q16" s="107" t="s">
        <v>11</v>
      </c>
      <c r="R16" s="108"/>
      <c r="S16" s="108"/>
      <c r="T16" s="109"/>
      <c r="U16" s="112">
        <f t="shared" si="8"/>
        <v>286.30000000000018</v>
      </c>
      <c r="V16" s="113"/>
      <c r="W16" s="113"/>
      <c r="X16" s="114"/>
      <c r="Y16" s="29"/>
      <c r="Z16" s="115">
        <v>500</v>
      </c>
      <c r="AA16" s="116"/>
      <c r="AB16" s="116"/>
      <c r="AC16" s="116"/>
      <c r="AD16" s="116"/>
      <c r="AE16" s="91">
        <f t="shared" si="11"/>
        <v>143150.00000000009</v>
      </c>
      <c r="AU16" s="57"/>
      <c r="AV16" s="53"/>
      <c r="AW16" s="40"/>
      <c r="AX16" s="40"/>
      <c r="AY16" s="40"/>
      <c r="AZ16" s="69">
        <v>1166.8599999999999</v>
      </c>
      <c r="BA16" s="69"/>
      <c r="BB16" s="69">
        <f t="shared" si="9"/>
        <v>286.30000000000018</v>
      </c>
      <c r="BC16" s="53"/>
      <c r="BD16" s="53"/>
      <c r="BE16" s="53"/>
      <c r="BF16" s="40">
        <f t="shared" si="12"/>
        <v>0</v>
      </c>
      <c r="BG16" s="40">
        <f t="shared" si="10"/>
        <v>0</v>
      </c>
    </row>
    <row r="17" spans="1:59" ht="12" customHeight="1" x14ac:dyDescent="0.2">
      <c r="A17" s="106">
        <v>4</v>
      </c>
      <c r="B17" s="106"/>
      <c r="C17" s="107">
        <v>4</v>
      </c>
      <c r="D17" s="108">
        <v>144</v>
      </c>
      <c r="E17" s="109">
        <v>144</v>
      </c>
      <c r="F17" s="16" t="s">
        <v>8</v>
      </c>
      <c r="G17" s="17"/>
      <c r="H17" s="17"/>
      <c r="I17" s="17"/>
      <c r="J17" s="17"/>
      <c r="K17" s="22"/>
      <c r="L17" s="14"/>
      <c r="M17" s="14"/>
      <c r="N17" s="15"/>
      <c r="O17" s="137">
        <v>1858.16</v>
      </c>
      <c r="P17" s="138"/>
      <c r="Q17" s="107" t="s">
        <v>11</v>
      </c>
      <c r="R17" s="108"/>
      <c r="S17" s="108"/>
      <c r="T17" s="109"/>
      <c r="U17" s="112">
        <f t="shared" si="8"/>
        <v>286.30000000000018</v>
      </c>
      <c r="V17" s="113"/>
      <c r="W17" s="113"/>
      <c r="X17" s="114"/>
      <c r="Y17" s="29"/>
      <c r="Z17" s="115">
        <v>1100</v>
      </c>
      <c r="AA17" s="116"/>
      <c r="AB17" s="116"/>
      <c r="AC17" s="116"/>
      <c r="AD17" s="116"/>
      <c r="AE17" s="91">
        <f t="shared" si="11"/>
        <v>314930.00000000017</v>
      </c>
      <c r="AU17" s="57"/>
      <c r="AV17" s="53"/>
      <c r="AW17" s="40"/>
      <c r="AX17" s="40"/>
      <c r="AY17" s="40"/>
      <c r="AZ17" s="69">
        <v>1571.86</v>
      </c>
      <c r="BA17" s="69"/>
      <c r="BB17" s="69">
        <f t="shared" si="9"/>
        <v>286.30000000000018</v>
      </c>
      <c r="BC17" s="53"/>
      <c r="BD17" s="53"/>
      <c r="BE17" s="53"/>
      <c r="BF17" s="40">
        <f t="shared" si="12"/>
        <v>0</v>
      </c>
      <c r="BG17" s="40">
        <f t="shared" si="10"/>
        <v>0</v>
      </c>
    </row>
    <row r="18" spans="1:59" ht="12" customHeight="1" x14ac:dyDescent="0.2">
      <c r="A18" s="106">
        <v>5</v>
      </c>
      <c r="B18" s="106"/>
      <c r="C18" s="107">
        <v>5</v>
      </c>
      <c r="D18" s="108">
        <v>144</v>
      </c>
      <c r="E18" s="109">
        <v>144</v>
      </c>
      <c r="F18" s="16" t="s">
        <v>9</v>
      </c>
      <c r="G18" s="17"/>
      <c r="H18" s="17"/>
      <c r="I18" s="17"/>
      <c r="J18" s="17"/>
      <c r="K18" s="22"/>
      <c r="L18" s="14"/>
      <c r="M18" s="14"/>
      <c r="N18" s="15"/>
      <c r="O18" s="137">
        <v>1858.16</v>
      </c>
      <c r="P18" s="138"/>
      <c r="Q18" s="107" t="s">
        <v>11</v>
      </c>
      <c r="R18" s="108"/>
      <c r="S18" s="108"/>
      <c r="T18" s="109"/>
      <c r="U18" s="112">
        <f t="shared" si="8"/>
        <v>286.30000000000018</v>
      </c>
      <c r="V18" s="113"/>
      <c r="W18" s="113"/>
      <c r="X18" s="114"/>
      <c r="Y18" s="29"/>
      <c r="Z18" s="115">
        <v>800</v>
      </c>
      <c r="AA18" s="116"/>
      <c r="AB18" s="116"/>
      <c r="AC18" s="116"/>
      <c r="AD18" s="116"/>
      <c r="AE18" s="91">
        <f t="shared" si="11"/>
        <v>229040.00000000015</v>
      </c>
      <c r="AU18" s="57"/>
      <c r="AV18" s="53"/>
      <c r="AW18" s="40"/>
      <c r="AX18" s="40"/>
      <c r="AY18" s="40"/>
      <c r="AZ18" s="69">
        <v>1571.86</v>
      </c>
      <c r="BA18" s="69"/>
      <c r="BB18" s="69">
        <f t="shared" si="9"/>
        <v>286.30000000000018</v>
      </c>
      <c r="BC18" s="53"/>
      <c r="BD18" s="53"/>
      <c r="BE18" s="53"/>
      <c r="BF18" s="40">
        <f t="shared" si="12"/>
        <v>0</v>
      </c>
      <c r="BG18" s="40">
        <f t="shared" si="10"/>
        <v>0</v>
      </c>
    </row>
    <row r="19" spans="1:59" ht="12" customHeight="1" x14ac:dyDescent="0.2">
      <c r="A19" s="106">
        <v>6</v>
      </c>
      <c r="B19" s="106"/>
      <c r="C19" s="107">
        <v>6</v>
      </c>
      <c r="D19" s="108">
        <v>144</v>
      </c>
      <c r="E19" s="109">
        <v>144</v>
      </c>
      <c r="F19" s="16" t="s">
        <v>17</v>
      </c>
      <c r="G19" s="17"/>
      <c r="H19" s="17"/>
      <c r="I19" s="17"/>
      <c r="J19" s="17"/>
      <c r="K19" s="22"/>
      <c r="L19" s="21">
        <v>0.25</v>
      </c>
      <c r="M19" s="21" t="s">
        <v>16</v>
      </c>
      <c r="N19" s="15"/>
      <c r="O19" s="137">
        <v>1055.23</v>
      </c>
      <c r="P19" s="138"/>
      <c r="Q19" s="107" t="s">
        <v>15</v>
      </c>
      <c r="R19" s="108"/>
      <c r="S19" s="108"/>
      <c r="T19" s="109"/>
      <c r="U19" s="112">
        <f t="shared" si="8"/>
        <v>160.71000000000004</v>
      </c>
      <c r="V19" s="113"/>
      <c r="W19" s="113"/>
      <c r="X19" s="114"/>
      <c r="Y19" s="29"/>
      <c r="Z19" s="115">
        <v>500</v>
      </c>
      <c r="AA19" s="116"/>
      <c r="AB19" s="116"/>
      <c r="AC19" s="116"/>
      <c r="AD19" s="116"/>
      <c r="AE19" s="91">
        <f t="shared" si="11"/>
        <v>80355.000000000015</v>
      </c>
      <c r="AU19" s="57"/>
      <c r="AV19" s="53"/>
      <c r="AW19" s="40"/>
      <c r="AX19" s="40"/>
      <c r="AY19" s="40"/>
      <c r="AZ19" s="69">
        <v>894.52</v>
      </c>
      <c r="BA19" s="69"/>
      <c r="BB19" s="69">
        <f t="shared" si="9"/>
        <v>160.71000000000004</v>
      </c>
      <c r="BC19" s="53"/>
      <c r="BD19" s="53"/>
      <c r="BE19" s="53"/>
      <c r="BF19" s="40">
        <f t="shared" si="12"/>
        <v>0</v>
      </c>
      <c r="BG19" s="40">
        <f t="shared" si="10"/>
        <v>0</v>
      </c>
    </row>
    <row r="20" spans="1:59" ht="12" customHeight="1" x14ac:dyDescent="0.2">
      <c r="A20" s="106">
        <v>7</v>
      </c>
      <c r="B20" s="106"/>
      <c r="C20" s="107">
        <v>7</v>
      </c>
      <c r="D20" s="108">
        <v>144</v>
      </c>
      <c r="E20" s="109">
        <v>144</v>
      </c>
      <c r="F20" s="16" t="s">
        <v>18</v>
      </c>
      <c r="G20" s="17"/>
      <c r="H20" s="17"/>
      <c r="I20" s="17"/>
      <c r="J20" s="17"/>
      <c r="K20" s="22"/>
      <c r="L20" s="21">
        <v>0.14499999999999999</v>
      </c>
      <c r="M20" s="21" t="s">
        <v>16</v>
      </c>
      <c r="N20" s="15"/>
      <c r="O20" s="137">
        <v>1465.6</v>
      </c>
      <c r="P20" s="138"/>
      <c r="Q20" s="107" t="s">
        <v>15</v>
      </c>
      <c r="R20" s="108"/>
      <c r="S20" s="108"/>
      <c r="T20" s="109"/>
      <c r="U20" s="112">
        <f t="shared" si="8"/>
        <v>191.95999999999981</v>
      </c>
      <c r="V20" s="113"/>
      <c r="W20" s="113"/>
      <c r="X20" s="114"/>
      <c r="Y20" s="29"/>
      <c r="Z20" s="115">
        <v>500</v>
      </c>
      <c r="AA20" s="116"/>
      <c r="AB20" s="116"/>
      <c r="AC20" s="116"/>
      <c r="AD20" s="116"/>
      <c r="AE20" s="91">
        <f t="shared" si="11"/>
        <v>95979.999999999898</v>
      </c>
      <c r="AU20" s="57"/>
      <c r="AV20" s="53"/>
      <c r="AW20" s="40"/>
      <c r="AX20" s="40"/>
      <c r="AY20" s="40"/>
      <c r="AZ20" s="69">
        <v>1273.6400000000001</v>
      </c>
      <c r="BA20" s="69"/>
      <c r="BB20" s="69">
        <f t="shared" si="9"/>
        <v>191.95999999999981</v>
      </c>
      <c r="BC20" s="53"/>
      <c r="BD20" s="53"/>
      <c r="BE20" s="53"/>
      <c r="BF20" s="40">
        <f t="shared" si="12"/>
        <v>0</v>
      </c>
      <c r="BG20" s="40">
        <f t="shared" si="10"/>
        <v>0</v>
      </c>
    </row>
    <row r="21" spans="1:59" ht="12" customHeight="1" x14ac:dyDescent="0.2">
      <c r="A21" s="106">
        <v>8</v>
      </c>
      <c r="B21" s="106"/>
      <c r="C21" s="107">
        <v>8</v>
      </c>
      <c r="D21" s="108">
        <v>144</v>
      </c>
      <c r="E21" s="109">
        <v>144</v>
      </c>
      <c r="F21" s="16" t="s">
        <v>10</v>
      </c>
      <c r="G21" s="17"/>
      <c r="H21" s="17"/>
      <c r="I21" s="17"/>
      <c r="J21" s="17"/>
      <c r="K21" s="23"/>
      <c r="L21" s="21">
        <v>0.45</v>
      </c>
      <c r="M21" s="21" t="s">
        <v>16</v>
      </c>
      <c r="N21" s="15"/>
      <c r="O21" s="137">
        <v>1465.6</v>
      </c>
      <c r="P21" s="138"/>
      <c r="Q21" s="107" t="s">
        <v>15</v>
      </c>
      <c r="R21" s="108"/>
      <c r="S21" s="108"/>
      <c r="T21" s="109"/>
      <c r="U21" s="112">
        <f t="shared" si="8"/>
        <v>191.95999999999981</v>
      </c>
      <c r="V21" s="113"/>
      <c r="W21" s="113"/>
      <c r="X21" s="114"/>
      <c r="Y21" s="29"/>
      <c r="Z21" s="115">
        <v>500</v>
      </c>
      <c r="AA21" s="116"/>
      <c r="AB21" s="116"/>
      <c r="AC21" s="116"/>
      <c r="AD21" s="116"/>
      <c r="AE21" s="91">
        <f t="shared" si="11"/>
        <v>95979.999999999898</v>
      </c>
      <c r="AU21" s="57"/>
      <c r="AV21" s="53"/>
      <c r="AW21" s="40"/>
      <c r="AX21" s="40"/>
      <c r="AY21" s="40"/>
      <c r="AZ21" s="69">
        <v>1273.6400000000001</v>
      </c>
      <c r="BA21" s="69"/>
      <c r="BB21" s="69">
        <f t="shared" si="9"/>
        <v>191.95999999999981</v>
      </c>
      <c r="BC21" s="53"/>
      <c r="BD21" s="53"/>
      <c r="BE21" s="53"/>
      <c r="BF21" s="40">
        <f t="shared" si="12"/>
        <v>0</v>
      </c>
      <c r="BG21" s="40">
        <f t="shared" si="10"/>
        <v>0</v>
      </c>
    </row>
    <row r="22" spans="1:59" ht="12" customHeight="1" x14ac:dyDescent="0.2">
      <c r="A22" s="107">
        <v>9</v>
      </c>
      <c r="B22" s="109"/>
      <c r="C22" s="107">
        <v>9</v>
      </c>
      <c r="D22" s="108"/>
      <c r="E22" s="109"/>
      <c r="F22" s="16" t="s">
        <v>24</v>
      </c>
      <c r="G22" s="17"/>
      <c r="H22" s="17"/>
      <c r="I22" s="17"/>
      <c r="J22" s="17"/>
      <c r="K22" s="23"/>
      <c r="L22" s="21"/>
      <c r="M22" s="21"/>
      <c r="N22" s="15"/>
      <c r="O22" s="137">
        <f>(O21*L21)+(O20*L20)+(O19*L19)</f>
        <v>1135.8395</v>
      </c>
      <c r="P22" s="138"/>
      <c r="Q22" s="107" t="s">
        <v>11</v>
      </c>
      <c r="R22" s="108"/>
      <c r="S22" s="108"/>
      <c r="T22" s="109"/>
      <c r="U22" s="112">
        <f t="shared" si="8"/>
        <v>154.39369999999991</v>
      </c>
      <c r="V22" s="113"/>
      <c r="W22" s="113"/>
      <c r="X22" s="114"/>
      <c r="Y22" s="29"/>
      <c r="Z22" s="115">
        <v>1400</v>
      </c>
      <c r="AA22" s="116"/>
      <c r="AB22" s="116"/>
      <c r="AC22" s="116"/>
      <c r="AD22" s="116"/>
      <c r="AE22" s="91">
        <f t="shared" si="11"/>
        <v>216151.17999999988</v>
      </c>
      <c r="AU22" s="57"/>
      <c r="AV22" s="53"/>
      <c r="AW22" s="40"/>
      <c r="AX22" s="40"/>
      <c r="AY22" s="40"/>
      <c r="AZ22" s="69">
        <f>AZ19*0.25+AZ20*0.145+AZ21*0.45</f>
        <v>981.44579999999996</v>
      </c>
      <c r="BA22" s="69"/>
      <c r="BB22" s="69">
        <f t="shared" ref="BB22" si="13">BB19*0.25+BB20*0.145+BB21*0.45</f>
        <v>154.39369999999991</v>
      </c>
      <c r="BC22" s="53"/>
      <c r="BD22" s="53"/>
      <c r="BE22" s="53"/>
      <c r="BF22" s="40">
        <f t="shared" si="12"/>
        <v>0</v>
      </c>
      <c r="BG22" s="40">
        <f t="shared" si="10"/>
        <v>0</v>
      </c>
    </row>
    <row r="23" spans="1:59" ht="12" customHeight="1" x14ac:dyDescent="0.2">
      <c r="A23" s="107">
        <v>10</v>
      </c>
      <c r="B23" s="109"/>
      <c r="C23" s="107">
        <v>10</v>
      </c>
      <c r="D23" s="108"/>
      <c r="E23" s="109"/>
      <c r="F23" s="16" t="s">
        <v>26</v>
      </c>
      <c r="G23" s="17"/>
      <c r="H23" s="17"/>
      <c r="I23" s="17"/>
      <c r="J23" s="17"/>
      <c r="K23" s="23"/>
      <c r="L23" s="21"/>
      <c r="M23" s="21"/>
      <c r="N23" s="15"/>
      <c r="O23" s="137">
        <v>56</v>
      </c>
      <c r="P23" s="138"/>
      <c r="Q23" s="107" t="s">
        <v>14</v>
      </c>
      <c r="R23" s="108"/>
      <c r="S23" s="108"/>
      <c r="T23" s="109"/>
      <c r="U23" s="112">
        <f t="shared" si="8"/>
        <v>21</v>
      </c>
      <c r="V23" s="113"/>
      <c r="W23" s="113"/>
      <c r="X23" s="114"/>
      <c r="Y23" s="29"/>
      <c r="Z23" s="115">
        <v>1000</v>
      </c>
      <c r="AA23" s="116"/>
      <c r="AB23" s="116"/>
      <c r="AC23" s="116"/>
      <c r="AD23" s="116"/>
      <c r="AE23" s="91">
        <f t="shared" si="11"/>
        <v>21000</v>
      </c>
      <c r="AU23" s="57"/>
      <c r="AV23" s="53"/>
      <c r="AW23" s="40"/>
      <c r="AX23" s="40"/>
      <c r="AY23" s="40"/>
      <c r="AZ23" s="69">
        <f>O23-21</f>
        <v>35</v>
      </c>
      <c r="BA23" s="69"/>
      <c r="BB23" s="69">
        <v>21</v>
      </c>
      <c r="BC23" s="53"/>
      <c r="BD23" s="53"/>
      <c r="BE23" s="53"/>
      <c r="BF23" s="40">
        <f t="shared" si="12"/>
        <v>0</v>
      </c>
      <c r="BG23" s="40">
        <f t="shared" si="10"/>
        <v>0</v>
      </c>
    </row>
    <row r="24" spans="1:59" ht="12" customHeight="1" x14ac:dyDescent="0.2">
      <c r="A24" s="93"/>
      <c r="B24" s="93"/>
      <c r="C24" s="94"/>
      <c r="D24" s="95"/>
      <c r="E24" s="96"/>
      <c r="F24" s="47"/>
      <c r="G24" s="48"/>
      <c r="H24" s="48"/>
      <c r="I24" s="48"/>
      <c r="J24" s="48"/>
      <c r="K24" s="49"/>
      <c r="L24" s="50" t="s">
        <v>13</v>
      </c>
      <c r="M24" s="51"/>
      <c r="N24" s="52"/>
      <c r="O24" s="97">
        <v>1858.16</v>
      </c>
      <c r="P24" s="98"/>
      <c r="Q24" s="94"/>
      <c r="R24" s="95"/>
      <c r="S24" s="95"/>
      <c r="T24" s="96"/>
      <c r="U24" s="99"/>
      <c r="V24" s="100"/>
      <c r="W24" s="100"/>
      <c r="X24" s="101"/>
      <c r="Y24" s="42"/>
      <c r="Z24" s="102"/>
      <c r="AA24" s="103"/>
      <c r="AB24" s="103"/>
      <c r="AC24" s="103"/>
      <c r="AD24" s="103"/>
      <c r="AE24" s="89">
        <f>SUM(AE14:AE23)</f>
        <v>1511516.1800000006</v>
      </c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38"/>
      <c r="AV24" s="46"/>
      <c r="AW24" s="38"/>
      <c r="AX24" s="38"/>
      <c r="AY24" s="38"/>
      <c r="AZ24" s="69"/>
      <c r="BA24" s="69"/>
      <c r="BB24" s="69"/>
      <c r="BC24" s="38"/>
      <c r="BD24" s="38"/>
      <c r="BE24" s="38"/>
      <c r="BF24" s="35"/>
      <c r="BG24" s="46" t="e">
        <f>#REF!+#REF!+#REF!+BG23+BG22+BG21+BG20+BG19+BG18+BG17+BG16+BG15+BG14</f>
        <v>#REF!</v>
      </c>
    </row>
    <row r="25" spans="1:59" ht="29.25" customHeight="1" x14ac:dyDescent="0.2">
      <c r="A25" s="71" t="s">
        <v>23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82"/>
      <c r="V25" s="82"/>
      <c r="W25" s="82"/>
      <c r="X25" s="82"/>
      <c r="Y25" s="72"/>
      <c r="Z25" s="90"/>
      <c r="AA25" s="90"/>
      <c r="AB25" s="90"/>
      <c r="AC25" s="90"/>
      <c r="AD25" s="72"/>
      <c r="AE25" s="90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9" t="s">
        <v>40</v>
      </c>
      <c r="BA25" s="78" t="s">
        <v>36</v>
      </c>
      <c r="BB25" s="72" t="s">
        <v>37</v>
      </c>
      <c r="BC25" s="72"/>
      <c r="BD25" s="72"/>
      <c r="BE25" s="72"/>
      <c r="BF25" s="72"/>
      <c r="BG25" s="73"/>
    </row>
    <row r="26" spans="1:59" ht="12" customHeight="1" x14ac:dyDescent="0.2">
      <c r="A26" s="106">
        <v>1</v>
      </c>
      <c r="B26" s="106"/>
      <c r="C26" s="107">
        <v>1</v>
      </c>
      <c r="D26" s="108">
        <v>144</v>
      </c>
      <c r="E26" s="109">
        <v>144</v>
      </c>
      <c r="F26" s="16" t="s">
        <v>7</v>
      </c>
      <c r="G26" s="17"/>
      <c r="H26" s="17"/>
      <c r="I26" s="17"/>
      <c r="J26" s="17"/>
      <c r="K26" s="22"/>
      <c r="L26" s="14"/>
      <c r="M26" s="14"/>
      <c r="N26" s="15"/>
      <c r="O26" s="117">
        <v>1131.76</v>
      </c>
      <c r="P26" s="118"/>
      <c r="Q26" s="107" t="s">
        <v>11</v>
      </c>
      <c r="R26" s="108"/>
      <c r="S26" s="108"/>
      <c r="T26" s="109"/>
      <c r="U26" s="112">
        <f t="shared" ref="U26:U35" si="14">BB26</f>
        <v>122.97000000000004</v>
      </c>
      <c r="V26" s="113"/>
      <c r="W26" s="113"/>
      <c r="X26" s="114"/>
      <c r="Y26" s="29">
        <f t="shared" ref="Y26:Y35" si="15">O26-BC26-BF26</f>
        <v>1131.76</v>
      </c>
      <c r="Z26" s="115">
        <v>600</v>
      </c>
      <c r="AA26" s="116"/>
      <c r="AB26" s="116"/>
      <c r="AC26" s="116"/>
      <c r="AD26" s="116"/>
      <c r="AE26" s="91">
        <f>U26*Z26</f>
        <v>73782.000000000029</v>
      </c>
      <c r="AU26" s="53"/>
      <c r="AV26" s="53"/>
      <c r="AW26" s="40"/>
      <c r="AX26" s="40"/>
      <c r="AY26" s="40"/>
      <c r="AZ26" s="69">
        <v>120.36</v>
      </c>
      <c r="BA26" s="69"/>
      <c r="BB26" s="69">
        <f t="shared" ref="BB26:BB34" si="16">BE26-AZ26</f>
        <v>122.97000000000004</v>
      </c>
      <c r="BC26" s="57">
        <v>888.43</v>
      </c>
      <c r="BD26" s="53">
        <f t="shared" ref="BD26:BD35" si="17">BC26*Z26</f>
        <v>533058</v>
      </c>
      <c r="BE26" s="53">
        <f t="shared" ref="BE26:BE35" si="18">O26-BC26</f>
        <v>243.33000000000004</v>
      </c>
      <c r="BF26" s="58">
        <f t="shared" ref="BF26:BF35" si="19">BI26-BC26</f>
        <v>-888.43</v>
      </c>
      <c r="BG26" s="40">
        <f t="shared" ref="BG26:BG35" si="20">BF26*Z26</f>
        <v>-533058</v>
      </c>
    </row>
    <row r="27" spans="1:59" ht="12" customHeight="1" x14ac:dyDescent="0.2">
      <c r="A27" s="106">
        <v>2</v>
      </c>
      <c r="B27" s="106"/>
      <c r="C27" s="107">
        <v>2</v>
      </c>
      <c r="D27" s="108">
        <v>144</v>
      </c>
      <c r="E27" s="109">
        <v>144</v>
      </c>
      <c r="F27" s="16" t="s">
        <v>20</v>
      </c>
      <c r="G27" s="17"/>
      <c r="H27" s="17"/>
      <c r="I27" s="17"/>
      <c r="J27" s="17"/>
      <c r="K27" s="22"/>
      <c r="L27" s="14"/>
      <c r="M27" s="14"/>
      <c r="N27" s="15"/>
      <c r="O27" s="117">
        <v>870.82</v>
      </c>
      <c r="P27" s="118"/>
      <c r="Q27" s="107" t="s">
        <v>11</v>
      </c>
      <c r="R27" s="108"/>
      <c r="S27" s="108"/>
      <c r="T27" s="109"/>
      <c r="U27" s="112">
        <f t="shared" si="14"/>
        <v>60.780000000000101</v>
      </c>
      <c r="V27" s="113"/>
      <c r="W27" s="113"/>
      <c r="X27" s="114"/>
      <c r="Y27" s="29">
        <f t="shared" si="15"/>
        <v>870.82</v>
      </c>
      <c r="Z27" s="115">
        <v>500</v>
      </c>
      <c r="AA27" s="116"/>
      <c r="AB27" s="116"/>
      <c r="AC27" s="116"/>
      <c r="AD27" s="116"/>
      <c r="AE27" s="91">
        <f t="shared" ref="AE27:AE35" si="21">U27*Z27</f>
        <v>30390.000000000051</v>
      </c>
      <c r="AU27" s="53"/>
      <c r="AV27" s="53"/>
      <c r="AW27" s="40"/>
      <c r="AX27" s="40"/>
      <c r="AY27" s="40"/>
      <c r="AZ27" s="69">
        <v>120.36</v>
      </c>
      <c r="BA27" s="69"/>
      <c r="BB27" s="69">
        <f t="shared" si="16"/>
        <v>60.780000000000101</v>
      </c>
      <c r="BC27" s="57">
        <v>689.68</v>
      </c>
      <c r="BD27" s="53">
        <f t="shared" si="17"/>
        <v>344840</v>
      </c>
      <c r="BE27" s="53">
        <f t="shared" si="18"/>
        <v>181.1400000000001</v>
      </c>
      <c r="BF27" s="58">
        <f t="shared" si="19"/>
        <v>-689.68</v>
      </c>
      <c r="BG27" s="40">
        <f t="shared" si="20"/>
        <v>-344840</v>
      </c>
    </row>
    <row r="28" spans="1:59" ht="12" customHeight="1" x14ac:dyDescent="0.2">
      <c r="A28" s="106">
        <v>3</v>
      </c>
      <c r="B28" s="106"/>
      <c r="C28" s="107">
        <v>3</v>
      </c>
      <c r="D28" s="108">
        <v>144</v>
      </c>
      <c r="E28" s="109">
        <v>144</v>
      </c>
      <c r="F28" s="16" t="s">
        <v>21</v>
      </c>
      <c r="G28" s="17"/>
      <c r="H28" s="17"/>
      <c r="I28" s="17"/>
      <c r="J28" s="17"/>
      <c r="K28" s="22"/>
      <c r="L28" s="14"/>
      <c r="M28" s="14"/>
      <c r="N28" s="15"/>
      <c r="O28" s="117">
        <v>870.82</v>
      </c>
      <c r="P28" s="118"/>
      <c r="Q28" s="107" t="s">
        <v>11</v>
      </c>
      <c r="R28" s="108"/>
      <c r="S28" s="108"/>
      <c r="T28" s="109"/>
      <c r="U28" s="112">
        <f t="shared" si="14"/>
        <v>60.780000000000101</v>
      </c>
      <c r="V28" s="113"/>
      <c r="W28" s="113"/>
      <c r="X28" s="114"/>
      <c r="Y28" s="29">
        <f t="shared" si="15"/>
        <v>870.82</v>
      </c>
      <c r="Z28" s="115">
        <v>500</v>
      </c>
      <c r="AA28" s="116"/>
      <c r="AB28" s="116"/>
      <c r="AC28" s="116"/>
      <c r="AD28" s="116"/>
      <c r="AE28" s="91">
        <f t="shared" si="21"/>
        <v>30390.000000000051</v>
      </c>
      <c r="AU28" s="53"/>
      <c r="AV28" s="53"/>
      <c r="AW28" s="40"/>
      <c r="AX28" s="40"/>
      <c r="AY28" s="40"/>
      <c r="AZ28" s="69">
        <v>120.36</v>
      </c>
      <c r="BA28" s="69"/>
      <c r="BB28" s="69">
        <f t="shared" si="16"/>
        <v>60.780000000000101</v>
      </c>
      <c r="BC28" s="57">
        <v>689.68</v>
      </c>
      <c r="BD28" s="53">
        <f t="shared" si="17"/>
        <v>344840</v>
      </c>
      <c r="BE28" s="53">
        <f t="shared" si="18"/>
        <v>181.1400000000001</v>
      </c>
      <c r="BF28" s="58">
        <f t="shared" si="19"/>
        <v>-689.68</v>
      </c>
      <c r="BG28" s="40">
        <f t="shared" si="20"/>
        <v>-344840</v>
      </c>
    </row>
    <row r="29" spans="1:59" ht="12" customHeight="1" x14ac:dyDescent="0.2">
      <c r="A29" s="106">
        <v>4</v>
      </c>
      <c r="B29" s="106"/>
      <c r="C29" s="107">
        <v>4</v>
      </c>
      <c r="D29" s="108">
        <v>144</v>
      </c>
      <c r="E29" s="109">
        <v>144</v>
      </c>
      <c r="F29" s="16" t="s">
        <v>8</v>
      </c>
      <c r="G29" s="17"/>
      <c r="H29" s="17"/>
      <c r="I29" s="17"/>
      <c r="J29" s="17"/>
      <c r="K29" s="22"/>
      <c r="L29" s="14"/>
      <c r="M29" s="14"/>
      <c r="N29" s="15"/>
      <c r="O29" s="117">
        <v>1131.76</v>
      </c>
      <c r="P29" s="118"/>
      <c r="Q29" s="107" t="s">
        <v>11</v>
      </c>
      <c r="R29" s="108"/>
      <c r="S29" s="108"/>
      <c r="T29" s="109"/>
      <c r="U29" s="112">
        <f t="shared" si="14"/>
        <v>122.97000000000004</v>
      </c>
      <c r="V29" s="113"/>
      <c r="W29" s="113"/>
      <c r="X29" s="114"/>
      <c r="Y29" s="29">
        <f t="shared" si="15"/>
        <v>1131.76</v>
      </c>
      <c r="Z29" s="115">
        <v>1100</v>
      </c>
      <c r="AA29" s="116"/>
      <c r="AB29" s="116"/>
      <c r="AC29" s="116"/>
      <c r="AD29" s="116"/>
      <c r="AE29" s="91">
        <f t="shared" si="21"/>
        <v>135267.00000000006</v>
      </c>
      <c r="AU29" s="53"/>
      <c r="AV29" s="53"/>
      <c r="AW29" s="40"/>
      <c r="AX29" s="40"/>
      <c r="AY29" s="40"/>
      <c r="AZ29" s="69">
        <v>120.36</v>
      </c>
      <c r="BA29" s="69"/>
      <c r="BB29" s="69">
        <f t="shared" si="16"/>
        <v>122.97000000000004</v>
      </c>
      <c r="BC29" s="57">
        <v>888.43</v>
      </c>
      <c r="BD29" s="53">
        <f t="shared" si="17"/>
        <v>977273</v>
      </c>
      <c r="BE29" s="53">
        <f t="shared" si="18"/>
        <v>243.33000000000004</v>
      </c>
      <c r="BF29" s="58">
        <f t="shared" si="19"/>
        <v>-888.43</v>
      </c>
      <c r="BG29" s="40">
        <f t="shared" si="20"/>
        <v>-977273</v>
      </c>
    </row>
    <row r="30" spans="1:59" ht="12" customHeight="1" x14ac:dyDescent="0.2">
      <c r="A30" s="106">
        <v>5</v>
      </c>
      <c r="B30" s="106"/>
      <c r="C30" s="107">
        <v>5</v>
      </c>
      <c r="D30" s="108">
        <v>144</v>
      </c>
      <c r="E30" s="109">
        <v>144</v>
      </c>
      <c r="F30" s="16" t="s">
        <v>9</v>
      </c>
      <c r="G30" s="17"/>
      <c r="H30" s="17"/>
      <c r="I30" s="17"/>
      <c r="J30" s="17"/>
      <c r="K30" s="22"/>
      <c r="L30" s="14"/>
      <c r="M30" s="14"/>
      <c r="N30" s="15"/>
      <c r="O30" s="117">
        <v>1131.76</v>
      </c>
      <c r="P30" s="118"/>
      <c r="Q30" s="107" t="s">
        <v>11</v>
      </c>
      <c r="R30" s="108"/>
      <c r="S30" s="108"/>
      <c r="T30" s="109"/>
      <c r="U30" s="112">
        <f t="shared" si="14"/>
        <v>100.65000000000003</v>
      </c>
      <c r="V30" s="113"/>
      <c r="W30" s="113"/>
      <c r="X30" s="114"/>
      <c r="Y30" s="29">
        <f t="shared" si="15"/>
        <v>1131.76</v>
      </c>
      <c r="Z30" s="115">
        <v>800</v>
      </c>
      <c r="AA30" s="116"/>
      <c r="AB30" s="116"/>
      <c r="AC30" s="116"/>
      <c r="AD30" s="116"/>
      <c r="AE30" s="91">
        <f t="shared" si="21"/>
        <v>80520.000000000029</v>
      </c>
      <c r="AU30" s="53"/>
      <c r="AV30" s="53"/>
      <c r="AW30" s="40"/>
      <c r="AX30" s="40"/>
      <c r="AY30" s="40"/>
      <c r="AZ30" s="69">
        <v>142.68</v>
      </c>
      <c r="BA30" s="69"/>
      <c r="BB30" s="69">
        <f t="shared" si="16"/>
        <v>100.65000000000003</v>
      </c>
      <c r="BC30" s="57">
        <v>888.43</v>
      </c>
      <c r="BD30" s="53">
        <f t="shared" si="17"/>
        <v>710744</v>
      </c>
      <c r="BE30" s="53">
        <f t="shared" si="18"/>
        <v>243.33000000000004</v>
      </c>
      <c r="BF30" s="58">
        <f t="shared" si="19"/>
        <v>-888.43</v>
      </c>
      <c r="BG30" s="40">
        <f t="shared" si="20"/>
        <v>-710744</v>
      </c>
    </row>
    <row r="31" spans="1:59" ht="12" customHeight="1" x14ac:dyDescent="0.2">
      <c r="A31" s="106">
        <v>6</v>
      </c>
      <c r="B31" s="106"/>
      <c r="C31" s="167">
        <v>6</v>
      </c>
      <c r="D31" s="168">
        <v>144</v>
      </c>
      <c r="E31" s="169">
        <v>144</v>
      </c>
      <c r="F31" s="16" t="s">
        <v>17</v>
      </c>
      <c r="G31" s="17"/>
      <c r="H31" s="17"/>
      <c r="I31" s="17"/>
      <c r="J31" s="17"/>
      <c r="K31" s="22"/>
      <c r="L31" s="21">
        <v>0.25</v>
      </c>
      <c r="M31" s="21" t="s">
        <v>16</v>
      </c>
      <c r="N31" s="15"/>
      <c r="O31" s="117">
        <v>777.19</v>
      </c>
      <c r="P31" s="118"/>
      <c r="Q31" s="107" t="s">
        <v>15</v>
      </c>
      <c r="R31" s="108"/>
      <c r="S31" s="108"/>
      <c r="T31" s="109"/>
      <c r="U31" s="112">
        <f t="shared" si="14"/>
        <v>710.25</v>
      </c>
      <c r="V31" s="113"/>
      <c r="W31" s="113"/>
      <c r="X31" s="114"/>
      <c r="Y31" s="29">
        <f t="shared" si="15"/>
        <v>777.19</v>
      </c>
      <c r="Z31" s="115">
        <v>500</v>
      </c>
      <c r="AA31" s="116"/>
      <c r="AB31" s="116"/>
      <c r="AC31" s="116"/>
      <c r="AD31" s="116"/>
      <c r="AE31" s="91">
        <f t="shared" si="21"/>
        <v>355125</v>
      </c>
      <c r="AU31" s="53"/>
      <c r="AV31" s="53"/>
      <c r="AW31" s="40"/>
      <c r="AX31" s="40"/>
      <c r="AY31" s="40"/>
      <c r="AZ31" s="69">
        <v>66.94</v>
      </c>
      <c r="BA31" s="69"/>
      <c r="BB31" s="69">
        <f t="shared" si="16"/>
        <v>710.25</v>
      </c>
      <c r="BC31" s="57">
        <v>0</v>
      </c>
      <c r="BD31" s="53">
        <f t="shared" si="17"/>
        <v>0</v>
      </c>
      <c r="BE31" s="53">
        <f t="shared" si="18"/>
        <v>777.19</v>
      </c>
      <c r="BF31" s="58">
        <f t="shared" si="19"/>
        <v>0</v>
      </c>
      <c r="BG31" s="40">
        <f t="shared" si="20"/>
        <v>0</v>
      </c>
    </row>
    <row r="32" spans="1:59" ht="12" customHeight="1" x14ac:dyDescent="0.2">
      <c r="A32" s="106">
        <v>7</v>
      </c>
      <c r="B32" s="106"/>
      <c r="C32" s="107">
        <v>7</v>
      </c>
      <c r="D32" s="108">
        <v>144</v>
      </c>
      <c r="E32" s="109">
        <v>144</v>
      </c>
      <c r="F32" s="16" t="s">
        <v>18</v>
      </c>
      <c r="G32" s="17"/>
      <c r="H32" s="17"/>
      <c r="I32" s="17"/>
      <c r="J32" s="17"/>
      <c r="K32" s="22"/>
      <c r="L32" s="21">
        <v>0.14499999999999999</v>
      </c>
      <c r="M32" s="21" t="s">
        <v>16</v>
      </c>
      <c r="N32" s="15"/>
      <c r="O32" s="117">
        <v>1046.04</v>
      </c>
      <c r="P32" s="118"/>
      <c r="Q32" s="107" t="s">
        <v>15</v>
      </c>
      <c r="R32" s="108"/>
      <c r="S32" s="108"/>
      <c r="T32" s="109"/>
      <c r="U32" s="112">
        <f t="shared" si="14"/>
        <v>961.95999999999992</v>
      </c>
      <c r="V32" s="113"/>
      <c r="W32" s="113"/>
      <c r="X32" s="114"/>
      <c r="Y32" s="29">
        <f t="shared" si="15"/>
        <v>1046.04</v>
      </c>
      <c r="Z32" s="115">
        <v>500</v>
      </c>
      <c r="AA32" s="116"/>
      <c r="AB32" s="116"/>
      <c r="AC32" s="116"/>
      <c r="AD32" s="116"/>
      <c r="AE32" s="91">
        <f t="shared" si="21"/>
        <v>480979.99999999994</v>
      </c>
      <c r="AU32" s="53"/>
      <c r="AV32" s="53"/>
      <c r="AW32" s="40"/>
      <c r="AX32" s="40"/>
      <c r="AY32" s="40"/>
      <c r="AZ32" s="69">
        <v>84.08</v>
      </c>
      <c r="BA32" s="69"/>
      <c r="BB32" s="69">
        <f t="shared" si="16"/>
        <v>961.95999999999992</v>
      </c>
      <c r="BC32" s="57">
        <v>0</v>
      </c>
      <c r="BD32" s="53">
        <f t="shared" si="17"/>
        <v>0</v>
      </c>
      <c r="BE32" s="53">
        <f t="shared" si="18"/>
        <v>1046.04</v>
      </c>
      <c r="BF32" s="58">
        <f t="shared" si="19"/>
        <v>0</v>
      </c>
      <c r="BG32" s="40">
        <f t="shared" si="20"/>
        <v>0</v>
      </c>
    </row>
    <row r="33" spans="1:59" ht="12" customHeight="1" x14ac:dyDescent="0.2">
      <c r="A33" s="106">
        <v>8</v>
      </c>
      <c r="B33" s="106"/>
      <c r="C33" s="107">
        <v>8</v>
      </c>
      <c r="D33" s="108">
        <v>144</v>
      </c>
      <c r="E33" s="109">
        <v>144</v>
      </c>
      <c r="F33" s="16" t="s">
        <v>10</v>
      </c>
      <c r="G33" s="17"/>
      <c r="H33" s="17"/>
      <c r="I33" s="17"/>
      <c r="J33" s="17"/>
      <c r="K33" s="23"/>
      <c r="L33" s="21">
        <v>0.45</v>
      </c>
      <c r="M33" s="21" t="s">
        <v>16</v>
      </c>
      <c r="N33" s="15"/>
      <c r="O33" s="117">
        <v>1046.04</v>
      </c>
      <c r="P33" s="118"/>
      <c r="Q33" s="107" t="s">
        <v>15</v>
      </c>
      <c r="R33" s="108"/>
      <c r="S33" s="108"/>
      <c r="T33" s="109"/>
      <c r="U33" s="112">
        <f t="shared" si="14"/>
        <v>961.95999999999992</v>
      </c>
      <c r="V33" s="113"/>
      <c r="W33" s="113"/>
      <c r="X33" s="114"/>
      <c r="Y33" s="29">
        <f t="shared" si="15"/>
        <v>1046.04</v>
      </c>
      <c r="Z33" s="115">
        <v>500</v>
      </c>
      <c r="AA33" s="116"/>
      <c r="AB33" s="116"/>
      <c r="AC33" s="116"/>
      <c r="AD33" s="116"/>
      <c r="AE33" s="91">
        <f t="shared" si="21"/>
        <v>480979.99999999994</v>
      </c>
      <c r="AU33" s="53"/>
      <c r="AV33" s="53"/>
      <c r="AW33" s="40"/>
      <c r="AX33" s="40"/>
      <c r="AY33" s="40"/>
      <c r="AZ33" s="69">
        <v>84.08</v>
      </c>
      <c r="BA33" s="69"/>
      <c r="BB33" s="69">
        <f t="shared" si="16"/>
        <v>961.95999999999992</v>
      </c>
      <c r="BC33" s="57">
        <v>0</v>
      </c>
      <c r="BD33" s="53">
        <f t="shared" si="17"/>
        <v>0</v>
      </c>
      <c r="BE33" s="53">
        <f t="shared" si="18"/>
        <v>1046.04</v>
      </c>
      <c r="BF33" s="58">
        <f t="shared" si="19"/>
        <v>0</v>
      </c>
      <c r="BG33" s="40">
        <f t="shared" si="20"/>
        <v>0</v>
      </c>
    </row>
    <row r="34" spans="1:59" ht="12" customHeight="1" x14ac:dyDescent="0.2">
      <c r="A34" s="107">
        <v>9</v>
      </c>
      <c r="B34" s="109"/>
      <c r="C34" s="107">
        <v>9</v>
      </c>
      <c r="D34" s="108"/>
      <c r="E34" s="109"/>
      <c r="F34" s="16" t="s">
        <v>24</v>
      </c>
      <c r="G34" s="17"/>
      <c r="H34" s="17"/>
      <c r="I34" s="17"/>
      <c r="J34" s="17"/>
      <c r="K34" s="23"/>
      <c r="L34" s="21"/>
      <c r="M34" s="21"/>
      <c r="N34" s="15"/>
      <c r="O34" s="117">
        <f>(O33*L33)+(O32*L32)+(O31*L31)</f>
        <v>816.69130000000007</v>
      </c>
      <c r="P34" s="118"/>
      <c r="Q34" s="107" t="s">
        <v>11</v>
      </c>
      <c r="R34" s="108"/>
      <c r="S34" s="108"/>
      <c r="T34" s="109"/>
      <c r="U34" s="112">
        <f t="shared" si="14"/>
        <v>749.92870000000005</v>
      </c>
      <c r="V34" s="113"/>
      <c r="W34" s="113"/>
      <c r="X34" s="114"/>
      <c r="Y34" s="29">
        <f t="shared" si="15"/>
        <v>816.69130000000007</v>
      </c>
      <c r="Z34" s="115">
        <v>1400</v>
      </c>
      <c r="AA34" s="116"/>
      <c r="AB34" s="116"/>
      <c r="AC34" s="116"/>
      <c r="AD34" s="116"/>
      <c r="AE34" s="91">
        <f t="shared" si="21"/>
        <v>1049900.1800000002</v>
      </c>
      <c r="AU34" s="53"/>
      <c r="AV34" s="53"/>
      <c r="AW34" s="40"/>
      <c r="AX34" s="40"/>
      <c r="AY34" s="40"/>
      <c r="AZ34" s="77">
        <f>AZ31*0.25+AZ32*0.145+AZ33*0.45</f>
        <v>66.762599999999992</v>
      </c>
      <c r="BA34" s="69"/>
      <c r="BB34" s="69">
        <f t="shared" si="16"/>
        <v>749.92870000000005</v>
      </c>
      <c r="BC34" s="57">
        <v>0</v>
      </c>
      <c r="BD34" s="53">
        <f t="shared" si="17"/>
        <v>0</v>
      </c>
      <c r="BE34" s="53">
        <f t="shared" si="18"/>
        <v>816.69130000000007</v>
      </c>
      <c r="BF34" s="58">
        <f t="shared" si="19"/>
        <v>0</v>
      </c>
      <c r="BG34" s="40">
        <f t="shared" si="20"/>
        <v>0</v>
      </c>
    </row>
    <row r="35" spans="1:59" ht="12" customHeight="1" x14ac:dyDescent="0.2">
      <c r="A35" s="107">
        <v>10</v>
      </c>
      <c r="B35" s="109"/>
      <c r="C35" s="107">
        <v>10</v>
      </c>
      <c r="D35" s="108"/>
      <c r="E35" s="109"/>
      <c r="F35" s="16" t="s">
        <v>26</v>
      </c>
      <c r="G35" s="17"/>
      <c r="H35" s="17"/>
      <c r="I35" s="17"/>
      <c r="J35" s="17"/>
      <c r="K35" s="23"/>
      <c r="L35" s="21"/>
      <c r="M35" s="21"/>
      <c r="N35" s="15"/>
      <c r="O35" s="117">
        <v>49</v>
      </c>
      <c r="P35" s="118"/>
      <c r="Q35" s="107" t="s">
        <v>14</v>
      </c>
      <c r="R35" s="108"/>
      <c r="S35" s="108"/>
      <c r="T35" s="109"/>
      <c r="U35" s="112">
        <f t="shared" si="14"/>
        <v>49</v>
      </c>
      <c r="V35" s="113"/>
      <c r="W35" s="113"/>
      <c r="X35" s="114"/>
      <c r="Y35" s="29">
        <f t="shared" si="15"/>
        <v>49</v>
      </c>
      <c r="Z35" s="115">
        <v>1000</v>
      </c>
      <c r="AA35" s="116"/>
      <c r="AB35" s="116"/>
      <c r="AC35" s="116"/>
      <c r="AD35" s="116"/>
      <c r="AE35" s="91">
        <f t="shared" si="21"/>
        <v>49000</v>
      </c>
      <c r="AU35" s="53"/>
      <c r="AV35" s="53"/>
      <c r="AW35" s="40"/>
      <c r="AX35" s="40"/>
      <c r="AY35" s="40"/>
      <c r="AZ35" s="69">
        <v>0</v>
      </c>
      <c r="BA35" s="69"/>
      <c r="BB35" s="69">
        <v>49</v>
      </c>
      <c r="BC35" s="57">
        <v>0</v>
      </c>
      <c r="BD35" s="53">
        <f t="shared" si="17"/>
        <v>0</v>
      </c>
      <c r="BE35" s="53">
        <f t="shared" si="18"/>
        <v>49</v>
      </c>
      <c r="BF35" s="58">
        <f t="shared" si="19"/>
        <v>0</v>
      </c>
      <c r="BG35" s="40">
        <f t="shared" si="20"/>
        <v>0</v>
      </c>
    </row>
    <row r="36" spans="1:59" ht="12" customHeight="1" x14ac:dyDescent="0.2">
      <c r="A36" s="93"/>
      <c r="B36" s="93"/>
      <c r="C36" s="94"/>
      <c r="D36" s="95"/>
      <c r="E36" s="96"/>
      <c r="F36" s="47"/>
      <c r="G36" s="48"/>
      <c r="H36" s="48"/>
      <c r="I36" s="48"/>
      <c r="J36" s="48"/>
      <c r="K36" s="49"/>
      <c r="L36" s="50" t="s">
        <v>13</v>
      </c>
      <c r="M36" s="51"/>
      <c r="N36" s="52"/>
      <c r="O36" s="97">
        <v>1131.76</v>
      </c>
      <c r="P36" s="98"/>
      <c r="Q36" s="94"/>
      <c r="R36" s="95"/>
      <c r="S36" s="95"/>
      <c r="T36" s="96"/>
      <c r="U36" s="99"/>
      <c r="V36" s="100"/>
      <c r="W36" s="100"/>
      <c r="X36" s="101"/>
      <c r="Y36" s="42"/>
      <c r="Z36" s="102"/>
      <c r="AA36" s="103"/>
      <c r="AB36" s="103"/>
      <c r="AC36" s="103"/>
      <c r="AD36" s="103"/>
      <c r="AE36" s="89">
        <f>SUM(AE26:AE35)</f>
        <v>2766334.1800000006</v>
      </c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38"/>
      <c r="AV36" s="38"/>
      <c r="AW36" s="38"/>
      <c r="AX36" s="38"/>
      <c r="AY36" s="38"/>
      <c r="AZ36" s="69"/>
      <c r="BA36" s="69"/>
      <c r="BB36" s="69"/>
      <c r="BC36" s="38"/>
      <c r="BD36" s="46" t="e">
        <f>#REF!+#REF!+#REF!+BD35+BD34+BD33+BD32+BD31+BD30+BD29+BD28+BD27+BD26</f>
        <v>#REF!</v>
      </c>
      <c r="BE36" s="46"/>
      <c r="BF36" s="35"/>
      <c r="BG36" s="46" t="e">
        <f>#REF!+#REF!+#REF!+BG35+BG34+BG33+BG32+BG31+BG30+BG29+BG28+BG27+BG26</f>
        <v>#REF!</v>
      </c>
    </row>
    <row r="37" spans="1:59" ht="12" customHeight="1" x14ac:dyDescent="0.2">
      <c r="A37" s="71" t="s">
        <v>27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82"/>
      <c r="V37" s="82"/>
      <c r="W37" s="82"/>
      <c r="X37" s="82"/>
      <c r="Y37" s="72"/>
      <c r="Z37" s="90"/>
      <c r="AA37" s="90"/>
      <c r="AB37" s="90"/>
      <c r="AC37" s="90"/>
      <c r="AD37" s="72"/>
      <c r="AE37" s="90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 t="s">
        <v>41</v>
      </c>
      <c r="AW37" s="72"/>
      <c r="AX37" s="72"/>
      <c r="AY37" s="72"/>
      <c r="AZ37" s="79" t="s">
        <v>40</v>
      </c>
      <c r="BA37" s="72"/>
      <c r="BB37" s="72" t="s">
        <v>39</v>
      </c>
      <c r="BC37" s="72"/>
      <c r="BD37" s="72"/>
      <c r="BE37" s="72"/>
      <c r="BF37" s="72"/>
      <c r="BG37" s="73"/>
    </row>
    <row r="38" spans="1:59" ht="12" customHeight="1" x14ac:dyDescent="0.2">
      <c r="A38" s="106">
        <v>1</v>
      </c>
      <c r="B38" s="106"/>
      <c r="C38" s="107">
        <v>1</v>
      </c>
      <c r="D38" s="108">
        <v>144</v>
      </c>
      <c r="E38" s="109">
        <v>144</v>
      </c>
      <c r="F38" s="16" t="s">
        <v>7</v>
      </c>
      <c r="G38" s="17"/>
      <c r="H38" s="17"/>
      <c r="I38" s="17"/>
      <c r="J38" s="17"/>
      <c r="K38" s="22"/>
      <c r="L38" s="14"/>
      <c r="M38" s="14"/>
      <c r="N38" s="15"/>
      <c r="O38" s="110">
        <v>1535.52</v>
      </c>
      <c r="P38" s="111"/>
      <c r="Q38" s="107" t="s">
        <v>11</v>
      </c>
      <c r="R38" s="108"/>
      <c r="S38" s="108"/>
      <c r="T38" s="109"/>
      <c r="U38" s="112">
        <f t="shared" ref="U38:U46" si="22">BB38</f>
        <v>49.95</v>
      </c>
      <c r="V38" s="113"/>
      <c r="W38" s="113"/>
      <c r="X38" s="114"/>
      <c r="Y38" s="29"/>
      <c r="Z38" s="115">
        <v>600</v>
      </c>
      <c r="AA38" s="116"/>
      <c r="AB38" s="116"/>
      <c r="AC38" s="116"/>
      <c r="AD38" s="116"/>
      <c r="AE38" s="91">
        <f>U38*Z38</f>
        <v>29970</v>
      </c>
      <c r="AU38" s="53"/>
      <c r="AV38" s="80">
        <v>1334.568</v>
      </c>
      <c r="AW38" s="40"/>
      <c r="AX38" s="40"/>
      <c r="AY38" s="40"/>
      <c r="AZ38" s="69">
        <v>151</v>
      </c>
      <c r="BA38" s="69"/>
      <c r="BB38" s="69">
        <v>49.95</v>
      </c>
      <c r="BC38" s="53"/>
      <c r="BD38" s="53"/>
      <c r="BE38" s="53"/>
      <c r="BF38" s="36">
        <f>BI38</f>
        <v>0</v>
      </c>
      <c r="BG38" s="40">
        <f t="shared" ref="BG38:BG46" si="23">BF38*Z38</f>
        <v>0</v>
      </c>
    </row>
    <row r="39" spans="1:59" ht="12" customHeight="1" x14ac:dyDescent="0.2">
      <c r="A39" s="106">
        <v>2</v>
      </c>
      <c r="B39" s="106"/>
      <c r="C39" s="107">
        <v>2</v>
      </c>
      <c r="D39" s="108">
        <v>144</v>
      </c>
      <c r="E39" s="109">
        <v>144</v>
      </c>
      <c r="F39" s="16" t="s">
        <v>20</v>
      </c>
      <c r="G39" s="17"/>
      <c r="H39" s="17"/>
      <c r="I39" s="17"/>
      <c r="J39" s="17"/>
      <c r="K39" s="22"/>
      <c r="L39" s="14"/>
      <c r="M39" s="14"/>
      <c r="N39" s="15"/>
      <c r="O39" s="110">
        <v>1287</v>
      </c>
      <c r="P39" s="111"/>
      <c r="Q39" s="107" t="s">
        <v>11</v>
      </c>
      <c r="R39" s="108"/>
      <c r="S39" s="108"/>
      <c r="T39" s="109"/>
      <c r="U39" s="112">
        <f t="shared" si="22"/>
        <v>63.72</v>
      </c>
      <c r="V39" s="113"/>
      <c r="W39" s="113"/>
      <c r="X39" s="114"/>
      <c r="Y39" s="29"/>
      <c r="Z39" s="115">
        <v>500</v>
      </c>
      <c r="AA39" s="116"/>
      <c r="AB39" s="116"/>
      <c r="AC39" s="116"/>
      <c r="AD39" s="116"/>
      <c r="AE39" s="91">
        <f t="shared" ref="AE39:AE46" si="24">U39*Z39</f>
        <v>31860</v>
      </c>
      <c r="AU39" s="53"/>
      <c r="AV39" s="80">
        <v>1042.83</v>
      </c>
      <c r="AW39" s="40"/>
      <c r="AX39" s="40"/>
      <c r="AY39" s="40"/>
      <c r="AZ39" s="69">
        <v>180.45</v>
      </c>
      <c r="BA39" s="69"/>
      <c r="BB39" s="69">
        <v>63.72</v>
      </c>
      <c r="BC39" s="53"/>
      <c r="BD39" s="53"/>
      <c r="BE39" s="53"/>
      <c r="BF39" s="36">
        <f t="shared" ref="BF39:BF46" si="25">BI39</f>
        <v>0</v>
      </c>
      <c r="BG39" s="40">
        <f t="shared" si="23"/>
        <v>0</v>
      </c>
    </row>
    <row r="40" spans="1:59" ht="12" customHeight="1" x14ac:dyDescent="0.2">
      <c r="A40" s="106">
        <v>3</v>
      </c>
      <c r="B40" s="106"/>
      <c r="C40" s="107">
        <v>3</v>
      </c>
      <c r="D40" s="108">
        <v>144</v>
      </c>
      <c r="E40" s="109">
        <v>144</v>
      </c>
      <c r="F40" s="16" t="s">
        <v>21</v>
      </c>
      <c r="G40" s="17"/>
      <c r="H40" s="17"/>
      <c r="I40" s="17"/>
      <c r="J40" s="17"/>
      <c r="K40" s="22"/>
      <c r="L40" s="14"/>
      <c r="M40" s="14"/>
      <c r="N40" s="15"/>
      <c r="O40" s="110">
        <v>1287</v>
      </c>
      <c r="P40" s="111"/>
      <c r="Q40" s="107" t="s">
        <v>11</v>
      </c>
      <c r="R40" s="108"/>
      <c r="S40" s="108"/>
      <c r="T40" s="109"/>
      <c r="U40" s="112">
        <f t="shared" si="22"/>
        <v>63.72</v>
      </c>
      <c r="V40" s="113"/>
      <c r="W40" s="113"/>
      <c r="X40" s="114"/>
      <c r="Y40" s="29"/>
      <c r="Z40" s="115">
        <v>500</v>
      </c>
      <c r="AA40" s="116"/>
      <c r="AB40" s="116"/>
      <c r="AC40" s="116"/>
      <c r="AD40" s="116"/>
      <c r="AE40" s="91">
        <f t="shared" si="24"/>
        <v>31860</v>
      </c>
      <c r="AU40" s="53"/>
      <c r="AV40" s="80">
        <v>1042.83</v>
      </c>
      <c r="AW40" s="40"/>
      <c r="AX40" s="40"/>
      <c r="AY40" s="40"/>
      <c r="AZ40" s="69">
        <v>180.45</v>
      </c>
      <c r="BA40" s="69"/>
      <c r="BB40" s="69">
        <v>63.72</v>
      </c>
      <c r="BC40" s="53"/>
      <c r="BD40" s="53"/>
      <c r="BE40" s="53"/>
      <c r="BF40" s="36">
        <f t="shared" si="25"/>
        <v>0</v>
      </c>
      <c r="BG40" s="40">
        <f t="shared" si="23"/>
        <v>0</v>
      </c>
    </row>
    <row r="41" spans="1:59" ht="12" customHeight="1" x14ac:dyDescent="0.2">
      <c r="A41" s="106">
        <v>4</v>
      </c>
      <c r="B41" s="106"/>
      <c r="C41" s="107">
        <v>4</v>
      </c>
      <c r="D41" s="108">
        <v>144</v>
      </c>
      <c r="E41" s="109">
        <v>144</v>
      </c>
      <c r="F41" s="16" t="s">
        <v>8</v>
      </c>
      <c r="G41" s="17"/>
      <c r="H41" s="17"/>
      <c r="I41" s="17"/>
      <c r="J41" s="17"/>
      <c r="K41" s="22"/>
      <c r="L41" s="14"/>
      <c r="M41" s="14"/>
      <c r="N41" s="15"/>
      <c r="O41" s="110">
        <v>1535.52</v>
      </c>
      <c r="P41" s="111"/>
      <c r="Q41" s="107" t="s">
        <v>11</v>
      </c>
      <c r="R41" s="108"/>
      <c r="S41" s="108"/>
      <c r="T41" s="109"/>
      <c r="U41" s="112">
        <f t="shared" si="22"/>
        <v>63.72</v>
      </c>
      <c r="V41" s="113"/>
      <c r="W41" s="113"/>
      <c r="X41" s="114"/>
      <c r="Y41" s="29"/>
      <c r="Z41" s="115">
        <v>1100</v>
      </c>
      <c r="AA41" s="116"/>
      <c r="AB41" s="116"/>
      <c r="AC41" s="116"/>
      <c r="AD41" s="116"/>
      <c r="AE41" s="91">
        <f t="shared" si="24"/>
        <v>70092</v>
      </c>
      <c r="AU41" s="53"/>
      <c r="AV41" s="80">
        <v>1158.4670000000001</v>
      </c>
      <c r="AW41" s="40"/>
      <c r="AX41" s="40"/>
      <c r="AY41" s="40"/>
      <c r="AZ41" s="69">
        <v>313.33</v>
      </c>
      <c r="BA41" s="69"/>
      <c r="BB41" s="69">
        <v>63.72</v>
      </c>
      <c r="BC41" s="53"/>
      <c r="BD41" s="53"/>
      <c r="BE41" s="53"/>
      <c r="BF41" s="36">
        <f t="shared" si="25"/>
        <v>0</v>
      </c>
      <c r="BG41" s="40">
        <f t="shared" si="23"/>
        <v>0</v>
      </c>
    </row>
    <row r="42" spans="1:59" ht="12" customHeight="1" x14ac:dyDescent="0.2">
      <c r="A42" s="106">
        <v>5</v>
      </c>
      <c r="B42" s="106"/>
      <c r="C42" s="107">
        <v>5</v>
      </c>
      <c r="D42" s="108">
        <v>144</v>
      </c>
      <c r="E42" s="109">
        <v>144</v>
      </c>
      <c r="F42" s="16" t="s">
        <v>9</v>
      </c>
      <c r="G42" s="17"/>
      <c r="H42" s="17"/>
      <c r="I42" s="17"/>
      <c r="J42" s="17"/>
      <c r="K42" s="22"/>
      <c r="L42" s="14"/>
      <c r="M42" s="14"/>
      <c r="N42" s="15"/>
      <c r="O42" s="110">
        <v>1535.52</v>
      </c>
      <c r="P42" s="111"/>
      <c r="Q42" s="107" t="s">
        <v>11</v>
      </c>
      <c r="R42" s="108"/>
      <c r="S42" s="108"/>
      <c r="T42" s="109"/>
      <c r="U42" s="112">
        <f t="shared" si="22"/>
        <v>78.45</v>
      </c>
      <c r="V42" s="113"/>
      <c r="W42" s="113"/>
      <c r="X42" s="114"/>
      <c r="Y42" s="29"/>
      <c r="Z42" s="115">
        <v>800</v>
      </c>
      <c r="AA42" s="116"/>
      <c r="AB42" s="116"/>
      <c r="AC42" s="116"/>
      <c r="AD42" s="116"/>
      <c r="AE42" s="91">
        <f t="shared" si="24"/>
        <v>62760</v>
      </c>
      <c r="AU42" s="53"/>
      <c r="AV42" s="80">
        <v>1072.56</v>
      </c>
      <c r="AW42" s="40"/>
      <c r="AX42" s="40"/>
      <c r="AY42" s="40"/>
      <c r="AZ42" s="69">
        <v>384.50900000000001</v>
      </c>
      <c r="BA42" s="69"/>
      <c r="BB42" s="69">
        <v>78.45</v>
      </c>
      <c r="BC42" s="53"/>
      <c r="BD42" s="53"/>
      <c r="BE42" s="53"/>
      <c r="BF42" s="36">
        <f t="shared" si="25"/>
        <v>0</v>
      </c>
      <c r="BG42" s="40">
        <f t="shared" si="23"/>
        <v>0</v>
      </c>
    </row>
    <row r="43" spans="1:59" ht="12.75" customHeight="1" x14ac:dyDescent="0.2">
      <c r="A43" s="106">
        <v>6</v>
      </c>
      <c r="B43" s="106"/>
      <c r="C43" s="107">
        <v>6</v>
      </c>
      <c r="D43" s="108">
        <v>144</v>
      </c>
      <c r="E43" s="109">
        <v>144</v>
      </c>
      <c r="F43" s="16" t="s">
        <v>17</v>
      </c>
      <c r="G43" s="17"/>
      <c r="H43" s="17"/>
      <c r="I43" s="17"/>
      <c r="J43" s="17"/>
      <c r="K43" s="22"/>
      <c r="L43" s="21">
        <v>0.25</v>
      </c>
      <c r="M43" s="21" t="s">
        <v>16</v>
      </c>
      <c r="N43" s="15"/>
      <c r="O43" s="110">
        <v>821.11</v>
      </c>
      <c r="P43" s="111"/>
      <c r="Q43" s="107" t="s">
        <v>15</v>
      </c>
      <c r="R43" s="108"/>
      <c r="S43" s="108"/>
      <c r="T43" s="109"/>
      <c r="U43" s="112">
        <f t="shared" si="22"/>
        <v>10.039999999999999</v>
      </c>
      <c r="V43" s="113"/>
      <c r="W43" s="113"/>
      <c r="X43" s="114"/>
      <c r="Y43" s="29"/>
      <c r="Z43" s="115">
        <v>500</v>
      </c>
      <c r="AA43" s="116"/>
      <c r="AB43" s="116"/>
      <c r="AC43" s="116"/>
      <c r="AD43" s="116"/>
      <c r="AE43" s="91">
        <f t="shared" si="24"/>
        <v>5020</v>
      </c>
      <c r="AU43" s="53"/>
      <c r="AV43" s="80">
        <v>601.20000000000005</v>
      </c>
      <c r="AW43" s="40"/>
      <c r="AX43" s="40"/>
      <c r="AY43" s="40"/>
      <c r="AZ43" s="69">
        <v>209.87</v>
      </c>
      <c r="BA43" s="69"/>
      <c r="BB43" s="69">
        <v>10.039999999999999</v>
      </c>
      <c r="BC43" s="53"/>
      <c r="BD43" s="53"/>
      <c r="BE43" s="53"/>
      <c r="BF43" s="36">
        <f t="shared" si="25"/>
        <v>0</v>
      </c>
      <c r="BG43" s="40">
        <f t="shared" si="23"/>
        <v>0</v>
      </c>
    </row>
    <row r="44" spans="1:59" ht="12" customHeight="1" x14ac:dyDescent="0.2">
      <c r="A44" s="106">
        <v>7</v>
      </c>
      <c r="B44" s="106"/>
      <c r="C44" s="107">
        <v>7</v>
      </c>
      <c r="D44" s="108">
        <v>144</v>
      </c>
      <c r="E44" s="109">
        <v>144</v>
      </c>
      <c r="F44" s="16" t="s">
        <v>18</v>
      </c>
      <c r="G44" s="17"/>
      <c r="H44" s="17"/>
      <c r="I44" s="17"/>
      <c r="J44" s="17"/>
      <c r="K44" s="22"/>
      <c r="L44" s="21">
        <v>0.14499999999999999</v>
      </c>
      <c r="M44" s="21" t="s">
        <v>16</v>
      </c>
      <c r="N44" s="15"/>
      <c r="O44" s="110">
        <v>1099.56</v>
      </c>
      <c r="P44" s="111"/>
      <c r="Q44" s="107" t="s">
        <v>15</v>
      </c>
      <c r="R44" s="108"/>
      <c r="S44" s="108"/>
      <c r="T44" s="109"/>
      <c r="U44" s="112">
        <f t="shared" si="22"/>
        <v>12.88</v>
      </c>
      <c r="V44" s="113"/>
      <c r="W44" s="113"/>
      <c r="X44" s="114"/>
      <c r="Y44" s="29"/>
      <c r="Z44" s="115">
        <v>500</v>
      </c>
      <c r="AA44" s="116"/>
      <c r="AB44" s="116"/>
      <c r="AC44" s="116"/>
      <c r="AD44" s="116"/>
      <c r="AE44" s="91">
        <f t="shared" si="24"/>
        <v>6440</v>
      </c>
      <c r="AU44" s="53"/>
      <c r="AV44" s="80">
        <v>959.74</v>
      </c>
      <c r="AW44" s="40"/>
      <c r="AX44" s="40"/>
      <c r="AY44" s="40"/>
      <c r="AZ44" s="69">
        <v>126.94</v>
      </c>
      <c r="BA44" s="69"/>
      <c r="BB44" s="69">
        <v>12.88</v>
      </c>
      <c r="BC44" s="53"/>
      <c r="BD44" s="53"/>
      <c r="BE44" s="53"/>
      <c r="BF44" s="36">
        <f t="shared" si="25"/>
        <v>0</v>
      </c>
      <c r="BG44" s="40">
        <f t="shared" si="23"/>
        <v>0</v>
      </c>
    </row>
    <row r="45" spans="1:59" ht="12" customHeight="1" x14ac:dyDescent="0.2">
      <c r="A45" s="106">
        <v>8</v>
      </c>
      <c r="B45" s="106"/>
      <c r="C45" s="107">
        <v>8</v>
      </c>
      <c r="D45" s="108">
        <v>144</v>
      </c>
      <c r="E45" s="109">
        <v>144</v>
      </c>
      <c r="F45" s="16" t="s">
        <v>10</v>
      </c>
      <c r="G45" s="17"/>
      <c r="H45" s="17"/>
      <c r="I45" s="17"/>
      <c r="J45" s="17"/>
      <c r="K45" s="23"/>
      <c r="L45" s="21">
        <v>0.45</v>
      </c>
      <c r="M45" s="21" t="s">
        <v>16</v>
      </c>
      <c r="N45" s="15"/>
      <c r="O45" s="110">
        <v>1099.56</v>
      </c>
      <c r="P45" s="111"/>
      <c r="Q45" s="107" t="s">
        <v>15</v>
      </c>
      <c r="R45" s="108"/>
      <c r="S45" s="108"/>
      <c r="T45" s="109"/>
      <c r="U45" s="112">
        <f t="shared" si="22"/>
        <v>12.88</v>
      </c>
      <c r="V45" s="113"/>
      <c r="W45" s="113"/>
      <c r="X45" s="114"/>
      <c r="Y45" s="29"/>
      <c r="Z45" s="115">
        <v>500</v>
      </c>
      <c r="AA45" s="116"/>
      <c r="AB45" s="116"/>
      <c r="AC45" s="116"/>
      <c r="AD45" s="116"/>
      <c r="AE45" s="91">
        <f t="shared" si="24"/>
        <v>6440</v>
      </c>
      <c r="AU45" s="53"/>
      <c r="AV45" s="80">
        <v>693.24</v>
      </c>
      <c r="AW45" s="40"/>
      <c r="AX45" s="40"/>
      <c r="AY45" s="40"/>
      <c r="AZ45" s="69">
        <v>393.44</v>
      </c>
      <c r="BA45" s="69"/>
      <c r="BB45" s="69">
        <v>12.88</v>
      </c>
      <c r="BC45" s="53"/>
      <c r="BD45" s="53"/>
      <c r="BE45" s="53"/>
      <c r="BF45" s="36">
        <f t="shared" si="25"/>
        <v>0</v>
      </c>
      <c r="BG45" s="40">
        <f t="shared" si="23"/>
        <v>0</v>
      </c>
    </row>
    <row r="46" spans="1:59" ht="12" customHeight="1" x14ac:dyDescent="0.2">
      <c r="A46" s="107">
        <v>9</v>
      </c>
      <c r="B46" s="109"/>
      <c r="C46" s="107">
        <v>9</v>
      </c>
      <c r="D46" s="108"/>
      <c r="E46" s="109"/>
      <c r="F46" s="16" t="s">
        <v>24</v>
      </c>
      <c r="G46" s="17"/>
      <c r="H46" s="17"/>
      <c r="I46" s="17"/>
      <c r="J46" s="17"/>
      <c r="K46" s="23"/>
      <c r="L46" s="21"/>
      <c r="M46" s="21"/>
      <c r="N46" s="15"/>
      <c r="O46" s="110">
        <f>(O43*L43)+(O44*L44)+(O45*L45)</f>
        <v>859.51569999999992</v>
      </c>
      <c r="P46" s="111"/>
      <c r="Q46" s="107" t="s">
        <v>11</v>
      </c>
      <c r="R46" s="108"/>
      <c r="S46" s="108"/>
      <c r="T46" s="109"/>
      <c r="U46" s="112">
        <f t="shared" si="22"/>
        <v>10.1736</v>
      </c>
      <c r="V46" s="113"/>
      <c r="W46" s="113"/>
      <c r="X46" s="114"/>
      <c r="Y46" s="29"/>
      <c r="Z46" s="115">
        <v>1400</v>
      </c>
      <c r="AA46" s="116"/>
      <c r="AB46" s="116"/>
      <c r="AC46" s="116"/>
      <c r="AD46" s="116"/>
      <c r="AE46" s="91">
        <f t="shared" si="24"/>
        <v>14243.04</v>
      </c>
      <c r="AU46" s="53"/>
      <c r="AV46" s="80">
        <f>AV43*0.25+AV44*0.145+AV45*0.45</f>
        <v>601.4203</v>
      </c>
      <c r="AW46" s="40"/>
      <c r="AX46" s="40"/>
      <c r="AY46" s="40"/>
      <c r="AZ46" s="69">
        <f>AZ45*L45+AZ44*L44+AZ43*L43</f>
        <v>247.92179999999999</v>
      </c>
      <c r="BA46" s="69"/>
      <c r="BB46" s="69">
        <f>BB45*L45+BB44*L44+BB43*L43</f>
        <v>10.1736</v>
      </c>
      <c r="BC46" s="53"/>
      <c r="BD46" s="53"/>
      <c r="BE46" s="53"/>
      <c r="BF46" s="36">
        <f t="shared" si="25"/>
        <v>0</v>
      </c>
      <c r="BG46" s="40">
        <f t="shared" si="23"/>
        <v>0</v>
      </c>
    </row>
    <row r="47" spans="1:59" ht="12" customHeight="1" x14ac:dyDescent="0.2">
      <c r="A47" s="93"/>
      <c r="B47" s="93"/>
      <c r="C47" s="94"/>
      <c r="D47" s="95"/>
      <c r="E47" s="96"/>
      <c r="F47" s="47"/>
      <c r="G47" s="48"/>
      <c r="H47" s="48"/>
      <c r="I47" s="48"/>
      <c r="J47" s="48"/>
      <c r="K47" s="49"/>
      <c r="L47" s="50" t="s">
        <v>13</v>
      </c>
      <c r="M47" s="51"/>
      <c r="N47" s="52"/>
      <c r="O47" s="97">
        <v>1535.52</v>
      </c>
      <c r="P47" s="98"/>
      <c r="Q47" s="94"/>
      <c r="R47" s="95"/>
      <c r="S47" s="95"/>
      <c r="T47" s="96"/>
      <c r="U47" s="99"/>
      <c r="V47" s="100"/>
      <c r="W47" s="100"/>
      <c r="X47" s="101"/>
      <c r="Y47" s="42"/>
      <c r="Z47" s="102"/>
      <c r="AA47" s="103"/>
      <c r="AB47" s="103"/>
      <c r="AC47" s="103"/>
      <c r="AD47" s="103"/>
      <c r="AE47" s="89">
        <f>SUM(AE38:AE46)</f>
        <v>258685.04</v>
      </c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38"/>
      <c r="AV47" s="38"/>
      <c r="AW47" s="38"/>
      <c r="AX47" s="38"/>
      <c r="AY47" s="38"/>
      <c r="AZ47" s="69"/>
      <c r="BA47" s="69"/>
      <c r="BB47" s="69"/>
      <c r="BC47" s="38"/>
      <c r="BD47" s="38"/>
      <c r="BE47" s="38"/>
      <c r="BF47" s="35"/>
      <c r="BG47" s="46" t="e">
        <f>#REF!+#REF!+#REF!+#REF!+BG46+BG45+BG44+BG43+BG42+BG41+BG40+BG39+BG38+BG37</f>
        <v>#REF!</v>
      </c>
    </row>
    <row r="48" spans="1:59" ht="12" customHeight="1" x14ac:dyDescent="0.2">
      <c r="A48" s="71" t="s">
        <v>28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82"/>
      <c r="V48" s="82"/>
      <c r="W48" s="82"/>
      <c r="X48" s="82"/>
      <c r="Y48" s="72"/>
      <c r="Z48" s="90"/>
      <c r="AA48" s="90"/>
      <c r="AB48" s="90"/>
      <c r="AC48" s="90"/>
      <c r="AD48" s="72"/>
      <c r="AE48" s="90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 t="s">
        <v>41</v>
      </c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3"/>
    </row>
    <row r="49" spans="1:59" ht="12" customHeight="1" x14ac:dyDescent="0.2">
      <c r="A49" s="106">
        <v>4</v>
      </c>
      <c r="B49" s="106"/>
      <c r="C49" s="107">
        <v>4</v>
      </c>
      <c r="D49" s="108">
        <v>144</v>
      </c>
      <c r="E49" s="109">
        <v>144</v>
      </c>
      <c r="F49" s="16" t="s">
        <v>8</v>
      </c>
      <c r="G49" s="17"/>
      <c r="H49" s="17"/>
      <c r="I49" s="17"/>
      <c r="J49" s="17"/>
      <c r="K49" s="22"/>
      <c r="L49" s="14"/>
      <c r="M49" s="14"/>
      <c r="N49" s="15"/>
      <c r="O49" s="110">
        <v>1546.41</v>
      </c>
      <c r="P49" s="111"/>
      <c r="Q49" s="107" t="s">
        <v>11</v>
      </c>
      <c r="R49" s="108"/>
      <c r="S49" s="108"/>
      <c r="T49" s="109"/>
      <c r="U49" s="112">
        <f t="shared" ref="U49:U54" si="26">BB49</f>
        <v>31.64</v>
      </c>
      <c r="V49" s="113"/>
      <c r="W49" s="113"/>
      <c r="X49" s="114"/>
      <c r="Y49" s="29"/>
      <c r="Z49" s="115">
        <v>1100</v>
      </c>
      <c r="AA49" s="116"/>
      <c r="AB49" s="116"/>
      <c r="AC49" s="116"/>
      <c r="AD49" s="116"/>
      <c r="AE49" s="91">
        <f t="shared" ref="AE49:AE54" si="27">U49*Z49</f>
        <v>34804</v>
      </c>
      <c r="AU49" s="53"/>
      <c r="AV49" s="80">
        <v>952.52</v>
      </c>
      <c r="AW49" s="40"/>
      <c r="AX49" s="40"/>
      <c r="AY49" s="40"/>
      <c r="AZ49" s="69">
        <v>562.25</v>
      </c>
      <c r="BA49" s="69"/>
      <c r="BB49" s="69">
        <v>31.64</v>
      </c>
      <c r="BC49" s="53"/>
      <c r="BD49" s="53"/>
      <c r="BE49" s="53"/>
      <c r="BF49" s="59">
        <f t="shared" ref="BF49:BF54" si="28">BI49</f>
        <v>0</v>
      </c>
      <c r="BG49" s="40">
        <f t="shared" ref="BG49:BG54" si="29">BF49*Z49</f>
        <v>0</v>
      </c>
    </row>
    <row r="50" spans="1:59" ht="12" customHeight="1" x14ac:dyDescent="0.2">
      <c r="A50" s="106">
        <v>5</v>
      </c>
      <c r="B50" s="106"/>
      <c r="C50" s="107">
        <v>5</v>
      </c>
      <c r="D50" s="108">
        <v>144</v>
      </c>
      <c r="E50" s="109">
        <v>144</v>
      </c>
      <c r="F50" s="16" t="s">
        <v>9</v>
      </c>
      <c r="G50" s="17"/>
      <c r="H50" s="17"/>
      <c r="I50" s="17"/>
      <c r="J50" s="17"/>
      <c r="K50" s="22"/>
      <c r="L50" s="14"/>
      <c r="M50" s="14"/>
      <c r="N50" s="15"/>
      <c r="O50" s="110">
        <v>1546.41</v>
      </c>
      <c r="P50" s="111"/>
      <c r="Q50" s="107" t="s">
        <v>11</v>
      </c>
      <c r="R50" s="108"/>
      <c r="S50" s="108"/>
      <c r="T50" s="109"/>
      <c r="U50" s="112">
        <f t="shared" si="26"/>
        <v>56.84</v>
      </c>
      <c r="V50" s="113"/>
      <c r="W50" s="113"/>
      <c r="X50" s="114"/>
      <c r="Y50" s="29"/>
      <c r="Z50" s="115">
        <v>800</v>
      </c>
      <c r="AA50" s="116"/>
      <c r="AB50" s="116"/>
      <c r="AC50" s="116"/>
      <c r="AD50" s="116"/>
      <c r="AE50" s="91">
        <f t="shared" si="27"/>
        <v>45472</v>
      </c>
      <c r="AU50" s="53"/>
      <c r="AV50" s="80">
        <v>816.26</v>
      </c>
      <c r="AW50" s="40"/>
      <c r="AX50" s="40"/>
      <c r="AY50" s="40"/>
      <c r="AZ50" s="69">
        <v>673.21</v>
      </c>
      <c r="BA50" s="69"/>
      <c r="BB50" s="69">
        <v>56.84</v>
      </c>
      <c r="BC50" s="53"/>
      <c r="BD50" s="53"/>
      <c r="BE50" s="53"/>
      <c r="BF50" s="59">
        <f t="shared" si="28"/>
        <v>0</v>
      </c>
      <c r="BG50" s="40">
        <f t="shared" si="29"/>
        <v>0</v>
      </c>
    </row>
    <row r="51" spans="1:59" ht="12" customHeight="1" x14ac:dyDescent="0.2">
      <c r="A51" s="106">
        <v>6</v>
      </c>
      <c r="B51" s="106"/>
      <c r="C51" s="107">
        <v>6</v>
      </c>
      <c r="D51" s="108">
        <v>144</v>
      </c>
      <c r="E51" s="109">
        <v>144</v>
      </c>
      <c r="F51" s="16" t="s">
        <v>17</v>
      </c>
      <c r="G51" s="17"/>
      <c r="H51" s="17"/>
      <c r="I51" s="17"/>
      <c r="J51" s="17"/>
      <c r="K51" s="22"/>
      <c r="L51" s="21">
        <v>0.25</v>
      </c>
      <c r="M51" s="21" t="s">
        <v>16</v>
      </c>
      <c r="N51" s="15"/>
      <c r="O51" s="110">
        <v>777.19</v>
      </c>
      <c r="P51" s="111"/>
      <c r="Q51" s="107" t="s">
        <v>15</v>
      </c>
      <c r="R51" s="108"/>
      <c r="S51" s="108"/>
      <c r="T51" s="109"/>
      <c r="U51" s="112">
        <f t="shared" si="26"/>
        <v>71.400000000000006</v>
      </c>
      <c r="V51" s="113"/>
      <c r="W51" s="113"/>
      <c r="X51" s="114"/>
      <c r="Y51" s="29"/>
      <c r="Z51" s="115">
        <v>500</v>
      </c>
      <c r="AA51" s="116"/>
      <c r="AB51" s="116"/>
      <c r="AC51" s="116"/>
      <c r="AD51" s="116"/>
      <c r="AE51" s="91">
        <f t="shared" si="27"/>
        <v>35700</v>
      </c>
      <c r="AU51" s="53"/>
      <c r="AV51" s="80">
        <v>546.21</v>
      </c>
      <c r="AW51" s="40"/>
      <c r="AX51" s="40"/>
      <c r="AY51" s="40"/>
      <c r="AZ51" s="69" t="e">
        <f>#REF!</f>
        <v>#REF!</v>
      </c>
      <c r="BA51" s="69"/>
      <c r="BB51" s="69">
        <v>71.400000000000006</v>
      </c>
      <c r="BC51" s="53"/>
      <c r="BD51" s="53"/>
      <c r="BE51" s="53"/>
      <c r="BF51" s="59">
        <f t="shared" si="28"/>
        <v>0</v>
      </c>
      <c r="BG51" s="40">
        <f t="shared" si="29"/>
        <v>0</v>
      </c>
    </row>
    <row r="52" spans="1:59" ht="12" customHeight="1" x14ac:dyDescent="0.2">
      <c r="A52" s="106">
        <v>7</v>
      </c>
      <c r="B52" s="106"/>
      <c r="C52" s="107">
        <v>7</v>
      </c>
      <c r="D52" s="108">
        <v>144</v>
      </c>
      <c r="E52" s="109">
        <v>144</v>
      </c>
      <c r="F52" s="16" t="s">
        <v>18</v>
      </c>
      <c r="G52" s="17"/>
      <c r="H52" s="17"/>
      <c r="I52" s="17"/>
      <c r="J52" s="17"/>
      <c r="K52" s="22"/>
      <c r="L52" s="21">
        <v>0.14499999999999999</v>
      </c>
      <c r="M52" s="21" t="s">
        <v>16</v>
      </c>
      <c r="N52" s="15"/>
      <c r="O52" s="110">
        <v>1046.04</v>
      </c>
      <c r="P52" s="111"/>
      <c r="Q52" s="107" t="s">
        <v>15</v>
      </c>
      <c r="R52" s="108"/>
      <c r="S52" s="108"/>
      <c r="T52" s="109"/>
      <c r="U52" s="112">
        <f t="shared" si="26"/>
        <v>98.98</v>
      </c>
      <c r="V52" s="113"/>
      <c r="W52" s="113"/>
      <c r="X52" s="114"/>
      <c r="Y52" s="29"/>
      <c r="Z52" s="115">
        <v>500</v>
      </c>
      <c r="AA52" s="116"/>
      <c r="AB52" s="116"/>
      <c r="AC52" s="116"/>
      <c r="AD52" s="116"/>
      <c r="AE52" s="91">
        <f t="shared" si="27"/>
        <v>49490</v>
      </c>
      <c r="AU52" s="53"/>
      <c r="AV52" s="80">
        <v>678.21</v>
      </c>
      <c r="AW52" s="40"/>
      <c r="AX52" s="40"/>
      <c r="AY52" s="40"/>
      <c r="AZ52" s="69" t="e">
        <f>#REF!</f>
        <v>#REF!</v>
      </c>
      <c r="BA52" s="69"/>
      <c r="BB52" s="69">
        <v>98.98</v>
      </c>
      <c r="BC52" s="53"/>
      <c r="BD52" s="53"/>
      <c r="BE52" s="53"/>
      <c r="BF52" s="59">
        <f t="shared" si="28"/>
        <v>0</v>
      </c>
      <c r="BG52" s="40">
        <f t="shared" si="29"/>
        <v>0</v>
      </c>
    </row>
    <row r="53" spans="1:59" ht="12" customHeight="1" x14ac:dyDescent="0.2">
      <c r="A53" s="106">
        <v>8</v>
      </c>
      <c r="B53" s="106"/>
      <c r="C53" s="107">
        <v>8</v>
      </c>
      <c r="D53" s="108">
        <v>144</v>
      </c>
      <c r="E53" s="109">
        <v>144</v>
      </c>
      <c r="F53" s="16" t="s">
        <v>10</v>
      </c>
      <c r="G53" s="17"/>
      <c r="H53" s="17"/>
      <c r="I53" s="17"/>
      <c r="J53" s="17"/>
      <c r="K53" s="23"/>
      <c r="L53" s="21">
        <v>0.45</v>
      </c>
      <c r="M53" s="21" t="s">
        <v>16</v>
      </c>
      <c r="N53" s="15"/>
      <c r="O53" s="110">
        <v>1046.04</v>
      </c>
      <c r="P53" s="111"/>
      <c r="Q53" s="107" t="s">
        <v>15</v>
      </c>
      <c r="R53" s="108"/>
      <c r="S53" s="108"/>
      <c r="T53" s="109"/>
      <c r="U53" s="112">
        <f t="shared" si="26"/>
        <v>98.98</v>
      </c>
      <c r="V53" s="113"/>
      <c r="W53" s="113"/>
      <c r="X53" s="114"/>
      <c r="Y53" s="29"/>
      <c r="Z53" s="115">
        <v>500</v>
      </c>
      <c r="AA53" s="116"/>
      <c r="AB53" s="116"/>
      <c r="AC53" s="116"/>
      <c r="AD53" s="116"/>
      <c r="AE53" s="91">
        <f t="shared" si="27"/>
        <v>49490</v>
      </c>
      <c r="AU53" s="53"/>
      <c r="AV53" s="80">
        <v>419.79</v>
      </c>
      <c r="AW53" s="40"/>
      <c r="AX53" s="40"/>
      <c r="AY53" s="40"/>
      <c r="AZ53" s="69" t="e">
        <f>#REF!</f>
        <v>#REF!</v>
      </c>
      <c r="BA53" s="69"/>
      <c r="BB53" s="69">
        <v>98.98</v>
      </c>
      <c r="BC53" s="53"/>
      <c r="BD53" s="53"/>
      <c r="BE53" s="53"/>
      <c r="BF53" s="59">
        <f t="shared" si="28"/>
        <v>0</v>
      </c>
      <c r="BG53" s="40">
        <f t="shared" si="29"/>
        <v>0</v>
      </c>
    </row>
    <row r="54" spans="1:59" ht="12" customHeight="1" x14ac:dyDescent="0.2">
      <c r="A54" s="107">
        <v>9</v>
      </c>
      <c r="B54" s="109"/>
      <c r="C54" s="107">
        <v>9</v>
      </c>
      <c r="D54" s="108"/>
      <c r="E54" s="109"/>
      <c r="F54" s="16" t="s">
        <v>24</v>
      </c>
      <c r="G54" s="17"/>
      <c r="H54" s="17"/>
      <c r="I54" s="17"/>
      <c r="J54" s="17"/>
      <c r="K54" s="23"/>
      <c r="L54" s="21"/>
      <c r="M54" s="21"/>
      <c r="N54" s="15"/>
      <c r="O54" s="110">
        <f>(O51*L51)+(O52*L52)+(O53*L53)</f>
        <v>816.69129999999996</v>
      </c>
      <c r="P54" s="111"/>
      <c r="Q54" s="107" t="s">
        <v>11</v>
      </c>
      <c r="R54" s="108"/>
      <c r="S54" s="108"/>
      <c r="T54" s="109"/>
      <c r="U54" s="112">
        <f t="shared" si="26"/>
        <v>76.743099999999998</v>
      </c>
      <c r="V54" s="113"/>
      <c r="W54" s="113"/>
      <c r="X54" s="114"/>
      <c r="Y54" s="29"/>
      <c r="Z54" s="115">
        <v>1400</v>
      </c>
      <c r="AA54" s="116"/>
      <c r="AB54" s="116"/>
      <c r="AC54" s="116"/>
      <c r="AD54" s="116"/>
      <c r="AE54" s="91">
        <f t="shared" si="27"/>
        <v>107440.34</v>
      </c>
      <c r="AU54" s="53"/>
      <c r="AV54" s="80">
        <f>AV53*L53+AV52*L52+AV51*L51</f>
        <v>423.79845</v>
      </c>
      <c r="AW54" s="40"/>
      <c r="AX54" s="40"/>
      <c r="AY54" s="40"/>
      <c r="AZ54" s="69" t="e">
        <f>#REF!</f>
        <v>#REF!</v>
      </c>
      <c r="BA54" s="69"/>
      <c r="BB54" s="69">
        <f>BB51*L51+BB52*L52+BB53*L53</f>
        <v>76.743099999999998</v>
      </c>
      <c r="BC54" s="53"/>
      <c r="BD54" s="53"/>
      <c r="BE54" s="53"/>
      <c r="BF54" s="59">
        <f t="shared" si="28"/>
        <v>0</v>
      </c>
      <c r="BG54" s="40">
        <f t="shared" si="29"/>
        <v>0</v>
      </c>
    </row>
    <row r="55" spans="1:59" ht="12" customHeight="1" x14ac:dyDescent="0.2">
      <c r="A55" s="93"/>
      <c r="B55" s="93"/>
      <c r="C55" s="94"/>
      <c r="D55" s="95"/>
      <c r="E55" s="96"/>
      <c r="F55" s="47"/>
      <c r="G55" s="48"/>
      <c r="H55" s="48"/>
      <c r="I55" s="48"/>
      <c r="J55" s="48"/>
      <c r="K55" s="49"/>
      <c r="L55" s="50" t="s">
        <v>13</v>
      </c>
      <c r="M55" s="51"/>
      <c r="N55" s="52"/>
      <c r="O55" s="97">
        <v>1535.52</v>
      </c>
      <c r="P55" s="98"/>
      <c r="Q55" s="94"/>
      <c r="R55" s="95"/>
      <c r="S55" s="95"/>
      <c r="T55" s="96"/>
      <c r="U55" s="112"/>
      <c r="V55" s="113"/>
      <c r="W55" s="113"/>
      <c r="X55" s="114"/>
      <c r="Y55" s="42"/>
      <c r="Z55" s="102"/>
      <c r="AA55" s="103"/>
      <c r="AB55" s="103"/>
      <c r="AC55" s="103"/>
      <c r="AD55" s="103"/>
      <c r="AE55" s="89">
        <f>SUM(AE49:AE54)</f>
        <v>322396.33999999997</v>
      </c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38"/>
      <c r="AV55" s="38"/>
      <c r="AW55" s="38"/>
      <c r="AX55" s="38"/>
      <c r="AY55" s="38"/>
      <c r="AZ55" s="69"/>
      <c r="BA55" s="69"/>
      <c r="BB55" s="69"/>
      <c r="BC55" s="38"/>
      <c r="BD55" s="38"/>
      <c r="BE55" s="38"/>
      <c r="BF55" s="35"/>
      <c r="BG55" s="46" t="e">
        <f>#REF!+#REF!+#REF!+#REF!+BG54+BG53+BG52+BG51+BG50+BG49+#REF!+#REF!+#REF!</f>
        <v>#REF!</v>
      </c>
    </row>
    <row r="56" spans="1:59" x14ac:dyDescent="0.2">
      <c r="A56" s="71" t="s">
        <v>43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82"/>
      <c r="V56" s="82"/>
      <c r="W56" s="82"/>
      <c r="X56" s="82"/>
      <c r="Y56" s="72"/>
      <c r="Z56" s="90"/>
      <c r="AA56" s="90"/>
      <c r="AB56" s="90"/>
      <c r="AC56" s="90"/>
      <c r="AD56" s="72"/>
      <c r="AE56" s="90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3"/>
    </row>
    <row r="57" spans="1:59" x14ac:dyDescent="0.2">
      <c r="A57" s="106">
        <v>5</v>
      </c>
      <c r="B57" s="106"/>
      <c r="C57" s="107">
        <v>5</v>
      </c>
      <c r="D57" s="108">
        <v>144</v>
      </c>
      <c r="E57" s="109">
        <v>144</v>
      </c>
      <c r="F57" s="16" t="s">
        <v>9</v>
      </c>
      <c r="G57" s="17"/>
      <c r="H57" s="17"/>
      <c r="I57" s="17"/>
      <c r="J57" s="17"/>
      <c r="K57" s="22"/>
      <c r="L57" s="14"/>
      <c r="M57" s="14"/>
      <c r="N57" s="15"/>
      <c r="O57" s="179">
        <v>1679.66</v>
      </c>
      <c r="P57" s="180"/>
      <c r="Q57" s="107" t="s">
        <v>11</v>
      </c>
      <c r="R57" s="108"/>
      <c r="S57" s="108"/>
      <c r="T57" s="109"/>
      <c r="U57" s="112">
        <f>AZ57</f>
        <v>20.43</v>
      </c>
      <c r="V57" s="113"/>
      <c r="W57" s="113"/>
      <c r="X57" s="114"/>
      <c r="Y57" s="29"/>
      <c r="Z57" s="115">
        <v>800</v>
      </c>
      <c r="AA57" s="116"/>
      <c r="AB57" s="116"/>
      <c r="AC57" s="116"/>
      <c r="AD57" s="116"/>
      <c r="AE57" s="91">
        <f t="shared" ref="AE57" si="30">U57*Z57</f>
        <v>16344</v>
      </c>
      <c r="AU57" s="57"/>
      <c r="AV57" s="80">
        <v>1510.2</v>
      </c>
      <c r="AW57" s="40"/>
      <c r="AX57" s="40"/>
      <c r="AY57" s="40"/>
      <c r="AZ57" s="69">
        <v>20.43</v>
      </c>
      <c r="BA57" s="69"/>
      <c r="BB57" s="69"/>
      <c r="BC57" s="53"/>
      <c r="BD57" s="53"/>
      <c r="BE57" s="53"/>
      <c r="BF57" s="40">
        <f t="shared" ref="BF57" si="31">BI57</f>
        <v>0</v>
      </c>
      <c r="BG57" s="40">
        <f>BF57*Z57</f>
        <v>0</v>
      </c>
    </row>
    <row r="58" spans="1:59" x14ac:dyDescent="0.2">
      <c r="A58" s="93"/>
      <c r="B58" s="93"/>
      <c r="C58" s="94"/>
      <c r="D58" s="95"/>
      <c r="E58" s="96"/>
      <c r="F58" s="47"/>
      <c r="G58" s="48"/>
      <c r="H58" s="48"/>
      <c r="I58" s="48"/>
      <c r="J58" s="48"/>
      <c r="K58" s="49"/>
      <c r="L58" s="50" t="s">
        <v>32</v>
      </c>
      <c r="M58" s="51"/>
      <c r="N58" s="52"/>
      <c r="O58" s="177">
        <v>1858.16</v>
      </c>
      <c r="P58" s="178"/>
      <c r="Q58" s="94"/>
      <c r="R58" s="95"/>
      <c r="S58" s="95"/>
      <c r="T58" s="96"/>
      <c r="U58" s="99"/>
      <c r="V58" s="100"/>
      <c r="W58" s="100"/>
      <c r="X58" s="101"/>
      <c r="Y58" s="42"/>
      <c r="Z58" s="102"/>
      <c r="AA58" s="103"/>
      <c r="AB58" s="103"/>
      <c r="AC58" s="103"/>
      <c r="AD58" s="103"/>
      <c r="AE58" s="89">
        <f>AE57</f>
        <v>16344</v>
      </c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38"/>
      <c r="AV58" s="46"/>
      <c r="AW58" s="38"/>
      <c r="AX58" s="38"/>
      <c r="AY58" s="38"/>
      <c r="AZ58" s="69"/>
      <c r="BA58" s="69"/>
      <c r="BB58" s="69"/>
      <c r="BC58" s="38"/>
      <c r="BD58" s="38"/>
      <c r="BE58" s="38"/>
      <c r="BF58" s="35"/>
      <c r="BG58" s="46" t="e">
        <f>#REF!+#REF!+#REF!+#REF!+#REF!+#REF!+#REF!+#REF!+BG57+#REF!+#REF!+#REF!+#REF!</f>
        <v>#REF!</v>
      </c>
    </row>
    <row r="59" spans="1:59" x14ac:dyDescent="0.2">
      <c r="A59" s="93"/>
      <c r="B59" s="93"/>
      <c r="C59" s="94"/>
      <c r="D59" s="95"/>
      <c r="E59" s="96"/>
      <c r="F59" s="47"/>
      <c r="G59" s="48"/>
      <c r="H59" s="48"/>
      <c r="I59" s="48"/>
      <c r="J59" s="48"/>
      <c r="K59" s="49"/>
      <c r="L59" s="50" t="s">
        <v>44</v>
      </c>
      <c r="M59" s="51"/>
      <c r="N59" s="52"/>
      <c r="O59" s="177">
        <v>1858.16</v>
      </c>
      <c r="P59" s="178"/>
      <c r="Q59" s="94"/>
      <c r="R59" s="95"/>
      <c r="S59" s="95"/>
      <c r="T59" s="96"/>
      <c r="U59" s="99"/>
      <c r="V59" s="100"/>
      <c r="W59" s="100"/>
      <c r="X59" s="101"/>
      <c r="Y59" s="42"/>
      <c r="Z59" s="102"/>
      <c r="AA59" s="103"/>
      <c r="AB59" s="103"/>
      <c r="AC59" s="103"/>
      <c r="AD59" s="103"/>
      <c r="AE59" s="89">
        <f>AE58+AE55+AE47+AE36+AE24+AE12</f>
        <v>5633514.9200000018</v>
      </c>
    </row>
    <row r="60" spans="1:59" ht="15.75" x14ac:dyDescent="0.25">
      <c r="E60" s="61"/>
      <c r="F60" s="61"/>
      <c r="G60" s="61"/>
      <c r="H60" s="61"/>
      <c r="I60" s="61"/>
      <c r="J60" s="61"/>
      <c r="K60" s="61"/>
      <c r="BG60" s="8" t="e">
        <f>BG58+BG55+BG47+BG36+BG24+BG12</f>
        <v>#REF!</v>
      </c>
    </row>
    <row r="61" spans="1:59" ht="15.75" x14ac:dyDescent="0.25">
      <c r="E61" s="61"/>
      <c r="F61" s="61"/>
      <c r="G61" s="61"/>
      <c r="H61" s="176"/>
      <c r="I61" s="176"/>
      <c r="J61" s="61"/>
      <c r="K61" s="61"/>
    </row>
    <row r="62" spans="1:59" ht="15.75" x14ac:dyDescent="0.25">
      <c r="E62" s="61"/>
      <c r="F62" s="61"/>
      <c r="G62" s="61"/>
      <c r="H62" s="61"/>
      <c r="I62" s="61"/>
      <c r="J62" s="61"/>
      <c r="K62" s="61"/>
    </row>
    <row r="63" spans="1:59" x14ac:dyDescent="0.2">
      <c r="E63" s="62"/>
      <c r="F63" s="62"/>
      <c r="G63" s="62"/>
      <c r="H63" s="62"/>
      <c r="I63" s="62"/>
      <c r="J63" s="62"/>
      <c r="K63" s="62"/>
    </row>
  </sheetData>
  <autoFilter ref="A4:AD55">
    <filterColumn colId="0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</autoFilter>
  <mergeCells count="324">
    <mergeCell ref="A1:AE1"/>
    <mergeCell ref="AZ2:AZ5"/>
    <mergeCell ref="BA2:BA5"/>
    <mergeCell ref="BB2:BB5"/>
    <mergeCell ref="H61:I61"/>
    <mergeCell ref="A58:B58"/>
    <mergeCell ref="C58:E58"/>
    <mergeCell ref="O58:P58"/>
    <mergeCell ref="Q58:T58"/>
    <mergeCell ref="U58:X58"/>
    <mergeCell ref="Z58:AD58"/>
    <mergeCell ref="A59:B59"/>
    <mergeCell ref="C59:E59"/>
    <mergeCell ref="O59:P59"/>
    <mergeCell ref="Q59:T59"/>
    <mergeCell ref="U59:X59"/>
    <mergeCell ref="Z59:AD59"/>
    <mergeCell ref="A57:B57"/>
    <mergeCell ref="C57:E57"/>
    <mergeCell ref="O57:P57"/>
    <mergeCell ref="Q57:T57"/>
    <mergeCell ref="U57:X57"/>
    <mergeCell ref="Z57:AD57"/>
    <mergeCell ref="A55:B55"/>
    <mergeCell ref="C55:E55"/>
    <mergeCell ref="O55:P55"/>
    <mergeCell ref="Q55:T55"/>
    <mergeCell ref="A53:B53"/>
    <mergeCell ref="C53:E53"/>
    <mergeCell ref="O53:P53"/>
    <mergeCell ref="Q53:T53"/>
    <mergeCell ref="U53:X53"/>
    <mergeCell ref="Z53:AD53"/>
    <mergeCell ref="A51:B51"/>
    <mergeCell ref="C51:E51"/>
    <mergeCell ref="O51:P51"/>
    <mergeCell ref="Q51:T51"/>
    <mergeCell ref="U51:X51"/>
    <mergeCell ref="Z51:AD51"/>
    <mergeCell ref="A52:B52"/>
    <mergeCell ref="C52:E52"/>
    <mergeCell ref="O52:P52"/>
    <mergeCell ref="Q52:T52"/>
    <mergeCell ref="U52:X52"/>
    <mergeCell ref="Z52:AD52"/>
    <mergeCell ref="U55:X55"/>
    <mergeCell ref="Z55:AD55"/>
    <mergeCell ref="A54:B54"/>
    <mergeCell ref="C54:E54"/>
    <mergeCell ref="O54:P54"/>
    <mergeCell ref="Q54:T54"/>
    <mergeCell ref="U54:X54"/>
    <mergeCell ref="Z54:AD54"/>
    <mergeCell ref="A49:B49"/>
    <mergeCell ref="C49:E49"/>
    <mergeCell ref="O49:P49"/>
    <mergeCell ref="Q49:T49"/>
    <mergeCell ref="U49:X49"/>
    <mergeCell ref="Z49:AD49"/>
    <mergeCell ref="A50:B50"/>
    <mergeCell ref="C50:E50"/>
    <mergeCell ref="O50:P50"/>
    <mergeCell ref="Q50:T50"/>
    <mergeCell ref="U50:X50"/>
    <mergeCell ref="Z50:AD50"/>
    <mergeCell ref="A46:B46"/>
    <mergeCell ref="C46:E46"/>
    <mergeCell ref="O46:P46"/>
    <mergeCell ref="Q46:T46"/>
    <mergeCell ref="U46:X46"/>
    <mergeCell ref="Z46:AD46"/>
    <mergeCell ref="A44:B44"/>
    <mergeCell ref="C44:E44"/>
    <mergeCell ref="O44:P44"/>
    <mergeCell ref="Q44:T44"/>
    <mergeCell ref="U44:X44"/>
    <mergeCell ref="Z44:AD44"/>
    <mergeCell ref="A45:B45"/>
    <mergeCell ref="C45:E45"/>
    <mergeCell ref="O45:P45"/>
    <mergeCell ref="Q45:T45"/>
    <mergeCell ref="U45:X45"/>
    <mergeCell ref="Z45:AD45"/>
    <mergeCell ref="A42:B42"/>
    <mergeCell ref="C42:E42"/>
    <mergeCell ref="O42:P42"/>
    <mergeCell ref="Q42:T42"/>
    <mergeCell ref="U42:X42"/>
    <mergeCell ref="Z42:AD42"/>
    <mergeCell ref="A43:B43"/>
    <mergeCell ref="C43:E43"/>
    <mergeCell ref="O43:P43"/>
    <mergeCell ref="Q43:T43"/>
    <mergeCell ref="U43:X43"/>
    <mergeCell ref="Z43:AD43"/>
    <mergeCell ref="O40:P40"/>
    <mergeCell ref="Q40:T40"/>
    <mergeCell ref="U40:X40"/>
    <mergeCell ref="Z40:AD40"/>
    <mergeCell ref="A41:B41"/>
    <mergeCell ref="C41:E41"/>
    <mergeCell ref="O41:P41"/>
    <mergeCell ref="Q41:T41"/>
    <mergeCell ref="U41:X41"/>
    <mergeCell ref="Z41:AD41"/>
    <mergeCell ref="A40:B40"/>
    <mergeCell ref="C40:E40"/>
    <mergeCell ref="A20:B20"/>
    <mergeCell ref="C14:E14"/>
    <mergeCell ref="O14:P14"/>
    <mergeCell ref="Q14:T14"/>
    <mergeCell ref="U14:X14"/>
    <mergeCell ref="Z14:AD14"/>
    <mergeCell ref="Q16:T16"/>
    <mergeCell ref="O16:P16"/>
    <mergeCell ref="Z18:AD18"/>
    <mergeCell ref="C18:E18"/>
    <mergeCell ref="A19:B19"/>
    <mergeCell ref="Q20:T20"/>
    <mergeCell ref="U20:X20"/>
    <mergeCell ref="C23:E23"/>
    <mergeCell ref="O23:P23"/>
    <mergeCell ref="Q23:T23"/>
    <mergeCell ref="U23:X23"/>
    <mergeCell ref="Z23:AD23"/>
    <mergeCell ref="Q28:T28"/>
    <mergeCell ref="U28:X28"/>
    <mergeCell ref="Z28:AD28"/>
    <mergeCell ref="U24:X24"/>
    <mergeCell ref="Z24:AD24"/>
    <mergeCell ref="C31:E31"/>
    <mergeCell ref="A32:B32"/>
    <mergeCell ref="C32:E32"/>
    <mergeCell ref="O32:P32"/>
    <mergeCell ref="Q32:T32"/>
    <mergeCell ref="A30:B30"/>
    <mergeCell ref="C30:E30"/>
    <mergeCell ref="O30:P30"/>
    <mergeCell ref="A31:B31"/>
    <mergeCell ref="O31:P31"/>
    <mergeCell ref="Q31:T31"/>
    <mergeCell ref="A39:B39"/>
    <mergeCell ref="C39:E39"/>
    <mergeCell ref="O39:P39"/>
    <mergeCell ref="Q39:T39"/>
    <mergeCell ref="U39:X39"/>
    <mergeCell ref="Z39:AD39"/>
    <mergeCell ref="A7:B7"/>
    <mergeCell ref="C7:E7"/>
    <mergeCell ref="O7:P7"/>
    <mergeCell ref="A36:B36"/>
    <mergeCell ref="C36:E36"/>
    <mergeCell ref="O36:P36"/>
    <mergeCell ref="Q36:T36"/>
    <mergeCell ref="U36:X36"/>
    <mergeCell ref="Z36:AD36"/>
    <mergeCell ref="A34:B34"/>
    <mergeCell ref="C34:E34"/>
    <mergeCell ref="O34:P34"/>
    <mergeCell ref="Q34:T34"/>
    <mergeCell ref="U34:X34"/>
    <mergeCell ref="Z34:AD34"/>
    <mergeCell ref="A35:B35"/>
    <mergeCell ref="C35:E35"/>
    <mergeCell ref="O35:P35"/>
    <mergeCell ref="Q35:T35"/>
    <mergeCell ref="U35:X35"/>
    <mergeCell ref="Z35:AD35"/>
    <mergeCell ref="O20:P20"/>
    <mergeCell ref="Q7:T7"/>
    <mergeCell ref="U7:X7"/>
    <mergeCell ref="Z7:AD7"/>
    <mergeCell ref="Z17:AD17"/>
    <mergeCell ref="U18:X18"/>
    <mergeCell ref="Z15:AD15"/>
    <mergeCell ref="Z10:AD10"/>
    <mergeCell ref="Z29:AD29"/>
    <mergeCell ref="Z26:AD26"/>
    <mergeCell ref="U32:X32"/>
    <mergeCell ref="Z32:AD32"/>
    <mergeCell ref="U30:X30"/>
    <mergeCell ref="Z30:AD30"/>
    <mergeCell ref="U31:X31"/>
    <mergeCell ref="Z20:AD20"/>
    <mergeCell ref="Z21:AD21"/>
    <mergeCell ref="O12:P12"/>
    <mergeCell ref="Q12:T12"/>
    <mergeCell ref="U12:X12"/>
    <mergeCell ref="Z12:AD12"/>
    <mergeCell ref="C10:E10"/>
    <mergeCell ref="C17:E17"/>
    <mergeCell ref="O17:P17"/>
    <mergeCell ref="Q17:T17"/>
    <mergeCell ref="U17:X17"/>
    <mergeCell ref="U16:X16"/>
    <mergeCell ref="C19:E19"/>
    <mergeCell ref="O19:P19"/>
    <mergeCell ref="Q19:T19"/>
    <mergeCell ref="U15:X15"/>
    <mergeCell ref="C12:E12"/>
    <mergeCell ref="C16:E16"/>
    <mergeCell ref="C9:E9"/>
    <mergeCell ref="Z9:AD9"/>
    <mergeCell ref="U9:X9"/>
    <mergeCell ref="A8:B8"/>
    <mergeCell ref="Q8:T8"/>
    <mergeCell ref="U8:X8"/>
    <mergeCell ref="Z8:AD8"/>
    <mergeCell ref="A6:B6"/>
    <mergeCell ref="C6:E6"/>
    <mergeCell ref="O6:P6"/>
    <mergeCell ref="Q6:T6"/>
    <mergeCell ref="U6:X6"/>
    <mergeCell ref="Z6:AD6"/>
    <mergeCell ref="Z3:AD3"/>
    <mergeCell ref="U3:X3"/>
    <mergeCell ref="F3:N3"/>
    <mergeCell ref="Q10:T10"/>
    <mergeCell ref="U10:X10"/>
    <mergeCell ref="C2:E2"/>
    <mergeCell ref="C3:E3"/>
    <mergeCell ref="Q3:T3"/>
    <mergeCell ref="O3:P3"/>
    <mergeCell ref="C4:E4"/>
    <mergeCell ref="F4:N4"/>
    <mergeCell ref="O10:P10"/>
    <mergeCell ref="O9:P9"/>
    <mergeCell ref="Q9:T9"/>
    <mergeCell ref="Z2:AD2"/>
    <mergeCell ref="U2:X2"/>
    <mergeCell ref="C8:E8"/>
    <mergeCell ref="O8:P8"/>
    <mergeCell ref="O4:P4"/>
    <mergeCell ref="Q4:T4"/>
    <mergeCell ref="U4:X4"/>
    <mergeCell ref="Z4:AD4"/>
    <mergeCell ref="A5:AD5"/>
    <mergeCell ref="A9:B9"/>
    <mergeCell ref="A11:B11"/>
    <mergeCell ref="C11:E11"/>
    <mergeCell ref="O11:P11"/>
    <mergeCell ref="Q11:T11"/>
    <mergeCell ref="U11:X11"/>
    <mergeCell ref="Z11:AD11"/>
    <mergeCell ref="A17:B17"/>
    <mergeCell ref="U19:X19"/>
    <mergeCell ref="Z19:AD19"/>
    <mergeCell ref="O18:P18"/>
    <mergeCell ref="Z16:AD16"/>
    <mergeCell ref="A12:B12"/>
    <mergeCell ref="A16:B16"/>
    <mergeCell ref="A18:B18"/>
    <mergeCell ref="A33:B33"/>
    <mergeCell ref="A22:B22"/>
    <mergeCell ref="C22:E22"/>
    <mergeCell ref="O22:P22"/>
    <mergeCell ref="Q22:T22"/>
    <mergeCell ref="U22:X22"/>
    <mergeCell ref="Z22:AD22"/>
    <mergeCell ref="Z31:AD31"/>
    <mergeCell ref="A23:B23"/>
    <mergeCell ref="Q30:T30"/>
    <mergeCell ref="C24:E24"/>
    <mergeCell ref="O24:P24"/>
    <mergeCell ref="Q24:T24"/>
    <mergeCell ref="A29:B29"/>
    <mergeCell ref="C29:E29"/>
    <mergeCell ref="O29:P29"/>
    <mergeCell ref="Q29:T29"/>
    <mergeCell ref="U29:X29"/>
    <mergeCell ref="A26:B26"/>
    <mergeCell ref="C26:E26"/>
    <mergeCell ref="O26:P26"/>
    <mergeCell ref="Q26:T26"/>
    <mergeCell ref="U26:X26"/>
    <mergeCell ref="A27:B27"/>
    <mergeCell ref="C28:E28"/>
    <mergeCell ref="O28:P28"/>
    <mergeCell ref="AU2:AV5"/>
    <mergeCell ref="AW2:AX5"/>
    <mergeCell ref="BC2:BD5"/>
    <mergeCell ref="BF2:BG5"/>
    <mergeCell ref="A14:B14"/>
    <mergeCell ref="Q21:T21"/>
    <mergeCell ref="Q18:T18"/>
    <mergeCell ref="A21:B21"/>
    <mergeCell ref="C21:E21"/>
    <mergeCell ref="C20:E20"/>
    <mergeCell ref="U21:X21"/>
    <mergeCell ref="O21:P21"/>
    <mergeCell ref="A15:B15"/>
    <mergeCell ref="C15:E15"/>
    <mergeCell ref="O15:P15"/>
    <mergeCell ref="Q15:T15"/>
    <mergeCell ref="A10:B10"/>
    <mergeCell ref="A3:B3"/>
    <mergeCell ref="A2:B2"/>
    <mergeCell ref="A4:B4"/>
    <mergeCell ref="C27:E27"/>
    <mergeCell ref="O27:P27"/>
    <mergeCell ref="A47:B47"/>
    <mergeCell ref="C47:E47"/>
    <mergeCell ref="O47:P47"/>
    <mergeCell ref="Q47:T47"/>
    <mergeCell ref="U47:X47"/>
    <mergeCell ref="Z47:AD47"/>
    <mergeCell ref="F2:N2"/>
    <mergeCell ref="Q2:S2"/>
    <mergeCell ref="A38:B38"/>
    <mergeCell ref="C38:E38"/>
    <mergeCell ref="O38:P38"/>
    <mergeCell ref="Q38:T38"/>
    <mergeCell ref="U38:X38"/>
    <mergeCell ref="Z38:AD38"/>
    <mergeCell ref="C33:E33"/>
    <mergeCell ref="O33:P33"/>
    <mergeCell ref="A24:B24"/>
    <mergeCell ref="Q33:T33"/>
    <mergeCell ref="U33:X33"/>
    <mergeCell ref="Z33:AD33"/>
    <mergeCell ref="Q27:T27"/>
    <mergeCell ref="U27:X27"/>
    <mergeCell ref="Z27:AD27"/>
    <mergeCell ref="A28:B28"/>
  </mergeCells>
  <phoneticPr fontId="3" type="noConversion"/>
  <conditionalFormatting sqref="AF4 AG4:AG12">
    <cfRule type="cellIs" dxfId="0" priority="5" operator="lessThan">
      <formula>0</formula>
    </cfRule>
  </conditionalFormatting>
  <pageMargins left="0.98425196850393704" right="0.11811023622047245" top="0.59055118110236227" bottom="0.59055118110236227" header="0.19685039370078741" footer="0.19685039370078741"/>
  <pageSetup paperSize="9" fitToHeight="2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стоимости</vt:lpstr>
      <vt:lpstr>'расчет стоимости'!Область_печати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 Плюс</dc:creator>
  <cp:lastModifiedBy>МейзлерАМ</cp:lastModifiedBy>
  <cp:lastPrinted>2025-02-20T09:28:24Z</cp:lastPrinted>
  <dcterms:created xsi:type="dcterms:W3CDTF">2001-05-03T13:43:12Z</dcterms:created>
  <dcterms:modified xsi:type="dcterms:W3CDTF">2026-04-22T13:48:32Z</dcterms:modified>
</cp:coreProperties>
</file>