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Ing\Desktop\торги 1 дом\ФАСАД\"/>
    </mc:Choice>
  </mc:AlternateContent>
  <xr:revisionPtr revIDLastSave="0" documentId="13_ncr:1_{D516C0E3-7B33-4B22-93E1-0D440D652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1" r:id="rId1"/>
  </sheets>
  <definedNames>
    <definedName name="_xlnm._FilterDatabase" localSheetId="0" hidden="1">'приложение 1'!$A$3:$Y$49</definedName>
    <definedName name="_xlnm.Print_Area" localSheetId="0">'приложение 1'!$A$1:$Y$49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" i="1" l="1"/>
  <c r="AR5" i="1"/>
  <c r="AS5" i="1"/>
  <c r="AV5" i="1"/>
  <c r="AP6" i="1"/>
  <c r="AR6" i="1"/>
  <c r="AS6" i="1"/>
  <c r="AV6" i="1" s="1"/>
  <c r="AP7" i="1"/>
  <c r="AR7" i="1"/>
  <c r="AS7" i="1"/>
  <c r="AV7" i="1"/>
  <c r="AP8" i="1"/>
  <c r="AR8" i="1"/>
  <c r="AS8" i="1"/>
  <c r="AV8" i="1"/>
  <c r="AP9" i="1"/>
  <c r="AR9" i="1"/>
  <c r="AT9" i="1"/>
  <c r="AP10" i="1"/>
  <c r="AR10" i="1"/>
  <c r="AS10" i="1"/>
  <c r="AV12" i="1"/>
  <c r="AV13" i="1"/>
  <c r="AV14" i="1"/>
  <c r="AV15" i="1"/>
  <c r="AV16" i="1"/>
  <c r="AV17" i="1"/>
  <c r="AV18" i="1"/>
  <c r="AV19" i="1"/>
  <c r="AT20" i="1"/>
  <c r="AT21" i="1"/>
  <c r="AX23" i="1"/>
  <c r="AY23" i="1"/>
  <c r="AV23" i="1" s="1"/>
  <c r="AX24" i="1"/>
  <c r="AY24" i="1"/>
  <c r="AV24" i="1" s="1"/>
  <c r="AX25" i="1"/>
  <c r="AY25" i="1"/>
  <c r="AV25" i="1" s="1"/>
  <c r="AX26" i="1"/>
  <c r="AY26" i="1"/>
  <c r="AV26" i="1" s="1"/>
  <c r="AX27" i="1"/>
  <c r="AY27" i="1"/>
  <c r="AV27" i="1" s="1"/>
  <c r="AX28" i="1"/>
  <c r="AY28" i="1"/>
  <c r="AV28" i="1" s="1"/>
  <c r="AX29" i="1"/>
  <c r="AY29" i="1"/>
  <c r="AV29" i="1" s="1"/>
  <c r="AX30" i="1"/>
  <c r="AY30" i="1"/>
  <c r="AV30" i="1" s="1"/>
  <c r="AT31" i="1"/>
  <c r="AX31" i="1"/>
  <c r="AX32" i="1"/>
  <c r="AY32" i="1"/>
  <c r="AP42" i="1"/>
  <c r="AT42" i="1"/>
  <c r="AV42" i="1"/>
  <c r="AT46" i="1"/>
  <c r="AT47" i="1"/>
  <c r="AT48" i="1"/>
  <c r="AP49" i="1"/>
  <c r="AT49" i="1"/>
  <c r="AV49" i="1"/>
  <c r="O9" i="1"/>
  <c r="AS9" i="1" s="1"/>
  <c r="O20" i="1"/>
  <c r="O31" i="1"/>
  <c r="AY31" i="1" s="1"/>
  <c r="O42" i="1"/>
  <c r="O49" i="1"/>
  <c r="U51" i="1"/>
  <c r="U44" i="1"/>
  <c r="U45" i="1"/>
  <c r="U46" i="1"/>
  <c r="U47" i="1"/>
  <c r="U48" i="1"/>
  <c r="U35" i="1"/>
  <c r="U36" i="1"/>
  <c r="U37" i="1"/>
  <c r="U38" i="1"/>
  <c r="U39" i="1"/>
  <c r="U40" i="1"/>
  <c r="U41" i="1"/>
  <c r="U34" i="1"/>
  <c r="U32" i="1"/>
  <c r="U21" i="1"/>
  <c r="U10" i="1"/>
  <c r="AV9" i="1" l="1"/>
  <c r="AV20" i="1"/>
  <c r="AV31" i="1"/>
  <c r="U49" i="1"/>
  <c r="U42" i="1"/>
  <c r="U24" i="1"/>
  <c r="U25" i="1"/>
  <c r="U26" i="1"/>
  <c r="U27" i="1"/>
  <c r="U28" i="1"/>
  <c r="U29" i="1"/>
  <c r="U30" i="1"/>
  <c r="U23" i="1"/>
  <c r="U19" i="1"/>
  <c r="U18" i="1"/>
  <c r="U16" i="1"/>
  <c r="U15" i="1"/>
  <c r="U13" i="1"/>
  <c r="U14" i="1"/>
  <c r="U12" i="1"/>
  <c r="U20" i="1" l="1"/>
  <c r="U17" i="1"/>
  <c r="U5" i="1"/>
  <c r="U6" i="1"/>
  <c r="U7" i="1"/>
  <c r="U8" i="1"/>
  <c r="U9" i="1" l="1"/>
  <c r="AZ51" i="1" l="1"/>
  <c r="AZ44" i="1"/>
  <c r="AZ45" i="1"/>
  <c r="AZ46" i="1"/>
  <c r="AZ47" i="1"/>
  <c r="AZ48" i="1"/>
  <c r="AZ49" i="1"/>
  <c r="AZ35" i="1"/>
  <c r="AZ36" i="1"/>
  <c r="AZ37" i="1"/>
  <c r="AZ38" i="1"/>
  <c r="AZ39" i="1"/>
  <c r="AZ40" i="1"/>
  <c r="AZ41" i="1"/>
  <c r="AZ42" i="1"/>
  <c r="AZ34" i="1"/>
  <c r="AZ24" i="1"/>
  <c r="AZ25" i="1"/>
  <c r="AZ26" i="1"/>
  <c r="AZ27" i="1"/>
  <c r="AZ28" i="1"/>
  <c r="AZ29" i="1"/>
  <c r="AZ30" i="1"/>
  <c r="AZ31" i="1"/>
  <c r="AZ32" i="1"/>
  <c r="AZ23" i="1"/>
  <c r="AZ13" i="1"/>
  <c r="AZ14" i="1"/>
  <c r="AZ15" i="1"/>
  <c r="AZ16" i="1"/>
  <c r="AZ17" i="1"/>
  <c r="AZ18" i="1"/>
  <c r="AZ19" i="1"/>
  <c r="AZ20" i="1"/>
  <c r="AZ21" i="1"/>
  <c r="AZ12" i="1"/>
  <c r="AZ5" i="1"/>
  <c r="AZ6" i="1"/>
  <c r="AZ7" i="1"/>
  <c r="AZ8" i="1"/>
  <c r="AZ9" i="1"/>
  <c r="AZ10" i="1"/>
  <c r="BA51" i="1" l="1"/>
  <c r="U31" i="1" l="1"/>
  <c r="Y24" i="1" l="1"/>
  <c r="Y25" i="1"/>
  <c r="Y26" i="1"/>
  <c r="Y27" i="1"/>
  <c r="Y28" i="1"/>
  <c r="Y29" i="1"/>
  <c r="Y30" i="1"/>
  <c r="Y31" i="1"/>
  <c r="Y32" i="1"/>
  <c r="Y23" i="1"/>
  <c r="BA24" i="1"/>
  <c r="BA25" i="1"/>
  <c r="BA26" i="1"/>
  <c r="BA27" i="1"/>
  <c r="BA28" i="1"/>
  <c r="BA29" i="1"/>
  <c r="BA30" i="1"/>
  <c r="BA31" i="1"/>
  <c r="BA32" i="1"/>
  <c r="BA23" i="1"/>
  <c r="BA5" i="1"/>
  <c r="BA6" i="1"/>
  <c r="BA7" i="1"/>
  <c r="BA8" i="1"/>
  <c r="BA9" i="1"/>
  <c r="BA10" i="1"/>
  <c r="Y5" i="1"/>
  <c r="Y6" i="1"/>
  <c r="Y7" i="1"/>
  <c r="Y8" i="1"/>
  <c r="Y9" i="1"/>
  <c r="Y10" i="1"/>
  <c r="BA13" i="1" l="1"/>
  <c r="BA14" i="1"/>
  <c r="BA15" i="1"/>
  <c r="BA16" i="1"/>
  <c r="BA17" i="1"/>
  <c r="BA18" i="1"/>
  <c r="BA19" i="1"/>
  <c r="BA20" i="1"/>
  <c r="BA21" i="1"/>
  <c r="BA12" i="1"/>
  <c r="BA44" i="1"/>
  <c r="BA45" i="1"/>
  <c r="BA46" i="1"/>
  <c r="BA47" i="1"/>
  <c r="BA48" i="1"/>
  <c r="BA49" i="1"/>
  <c r="BA35" i="1"/>
  <c r="BA36" i="1"/>
  <c r="BA37" i="1"/>
  <c r="BA38" i="1"/>
  <c r="BA39" i="1"/>
  <c r="BA40" i="1"/>
  <c r="BA41" i="1"/>
  <c r="BA42" i="1"/>
  <c r="BA34" i="1"/>
  <c r="AL2" i="1" l="1"/>
  <c r="AM2" i="1"/>
  <c r="AE2" i="1"/>
  <c r="AC2" i="1"/>
  <c r="BA52" i="1" l="1"/>
  <c r="AF2" i="1"/>
  <c r="AJ2" i="1"/>
  <c r="AI2" i="1"/>
  <c r="AK2" i="1"/>
  <c r="AH2" i="1"/>
  <c r="AG2" i="1"/>
  <c r="AD2" i="1"/>
  <c r="Z2" i="1"/>
  <c r="AB2" i="1" l="1"/>
  <c r="AA2" i="1" s="1"/>
</calcChain>
</file>

<file path=xl/sharedStrings.xml><?xml version="1.0" encoding="utf-8"?>
<sst xmlns="http://schemas.openxmlformats.org/spreadsheetml/2006/main" count="133" uniqueCount="41">
  <si>
    <t>позиции по смете</t>
  </si>
  <si>
    <t>Наименование работ</t>
  </si>
  <si>
    <t>по
поряд-
ку</t>
  </si>
  <si>
    <t>всего:</t>
  </si>
  <si>
    <t>остаток:</t>
  </si>
  <si>
    <t>сделано за весь период</t>
  </si>
  <si>
    <t>Установка кронштейнов</t>
  </si>
  <si>
    <t>Устройство подвесной системы</t>
  </si>
  <si>
    <t>Установка облицовочной плитки: керамогранит</t>
  </si>
  <si>
    <t>Установка: откосы (П)</t>
  </si>
  <si>
    <t>м2</t>
  </si>
  <si>
    <t>СМР</t>
  </si>
  <si>
    <t>шт</t>
  </si>
  <si>
    <t>мп</t>
  </si>
  <si>
    <t>м</t>
  </si>
  <si>
    <t>Установка: ПП рассечки (П)</t>
  </si>
  <si>
    <t>Установка: аквилоны (О)</t>
  </si>
  <si>
    <t>Раздел 1 секция Б</t>
  </si>
  <si>
    <t>Устройство утеплителя 100мм</t>
  </si>
  <si>
    <t>Устройство утеплителя 50мм</t>
  </si>
  <si>
    <t>Раздел 2 секция В</t>
  </si>
  <si>
    <t>Раздел 3 секция Д</t>
  </si>
  <si>
    <t>Иготовление изделий из металического листа</t>
  </si>
  <si>
    <t>М2</t>
  </si>
  <si>
    <t>Монтаж кранштейнов кондиционера</t>
  </si>
  <si>
    <t>Раздел 4 секция А</t>
  </si>
  <si>
    <t>Раздел 5 секция Е</t>
  </si>
  <si>
    <t>УГАИК</t>
  </si>
  <si>
    <t>Выполненно допроцентовать</t>
  </si>
  <si>
    <t>Каркас Квартал</t>
  </si>
  <si>
    <t>УГАИК-ПАСК</t>
  </si>
  <si>
    <t>остаток</t>
  </si>
  <si>
    <t>ПАСК перебрал</t>
  </si>
  <si>
    <t>не добрал</t>
  </si>
  <si>
    <t>ФАКтически не сделано по подсчетам УГАИК на 20.04.2026</t>
  </si>
  <si>
    <t>не процент</t>
  </si>
  <si>
    <t>не сделано</t>
  </si>
  <si>
    <t>выполнил ООО БИС</t>
  </si>
  <si>
    <t>объем</t>
  </si>
  <si>
    <t>Раздел 5 СЕК Г</t>
  </si>
  <si>
    <t>ед .изм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</si>
</sst>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00"/>
  </numFmts>
  <fonts count="15" x14ac:knownFonts="1">
    <font>
      <sz val="11"/>
      <name val="Times New Roman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.5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7.5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u/>
      <sz val="9"/>
      <color theme="1"/>
      <name val="Arial"/>
      <family val="2"/>
      <charset val="204"/>
    </font>
    <font>
      <b/>
      <sz val="9"/>
      <color rgb="FFC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indexed="64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4" fontId="2" fillId="0" borderId="0" xfId="0" applyNumberFormat="1" applyFont="1"/>
    <xf numFmtId="49" fontId="2" fillId="0" borderId="12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4" fontId="6" fillId="0" borderId="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0" fontId="2" fillId="4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14" fontId="2" fillId="5" borderId="12" xfId="0" applyNumberFormat="1" applyFont="1" applyFill="1" applyBorder="1" applyAlignment="1">
      <alignment horizontal="center"/>
    </xf>
    <xf numFmtId="0" fontId="7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4" fontId="2" fillId="0" borderId="0" xfId="0" applyNumberFormat="1" applyFont="1" applyAlignment="1">
      <alignment vertical="top"/>
    </xf>
    <xf numFmtId="4" fontId="2" fillId="3" borderId="0" xfId="0" applyNumberFormat="1" applyFont="1" applyFill="1" applyAlignment="1">
      <alignment horizontal="right" vertical="top"/>
    </xf>
    <xf numFmtId="4" fontId="2" fillId="2" borderId="0" xfId="0" applyNumberFormat="1" applyFont="1" applyFill="1" applyAlignment="1">
      <alignment horizontal="right" vertical="top"/>
    </xf>
    <xf numFmtId="4" fontId="2" fillId="5" borderId="0" xfId="0" applyNumberFormat="1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4" xfId="0" applyFont="1" applyFill="1" applyBorder="1"/>
    <xf numFmtId="4" fontId="2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/>
    <xf numFmtId="4" fontId="2" fillId="6" borderId="4" xfId="0" applyNumberFormat="1" applyFont="1" applyFill="1" applyBorder="1" applyAlignment="1">
      <alignment horizontal="center"/>
    </xf>
    <xf numFmtId="4" fontId="2" fillId="6" borderId="4" xfId="0" applyNumberFormat="1" applyFont="1" applyFill="1" applyBorder="1"/>
    <xf numFmtId="4" fontId="1" fillId="3" borderId="4" xfId="0" applyNumberFormat="1" applyFont="1" applyFill="1" applyBorder="1" applyAlignment="1">
      <alignment horizontal="center"/>
    </xf>
    <xf numFmtId="4" fontId="1" fillId="6" borderId="4" xfId="0" applyNumberFormat="1" applyFont="1" applyFill="1" applyBorder="1"/>
    <xf numFmtId="4" fontId="1" fillId="3" borderId="4" xfId="0" applyNumberFormat="1" applyFont="1" applyFill="1" applyBorder="1"/>
    <xf numFmtId="0" fontId="1" fillId="3" borderId="4" xfId="0" applyFont="1" applyFill="1" applyBorder="1"/>
    <xf numFmtId="4" fontId="1" fillId="6" borderId="4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1" fillId="9" borderId="0" xfId="0" applyNumberFormat="1" applyFont="1" applyFill="1"/>
    <xf numFmtId="4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12" fillId="9" borderId="4" xfId="0" applyNumberFormat="1" applyFont="1" applyFill="1" applyBorder="1" applyAlignment="1">
      <alignment horizontal="center"/>
    </xf>
    <xf numFmtId="0" fontId="1" fillId="4" borderId="0" xfId="0" applyFont="1" applyFill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1" fillId="9" borderId="4" xfId="0" applyNumberFormat="1" applyFont="1" applyFill="1" applyBorder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/>
    </xf>
    <xf numFmtId="4" fontId="2" fillId="5" borderId="4" xfId="0" applyNumberFormat="1" applyFont="1" applyFill="1" applyBorder="1"/>
    <xf numFmtId="0" fontId="13" fillId="9" borderId="10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4" fillId="8" borderId="2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4" fillId="8" borderId="6" xfId="0" applyNumberFormat="1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2" fontId="14" fillId="8" borderId="2" xfId="0" applyNumberFormat="1" applyFont="1" applyFill="1" applyBorder="1" applyAlignment="1">
      <alignment horizontal="center" vertical="top" wrapText="1"/>
    </xf>
    <xf numFmtId="2" fontId="14" fillId="8" borderId="6" xfId="0" applyNumberFormat="1" applyFont="1" applyFill="1" applyBorder="1" applyAlignment="1">
      <alignment horizontal="center" vertical="top" wrapText="1"/>
    </xf>
    <xf numFmtId="2" fontId="10" fillId="8" borderId="2" xfId="0" applyNumberFormat="1" applyFont="1" applyFill="1" applyBorder="1" applyAlignment="1">
      <alignment horizontal="center" vertical="top" wrapText="1"/>
    </xf>
    <xf numFmtId="2" fontId="10" fillId="8" borderId="6" xfId="0" applyNumberFormat="1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top"/>
    </xf>
    <xf numFmtId="165" fontId="2" fillId="7" borderId="5" xfId="0" applyNumberFormat="1" applyFont="1" applyFill="1" applyBorder="1" applyAlignment="1">
      <alignment horizontal="center" vertical="top"/>
    </xf>
    <xf numFmtId="165" fontId="2" fillId="7" borderId="6" xfId="0" applyNumberFormat="1" applyFont="1" applyFill="1" applyBorder="1" applyAlignment="1">
      <alignment horizontal="center" vertical="top"/>
    </xf>
    <xf numFmtId="4" fontId="1" fillId="7" borderId="2" xfId="0" applyNumberFormat="1" applyFont="1" applyFill="1" applyBorder="1" applyAlignment="1">
      <alignment horizontal="center" vertical="top"/>
    </xf>
    <xf numFmtId="4" fontId="1" fillId="7" borderId="5" xfId="0" applyNumberFormat="1" applyFont="1" applyFill="1" applyBorder="1" applyAlignment="1">
      <alignment horizontal="center" vertical="top"/>
    </xf>
    <xf numFmtId="4" fontId="1" fillId="7" borderId="6" xfId="0" applyNumberFormat="1" applyFont="1" applyFill="1" applyBorder="1" applyAlignment="1">
      <alignment horizontal="center" vertical="top"/>
    </xf>
    <xf numFmtId="0" fontId="2" fillId="7" borderId="0" xfId="0" applyFont="1" applyFill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165" fontId="2" fillId="0" borderId="27" xfId="0" applyNumberFormat="1" applyFont="1" applyBorder="1" applyAlignment="1">
      <alignment horizontal="center" vertical="top"/>
    </xf>
    <xf numFmtId="0" fontId="1" fillId="4" borderId="28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4" fontId="2" fillId="4" borderId="27" xfId="0" applyNumberFormat="1" applyFont="1" applyFill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1" fillId="4" borderId="29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" fillId="4" borderId="30" xfId="0" applyFont="1" applyFill="1" applyBorder="1" applyAlignment="1">
      <alignment vertical="top"/>
    </xf>
    <xf numFmtId="4" fontId="2" fillId="0" borderId="27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4" fontId="2" fillId="0" borderId="33" xfId="0" applyNumberFormat="1" applyFont="1" applyBorder="1" applyAlignment="1">
      <alignment vertical="top"/>
    </xf>
    <xf numFmtId="4" fontId="2" fillId="0" borderId="34" xfId="0" applyNumberFormat="1" applyFont="1" applyBorder="1" applyAlignment="1">
      <alignment vertical="top"/>
    </xf>
    <xf numFmtId="0" fontId="2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4" fontId="1" fillId="8" borderId="33" xfId="0" applyNumberFormat="1" applyFont="1" applyFill="1" applyBorder="1" applyAlignment="1">
      <alignment horizontal="center" vertical="top" wrapText="1"/>
    </xf>
    <xf numFmtId="4" fontId="1" fillId="8" borderId="35" xfId="0" applyNumberFormat="1" applyFont="1" applyFill="1" applyBorder="1" applyAlignment="1">
      <alignment horizontal="center" vertical="top" wrapText="1"/>
    </xf>
    <xf numFmtId="4" fontId="1" fillId="7" borderId="33" xfId="0" applyNumberFormat="1" applyFont="1" applyFill="1" applyBorder="1" applyAlignment="1">
      <alignment horizontal="center" vertical="top"/>
    </xf>
    <xf numFmtId="4" fontId="1" fillId="7" borderId="34" xfId="0" applyNumberFormat="1" applyFont="1" applyFill="1" applyBorder="1" applyAlignment="1">
      <alignment horizontal="center" vertical="top"/>
    </xf>
    <xf numFmtId="4" fontId="1" fillId="7" borderId="35" xfId="0" applyNumberFormat="1" applyFont="1" applyFill="1" applyBorder="1" applyAlignment="1">
      <alignment horizontal="center" vertical="top"/>
    </xf>
    <xf numFmtId="4" fontId="2" fillId="0" borderId="36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 xr:uid="{00000000-0005-0000-0000-000002000000}"/>
    <cellStyle name="Финансовый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5"/>
  <sheetViews>
    <sheetView tabSelected="1" zoomScaleNormal="100" zoomScaleSheetLayoutView="90" workbookViewId="0">
      <selection activeCell="BE43" sqref="BE43"/>
    </sheetView>
  </sheetViews>
  <sheetFormatPr defaultColWidth="9.140625" defaultRowHeight="12" outlineLevelCol="1" x14ac:dyDescent="0.2"/>
  <cols>
    <col min="1" max="1" width="1.28515625" style="1" customWidth="1"/>
    <col min="2" max="2" width="6.7109375" style="1" customWidth="1"/>
    <col min="3" max="3" width="1.7109375" style="1" customWidth="1"/>
    <col min="4" max="4" width="0.85546875" style="1" customWidth="1"/>
    <col min="5" max="5" width="6.85546875" style="1" customWidth="1"/>
    <col min="6" max="6" width="6.28515625" style="1" customWidth="1"/>
    <col min="7" max="7" width="3.140625" style="1" customWidth="1"/>
    <col min="8" max="8" width="6.42578125" style="1" customWidth="1"/>
    <col min="9" max="9" width="10.28515625" style="1" customWidth="1"/>
    <col min="10" max="10" width="1.85546875" style="1" customWidth="1"/>
    <col min="11" max="11" width="8.85546875" style="1" customWidth="1"/>
    <col min="12" max="12" width="8.28515625" style="1" customWidth="1"/>
    <col min="13" max="13" width="2" style="1" customWidth="1"/>
    <col min="14" max="14" width="2.28515625" style="1" customWidth="1"/>
    <col min="15" max="15" width="8.5703125" style="1" hidden="1" customWidth="1" outlineLevel="1"/>
    <col min="16" max="16" width="2.42578125" style="1" hidden="1" customWidth="1" outlineLevel="1"/>
    <col min="17" max="17" width="3.28515625" style="1" customWidth="1" outlineLevel="1"/>
    <col min="18" max="18" width="2.28515625" style="1" customWidth="1" outlineLevel="1"/>
    <col min="19" max="19" width="1.5703125" style="1" customWidth="1" outlineLevel="1"/>
    <col min="20" max="20" width="0.28515625" style="1" customWidth="1" outlineLevel="1"/>
    <col min="21" max="21" width="3.7109375" style="119" customWidth="1" outlineLevel="1"/>
    <col min="22" max="22" width="2" style="119" customWidth="1" outlineLevel="1"/>
    <col min="23" max="23" width="3.5703125" style="119" customWidth="1" outlineLevel="1"/>
    <col min="24" max="24" width="3.42578125" style="119" customWidth="1" outlineLevel="1"/>
    <col min="25" max="25" width="0.140625" style="1" customWidth="1" outlineLevel="1"/>
    <col min="26" max="26" width="12.140625" style="1" hidden="1" customWidth="1" outlineLevel="1"/>
    <col min="27" max="27" width="11.42578125" style="1" hidden="1" customWidth="1" outlineLevel="1"/>
    <col min="28" max="28" width="10.7109375" style="1" hidden="1" customWidth="1" outlineLevel="1"/>
    <col min="29" max="29" width="11.140625" style="1" hidden="1" customWidth="1" outlineLevel="1"/>
    <col min="30" max="30" width="11.5703125" style="1" hidden="1" customWidth="1" outlineLevel="1"/>
    <col min="31" max="31" width="10.7109375" style="1" hidden="1" customWidth="1" outlineLevel="1"/>
    <col min="32" max="32" width="10.140625" style="1" hidden="1" customWidth="1" outlineLevel="1"/>
    <col min="33" max="33" width="11.140625" style="1" hidden="1" customWidth="1" outlineLevel="1"/>
    <col min="34" max="39" width="9.140625" style="1" hidden="1" customWidth="1" outlineLevel="1"/>
    <col min="40" max="40" width="20" style="1" hidden="1" customWidth="1" outlineLevel="1"/>
    <col min="41" max="41" width="11.5703125" style="7" hidden="1" customWidth="1"/>
    <col min="42" max="42" width="15.140625" style="7" hidden="1" customWidth="1"/>
    <col min="43" max="43" width="11.5703125" style="7" hidden="1" customWidth="1"/>
    <col min="44" max="45" width="16.28515625" style="7" hidden="1" customWidth="1"/>
    <col min="46" max="46" width="16.28515625" style="45" hidden="1" customWidth="1"/>
    <col min="47" max="47" width="7.5703125" style="45" hidden="1" customWidth="1"/>
    <col min="48" max="48" width="9.85546875" style="45" hidden="1" customWidth="1"/>
    <col min="49" max="49" width="9.7109375" style="7" hidden="1" customWidth="1"/>
    <col min="50" max="51" width="14" style="7" hidden="1" customWidth="1"/>
    <col min="52" max="52" width="10.140625" style="1" hidden="1" customWidth="1"/>
    <col min="53" max="53" width="15.7109375" style="7" hidden="1" customWidth="1"/>
    <col min="54" max="16384" width="9.140625" style="1"/>
  </cols>
  <sheetData>
    <row r="1" spans="1:55" ht="36.75" customHeight="1" x14ac:dyDescent="0.2">
      <c r="A1" s="120" t="s">
        <v>2</v>
      </c>
      <c r="B1" s="121"/>
      <c r="C1" s="122" t="s">
        <v>0</v>
      </c>
      <c r="D1" s="123"/>
      <c r="E1" s="121"/>
      <c r="F1" s="124" t="s">
        <v>1</v>
      </c>
      <c r="G1" s="125"/>
      <c r="H1" s="125"/>
      <c r="I1" s="125"/>
      <c r="J1" s="125"/>
      <c r="K1" s="125"/>
      <c r="L1" s="125"/>
      <c r="M1" s="125"/>
      <c r="N1" s="125"/>
      <c r="O1" s="126"/>
      <c r="P1" s="126"/>
      <c r="Q1" s="125" t="s">
        <v>40</v>
      </c>
      <c r="R1" s="125"/>
      <c r="S1" s="125"/>
      <c r="T1" s="127"/>
      <c r="U1" s="128" t="s">
        <v>38</v>
      </c>
      <c r="V1" s="129"/>
      <c r="W1" s="129"/>
      <c r="X1" s="130"/>
      <c r="Y1" s="131" t="s">
        <v>28</v>
      </c>
      <c r="Z1" s="28" t="s">
        <v>3</v>
      </c>
      <c r="AA1" s="5" t="s">
        <v>4</v>
      </c>
      <c r="AB1" s="6" t="s">
        <v>5</v>
      </c>
      <c r="AC1" s="12">
        <v>45651</v>
      </c>
      <c r="AD1" s="19">
        <v>45700</v>
      </c>
      <c r="AE1" s="6"/>
      <c r="AF1" s="17"/>
      <c r="AG1" s="6"/>
      <c r="AH1" s="18"/>
      <c r="AI1" s="6"/>
      <c r="AJ1" s="17"/>
      <c r="AK1" s="8"/>
      <c r="AL1" s="8"/>
      <c r="AM1" s="8"/>
      <c r="AO1" s="92" t="s">
        <v>29</v>
      </c>
      <c r="AP1" s="93"/>
      <c r="AQ1" s="98" t="s">
        <v>30</v>
      </c>
      <c r="AR1" s="99"/>
      <c r="AS1" s="42" t="s">
        <v>31</v>
      </c>
      <c r="AT1" s="58" t="s">
        <v>34</v>
      </c>
      <c r="AU1" s="61" t="s">
        <v>32</v>
      </c>
      <c r="AV1" s="61" t="s">
        <v>33</v>
      </c>
      <c r="AW1" s="104" t="s">
        <v>27</v>
      </c>
      <c r="AX1" s="105"/>
      <c r="AY1" s="51" t="s">
        <v>31</v>
      </c>
      <c r="AZ1" s="98" t="s">
        <v>27</v>
      </c>
      <c r="BA1" s="99"/>
    </row>
    <row r="2" spans="1:55" s="2" customFormat="1" x14ac:dyDescent="0.25">
      <c r="A2" s="132">
        <v>1</v>
      </c>
      <c r="B2" s="83"/>
      <c r="C2" s="84">
        <v>2</v>
      </c>
      <c r="D2" s="87"/>
      <c r="E2" s="88"/>
      <c r="F2" s="83">
        <v>3</v>
      </c>
      <c r="G2" s="83"/>
      <c r="H2" s="83"/>
      <c r="I2" s="83"/>
      <c r="J2" s="83"/>
      <c r="K2" s="83"/>
      <c r="L2" s="83"/>
      <c r="M2" s="83"/>
      <c r="N2" s="83"/>
      <c r="O2" s="85">
        <v>4</v>
      </c>
      <c r="P2" s="86"/>
      <c r="Q2" s="84">
        <v>5</v>
      </c>
      <c r="R2" s="87"/>
      <c r="S2" s="87"/>
      <c r="T2" s="88"/>
      <c r="U2" s="110">
        <v>6</v>
      </c>
      <c r="V2" s="111"/>
      <c r="W2" s="111"/>
      <c r="X2" s="112"/>
      <c r="Y2" s="133"/>
      <c r="Z2" s="10" t="e">
        <f>#REF!*#REF!+#REF!*#REF!+#REF!*#REF!+#REF!*#REF!+#REF!*#REF!+#REF!*#REF!+#REF!*#REF!+#REF!*#REF!+#REF!*#REF!+#REF!*#REF!+#REF!*#REF!+#REF!*#REF!</f>
        <v>#REF!</v>
      </c>
      <c r="AA2" s="11" t="e">
        <f>Z2-AB2</f>
        <v>#REF!</v>
      </c>
      <c r="AB2" s="11" t="e">
        <f>SUM(AC2:AM2)</f>
        <v>#REF!</v>
      </c>
      <c r="AC2" s="10" t="e">
        <f>#REF!*#REF!+#REF!*#REF!+#REF!*#REF!+#REF!*#REF!+#REF!*#REF!+#REF!*#REF!+#REF!*#REF!+#REF!*#REF!+#REF!*#REF!+#REF!*#REF!+#REF!*#REF!+#REF!*#REF!</f>
        <v>#REF!</v>
      </c>
      <c r="AD2" s="10" t="e">
        <f>#REF!*#REF!+#REF!*#REF!+#REF!*#REF!+#REF!*#REF!+#REF!*#REF!+#REF!*#REF!+#REF!*#REF!+#REF!*#REF!+#REF!*#REF!+#REF!*#REF!+#REF!*#REF!+#REF!*#REF!</f>
        <v>#REF!</v>
      </c>
      <c r="AE2" s="10" t="e">
        <f>#REF!*#REF!+#REF!*#REF!+#REF!*#REF!+#REF!*#REF!+#REF!*#REF!+#REF!*#REF!+#REF!*#REF!+#REF!*#REF!+#REF!*#REF!+#REF!*#REF!+#REF!*#REF!+#REF!*#REF!</f>
        <v>#REF!</v>
      </c>
      <c r="AF2" s="10" t="e">
        <f>#REF!*#REF!+#REF!*#REF!+#REF!*#REF!+#REF!*#REF!+#REF!*#REF!+#REF!*#REF!+#REF!*#REF!+#REF!*#REF!+#REF!*#REF!+#REF!*#REF!+#REF!*#REF!+#REF!*#REF!</f>
        <v>#REF!</v>
      </c>
      <c r="AG2" s="10" t="e">
        <f>#REF!*#REF!+#REF!*#REF!+#REF!*#REF!+#REF!*#REF!+#REF!*#REF!+#REF!*#REF!+#REF!*#REF!+#REF!*#REF!+#REF!*#REF!+#REF!*#REF!+#REF!*#REF!+#REF!*#REF!</f>
        <v>#REF!</v>
      </c>
      <c r="AH2" s="10" t="e">
        <f>#REF!*#REF!+#REF!*#REF!+#REF!*#REF!+#REF!*#REF!+#REF!*#REF!+#REF!*#REF!+#REF!*#REF!+#REF!*#REF!+#REF!*#REF!+#REF!*#REF!+#REF!*#REF!+#REF!*#REF!</f>
        <v>#REF!</v>
      </c>
      <c r="AI2" s="10" t="e">
        <f>#REF!*#REF!+#REF!*#REF!+#REF!*#REF!+#REF!*#REF!+#REF!*#REF!+#REF!*#REF!+#REF!*#REF!+#REF!*#REF!+#REF!*#REF!+#REF!*#REF!+#REF!*#REF!+#REF!*#REF!</f>
        <v>#REF!</v>
      </c>
      <c r="AJ2" s="10" t="e">
        <f>#REF!*#REF!+#REF!*#REF!+#REF!*#REF!+#REF!*#REF!+#REF!*#REF!+#REF!*#REF!+#REF!*#REF!+#REF!*#REF!+#REF!*#REF!+#REF!*#REF!+#REF!*#REF!+#REF!*#REF!</f>
        <v>#REF!</v>
      </c>
      <c r="AK2" s="10" t="e">
        <f>#REF!*#REF!+#REF!*#REF!+#REF!*#REF!+#REF!*#REF!+#REF!*#REF!+#REF!*#REF!+#REF!*#REF!+#REF!*#REF!+#REF!*#REF!+#REF!*#REF!+#REF!*#REF!+#REF!*#REF!</f>
        <v>#REF!</v>
      </c>
      <c r="AL2" s="10" t="e">
        <f>#REF!*#REF!+#REF!*#REF!+#REF!*#REF!+#REF!*#REF!+#REF!*#REF!+#REF!*#REF!+#REF!*#REF!+#REF!*#REF!+#REF!*#REF!+#REF!*#REF!+#REF!*#REF!+#REF!*#REF!</f>
        <v>#REF!</v>
      </c>
      <c r="AM2" s="10" t="e">
        <f>#REF!*#REF!+#REF!*#REF!+#REF!*#REF!+#REF!*#REF!+#REF!*#REF!+#REF!*#REF!+#REF!*#REF!+#REF!*#REF!+#REF!*#REF!+#REF!*#REF!+#REF!*#REF!+#REF!*#REF!</f>
        <v>#REF!</v>
      </c>
      <c r="AO2" s="94"/>
      <c r="AP2" s="95"/>
      <c r="AQ2" s="100"/>
      <c r="AR2" s="101"/>
      <c r="AS2" s="43"/>
      <c r="AT2" s="59"/>
      <c r="AU2" s="62"/>
      <c r="AV2" s="62"/>
      <c r="AW2" s="106"/>
      <c r="AX2" s="107"/>
      <c r="AY2" s="52"/>
      <c r="AZ2" s="100"/>
      <c r="BA2" s="101"/>
    </row>
    <row r="3" spans="1:55" s="3" customFormat="1" x14ac:dyDescent="0.2">
      <c r="A3" s="134"/>
      <c r="B3" s="65"/>
      <c r="C3" s="66"/>
      <c r="D3" s="67"/>
      <c r="E3" s="68"/>
      <c r="F3" s="89" t="s">
        <v>11</v>
      </c>
      <c r="G3" s="90"/>
      <c r="H3" s="90"/>
      <c r="I3" s="90"/>
      <c r="J3" s="90"/>
      <c r="K3" s="90"/>
      <c r="L3" s="90"/>
      <c r="M3" s="90"/>
      <c r="N3" s="91"/>
      <c r="O3" s="80"/>
      <c r="P3" s="81"/>
      <c r="Q3" s="66"/>
      <c r="R3" s="67"/>
      <c r="S3" s="67"/>
      <c r="T3" s="68"/>
      <c r="U3" s="113"/>
      <c r="V3" s="114"/>
      <c r="W3" s="114"/>
      <c r="X3" s="115"/>
      <c r="Y3" s="135"/>
      <c r="Z3" s="29"/>
      <c r="AA3" s="9"/>
      <c r="AB3" s="9"/>
      <c r="AD3" s="9"/>
      <c r="AE3" s="9"/>
      <c r="AF3" s="9"/>
      <c r="AG3" s="9"/>
      <c r="AH3" s="9"/>
      <c r="AI3" s="9"/>
      <c r="AJ3" s="9"/>
      <c r="AK3" s="9"/>
      <c r="AL3" s="9"/>
      <c r="AM3" s="9"/>
      <c r="AO3" s="94"/>
      <c r="AP3" s="95"/>
      <c r="AQ3" s="100"/>
      <c r="AR3" s="101"/>
      <c r="AS3" s="43"/>
      <c r="AT3" s="59"/>
      <c r="AU3" s="62"/>
      <c r="AV3" s="62"/>
      <c r="AW3" s="106"/>
      <c r="AX3" s="107"/>
      <c r="AY3" s="52"/>
      <c r="AZ3" s="100"/>
      <c r="BA3" s="101"/>
      <c r="BB3" s="4"/>
      <c r="BC3" s="4"/>
    </row>
    <row r="4" spans="1:55" s="3" customFormat="1" ht="12" customHeight="1" x14ac:dyDescent="0.2">
      <c r="A4" s="136" t="s">
        <v>17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137"/>
      <c r="Z4" s="24"/>
      <c r="AA4" s="25"/>
      <c r="AB4" s="25"/>
      <c r="AC4" s="23"/>
      <c r="AD4" s="26"/>
      <c r="AE4" s="23"/>
      <c r="AF4" s="27"/>
      <c r="AG4" s="23"/>
      <c r="AH4" s="26"/>
      <c r="AI4" s="23"/>
      <c r="AJ4" s="27"/>
      <c r="AK4" s="23"/>
      <c r="AL4" s="23"/>
      <c r="AM4" s="23"/>
      <c r="AO4" s="96"/>
      <c r="AP4" s="97"/>
      <c r="AQ4" s="102"/>
      <c r="AR4" s="103"/>
      <c r="AS4" s="44"/>
      <c r="AT4" s="60"/>
      <c r="AU4" s="63"/>
      <c r="AV4" s="63"/>
      <c r="AW4" s="108"/>
      <c r="AX4" s="109"/>
      <c r="AY4" s="53"/>
      <c r="AZ4" s="102"/>
      <c r="BA4" s="103"/>
      <c r="BB4" s="4"/>
      <c r="BC4" s="4"/>
    </row>
    <row r="5" spans="1:55" s="3" customFormat="1" ht="12" customHeight="1" x14ac:dyDescent="0.2">
      <c r="A5" s="134">
        <v>1</v>
      </c>
      <c r="B5" s="65"/>
      <c r="C5" s="66">
        <v>1</v>
      </c>
      <c r="D5" s="67"/>
      <c r="E5" s="68"/>
      <c r="F5" s="15" t="s">
        <v>8</v>
      </c>
      <c r="G5" s="16"/>
      <c r="H5" s="16"/>
      <c r="I5" s="16"/>
      <c r="J5" s="16"/>
      <c r="K5" s="21"/>
      <c r="L5" s="13"/>
      <c r="M5" s="13"/>
      <c r="N5" s="14"/>
      <c r="O5" s="78">
        <v>1131.76</v>
      </c>
      <c r="P5" s="79"/>
      <c r="Q5" s="66" t="s">
        <v>10</v>
      </c>
      <c r="R5" s="67"/>
      <c r="S5" s="67"/>
      <c r="T5" s="68"/>
      <c r="U5" s="116">
        <f t="shared" ref="U5:U10" si="0">AV5</f>
        <v>325.20999999999998</v>
      </c>
      <c r="V5" s="117"/>
      <c r="W5" s="117"/>
      <c r="X5" s="118"/>
      <c r="Y5" s="138">
        <f>U5-AQ5</f>
        <v>-195.79000000000002</v>
      </c>
      <c r="Z5" s="24"/>
      <c r="AA5" s="25"/>
      <c r="AB5" s="25"/>
      <c r="AC5" s="23"/>
      <c r="AD5" s="26"/>
      <c r="AE5" s="23"/>
      <c r="AF5" s="27"/>
      <c r="AG5" s="23"/>
      <c r="AH5" s="26"/>
      <c r="AI5" s="23"/>
      <c r="AJ5" s="27"/>
      <c r="AK5" s="23"/>
      <c r="AL5" s="23"/>
      <c r="AM5" s="23"/>
      <c r="AO5" s="39">
        <v>0</v>
      </c>
      <c r="AP5" s="33" t="e">
        <f>AO5*#REF!</f>
        <v>#REF!</v>
      </c>
      <c r="AQ5" s="35">
        <v>521</v>
      </c>
      <c r="AR5" s="31" t="e">
        <f>AQ5*#REF!</f>
        <v>#REF!</v>
      </c>
      <c r="AS5" s="31">
        <f>O5-(AO5+AQ5)</f>
        <v>610.76</v>
      </c>
      <c r="AT5" s="46">
        <v>285.55</v>
      </c>
      <c r="AU5" s="46"/>
      <c r="AV5" s="48">
        <f>AS5-AT5</f>
        <v>325.20999999999998</v>
      </c>
      <c r="AW5" s="33"/>
      <c r="AX5" s="33"/>
      <c r="AY5" s="33"/>
      <c r="AZ5" s="35">
        <f t="shared" ref="AZ5:AZ10" si="1">BC5-AQ5-AO5</f>
        <v>-521</v>
      </c>
      <c r="BA5" s="31" t="e">
        <f>AZ5*#REF!</f>
        <v>#REF!</v>
      </c>
      <c r="BB5" s="4"/>
      <c r="BC5" s="4"/>
    </row>
    <row r="6" spans="1:55" s="3" customFormat="1" ht="12" customHeight="1" x14ac:dyDescent="0.2">
      <c r="A6" s="134">
        <v>2</v>
      </c>
      <c r="B6" s="65"/>
      <c r="C6" s="66">
        <v>2</v>
      </c>
      <c r="D6" s="67"/>
      <c r="E6" s="68"/>
      <c r="F6" s="15" t="s">
        <v>15</v>
      </c>
      <c r="G6" s="16"/>
      <c r="H6" s="16"/>
      <c r="I6" s="16"/>
      <c r="J6" s="16"/>
      <c r="K6" s="21"/>
      <c r="L6" s="20">
        <v>0.25</v>
      </c>
      <c r="M6" s="20" t="s">
        <v>14</v>
      </c>
      <c r="N6" s="14"/>
      <c r="O6" s="78">
        <v>777.19</v>
      </c>
      <c r="P6" s="79"/>
      <c r="Q6" s="66" t="s">
        <v>13</v>
      </c>
      <c r="R6" s="67"/>
      <c r="S6" s="67"/>
      <c r="T6" s="68"/>
      <c r="U6" s="116">
        <f t="shared" si="0"/>
        <v>88.250000000000057</v>
      </c>
      <c r="V6" s="117"/>
      <c r="W6" s="117"/>
      <c r="X6" s="118"/>
      <c r="Y6" s="138">
        <f>U6-AQ6</f>
        <v>-263.34999999999997</v>
      </c>
      <c r="Z6" s="24"/>
      <c r="AA6" s="25"/>
      <c r="AB6" s="25"/>
      <c r="AC6" s="23"/>
      <c r="AD6" s="26"/>
      <c r="AE6" s="23"/>
      <c r="AF6" s="27"/>
      <c r="AG6" s="23"/>
      <c r="AH6" s="26"/>
      <c r="AI6" s="23"/>
      <c r="AJ6" s="27"/>
      <c r="AK6" s="23"/>
      <c r="AL6" s="23"/>
      <c r="AM6" s="23"/>
      <c r="AO6" s="39">
        <v>270.39999999999998</v>
      </c>
      <c r="AP6" s="33" t="e">
        <f>AO6*#REF!</f>
        <v>#REF!</v>
      </c>
      <c r="AQ6" s="35">
        <v>351.6</v>
      </c>
      <c r="AR6" s="31" t="e">
        <f>AQ6*#REF!</f>
        <v>#REF!</v>
      </c>
      <c r="AS6" s="31">
        <f>O6-(AO6+AQ6)</f>
        <v>155.19000000000005</v>
      </c>
      <c r="AT6" s="46">
        <v>66.94</v>
      </c>
      <c r="AU6" s="46"/>
      <c r="AV6" s="48">
        <f>AS6-AT6</f>
        <v>88.250000000000057</v>
      </c>
      <c r="AW6" s="33"/>
      <c r="AX6" s="33"/>
      <c r="AY6" s="33"/>
      <c r="AZ6" s="35">
        <f t="shared" si="1"/>
        <v>-622</v>
      </c>
      <c r="BA6" s="31" t="e">
        <f>AZ6*#REF!</f>
        <v>#REF!</v>
      </c>
      <c r="BB6" s="4"/>
      <c r="BC6" s="4"/>
    </row>
    <row r="7" spans="1:55" s="3" customFormat="1" ht="12" customHeight="1" x14ac:dyDescent="0.2">
      <c r="A7" s="134">
        <v>3</v>
      </c>
      <c r="B7" s="65"/>
      <c r="C7" s="66">
        <v>3</v>
      </c>
      <c r="D7" s="67"/>
      <c r="E7" s="68"/>
      <c r="F7" s="15" t="s">
        <v>16</v>
      </c>
      <c r="G7" s="16"/>
      <c r="H7" s="16"/>
      <c r="I7" s="16"/>
      <c r="J7" s="16"/>
      <c r="K7" s="21"/>
      <c r="L7" s="20">
        <v>0.14499999999999999</v>
      </c>
      <c r="M7" s="20" t="s">
        <v>14</v>
      </c>
      <c r="N7" s="14"/>
      <c r="O7" s="78">
        <v>1046.04</v>
      </c>
      <c r="P7" s="79"/>
      <c r="Q7" s="66" t="s">
        <v>13</v>
      </c>
      <c r="R7" s="67"/>
      <c r="S7" s="67"/>
      <c r="T7" s="68"/>
      <c r="U7" s="116">
        <f t="shared" si="0"/>
        <v>339.96</v>
      </c>
      <c r="V7" s="117"/>
      <c r="W7" s="117"/>
      <c r="X7" s="118"/>
      <c r="Y7" s="138">
        <f>U7-AQ7</f>
        <v>-11.640000000000043</v>
      </c>
      <c r="Z7" s="24"/>
      <c r="AA7" s="25"/>
      <c r="AB7" s="25"/>
      <c r="AC7" s="23"/>
      <c r="AD7" s="26"/>
      <c r="AE7" s="23"/>
      <c r="AF7" s="27"/>
      <c r="AG7" s="23"/>
      <c r="AH7" s="26"/>
      <c r="AI7" s="23"/>
      <c r="AJ7" s="27"/>
      <c r="AK7" s="23"/>
      <c r="AL7" s="23"/>
      <c r="AM7" s="23"/>
      <c r="AO7" s="39">
        <v>270.39999999999998</v>
      </c>
      <c r="AP7" s="33" t="e">
        <f>AO7*#REF!</f>
        <v>#REF!</v>
      </c>
      <c r="AQ7" s="35">
        <v>351.6</v>
      </c>
      <c r="AR7" s="31" t="e">
        <f>AQ7*#REF!</f>
        <v>#REF!</v>
      </c>
      <c r="AS7" s="31">
        <f>O7-(AO7+AQ7)</f>
        <v>424.03999999999996</v>
      </c>
      <c r="AT7" s="46">
        <v>84.08</v>
      </c>
      <c r="AU7" s="46"/>
      <c r="AV7" s="48">
        <f>AS7-AT7</f>
        <v>339.96</v>
      </c>
      <c r="AW7" s="33"/>
      <c r="AX7" s="33"/>
      <c r="AY7" s="33"/>
      <c r="AZ7" s="35">
        <f t="shared" si="1"/>
        <v>-622</v>
      </c>
      <c r="BA7" s="31" t="e">
        <f>AZ7*#REF!</f>
        <v>#REF!</v>
      </c>
      <c r="BB7" s="4"/>
      <c r="BC7" s="4"/>
    </row>
    <row r="8" spans="1:55" s="3" customFormat="1" ht="12" customHeight="1" x14ac:dyDescent="0.2">
      <c r="A8" s="134">
        <v>4</v>
      </c>
      <c r="B8" s="65"/>
      <c r="C8" s="66">
        <v>4</v>
      </c>
      <c r="D8" s="67"/>
      <c r="E8" s="68"/>
      <c r="F8" s="15" t="s">
        <v>9</v>
      </c>
      <c r="G8" s="16"/>
      <c r="H8" s="16"/>
      <c r="I8" s="16"/>
      <c r="J8" s="16"/>
      <c r="K8" s="22"/>
      <c r="L8" s="20">
        <v>0.45</v>
      </c>
      <c r="M8" s="20" t="s">
        <v>14</v>
      </c>
      <c r="N8" s="14"/>
      <c r="O8" s="78">
        <v>1046.04</v>
      </c>
      <c r="P8" s="79"/>
      <c r="Q8" s="66" t="s">
        <v>13</v>
      </c>
      <c r="R8" s="67"/>
      <c r="S8" s="67"/>
      <c r="T8" s="68"/>
      <c r="U8" s="116">
        <f t="shared" si="0"/>
        <v>339.96</v>
      </c>
      <c r="V8" s="117"/>
      <c r="W8" s="117"/>
      <c r="X8" s="118"/>
      <c r="Y8" s="138">
        <f>U8-AQ8</f>
        <v>-11.640000000000043</v>
      </c>
      <c r="Z8" s="24"/>
      <c r="AA8" s="25"/>
      <c r="AB8" s="25"/>
      <c r="AC8" s="23"/>
      <c r="AD8" s="26"/>
      <c r="AE8" s="23"/>
      <c r="AF8" s="27"/>
      <c r="AG8" s="23"/>
      <c r="AH8" s="26"/>
      <c r="AI8" s="23"/>
      <c r="AJ8" s="27"/>
      <c r="AK8" s="23"/>
      <c r="AL8" s="23"/>
      <c r="AM8" s="23"/>
      <c r="AO8" s="39">
        <v>270.39999999999998</v>
      </c>
      <c r="AP8" s="33" t="e">
        <f>AO8*#REF!</f>
        <v>#REF!</v>
      </c>
      <c r="AQ8" s="35">
        <v>351.6</v>
      </c>
      <c r="AR8" s="31" t="e">
        <f>AQ8*#REF!</f>
        <v>#REF!</v>
      </c>
      <c r="AS8" s="31">
        <f>O8-(AO8+AQ8)</f>
        <v>424.03999999999996</v>
      </c>
      <c r="AT8" s="46">
        <v>84.08</v>
      </c>
      <c r="AU8" s="46"/>
      <c r="AV8" s="46">
        <f>AS8-AT8</f>
        <v>339.96</v>
      </c>
      <c r="AW8" s="33"/>
      <c r="AX8" s="33"/>
      <c r="AY8" s="33"/>
      <c r="AZ8" s="35">
        <f t="shared" si="1"/>
        <v>-622</v>
      </c>
      <c r="BA8" s="31" t="e">
        <f>AZ8*#REF!</f>
        <v>#REF!</v>
      </c>
      <c r="BB8" s="4"/>
      <c r="BC8" s="4"/>
    </row>
    <row r="9" spans="1:55" s="3" customFormat="1" ht="12" customHeight="1" x14ac:dyDescent="0.2">
      <c r="A9" s="139">
        <v>5</v>
      </c>
      <c r="B9" s="68"/>
      <c r="C9" s="66">
        <v>5</v>
      </c>
      <c r="D9" s="67"/>
      <c r="E9" s="68"/>
      <c r="F9" s="15" t="s">
        <v>22</v>
      </c>
      <c r="G9" s="16"/>
      <c r="H9" s="16"/>
      <c r="I9" s="16"/>
      <c r="J9" s="16"/>
      <c r="K9" s="22"/>
      <c r="L9" s="20"/>
      <c r="M9" s="20"/>
      <c r="N9" s="14"/>
      <c r="O9" s="78">
        <f>(O8*L8)+(O7*L7)+(O6*L6)</f>
        <v>816.69130000000007</v>
      </c>
      <c r="P9" s="79"/>
      <c r="Q9" s="66" t="s">
        <v>23</v>
      </c>
      <c r="R9" s="67"/>
      <c r="S9" s="67"/>
      <c r="T9" s="68"/>
      <c r="U9" s="116">
        <f t="shared" si="0"/>
        <v>46.418700000000086</v>
      </c>
      <c r="V9" s="117"/>
      <c r="W9" s="117"/>
      <c r="X9" s="118"/>
      <c r="Y9" s="138">
        <f>U9-AQ9</f>
        <v>-547.58129999999994</v>
      </c>
      <c r="Z9" s="24"/>
      <c r="AA9" s="25"/>
      <c r="AB9" s="25"/>
      <c r="AC9" s="23"/>
      <c r="AD9" s="26"/>
      <c r="AE9" s="23"/>
      <c r="AF9" s="27"/>
      <c r="AG9" s="23"/>
      <c r="AH9" s="26"/>
      <c r="AI9" s="23"/>
      <c r="AJ9" s="27"/>
      <c r="AK9" s="23"/>
      <c r="AL9" s="23"/>
      <c r="AM9" s="23"/>
      <c r="AO9" s="39">
        <v>109.51</v>
      </c>
      <c r="AP9" s="33" t="e">
        <f>AO9*#REF!</f>
        <v>#REF!</v>
      </c>
      <c r="AQ9" s="35">
        <v>594</v>
      </c>
      <c r="AR9" s="31" t="e">
        <f>AQ9*#REF!</f>
        <v>#REF!</v>
      </c>
      <c r="AS9" s="31">
        <f>O9-(AO9+AQ9)</f>
        <v>113.18130000000008</v>
      </c>
      <c r="AT9" s="46">
        <f>AT6*0.25+AT7*0.145+AT8*0.45</f>
        <v>66.762599999999992</v>
      </c>
      <c r="AU9" s="46"/>
      <c r="AV9" s="46">
        <f>AS9-AT9</f>
        <v>46.418700000000086</v>
      </c>
      <c r="AW9" s="33"/>
      <c r="AX9" s="33"/>
      <c r="AY9" s="33"/>
      <c r="AZ9" s="35">
        <f t="shared" si="1"/>
        <v>-703.51</v>
      </c>
      <c r="BA9" s="31" t="e">
        <f>AZ9*#REF!</f>
        <v>#REF!</v>
      </c>
      <c r="BB9" s="4"/>
      <c r="BC9" s="4"/>
    </row>
    <row r="10" spans="1:55" s="3" customFormat="1" ht="12" customHeight="1" x14ac:dyDescent="0.2">
      <c r="A10" s="139">
        <v>6</v>
      </c>
      <c r="B10" s="68"/>
      <c r="C10" s="66">
        <v>6</v>
      </c>
      <c r="D10" s="67"/>
      <c r="E10" s="68"/>
      <c r="F10" s="15" t="s">
        <v>24</v>
      </c>
      <c r="G10" s="16"/>
      <c r="H10" s="16"/>
      <c r="I10" s="16"/>
      <c r="J10" s="16"/>
      <c r="K10" s="22"/>
      <c r="L10" s="20"/>
      <c r="M10" s="20"/>
      <c r="N10" s="14"/>
      <c r="O10" s="78">
        <v>49</v>
      </c>
      <c r="P10" s="79"/>
      <c r="Q10" s="66" t="s">
        <v>12</v>
      </c>
      <c r="R10" s="67"/>
      <c r="S10" s="67"/>
      <c r="T10" s="68"/>
      <c r="U10" s="116">
        <f t="shared" si="0"/>
        <v>49</v>
      </c>
      <c r="V10" s="117"/>
      <c r="W10" s="117"/>
      <c r="X10" s="118"/>
      <c r="Y10" s="138">
        <f>U10-AQ10</f>
        <v>49</v>
      </c>
      <c r="Z10" s="24"/>
      <c r="AA10" s="25"/>
      <c r="AB10" s="25"/>
      <c r="AC10" s="23"/>
      <c r="AD10" s="26"/>
      <c r="AE10" s="23"/>
      <c r="AF10" s="27"/>
      <c r="AG10" s="23"/>
      <c r="AH10" s="26"/>
      <c r="AI10" s="23"/>
      <c r="AJ10" s="27"/>
      <c r="AK10" s="23"/>
      <c r="AL10" s="23"/>
      <c r="AM10" s="23"/>
      <c r="AO10" s="39">
        <v>0</v>
      </c>
      <c r="AP10" s="33" t="e">
        <f>AO10*#REF!</f>
        <v>#REF!</v>
      </c>
      <c r="AQ10" s="35">
        <v>0</v>
      </c>
      <c r="AR10" s="31" t="e">
        <f>AQ10*#REF!</f>
        <v>#REF!</v>
      </c>
      <c r="AS10" s="31">
        <f>O10-(AO10+AQ10)</f>
        <v>49</v>
      </c>
      <c r="AT10" s="46">
        <v>49</v>
      </c>
      <c r="AU10" s="46"/>
      <c r="AV10" s="46">
        <v>49</v>
      </c>
      <c r="AW10" s="33"/>
      <c r="AX10" s="33"/>
      <c r="AY10" s="33"/>
      <c r="AZ10" s="35">
        <f t="shared" si="1"/>
        <v>0</v>
      </c>
      <c r="BA10" s="31" t="e">
        <f>AZ10*#REF!</f>
        <v>#REF!</v>
      </c>
      <c r="BB10" s="4"/>
      <c r="BC10" s="4"/>
    </row>
    <row r="11" spans="1:55" ht="12" customHeight="1" x14ac:dyDescent="0.2">
      <c r="A11" s="140" t="s">
        <v>20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2"/>
      <c r="V11" s="142"/>
      <c r="W11" s="142"/>
      <c r="X11" s="142"/>
      <c r="Y11" s="143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 t="s">
        <v>36</v>
      </c>
      <c r="AU11" s="49"/>
      <c r="AV11" s="49" t="s">
        <v>35</v>
      </c>
      <c r="AW11" s="49"/>
      <c r="AX11" s="49"/>
      <c r="AY11" s="49"/>
      <c r="AZ11" s="49"/>
      <c r="BA11" s="50"/>
    </row>
    <row r="12" spans="1:55" ht="12" customHeight="1" x14ac:dyDescent="0.2">
      <c r="A12" s="134">
        <v>1</v>
      </c>
      <c r="B12" s="65"/>
      <c r="C12" s="66">
        <v>1</v>
      </c>
      <c r="D12" s="67">
        <v>144</v>
      </c>
      <c r="E12" s="68">
        <v>144</v>
      </c>
      <c r="F12" s="15" t="s">
        <v>6</v>
      </c>
      <c r="G12" s="16"/>
      <c r="H12" s="16"/>
      <c r="I12" s="16"/>
      <c r="J12" s="16"/>
      <c r="K12" s="21"/>
      <c r="L12" s="13"/>
      <c r="M12" s="13"/>
      <c r="N12" s="14"/>
      <c r="O12" s="71">
        <v>1858.16</v>
      </c>
      <c r="P12" s="72"/>
      <c r="Q12" s="66" t="s">
        <v>10</v>
      </c>
      <c r="R12" s="67"/>
      <c r="S12" s="67"/>
      <c r="T12" s="68"/>
      <c r="U12" s="116">
        <f t="shared" ref="U12:U21" si="2">AV12</f>
        <v>286.30000000000018</v>
      </c>
      <c r="V12" s="117"/>
      <c r="W12" s="117"/>
      <c r="X12" s="118"/>
      <c r="Y12" s="144"/>
      <c r="AO12" s="36"/>
      <c r="AP12" s="34"/>
      <c r="AQ12" s="32"/>
      <c r="AR12" s="32"/>
      <c r="AS12" s="32"/>
      <c r="AT12" s="47">
        <v>1571.86</v>
      </c>
      <c r="AU12" s="47"/>
      <c r="AV12" s="47">
        <f>O12-AT12</f>
        <v>286.30000000000018</v>
      </c>
      <c r="AW12" s="34"/>
      <c r="AX12" s="34"/>
      <c r="AY12" s="34"/>
      <c r="AZ12" s="32">
        <f>BC12</f>
        <v>0</v>
      </c>
      <c r="BA12" s="32" t="e">
        <f>AZ12*#REF!</f>
        <v>#REF!</v>
      </c>
    </row>
    <row r="13" spans="1:55" ht="12" customHeight="1" x14ac:dyDescent="0.2">
      <c r="A13" s="134">
        <v>2</v>
      </c>
      <c r="B13" s="65"/>
      <c r="C13" s="66">
        <v>2</v>
      </c>
      <c r="D13" s="67">
        <v>144</v>
      </c>
      <c r="E13" s="68">
        <v>144</v>
      </c>
      <c r="F13" s="15" t="s">
        <v>18</v>
      </c>
      <c r="G13" s="16"/>
      <c r="H13" s="16"/>
      <c r="I13" s="16"/>
      <c r="J13" s="16"/>
      <c r="K13" s="21"/>
      <c r="L13" s="13"/>
      <c r="M13" s="13"/>
      <c r="N13" s="14"/>
      <c r="O13" s="71">
        <v>1453.16</v>
      </c>
      <c r="P13" s="72"/>
      <c r="Q13" s="66" t="s">
        <v>10</v>
      </c>
      <c r="R13" s="67"/>
      <c r="S13" s="67"/>
      <c r="T13" s="68"/>
      <c r="U13" s="116">
        <f t="shared" si="2"/>
        <v>286.30000000000018</v>
      </c>
      <c r="V13" s="117"/>
      <c r="W13" s="117"/>
      <c r="X13" s="118"/>
      <c r="Y13" s="144"/>
      <c r="AO13" s="36"/>
      <c r="AP13" s="34"/>
      <c r="AQ13" s="32"/>
      <c r="AR13" s="32"/>
      <c r="AS13" s="32"/>
      <c r="AT13" s="47">
        <v>1166.8599999999999</v>
      </c>
      <c r="AU13" s="47"/>
      <c r="AV13" s="47">
        <f>O13-AT13</f>
        <v>286.30000000000018</v>
      </c>
      <c r="AW13" s="34"/>
      <c r="AX13" s="34"/>
      <c r="AY13" s="34"/>
      <c r="AZ13" s="32">
        <f t="shared" ref="AZ13:AZ21" si="3">BC13</f>
        <v>0</v>
      </c>
      <c r="BA13" s="32" t="e">
        <f>AZ13*#REF!</f>
        <v>#REF!</v>
      </c>
    </row>
    <row r="14" spans="1:55" ht="12" customHeight="1" x14ac:dyDescent="0.2">
      <c r="A14" s="134">
        <v>3</v>
      </c>
      <c r="B14" s="65"/>
      <c r="C14" s="66">
        <v>3</v>
      </c>
      <c r="D14" s="67">
        <v>144</v>
      </c>
      <c r="E14" s="68">
        <v>144</v>
      </c>
      <c r="F14" s="15" t="s">
        <v>19</v>
      </c>
      <c r="G14" s="16"/>
      <c r="H14" s="16"/>
      <c r="I14" s="16"/>
      <c r="J14" s="16"/>
      <c r="K14" s="21"/>
      <c r="L14" s="13"/>
      <c r="M14" s="13"/>
      <c r="N14" s="14"/>
      <c r="O14" s="71">
        <v>1453.16</v>
      </c>
      <c r="P14" s="72"/>
      <c r="Q14" s="66" t="s">
        <v>10</v>
      </c>
      <c r="R14" s="67"/>
      <c r="S14" s="67"/>
      <c r="T14" s="68"/>
      <c r="U14" s="116">
        <f t="shared" si="2"/>
        <v>286.30000000000018</v>
      </c>
      <c r="V14" s="117"/>
      <c r="W14" s="117"/>
      <c r="X14" s="118"/>
      <c r="Y14" s="144"/>
      <c r="AO14" s="36"/>
      <c r="AP14" s="34"/>
      <c r="AQ14" s="32"/>
      <c r="AR14" s="32"/>
      <c r="AS14" s="32"/>
      <c r="AT14" s="47">
        <v>1166.8599999999999</v>
      </c>
      <c r="AU14" s="47"/>
      <c r="AV14" s="47">
        <f>O14-AT14</f>
        <v>286.30000000000018</v>
      </c>
      <c r="AW14" s="34"/>
      <c r="AX14" s="34"/>
      <c r="AY14" s="34"/>
      <c r="AZ14" s="32">
        <f t="shared" si="3"/>
        <v>0</v>
      </c>
      <c r="BA14" s="32" t="e">
        <f>AZ14*#REF!</f>
        <v>#REF!</v>
      </c>
    </row>
    <row r="15" spans="1:55" ht="12" customHeight="1" x14ac:dyDescent="0.2">
      <c r="A15" s="134">
        <v>4</v>
      </c>
      <c r="B15" s="65"/>
      <c r="C15" s="66">
        <v>4</v>
      </c>
      <c r="D15" s="67">
        <v>144</v>
      </c>
      <c r="E15" s="68">
        <v>144</v>
      </c>
      <c r="F15" s="15" t="s">
        <v>7</v>
      </c>
      <c r="G15" s="16"/>
      <c r="H15" s="16"/>
      <c r="I15" s="16"/>
      <c r="J15" s="16"/>
      <c r="K15" s="21"/>
      <c r="L15" s="13"/>
      <c r="M15" s="13"/>
      <c r="N15" s="14"/>
      <c r="O15" s="71">
        <v>1858.16</v>
      </c>
      <c r="P15" s="72"/>
      <c r="Q15" s="66" t="s">
        <v>10</v>
      </c>
      <c r="R15" s="67"/>
      <c r="S15" s="67"/>
      <c r="T15" s="68"/>
      <c r="U15" s="116">
        <f t="shared" si="2"/>
        <v>286.30000000000018</v>
      </c>
      <c r="V15" s="117"/>
      <c r="W15" s="117"/>
      <c r="X15" s="118"/>
      <c r="Y15" s="144"/>
      <c r="AO15" s="36"/>
      <c r="AP15" s="34"/>
      <c r="AQ15" s="32"/>
      <c r="AR15" s="32"/>
      <c r="AS15" s="32"/>
      <c r="AT15" s="47">
        <v>1571.86</v>
      </c>
      <c r="AU15" s="47"/>
      <c r="AV15" s="47">
        <f>O15-AT15</f>
        <v>286.30000000000018</v>
      </c>
      <c r="AW15" s="34"/>
      <c r="AX15" s="34"/>
      <c r="AY15" s="34"/>
      <c r="AZ15" s="32">
        <f t="shared" si="3"/>
        <v>0</v>
      </c>
      <c r="BA15" s="32" t="e">
        <f>AZ15*#REF!</f>
        <v>#REF!</v>
      </c>
    </row>
    <row r="16" spans="1:55" ht="12" customHeight="1" x14ac:dyDescent="0.2">
      <c r="A16" s="134">
        <v>5</v>
      </c>
      <c r="B16" s="65"/>
      <c r="C16" s="66">
        <v>5</v>
      </c>
      <c r="D16" s="67">
        <v>144</v>
      </c>
      <c r="E16" s="68">
        <v>144</v>
      </c>
      <c r="F16" s="15" t="s">
        <v>8</v>
      </c>
      <c r="G16" s="16"/>
      <c r="H16" s="16"/>
      <c r="I16" s="16"/>
      <c r="J16" s="16"/>
      <c r="K16" s="21"/>
      <c r="L16" s="13"/>
      <c r="M16" s="13"/>
      <c r="N16" s="14"/>
      <c r="O16" s="71">
        <v>1858.16</v>
      </c>
      <c r="P16" s="72"/>
      <c r="Q16" s="66" t="s">
        <v>10</v>
      </c>
      <c r="R16" s="67"/>
      <c r="S16" s="67"/>
      <c r="T16" s="68"/>
      <c r="U16" s="116">
        <f t="shared" si="2"/>
        <v>286.30000000000018</v>
      </c>
      <c r="V16" s="117"/>
      <c r="W16" s="117"/>
      <c r="X16" s="118"/>
      <c r="Y16" s="144"/>
      <c r="AO16" s="36"/>
      <c r="AP16" s="34"/>
      <c r="AQ16" s="32"/>
      <c r="AR16" s="32"/>
      <c r="AS16" s="32"/>
      <c r="AT16" s="47">
        <v>1571.86</v>
      </c>
      <c r="AU16" s="47"/>
      <c r="AV16" s="47">
        <f>O16-AT16</f>
        <v>286.30000000000018</v>
      </c>
      <c r="AW16" s="34"/>
      <c r="AX16" s="34"/>
      <c r="AY16" s="34"/>
      <c r="AZ16" s="32">
        <f t="shared" si="3"/>
        <v>0</v>
      </c>
      <c r="BA16" s="32" t="e">
        <f>AZ16*#REF!</f>
        <v>#REF!</v>
      </c>
    </row>
    <row r="17" spans="1:53" ht="12" customHeight="1" x14ac:dyDescent="0.2">
      <c r="A17" s="134">
        <v>6</v>
      </c>
      <c r="B17" s="65"/>
      <c r="C17" s="66">
        <v>6</v>
      </c>
      <c r="D17" s="67">
        <v>144</v>
      </c>
      <c r="E17" s="68">
        <v>144</v>
      </c>
      <c r="F17" s="15" t="s">
        <v>15</v>
      </c>
      <c r="G17" s="16"/>
      <c r="H17" s="16"/>
      <c r="I17" s="16"/>
      <c r="J17" s="16"/>
      <c r="K17" s="21"/>
      <c r="L17" s="20">
        <v>0.25</v>
      </c>
      <c r="M17" s="20" t="s">
        <v>14</v>
      </c>
      <c r="N17" s="14"/>
      <c r="O17" s="71">
        <v>1055.23</v>
      </c>
      <c r="P17" s="72"/>
      <c r="Q17" s="66" t="s">
        <v>13</v>
      </c>
      <c r="R17" s="67"/>
      <c r="S17" s="67"/>
      <c r="T17" s="68"/>
      <c r="U17" s="116">
        <f t="shared" si="2"/>
        <v>160.71000000000004</v>
      </c>
      <c r="V17" s="117"/>
      <c r="W17" s="117"/>
      <c r="X17" s="118"/>
      <c r="Y17" s="144"/>
      <c r="AO17" s="36"/>
      <c r="AP17" s="34"/>
      <c r="AQ17" s="32"/>
      <c r="AR17" s="32"/>
      <c r="AS17" s="32"/>
      <c r="AT17" s="47">
        <v>894.52</v>
      </c>
      <c r="AU17" s="47"/>
      <c r="AV17" s="47">
        <f>O17-AT17</f>
        <v>160.71000000000004</v>
      </c>
      <c r="AW17" s="34"/>
      <c r="AX17" s="34"/>
      <c r="AY17" s="34"/>
      <c r="AZ17" s="32">
        <f t="shared" si="3"/>
        <v>0</v>
      </c>
      <c r="BA17" s="32" t="e">
        <f>AZ17*#REF!</f>
        <v>#REF!</v>
      </c>
    </row>
    <row r="18" spans="1:53" ht="12" customHeight="1" x14ac:dyDescent="0.2">
      <c r="A18" s="134">
        <v>7</v>
      </c>
      <c r="B18" s="65"/>
      <c r="C18" s="66">
        <v>7</v>
      </c>
      <c r="D18" s="67">
        <v>144</v>
      </c>
      <c r="E18" s="68">
        <v>144</v>
      </c>
      <c r="F18" s="15" t="s">
        <v>16</v>
      </c>
      <c r="G18" s="16"/>
      <c r="H18" s="16"/>
      <c r="I18" s="16"/>
      <c r="J18" s="16"/>
      <c r="K18" s="21"/>
      <c r="L18" s="20">
        <v>0.14499999999999999</v>
      </c>
      <c r="M18" s="20" t="s">
        <v>14</v>
      </c>
      <c r="N18" s="14"/>
      <c r="O18" s="71">
        <v>1465.6</v>
      </c>
      <c r="P18" s="72"/>
      <c r="Q18" s="66" t="s">
        <v>13</v>
      </c>
      <c r="R18" s="67"/>
      <c r="S18" s="67"/>
      <c r="T18" s="68"/>
      <c r="U18" s="116">
        <f t="shared" si="2"/>
        <v>191.95999999999981</v>
      </c>
      <c r="V18" s="117"/>
      <c r="W18" s="117"/>
      <c r="X18" s="118"/>
      <c r="Y18" s="144"/>
      <c r="AO18" s="36"/>
      <c r="AP18" s="34"/>
      <c r="AQ18" s="32"/>
      <c r="AR18" s="32"/>
      <c r="AS18" s="32"/>
      <c r="AT18" s="47">
        <v>1273.6400000000001</v>
      </c>
      <c r="AU18" s="47"/>
      <c r="AV18" s="47">
        <f>O18-AT18</f>
        <v>191.95999999999981</v>
      </c>
      <c r="AW18" s="34"/>
      <c r="AX18" s="34"/>
      <c r="AY18" s="34"/>
      <c r="AZ18" s="32">
        <f t="shared" si="3"/>
        <v>0</v>
      </c>
      <c r="BA18" s="32" t="e">
        <f>AZ18*#REF!</f>
        <v>#REF!</v>
      </c>
    </row>
    <row r="19" spans="1:53" ht="12" customHeight="1" x14ac:dyDescent="0.2">
      <c r="A19" s="134">
        <v>8</v>
      </c>
      <c r="B19" s="65"/>
      <c r="C19" s="66">
        <v>8</v>
      </c>
      <c r="D19" s="67">
        <v>144</v>
      </c>
      <c r="E19" s="68">
        <v>144</v>
      </c>
      <c r="F19" s="15" t="s">
        <v>9</v>
      </c>
      <c r="G19" s="16"/>
      <c r="H19" s="16"/>
      <c r="I19" s="16"/>
      <c r="J19" s="16"/>
      <c r="K19" s="22"/>
      <c r="L19" s="20">
        <v>0.45</v>
      </c>
      <c r="M19" s="20" t="s">
        <v>14</v>
      </c>
      <c r="N19" s="14"/>
      <c r="O19" s="71">
        <v>1465.6</v>
      </c>
      <c r="P19" s="72"/>
      <c r="Q19" s="66" t="s">
        <v>13</v>
      </c>
      <c r="R19" s="67"/>
      <c r="S19" s="67"/>
      <c r="T19" s="68"/>
      <c r="U19" s="116">
        <f t="shared" si="2"/>
        <v>191.95999999999981</v>
      </c>
      <c r="V19" s="117"/>
      <c r="W19" s="117"/>
      <c r="X19" s="118"/>
      <c r="Y19" s="144"/>
      <c r="AO19" s="36"/>
      <c r="AP19" s="34"/>
      <c r="AQ19" s="32"/>
      <c r="AR19" s="32"/>
      <c r="AS19" s="32"/>
      <c r="AT19" s="47">
        <v>1273.6400000000001</v>
      </c>
      <c r="AU19" s="47"/>
      <c r="AV19" s="47">
        <f>O19-AT19</f>
        <v>191.95999999999981</v>
      </c>
      <c r="AW19" s="34"/>
      <c r="AX19" s="34"/>
      <c r="AY19" s="34"/>
      <c r="AZ19" s="32">
        <f t="shared" si="3"/>
        <v>0</v>
      </c>
      <c r="BA19" s="32" t="e">
        <f>AZ19*#REF!</f>
        <v>#REF!</v>
      </c>
    </row>
    <row r="20" spans="1:53" ht="12" customHeight="1" x14ac:dyDescent="0.2">
      <c r="A20" s="139">
        <v>9</v>
      </c>
      <c r="B20" s="68"/>
      <c r="C20" s="66">
        <v>9</v>
      </c>
      <c r="D20" s="67"/>
      <c r="E20" s="68"/>
      <c r="F20" s="15" t="s">
        <v>22</v>
      </c>
      <c r="G20" s="16"/>
      <c r="H20" s="16"/>
      <c r="I20" s="16"/>
      <c r="J20" s="16"/>
      <c r="K20" s="22"/>
      <c r="L20" s="20"/>
      <c r="M20" s="20"/>
      <c r="N20" s="14"/>
      <c r="O20" s="71">
        <f>(O19*L19)+(O18*L18)+(O17*L17)</f>
        <v>1135.8395</v>
      </c>
      <c r="P20" s="72"/>
      <c r="Q20" s="66" t="s">
        <v>10</v>
      </c>
      <c r="R20" s="67"/>
      <c r="S20" s="67"/>
      <c r="T20" s="68"/>
      <c r="U20" s="116">
        <f t="shared" si="2"/>
        <v>154.39369999999991</v>
      </c>
      <c r="V20" s="117"/>
      <c r="W20" s="117"/>
      <c r="X20" s="118"/>
      <c r="Y20" s="144"/>
      <c r="AO20" s="36"/>
      <c r="AP20" s="34"/>
      <c r="AQ20" s="32"/>
      <c r="AR20" s="32"/>
      <c r="AS20" s="32"/>
      <c r="AT20" s="47">
        <f>AT17*0.25+AT18*0.145+AT19*0.45</f>
        <v>981.44579999999996</v>
      </c>
      <c r="AU20" s="47"/>
      <c r="AV20" s="47">
        <f t="shared" ref="AV20" si="4">AV17*0.25+AV18*0.145+AV19*0.45</f>
        <v>154.39369999999991</v>
      </c>
      <c r="AW20" s="34"/>
      <c r="AX20" s="34"/>
      <c r="AY20" s="34"/>
      <c r="AZ20" s="32">
        <f t="shared" si="3"/>
        <v>0</v>
      </c>
      <c r="BA20" s="32" t="e">
        <f>AZ20*#REF!</f>
        <v>#REF!</v>
      </c>
    </row>
    <row r="21" spans="1:53" ht="12" customHeight="1" x14ac:dyDescent="0.2">
      <c r="A21" s="139">
        <v>10</v>
      </c>
      <c r="B21" s="68"/>
      <c r="C21" s="66">
        <v>10</v>
      </c>
      <c r="D21" s="67"/>
      <c r="E21" s="68"/>
      <c r="F21" s="15" t="s">
        <v>24</v>
      </c>
      <c r="G21" s="16"/>
      <c r="H21" s="16"/>
      <c r="I21" s="16"/>
      <c r="J21" s="16"/>
      <c r="K21" s="22"/>
      <c r="L21" s="20"/>
      <c r="M21" s="20"/>
      <c r="N21" s="14"/>
      <c r="O21" s="71">
        <v>56</v>
      </c>
      <c r="P21" s="72"/>
      <c r="Q21" s="66" t="s">
        <v>12</v>
      </c>
      <c r="R21" s="67"/>
      <c r="S21" s="67"/>
      <c r="T21" s="68"/>
      <c r="U21" s="116">
        <f t="shared" si="2"/>
        <v>21</v>
      </c>
      <c r="V21" s="117"/>
      <c r="W21" s="117"/>
      <c r="X21" s="118"/>
      <c r="Y21" s="144"/>
      <c r="AO21" s="36"/>
      <c r="AP21" s="34"/>
      <c r="AQ21" s="32"/>
      <c r="AR21" s="32"/>
      <c r="AS21" s="32"/>
      <c r="AT21" s="47">
        <f>O21-21</f>
        <v>35</v>
      </c>
      <c r="AU21" s="47"/>
      <c r="AV21" s="47">
        <v>21</v>
      </c>
      <c r="AW21" s="34"/>
      <c r="AX21" s="34"/>
      <c r="AY21" s="34"/>
      <c r="AZ21" s="32">
        <f t="shared" si="3"/>
        <v>0</v>
      </c>
      <c r="BA21" s="32" t="e">
        <f>AZ21*#REF!</f>
        <v>#REF!</v>
      </c>
    </row>
    <row r="22" spans="1:53" ht="29.25" customHeight="1" x14ac:dyDescent="0.2">
      <c r="A22" s="140" t="s">
        <v>21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2"/>
      <c r="V22" s="142"/>
      <c r="W22" s="142"/>
      <c r="X22" s="142"/>
      <c r="Y22" s="143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56" t="s">
        <v>36</v>
      </c>
      <c r="AU22" s="55" t="s">
        <v>32</v>
      </c>
      <c r="AV22" s="49" t="s">
        <v>33</v>
      </c>
      <c r="AW22" s="49"/>
      <c r="AX22" s="49"/>
      <c r="AY22" s="49"/>
      <c r="AZ22" s="49"/>
      <c r="BA22" s="50"/>
    </row>
    <row r="23" spans="1:53" ht="12" customHeight="1" x14ac:dyDescent="0.2">
      <c r="A23" s="134">
        <v>1</v>
      </c>
      <c r="B23" s="65"/>
      <c r="C23" s="66">
        <v>1</v>
      </c>
      <c r="D23" s="67">
        <v>144</v>
      </c>
      <c r="E23" s="68">
        <v>144</v>
      </c>
      <c r="F23" s="15" t="s">
        <v>6</v>
      </c>
      <c r="G23" s="16"/>
      <c r="H23" s="16"/>
      <c r="I23" s="16"/>
      <c r="J23" s="16"/>
      <c r="K23" s="21"/>
      <c r="L23" s="13"/>
      <c r="M23" s="13"/>
      <c r="N23" s="14"/>
      <c r="O23" s="76">
        <v>1131.76</v>
      </c>
      <c r="P23" s="77"/>
      <c r="Q23" s="66" t="s">
        <v>10</v>
      </c>
      <c r="R23" s="67"/>
      <c r="S23" s="67"/>
      <c r="T23" s="68"/>
      <c r="U23" s="116">
        <f t="shared" ref="U23:U32" si="5">AV23</f>
        <v>122.97000000000004</v>
      </c>
      <c r="V23" s="117"/>
      <c r="W23" s="117"/>
      <c r="X23" s="118"/>
      <c r="Y23" s="144">
        <f>O23-AW23-AZ23</f>
        <v>1131.76</v>
      </c>
      <c r="AO23" s="34"/>
      <c r="AP23" s="34"/>
      <c r="AQ23" s="32"/>
      <c r="AR23" s="32"/>
      <c r="AS23" s="32"/>
      <c r="AT23" s="47">
        <v>120.36</v>
      </c>
      <c r="AU23" s="47"/>
      <c r="AV23" s="47">
        <f t="shared" ref="AV23:AV31" si="6">AY23-AT23</f>
        <v>122.97000000000004</v>
      </c>
      <c r="AW23" s="36">
        <v>888.43</v>
      </c>
      <c r="AX23" s="34" t="e">
        <f>AW23*#REF!</f>
        <v>#REF!</v>
      </c>
      <c r="AY23" s="34">
        <f>O23-AW23</f>
        <v>243.33000000000004</v>
      </c>
      <c r="AZ23" s="37">
        <f t="shared" ref="AZ23:AZ32" si="7">BC23-AW23</f>
        <v>-888.43</v>
      </c>
      <c r="BA23" s="32" t="e">
        <f>AZ23*#REF!</f>
        <v>#REF!</v>
      </c>
    </row>
    <row r="24" spans="1:53" ht="12" customHeight="1" x14ac:dyDescent="0.2">
      <c r="A24" s="134">
        <v>2</v>
      </c>
      <c r="B24" s="65"/>
      <c r="C24" s="66">
        <v>2</v>
      </c>
      <c r="D24" s="67">
        <v>144</v>
      </c>
      <c r="E24" s="68">
        <v>144</v>
      </c>
      <c r="F24" s="15" t="s">
        <v>18</v>
      </c>
      <c r="G24" s="16"/>
      <c r="H24" s="16"/>
      <c r="I24" s="16"/>
      <c r="J24" s="16"/>
      <c r="K24" s="21"/>
      <c r="L24" s="13"/>
      <c r="M24" s="13"/>
      <c r="N24" s="14"/>
      <c r="O24" s="76">
        <v>870.82</v>
      </c>
      <c r="P24" s="77"/>
      <c r="Q24" s="66" t="s">
        <v>10</v>
      </c>
      <c r="R24" s="67"/>
      <c r="S24" s="67"/>
      <c r="T24" s="68"/>
      <c r="U24" s="116">
        <f t="shared" si="5"/>
        <v>60.780000000000101</v>
      </c>
      <c r="V24" s="117"/>
      <c r="W24" s="117"/>
      <c r="X24" s="118"/>
      <c r="Y24" s="144">
        <f>O24-AW24-AZ24</f>
        <v>870.82</v>
      </c>
      <c r="AO24" s="34"/>
      <c r="AP24" s="34"/>
      <c r="AQ24" s="32"/>
      <c r="AR24" s="32"/>
      <c r="AS24" s="32"/>
      <c r="AT24" s="47">
        <v>120.36</v>
      </c>
      <c r="AU24" s="47"/>
      <c r="AV24" s="47">
        <f t="shared" si="6"/>
        <v>60.780000000000101</v>
      </c>
      <c r="AW24" s="36">
        <v>689.68</v>
      </c>
      <c r="AX24" s="34" t="e">
        <f>AW24*#REF!</f>
        <v>#REF!</v>
      </c>
      <c r="AY24" s="34">
        <f>O24-AW24</f>
        <v>181.1400000000001</v>
      </c>
      <c r="AZ24" s="37">
        <f t="shared" si="7"/>
        <v>-689.68</v>
      </c>
      <c r="BA24" s="32" t="e">
        <f>AZ24*#REF!</f>
        <v>#REF!</v>
      </c>
    </row>
    <row r="25" spans="1:53" ht="12" customHeight="1" x14ac:dyDescent="0.2">
      <c r="A25" s="134">
        <v>3</v>
      </c>
      <c r="B25" s="65"/>
      <c r="C25" s="66">
        <v>3</v>
      </c>
      <c r="D25" s="67">
        <v>144</v>
      </c>
      <c r="E25" s="68">
        <v>144</v>
      </c>
      <c r="F25" s="15" t="s">
        <v>19</v>
      </c>
      <c r="G25" s="16"/>
      <c r="H25" s="16"/>
      <c r="I25" s="16"/>
      <c r="J25" s="16"/>
      <c r="K25" s="21"/>
      <c r="L25" s="13"/>
      <c r="M25" s="13"/>
      <c r="N25" s="14"/>
      <c r="O25" s="76">
        <v>870.82</v>
      </c>
      <c r="P25" s="77"/>
      <c r="Q25" s="66" t="s">
        <v>10</v>
      </c>
      <c r="R25" s="67"/>
      <c r="S25" s="67"/>
      <c r="T25" s="68"/>
      <c r="U25" s="116">
        <f t="shared" si="5"/>
        <v>60.780000000000101</v>
      </c>
      <c r="V25" s="117"/>
      <c r="W25" s="117"/>
      <c r="X25" s="118"/>
      <c r="Y25" s="144">
        <f>O25-AW25-AZ25</f>
        <v>870.82</v>
      </c>
      <c r="AO25" s="34"/>
      <c r="AP25" s="34"/>
      <c r="AQ25" s="32"/>
      <c r="AR25" s="32"/>
      <c r="AS25" s="32"/>
      <c r="AT25" s="47">
        <v>120.36</v>
      </c>
      <c r="AU25" s="47"/>
      <c r="AV25" s="47">
        <f t="shared" si="6"/>
        <v>60.780000000000101</v>
      </c>
      <c r="AW25" s="36">
        <v>689.68</v>
      </c>
      <c r="AX25" s="34" t="e">
        <f>AW25*#REF!</f>
        <v>#REF!</v>
      </c>
      <c r="AY25" s="34">
        <f>O25-AW25</f>
        <v>181.1400000000001</v>
      </c>
      <c r="AZ25" s="37">
        <f t="shared" si="7"/>
        <v>-689.68</v>
      </c>
      <c r="BA25" s="32" t="e">
        <f>AZ25*#REF!</f>
        <v>#REF!</v>
      </c>
    </row>
    <row r="26" spans="1:53" ht="12" customHeight="1" x14ac:dyDescent="0.2">
      <c r="A26" s="134">
        <v>4</v>
      </c>
      <c r="B26" s="65"/>
      <c r="C26" s="66">
        <v>4</v>
      </c>
      <c r="D26" s="67">
        <v>144</v>
      </c>
      <c r="E26" s="68">
        <v>144</v>
      </c>
      <c r="F26" s="15" t="s">
        <v>7</v>
      </c>
      <c r="G26" s="16"/>
      <c r="H26" s="16"/>
      <c r="I26" s="16"/>
      <c r="J26" s="16"/>
      <c r="K26" s="21"/>
      <c r="L26" s="13"/>
      <c r="M26" s="13"/>
      <c r="N26" s="14"/>
      <c r="O26" s="76">
        <v>1131.76</v>
      </c>
      <c r="P26" s="77"/>
      <c r="Q26" s="66" t="s">
        <v>10</v>
      </c>
      <c r="R26" s="67"/>
      <c r="S26" s="67"/>
      <c r="T26" s="68"/>
      <c r="U26" s="116">
        <f t="shared" si="5"/>
        <v>122.97000000000004</v>
      </c>
      <c r="V26" s="117"/>
      <c r="W26" s="117"/>
      <c r="X26" s="118"/>
      <c r="Y26" s="144">
        <f>O26-AW26-AZ26</f>
        <v>1131.76</v>
      </c>
      <c r="AO26" s="34"/>
      <c r="AP26" s="34"/>
      <c r="AQ26" s="32"/>
      <c r="AR26" s="32"/>
      <c r="AS26" s="32"/>
      <c r="AT26" s="47">
        <v>120.36</v>
      </c>
      <c r="AU26" s="47"/>
      <c r="AV26" s="47">
        <f t="shared" si="6"/>
        <v>122.97000000000004</v>
      </c>
      <c r="AW26" s="36">
        <v>888.43</v>
      </c>
      <c r="AX26" s="34" t="e">
        <f>AW26*#REF!</f>
        <v>#REF!</v>
      </c>
      <c r="AY26" s="34">
        <f>O26-AW26</f>
        <v>243.33000000000004</v>
      </c>
      <c r="AZ26" s="37">
        <f t="shared" si="7"/>
        <v>-888.43</v>
      </c>
      <c r="BA26" s="32" t="e">
        <f>AZ26*#REF!</f>
        <v>#REF!</v>
      </c>
    </row>
    <row r="27" spans="1:53" ht="12" customHeight="1" x14ac:dyDescent="0.2">
      <c r="A27" s="134">
        <v>5</v>
      </c>
      <c r="B27" s="65"/>
      <c r="C27" s="66">
        <v>5</v>
      </c>
      <c r="D27" s="67">
        <v>144</v>
      </c>
      <c r="E27" s="68">
        <v>144</v>
      </c>
      <c r="F27" s="15" t="s">
        <v>8</v>
      </c>
      <c r="G27" s="16"/>
      <c r="H27" s="16"/>
      <c r="I27" s="16"/>
      <c r="J27" s="16"/>
      <c r="K27" s="21"/>
      <c r="L27" s="13"/>
      <c r="M27" s="13"/>
      <c r="N27" s="14"/>
      <c r="O27" s="76">
        <v>1131.76</v>
      </c>
      <c r="P27" s="77"/>
      <c r="Q27" s="66" t="s">
        <v>10</v>
      </c>
      <c r="R27" s="67"/>
      <c r="S27" s="67"/>
      <c r="T27" s="68"/>
      <c r="U27" s="116">
        <f t="shared" si="5"/>
        <v>100.65000000000003</v>
      </c>
      <c r="V27" s="117"/>
      <c r="W27" s="117"/>
      <c r="X27" s="118"/>
      <c r="Y27" s="144">
        <f>O27-AW27-AZ27</f>
        <v>1131.76</v>
      </c>
      <c r="AO27" s="34"/>
      <c r="AP27" s="34"/>
      <c r="AQ27" s="32"/>
      <c r="AR27" s="32"/>
      <c r="AS27" s="32"/>
      <c r="AT27" s="47">
        <v>142.68</v>
      </c>
      <c r="AU27" s="47"/>
      <c r="AV27" s="47">
        <f t="shared" si="6"/>
        <v>100.65000000000003</v>
      </c>
      <c r="AW27" s="36">
        <v>888.43</v>
      </c>
      <c r="AX27" s="34" t="e">
        <f>AW27*#REF!</f>
        <v>#REF!</v>
      </c>
      <c r="AY27" s="34">
        <f>O27-AW27</f>
        <v>243.33000000000004</v>
      </c>
      <c r="AZ27" s="37">
        <f t="shared" si="7"/>
        <v>-888.43</v>
      </c>
      <c r="BA27" s="32" t="e">
        <f>AZ27*#REF!</f>
        <v>#REF!</v>
      </c>
    </row>
    <row r="28" spans="1:53" ht="12" customHeight="1" x14ac:dyDescent="0.2">
      <c r="A28" s="134">
        <v>6</v>
      </c>
      <c r="B28" s="65"/>
      <c r="C28" s="73">
        <v>6</v>
      </c>
      <c r="D28" s="74">
        <v>144</v>
      </c>
      <c r="E28" s="75">
        <v>144</v>
      </c>
      <c r="F28" s="15" t="s">
        <v>15</v>
      </c>
      <c r="G28" s="16"/>
      <c r="H28" s="16"/>
      <c r="I28" s="16"/>
      <c r="J28" s="16"/>
      <c r="K28" s="21"/>
      <c r="L28" s="20">
        <v>0.25</v>
      </c>
      <c r="M28" s="20" t="s">
        <v>14</v>
      </c>
      <c r="N28" s="14"/>
      <c r="O28" s="76">
        <v>777.19</v>
      </c>
      <c r="P28" s="77"/>
      <c r="Q28" s="66" t="s">
        <v>13</v>
      </c>
      <c r="R28" s="67"/>
      <c r="S28" s="67"/>
      <c r="T28" s="68"/>
      <c r="U28" s="116">
        <f t="shared" si="5"/>
        <v>710.25</v>
      </c>
      <c r="V28" s="117"/>
      <c r="W28" s="117"/>
      <c r="X28" s="118"/>
      <c r="Y28" s="144">
        <f>O28-AW28-AZ28</f>
        <v>777.19</v>
      </c>
      <c r="AO28" s="34"/>
      <c r="AP28" s="34"/>
      <c r="AQ28" s="32"/>
      <c r="AR28" s="32"/>
      <c r="AS28" s="32"/>
      <c r="AT28" s="47">
        <v>66.94</v>
      </c>
      <c r="AU28" s="47"/>
      <c r="AV28" s="47">
        <f t="shared" si="6"/>
        <v>710.25</v>
      </c>
      <c r="AW28" s="36">
        <v>0</v>
      </c>
      <c r="AX28" s="34" t="e">
        <f>AW28*#REF!</f>
        <v>#REF!</v>
      </c>
      <c r="AY28" s="34">
        <f>O28-AW28</f>
        <v>777.19</v>
      </c>
      <c r="AZ28" s="37">
        <f t="shared" si="7"/>
        <v>0</v>
      </c>
      <c r="BA28" s="32" t="e">
        <f>AZ28*#REF!</f>
        <v>#REF!</v>
      </c>
    </row>
    <row r="29" spans="1:53" ht="12" customHeight="1" x14ac:dyDescent="0.2">
      <c r="A29" s="134">
        <v>7</v>
      </c>
      <c r="B29" s="65"/>
      <c r="C29" s="66">
        <v>7</v>
      </c>
      <c r="D29" s="67">
        <v>144</v>
      </c>
      <c r="E29" s="68">
        <v>144</v>
      </c>
      <c r="F29" s="15" t="s">
        <v>16</v>
      </c>
      <c r="G29" s="16"/>
      <c r="H29" s="16"/>
      <c r="I29" s="16"/>
      <c r="J29" s="16"/>
      <c r="K29" s="21"/>
      <c r="L29" s="20">
        <v>0.14499999999999999</v>
      </c>
      <c r="M29" s="20" t="s">
        <v>14</v>
      </c>
      <c r="N29" s="14"/>
      <c r="O29" s="76">
        <v>1046.04</v>
      </c>
      <c r="P29" s="77"/>
      <c r="Q29" s="66" t="s">
        <v>13</v>
      </c>
      <c r="R29" s="67"/>
      <c r="S29" s="67"/>
      <c r="T29" s="68"/>
      <c r="U29" s="116">
        <f t="shared" si="5"/>
        <v>961.95999999999992</v>
      </c>
      <c r="V29" s="117"/>
      <c r="W29" s="117"/>
      <c r="X29" s="118"/>
      <c r="Y29" s="144">
        <f>O29-AW29-AZ29</f>
        <v>1046.04</v>
      </c>
      <c r="AO29" s="34"/>
      <c r="AP29" s="34"/>
      <c r="AQ29" s="32"/>
      <c r="AR29" s="32"/>
      <c r="AS29" s="32"/>
      <c r="AT29" s="47">
        <v>84.08</v>
      </c>
      <c r="AU29" s="47"/>
      <c r="AV29" s="47">
        <f t="shared" si="6"/>
        <v>961.95999999999992</v>
      </c>
      <c r="AW29" s="36">
        <v>0</v>
      </c>
      <c r="AX29" s="34" t="e">
        <f>AW29*#REF!</f>
        <v>#REF!</v>
      </c>
      <c r="AY29" s="34">
        <f>O29-AW29</f>
        <v>1046.04</v>
      </c>
      <c r="AZ29" s="37">
        <f t="shared" si="7"/>
        <v>0</v>
      </c>
      <c r="BA29" s="32" t="e">
        <f>AZ29*#REF!</f>
        <v>#REF!</v>
      </c>
    </row>
    <row r="30" spans="1:53" ht="12" customHeight="1" x14ac:dyDescent="0.2">
      <c r="A30" s="134">
        <v>8</v>
      </c>
      <c r="B30" s="65"/>
      <c r="C30" s="66">
        <v>8</v>
      </c>
      <c r="D30" s="67">
        <v>144</v>
      </c>
      <c r="E30" s="68">
        <v>144</v>
      </c>
      <c r="F30" s="15" t="s">
        <v>9</v>
      </c>
      <c r="G30" s="16"/>
      <c r="H30" s="16"/>
      <c r="I30" s="16"/>
      <c r="J30" s="16"/>
      <c r="K30" s="22"/>
      <c r="L30" s="20">
        <v>0.45</v>
      </c>
      <c r="M30" s="20" t="s">
        <v>14</v>
      </c>
      <c r="N30" s="14"/>
      <c r="O30" s="76">
        <v>1046.04</v>
      </c>
      <c r="P30" s="77"/>
      <c r="Q30" s="66" t="s">
        <v>13</v>
      </c>
      <c r="R30" s="67"/>
      <c r="S30" s="67"/>
      <c r="T30" s="68"/>
      <c r="U30" s="116">
        <f t="shared" si="5"/>
        <v>961.95999999999992</v>
      </c>
      <c r="V30" s="117"/>
      <c r="W30" s="117"/>
      <c r="X30" s="118"/>
      <c r="Y30" s="144">
        <f>O30-AW30-AZ30</f>
        <v>1046.04</v>
      </c>
      <c r="AO30" s="34"/>
      <c r="AP30" s="34"/>
      <c r="AQ30" s="32"/>
      <c r="AR30" s="32"/>
      <c r="AS30" s="32"/>
      <c r="AT30" s="47">
        <v>84.08</v>
      </c>
      <c r="AU30" s="47"/>
      <c r="AV30" s="47">
        <f t="shared" si="6"/>
        <v>961.95999999999992</v>
      </c>
      <c r="AW30" s="36">
        <v>0</v>
      </c>
      <c r="AX30" s="34" t="e">
        <f>AW30*#REF!</f>
        <v>#REF!</v>
      </c>
      <c r="AY30" s="34">
        <f>O30-AW30</f>
        <v>1046.04</v>
      </c>
      <c r="AZ30" s="37">
        <f t="shared" si="7"/>
        <v>0</v>
      </c>
      <c r="BA30" s="32" t="e">
        <f>AZ30*#REF!</f>
        <v>#REF!</v>
      </c>
    </row>
    <row r="31" spans="1:53" ht="12" customHeight="1" x14ac:dyDescent="0.2">
      <c r="A31" s="139">
        <v>9</v>
      </c>
      <c r="B31" s="68"/>
      <c r="C31" s="66">
        <v>9</v>
      </c>
      <c r="D31" s="67"/>
      <c r="E31" s="68"/>
      <c r="F31" s="15" t="s">
        <v>22</v>
      </c>
      <c r="G31" s="16"/>
      <c r="H31" s="16"/>
      <c r="I31" s="16"/>
      <c r="J31" s="16"/>
      <c r="K31" s="22"/>
      <c r="L31" s="20"/>
      <c r="M31" s="20"/>
      <c r="N31" s="14"/>
      <c r="O31" s="76">
        <f>(O30*L30)+(O29*L29)+(O28*L28)</f>
        <v>816.69130000000007</v>
      </c>
      <c r="P31" s="77"/>
      <c r="Q31" s="66" t="s">
        <v>10</v>
      </c>
      <c r="R31" s="67"/>
      <c r="S31" s="67"/>
      <c r="T31" s="68"/>
      <c r="U31" s="116">
        <f t="shared" si="5"/>
        <v>749.92870000000005</v>
      </c>
      <c r="V31" s="117"/>
      <c r="W31" s="117"/>
      <c r="X31" s="118"/>
      <c r="Y31" s="144">
        <f>O31-AW31-AZ31</f>
        <v>816.69130000000007</v>
      </c>
      <c r="AO31" s="34"/>
      <c r="AP31" s="34"/>
      <c r="AQ31" s="32"/>
      <c r="AR31" s="32"/>
      <c r="AS31" s="32"/>
      <c r="AT31" s="54">
        <f>AT28*0.25+AT29*0.145+AT30*0.45</f>
        <v>66.762599999999992</v>
      </c>
      <c r="AU31" s="47"/>
      <c r="AV31" s="47">
        <f t="shared" si="6"/>
        <v>749.92870000000005</v>
      </c>
      <c r="AW31" s="36">
        <v>0</v>
      </c>
      <c r="AX31" s="34" t="e">
        <f>AW31*#REF!</f>
        <v>#REF!</v>
      </c>
      <c r="AY31" s="34">
        <f>O31-AW31</f>
        <v>816.69130000000007</v>
      </c>
      <c r="AZ31" s="37">
        <f t="shared" si="7"/>
        <v>0</v>
      </c>
      <c r="BA31" s="32" t="e">
        <f>AZ31*#REF!</f>
        <v>#REF!</v>
      </c>
    </row>
    <row r="32" spans="1:53" ht="12" customHeight="1" x14ac:dyDescent="0.2">
      <c r="A32" s="139">
        <v>10</v>
      </c>
      <c r="B32" s="68"/>
      <c r="C32" s="66">
        <v>10</v>
      </c>
      <c r="D32" s="67"/>
      <c r="E32" s="68"/>
      <c r="F32" s="15" t="s">
        <v>24</v>
      </c>
      <c r="G32" s="16"/>
      <c r="H32" s="16"/>
      <c r="I32" s="16"/>
      <c r="J32" s="16"/>
      <c r="K32" s="22"/>
      <c r="L32" s="20"/>
      <c r="M32" s="20"/>
      <c r="N32" s="14"/>
      <c r="O32" s="76">
        <v>49</v>
      </c>
      <c r="P32" s="77"/>
      <c r="Q32" s="66" t="s">
        <v>12</v>
      </c>
      <c r="R32" s="67"/>
      <c r="S32" s="67"/>
      <c r="T32" s="68"/>
      <c r="U32" s="116">
        <f t="shared" si="5"/>
        <v>49</v>
      </c>
      <c r="V32" s="117"/>
      <c r="W32" s="117"/>
      <c r="X32" s="118"/>
      <c r="Y32" s="144">
        <f>O32-AW32-AZ32</f>
        <v>49</v>
      </c>
      <c r="AO32" s="34"/>
      <c r="AP32" s="34"/>
      <c r="AQ32" s="32"/>
      <c r="AR32" s="32"/>
      <c r="AS32" s="32"/>
      <c r="AT32" s="47">
        <v>0</v>
      </c>
      <c r="AU32" s="47"/>
      <c r="AV32" s="47">
        <v>49</v>
      </c>
      <c r="AW32" s="36">
        <v>0</v>
      </c>
      <c r="AX32" s="34" t="e">
        <f>AW32*#REF!</f>
        <v>#REF!</v>
      </c>
      <c r="AY32" s="34">
        <f>O32-AW32</f>
        <v>49</v>
      </c>
      <c r="AZ32" s="37">
        <f t="shared" si="7"/>
        <v>0</v>
      </c>
      <c r="BA32" s="32" t="e">
        <f>AZ32*#REF!</f>
        <v>#REF!</v>
      </c>
    </row>
    <row r="33" spans="1:53" ht="12" customHeight="1" x14ac:dyDescent="0.2">
      <c r="A33" s="140" t="s">
        <v>25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2"/>
      <c r="V33" s="142"/>
      <c r="W33" s="142"/>
      <c r="X33" s="142"/>
      <c r="Y33" s="143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 t="s">
        <v>37</v>
      </c>
      <c r="AQ33" s="49"/>
      <c r="AR33" s="49"/>
      <c r="AS33" s="49"/>
      <c r="AT33" s="56" t="s">
        <v>36</v>
      </c>
      <c r="AU33" s="49"/>
      <c r="AV33" s="49" t="s">
        <v>35</v>
      </c>
      <c r="AW33" s="49"/>
      <c r="AX33" s="49"/>
      <c r="AY33" s="49"/>
      <c r="AZ33" s="49"/>
      <c r="BA33" s="50"/>
    </row>
    <row r="34" spans="1:53" ht="12" customHeight="1" x14ac:dyDescent="0.2">
      <c r="A34" s="134">
        <v>1</v>
      </c>
      <c r="B34" s="65"/>
      <c r="C34" s="66">
        <v>1</v>
      </c>
      <c r="D34" s="67">
        <v>144</v>
      </c>
      <c r="E34" s="68">
        <v>144</v>
      </c>
      <c r="F34" s="15" t="s">
        <v>6</v>
      </c>
      <c r="G34" s="16"/>
      <c r="H34" s="16"/>
      <c r="I34" s="16"/>
      <c r="J34" s="16"/>
      <c r="K34" s="21"/>
      <c r="L34" s="13"/>
      <c r="M34" s="13"/>
      <c r="N34" s="14"/>
      <c r="O34" s="69">
        <v>1535.52</v>
      </c>
      <c r="P34" s="70"/>
      <c r="Q34" s="66" t="s">
        <v>10</v>
      </c>
      <c r="R34" s="67"/>
      <c r="S34" s="67"/>
      <c r="T34" s="68"/>
      <c r="U34" s="116">
        <f t="shared" ref="U34:U42" si="8">AV34</f>
        <v>49.95</v>
      </c>
      <c r="V34" s="117"/>
      <c r="W34" s="117"/>
      <c r="X34" s="118"/>
      <c r="Y34" s="144"/>
      <c r="AO34" s="34"/>
      <c r="AP34" s="57">
        <v>1334.568</v>
      </c>
      <c r="AQ34" s="32"/>
      <c r="AR34" s="32"/>
      <c r="AS34" s="32"/>
      <c r="AT34" s="47">
        <v>151</v>
      </c>
      <c r="AU34" s="47"/>
      <c r="AV34" s="47">
        <v>49.95</v>
      </c>
      <c r="AW34" s="34"/>
      <c r="AX34" s="34"/>
      <c r="AY34" s="34"/>
      <c r="AZ34" s="30">
        <f>BC34</f>
        <v>0</v>
      </c>
      <c r="BA34" s="32" t="e">
        <f>AZ34*#REF!</f>
        <v>#REF!</v>
      </c>
    </row>
    <row r="35" spans="1:53" ht="12" customHeight="1" x14ac:dyDescent="0.2">
      <c r="A35" s="134">
        <v>2</v>
      </c>
      <c r="B35" s="65"/>
      <c r="C35" s="66">
        <v>2</v>
      </c>
      <c r="D35" s="67">
        <v>144</v>
      </c>
      <c r="E35" s="68">
        <v>144</v>
      </c>
      <c r="F35" s="15" t="s">
        <v>18</v>
      </c>
      <c r="G35" s="16"/>
      <c r="H35" s="16"/>
      <c r="I35" s="16"/>
      <c r="J35" s="16"/>
      <c r="K35" s="21"/>
      <c r="L35" s="13"/>
      <c r="M35" s="13"/>
      <c r="N35" s="14"/>
      <c r="O35" s="69">
        <v>1287</v>
      </c>
      <c r="P35" s="70"/>
      <c r="Q35" s="66" t="s">
        <v>10</v>
      </c>
      <c r="R35" s="67"/>
      <c r="S35" s="67"/>
      <c r="T35" s="68"/>
      <c r="U35" s="116">
        <f t="shared" si="8"/>
        <v>63.72</v>
      </c>
      <c r="V35" s="117"/>
      <c r="W35" s="117"/>
      <c r="X35" s="118"/>
      <c r="Y35" s="144"/>
      <c r="AO35" s="34"/>
      <c r="AP35" s="57">
        <v>1042.83</v>
      </c>
      <c r="AQ35" s="32"/>
      <c r="AR35" s="32"/>
      <c r="AS35" s="32"/>
      <c r="AT35" s="47">
        <v>180.45</v>
      </c>
      <c r="AU35" s="47"/>
      <c r="AV35" s="47">
        <v>63.72</v>
      </c>
      <c r="AW35" s="34"/>
      <c r="AX35" s="34"/>
      <c r="AY35" s="34"/>
      <c r="AZ35" s="30">
        <f t="shared" ref="AZ35:AZ42" si="9">BC35</f>
        <v>0</v>
      </c>
      <c r="BA35" s="32" t="e">
        <f>AZ35*#REF!</f>
        <v>#REF!</v>
      </c>
    </row>
    <row r="36" spans="1:53" ht="12" customHeight="1" x14ac:dyDescent="0.2">
      <c r="A36" s="134">
        <v>3</v>
      </c>
      <c r="B36" s="65"/>
      <c r="C36" s="66">
        <v>3</v>
      </c>
      <c r="D36" s="67">
        <v>144</v>
      </c>
      <c r="E36" s="68">
        <v>144</v>
      </c>
      <c r="F36" s="15" t="s">
        <v>19</v>
      </c>
      <c r="G36" s="16"/>
      <c r="H36" s="16"/>
      <c r="I36" s="16"/>
      <c r="J36" s="16"/>
      <c r="K36" s="21"/>
      <c r="L36" s="13"/>
      <c r="M36" s="13"/>
      <c r="N36" s="14"/>
      <c r="O36" s="69">
        <v>1287</v>
      </c>
      <c r="P36" s="70"/>
      <c r="Q36" s="66" t="s">
        <v>10</v>
      </c>
      <c r="R36" s="67"/>
      <c r="S36" s="67"/>
      <c r="T36" s="68"/>
      <c r="U36" s="116">
        <f t="shared" si="8"/>
        <v>63.72</v>
      </c>
      <c r="V36" s="117"/>
      <c r="W36" s="117"/>
      <c r="X36" s="118"/>
      <c r="Y36" s="144"/>
      <c r="AO36" s="34"/>
      <c r="AP36" s="57">
        <v>1042.83</v>
      </c>
      <c r="AQ36" s="32"/>
      <c r="AR36" s="32"/>
      <c r="AS36" s="32"/>
      <c r="AT36" s="47">
        <v>180.45</v>
      </c>
      <c r="AU36" s="47"/>
      <c r="AV36" s="47">
        <v>63.72</v>
      </c>
      <c r="AW36" s="34"/>
      <c r="AX36" s="34"/>
      <c r="AY36" s="34"/>
      <c r="AZ36" s="30">
        <f t="shared" si="9"/>
        <v>0</v>
      </c>
      <c r="BA36" s="32" t="e">
        <f>AZ36*#REF!</f>
        <v>#REF!</v>
      </c>
    </row>
    <row r="37" spans="1:53" ht="12" customHeight="1" x14ac:dyDescent="0.2">
      <c r="A37" s="134">
        <v>4</v>
      </c>
      <c r="B37" s="65"/>
      <c r="C37" s="66">
        <v>4</v>
      </c>
      <c r="D37" s="67">
        <v>144</v>
      </c>
      <c r="E37" s="68">
        <v>144</v>
      </c>
      <c r="F37" s="15" t="s">
        <v>7</v>
      </c>
      <c r="G37" s="16"/>
      <c r="H37" s="16"/>
      <c r="I37" s="16"/>
      <c r="J37" s="16"/>
      <c r="K37" s="21"/>
      <c r="L37" s="13"/>
      <c r="M37" s="13"/>
      <c r="N37" s="14"/>
      <c r="O37" s="69">
        <v>1535.52</v>
      </c>
      <c r="P37" s="70"/>
      <c r="Q37" s="66" t="s">
        <v>10</v>
      </c>
      <c r="R37" s="67"/>
      <c r="S37" s="67"/>
      <c r="T37" s="68"/>
      <c r="U37" s="116">
        <f t="shared" si="8"/>
        <v>63.72</v>
      </c>
      <c r="V37" s="117"/>
      <c r="W37" s="117"/>
      <c r="X37" s="118"/>
      <c r="Y37" s="144"/>
      <c r="AO37" s="34"/>
      <c r="AP37" s="57">
        <v>1158.4670000000001</v>
      </c>
      <c r="AQ37" s="32"/>
      <c r="AR37" s="32"/>
      <c r="AS37" s="32"/>
      <c r="AT37" s="47">
        <v>313.33</v>
      </c>
      <c r="AU37" s="47"/>
      <c r="AV37" s="47">
        <v>63.72</v>
      </c>
      <c r="AW37" s="34"/>
      <c r="AX37" s="34"/>
      <c r="AY37" s="34"/>
      <c r="AZ37" s="30">
        <f t="shared" si="9"/>
        <v>0</v>
      </c>
      <c r="BA37" s="32" t="e">
        <f>AZ37*#REF!</f>
        <v>#REF!</v>
      </c>
    </row>
    <row r="38" spans="1:53" ht="12" customHeight="1" x14ac:dyDescent="0.2">
      <c r="A38" s="134">
        <v>5</v>
      </c>
      <c r="B38" s="65"/>
      <c r="C38" s="66">
        <v>5</v>
      </c>
      <c r="D38" s="67">
        <v>144</v>
      </c>
      <c r="E38" s="68">
        <v>144</v>
      </c>
      <c r="F38" s="15" t="s">
        <v>8</v>
      </c>
      <c r="G38" s="16"/>
      <c r="H38" s="16"/>
      <c r="I38" s="16"/>
      <c r="J38" s="16"/>
      <c r="K38" s="21"/>
      <c r="L38" s="13"/>
      <c r="M38" s="13"/>
      <c r="N38" s="14"/>
      <c r="O38" s="69">
        <v>1535.52</v>
      </c>
      <c r="P38" s="70"/>
      <c r="Q38" s="66" t="s">
        <v>10</v>
      </c>
      <c r="R38" s="67"/>
      <c r="S38" s="67"/>
      <c r="T38" s="68"/>
      <c r="U38" s="116">
        <f t="shared" si="8"/>
        <v>78.45</v>
      </c>
      <c r="V38" s="117"/>
      <c r="W38" s="117"/>
      <c r="X38" s="118"/>
      <c r="Y38" s="144"/>
      <c r="AO38" s="34"/>
      <c r="AP38" s="57">
        <v>1072.56</v>
      </c>
      <c r="AQ38" s="32"/>
      <c r="AR38" s="32"/>
      <c r="AS38" s="32"/>
      <c r="AT38" s="47">
        <v>384.50900000000001</v>
      </c>
      <c r="AU38" s="47"/>
      <c r="AV38" s="47">
        <v>78.45</v>
      </c>
      <c r="AW38" s="34"/>
      <c r="AX38" s="34"/>
      <c r="AY38" s="34"/>
      <c r="AZ38" s="30">
        <f t="shared" si="9"/>
        <v>0</v>
      </c>
      <c r="BA38" s="32" t="e">
        <f>AZ38*#REF!</f>
        <v>#REF!</v>
      </c>
    </row>
    <row r="39" spans="1:53" ht="12.75" customHeight="1" x14ac:dyDescent="0.2">
      <c r="A39" s="134">
        <v>6</v>
      </c>
      <c r="B39" s="65"/>
      <c r="C39" s="66">
        <v>6</v>
      </c>
      <c r="D39" s="67">
        <v>144</v>
      </c>
      <c r="E39" s="68">
        <v>144</v>
      </c>
      <c r="F39" s="15" t="s">
        <v>15</v>
      </c>
      <c r="G39" s="16"/>
      <c r="H39" s="16"/>
      <c r="I39" s="16"/>
      <c r="J39" s="16"/>
      <c r="K39" s="21"/>
      <c r="L39" s="20">
        <v>0.25</v>
      </c>
      <c r="M39" s="20" t="s">
        <v>14</v>
      </c>
      <c r="N39" s="14"/>
      <c r="O39" s="69">
        <v>821.11</v>
      </c>
      <c r="P39" s="70"/>
      <c r="Q39" s="66" t="s">
        <v>13</v>
      </c>
      <c r="R39" s="67"/>
      <c r="S39" s="67"/>
      <c r="T39" s="68"/>
      <c r="U39" s="116">
        <f t="shared" si="8"/>
        <v>10.039999999999999</v>
      </c>
      <c r="V39" s="117"/>
      <c r="W39" s="117"/>
      <c r="X39" s="118"/>
      <c r="Y39" s="144"/>
      <c r="AO39" s="34"/>
      <c r="AP39" s="57">
        <v>601.20000000000005</v>
      </c>
      <c r="AQ39" s="32"/>
      <c r="AR39" s="32"/>
      <c r="AS39" s="32"/>
      <c r="AT39" s="47">
        <v>209.87</v>
      </c>
      <c r="AU39" s="47"/>
      <c r="AV39" s="47">
        <v>10.039999999999999</v>
      </c>
      <c r="AW39" s="34"/>
      <c r="AX39" s="34"/>
      <c r="AY39" s="34"/>
      <c r="AZ39" s="30">
        <f t="shared" si="9"/>
        <v>0</v>
      </c>
      <c r="BA39" s="32" t="e">
        <f>AZ39*#REF!</f>
        <v>#REF!</v>
      </c>
    </row>
    <row r="40" spans="1:53" ht="12" customHeight="1" x14ac:dyDescent="0.2">
      <c r="A40" s="134">
        <v>7</v>
      </c>
      <c r="B40" s="65"/>
      <c r="C40" s="66">
        <v>7</v>
      </c>
      <c r="D40" s="67">
        <v>144</v>
      </c>
      <c r="E40" s="68">
        <v>144</v>
      </c>
      <c r="F40" s="15" t="s">
        <v>16</v>
      </c>
      <c r="G40" s="16"/>
      <c r="H40" s="16"/>
      <c r="I40" s="16"/>
      <c r="J40" s="16"/>
      <c r="K40" s="21"/>
      <c r="L40" s="20">
        <v>0.14499999999999999</v>
      </c>
      <c r="M40" s="20" t="s">
        <v>14</v>
      </c>
      <c r="N40" s="14"/>
      <c r="O40" s="69">
        <v>1099.56</v>
      </c>
      <c r="P40" s="70"/>
      <c r="Q40" s="66" t="s">
        <v>13</v>
      </c>
      <c r="R40" s="67"/>
      <c r="S40" s="67"/>
      <c r="T40" s="68"/>
      <c r="U40" s="116">
        <f t="shared" si="8"/>
        <v>12.88</v>
      </c>
      <c r="V40" s="117"/>
      <c r="W40" s="117"/>
      <c r="X40" s="118"/>
      <c r="Y40" s="144"/>
      <c r="AO40" s="34"/>
      <c r="AP40" s="57">
        <v>959.74</v>
      </c>
      <c r="AQ40" s="32"/>
      <c r="AR40" s="32"/>
      <c r="AS40" s="32"/>
      <c r="AT40" s="47">
        <v>126.94</v>
      </c>
      <c r="AU40" s="47"/>
      <c r="AV40" s="47">
        <v>12.88</v>
      </c>
      <c r="AW40" s="34"/>
      <c r="AX40" s="34"/>
      <c r="AY40" s="34"/>
      <c r="AZ40" s="30">
        <f t="shared" si="9"/>
        <v>0</v>
      </c>
      <c r="BA40" s="32" t="e">
        <f>AZ40*#REF!</f>
        <v>#REF!</v>
      </c>
    </row>
    <row r="41" spans="1:53" ht="12" customHeight="1" x14ac:dyDescent="0.2">
      <c r="A41" s="134">
        <v>8</v>
      </c>
      <c r="B41" s="65"/>
      <c r="C41" s="66">
        <v>8</v>
      </c>
      <c r="D41" s="67">
        <v>144</v>
      </c>
      <c r="E41" s="68">
        <v>144</v>
      </c>
      <c r="F41" s="15" t="s">
        <v>9</v>
      </c>
      <c r="G41" s="16"/>
      <c r="H41" s="16"/>
      <c r="I41" s="16"/>
      <c r="J41" s="16"/>
      <c r="K41" s="22"/>
      <c r="L41" s="20">
        <v>0.45</v>
      </c>
      <c r="M41" s="20" t="s">
        <v>14</v>
      </c>
      <c r="N41" s="14"/>
      <c r="O41" s="69">
        <v>1099.56</v>
      </c>
      <c r="P41" s="70"/>
      <c r="Q41" s="66" t="s">
        <v>13</v>
      </c>
      <c r="R41" s="67"/>
      <c r="S41" s="67"/>
      <c r="T41" s="68"/>
      <c r="U41" s="116">
        <f t="shared" si="8"/>
        <v>12.88</v>
      </c>
      <c r="V41" s="117"/>
      <c r="W41" s="117"/>
      <c r="X41" s="118"/>
      <c r="Y41" s="144"/>
      <c r="AO41" s="34"/>
      <c r="AP41" s="57">
        <v>693.24</v>
      </c>
      <c r="AQ41" s="32"/>
      <c r="AR41" s="32"/>
      <c r="AS41" s="32"/>
      <c r="AT41" s="47">
        <v>393.44</v>
      </c>
      <c r="AU41" s="47"/>
      <c r="AV41" s="47">
        <v>12.88</v>
      </c>
      <c r="AW41" s="34"/>
      <c r="AX41" s="34"/>
      <c r="AY41" s="34"/>
      <c r="AZ41" s="30">
        <f t="shared" si="9"/>
        <v>0</v>
      </c>
      <c r="BA41" s="32" t="e">
        <f>AZ41*#REF!</f>
        <v>#REF!</v>
      </c>
    </row>
    <row r="42" spans="1:53" ht="12" customHeight="1" x14ac:dyDescent="0.2">
      <c r="A42" s="139">
        <v>9</v>
      </c>
      <c r="B42" s="68"/>
      <c r="C42" s="66">
        <v>9</v>
      </c>
      <c r="D42" s="67"/>
      <c r="E42" s="68"/>
      <c r="F42" s="15" t="s">
        <v>22</v>
      </c>
      <c r="G42" s="16"/>
      <c r="H42" s="16"/>
      <c r="I42" s="16"/>
      <c r="J42" s="16"/>
      <c r="K42" s="22"/>
      <c r="L42" s="20"/>
      <c r="M42" s="20"/>
      <c r="N42" s="14"/>
      <c r="O42" s="69">
        <f>(O39*L39)+(O40*L40)+(O41*L41)</f>
        <v>859.51569999999992</v>
      </c>
      <c r="P42" s="70"/>
      <c r="Q42" s="66" t="s">
        <v>10</v>
      </c>
      <c r="R42" s="67"/>
      <c r="S42" s="67"/>
      <c r="T42" s="68"/>
      <c r="U42" s="116">
        <f t="shared" si="8"/>
        <v>10.1736</v>
      </c>
      <c r="V42" s="117"/>
      <c r="W42" s="117"/>
      <c r="X42" s="118"/>
      <c r="Y42" s="144"/>
      <c r="AO42" s="34"/>
      <c r="AP42" s="57">
        <f>AP39*0.25+AP40*0.145+AP41*0.45</f>
        <v>601.4203</v>
      </c>
      <c r="AQ42" s="32"/>
      <c r="AR42" s="32"/>
      <c r="AS42" s="32"/>
      <c r="AT42" s="47">
        <f>AT41*L41+AT40*L40+AT39*L39</f>
        <v>247.92179999999999</v>
      </c>
      <c r="AU42" s="47"/>
      <c r="AV42" s="47">
        <f>AV41*L41+AV40*L40+AV39*L39</f>
        <v>10.1736</v>
      </c>
      <c r="AW42" s="34"/>
      <c r="AX42" s="34"/>
      <c r="AY42" s="34"/>
      <c r="AZ42" s="30">
        <f t="shared" si="9"/>
        <v>0</v>
      </c>
      <c r="BA42" s="32" t="e">
        <f>AZ42*#REF!</f>
        <v>#REF!</v>
      </c>
    </row>
    <row r="43" spans="1:53" ht="12" customHeight="1" x14ac:dyDescent="0.2">
      <c r="A43" s="140" t="s">
        <v>26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2"/>
      <c r="V43" s="142"/>
      <c r="W43" s="142"/>
      <c r="X43" s="142"/>
      <c r="Y43" s="143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 t="s">
        <v>37</v>
      </c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50"/>
    </row>
    <row r="44" spans="1:53" ht="12" customHeight="1" x14ac:dyDescent="0.2">
      <c r="A44" s="134">
        <v>4</v>
      </c>
      <c r="B44" s="65"/>
      <c r="C44" s="66">
        <v>4</v>
      </c>
      <c r="D44" s="67">
        <v>144</v>
      </c>
      <c r="E44" s="68">
        <v>144</v>
      </c>
      <c r="F44" s="15" t="s">
        <v>7</v>
      </c>
      <c r="G44" s="16"/>
      <c r="H44" s="16"/>
      <c r="I44" s="16"/>
      <c r="J44" s="16"/>
      <c r="K44" s="21"/>
      <c r="L44" s="13"/>
      <c r="M44" s="13"/>
      <c r="N44" s="14"/>
      <c r="O44" s="69">
        <v>1546.41</v>
      </c>
      <c r="P44" s="70"/>
      <c r="Q44" s="66" t="s">
        <v>10</v>
      </c>
      <c r="R44" s="67"/>
      <c r="S44" s="67"/>
      <c r="T44" s="68"/>
      <c r="U44" s="116">
        <f t="shared" ref="U44:U49" si="10">AV44</f>
        <v>31.64</v>
      </c>
      <c r="V44" s="117"/>
      <c r="W44" s="117"/>
      <c r="X44" s="118"/>
      <c r="Y44" s="144"/>
      <c r="AO44" s="34"/>
      <c r="AP44" s="57">
        <v>952.52</v>
      </c>
      <c r="AQ44" s="32"/>
      <c r="AR44" s="32"/>
      <c r="AS44" s="32"/>
      <c r="AT44" s="47">
        <v>562.25</v>
      </c>
      <c r="AU44" s="47"/>
      <c r="AV44" s="47">
        <v>31.64</v>
      </c>
      <c r="AW44" s="34"/>
      <c r="AX44" s="34"/>
      <c r="AY44" s="34"/>
      <c r="AZ44" s="38">
        <f t="shared" ref="AZ44:AZ49" si="11">BC44</f>
        <v>0</v>
      </c>
      <c r="BA44" s="32" t="e">
        <f>AZ44*#REF!</f>
        <v>#REF!</v>
      </c>
    </row>
    <row r="45" spans="1:53" ht="12" customHeight="1" x14ac:dyDescent="0.2">
      <c r="A45" s="134">
        <v>5</v>
      </c>
      <c r="B45" s="65"/>
      <c r="C45" s="66">
        <v>5</v>
      </c>
      <c r="D45" s="67">
        <v>144</v>
      </c>
      <c r="E45" s="68">
        <v>144</v>
      </c>
      <c r="F45" s="15" t="s">
        <v>8</v>
      </c>
      <c r="G45" s="16"/>
      <c r="H45" s="16"/>
      <c r="I45" s="16"/>
      <c r="J45" s="16"/>
      <c r="K45" s="21"/>
      <c r="L45" s="13"/>
      <c r="M45" s="13"/>
      <c r="N45" s="14"/>
      <c r="O45" s="69">
        <v>1546.41</v>
      </c>
      <c r="P45" s="70"/>
      <c r="Q45" s="66" t="s">
        <v>10</v>
      </c>
      <c r="R45" s="67"/>
      <c r="S45" s="67"/>
      <c r="T45" s="68"/>
      <c r="U45" s="116">
        <f t="shared" si="10"/>
        <v>56.84</v>
      </c>
      <c r="V45" s="117"/>
      <c r="W45" s="117"/>
      <c r="X45" s="118"/>
      <c r="Y45" s="144"/>
      <c r="AO45" s="34"/>
      <c r="AP45" s="57">
        <v>816.26</v>
      </c>
      <c r="AQ45" s="32"/>
      <c r="AR45" s="32"/>
      <c r="AS45" s="32"/>
      <c r="AT45" s="47">
        <v>673.21</v>
      </c>
      <c r="AU45" s="47"/>
      <c r="AV45" s="47">
        <v>56.84</v>
      </c>
      <c r="AW45" s="34"/>
      <c r="AX45" s="34"/>
      <c r="AY45" s="34"/>
      <c r="AZ45" s="38">
        <f t="shared" si="11"/>
        <v>0</v>
      </c>
      <c r="BA45" s="32" t="e">
        <f>AZ45*#REF!</f>
        <v>#REF!</v>
      </c>
    </row>
    <row r="46" spans="1:53" ht="12" customHeight="1" x14ac:dyDescent="0.2">
      <c r="A46" s="134">
        <v>6</v>
      </c>
      <c r="B46" s="65"/>
      <c r="C46" s="66">
        <v>6</v>
      </c>
      <c r="D46" s="67">
        <v>144</v>
      </c>
      <c r="E46" s="68">
        <v>144</v>
      </c>
      <c r="F46" s="15" t="s">
        <v>15</v>
      </c>
      <c r="G46" s="16"/>
      <c r="H46" s="16"/>
      <c r="I46" s="16"/>
      <c r="J46" s="16"/>
      <c r="K46" s="21"/>
      <c r="L46" s="20">
        <v>0.25</v>
      </c>
      <c r="M46" s="20" t="s">
        <v>14</v>
      </c>
      <c r="N46" s="14"/>
      <c r="O46" s="69">
        <v>777.19</v>
      </c>
      <c r="P46" s="70"/>
      <c r="Q46" s="66" t="s">
        <v>13</v>
      </c>
      <c r="R46" s="67"/>
      <c r="S46" s="67"/>
      <c r="T46" s="68"/>
      <c r="U46" s="116">
        <f t="shared" si="10"/>
        <v>71.400000000000006</v>
      </c>
      <c r="V46" s="117"/>
      <c r="W46" s="117"/>
      <c r="X46" s="118"/>
      <c r="Y46" s="144"/>
      <c r="AO46" s="34"/>
      <c r="AP46" s="57">
        <v>546.21</v>
      </c>
      <c r="AQ46" s="32"/>
      <c r="AR46" s="32"/>
      <c r="AS46" s="32"/>
      <c r="AT46" s="47" t="e">
        <f>#REF!</f>
        <v>#REF!</v>
      </c>
      <c r="AU46" s="47"/>
      <c r="AV46" s="47">
        <v>71.400000000000006</v>
      </c>
      <c r="AW46" s="34"/>
      <c r="AX46" s="34"/>
      <c r="AY46" s="34"/>
      <c r="AZ46" s="38">
        <f t="shared" si="11"/>
        <v>0</v>
      </c>
      <c r="BA46" s="32" t="e">
        <f>AZ46*#REF!</f>
        <v>#REF!</v>
      </c>
    </row>
    <row r="47" spans="1:53" ht="12" customHeight="1" x14ac:dyDescent="0.2">
      <c r="A47" s="134">
        <v>7</v>
      </c>
      <c r="B47" s="65"/>
      <c r="C47" s="66">
        <v>7</v>
      </c>
      <c r="D47" s="67">
        <v>144</v>
      </c>
      <c r="E47" s="68">
        <v>144</v>
      </c>
      <c r="F47" s="15" t="s">
        <v>16</v>
      </c>
      <c r="G47" s="16"/>
      <c r="H47" s="16"/>
      <c r="I47" s="16"/>
      <c r="J47" s="16"/>
      <c r="K47" s="21"/>
      <c r="L47" s="20">
        <v>0.14499999999999999</v>
      </c>
      <c r="M47" s="20" t="s">
        <v>14</v>
      </c>
      <c r="N47" s="14"/>
      <c r="O47" s="69">
        <v>1046.04</v>
      </c>
      <c r="P47" s="70"/>
      <c r="Q47" s="66" t="s">
        <v>13</v>
      </c>
      <c r="R47" s="67"/>
      <c r="S47" s="67"/>
      <c r="T47" s="68"/>
      <c r="U47" s="116">
        <f t="shared" si="10"/>
        <v>98.98</v>
      </c>
      <c r="V47" s="117"/>
      <c r="W47" s="117"/>
      <c r="X47" s="118"/>
      <c r="Y47" s="144"/>
      <c r="AO47" s="34"/>
      <c r="AP47" s="57">
        <v>678.21</v>
      </c>
      <c r="AQ47" s="32"/>
      <c r="AR47" s="32"/>
      <c r="AS47" s="32"/>
      <c r="AT47" s="47" t="e">
        <f>#REF!</f>
        <v>#REF!</v>
      </c>
      <c r="AU47" s="47"/>
      <c r="AV47" s="47">
        <v>98.98</v>
      </c>
      <c r="AW47" s="34"/>
      <c r="AX47" s="34"/>
      <c r="AY47" s="34"/>
      <c r="AZ47" s="38">
        <f t="shared" si="11"/>
        <v>0</v>
      </c>
      <c r="BA47" s="32" t="e">
        <f>AZ47*#REF!</f>
        <v>#REF!</v>
      </c>
    </row>
    <row r="48" spans="1:53" ht="12" customHeight="1" x14ac:dyDescent="0.2">
      <c r="A48" s="134">
        <v>8</v>
      </c>
      <c r="B48" s="65"/>
      <c r="C48" s="66">
        <v>8</v>
      </c>
      <c r="D48" s="67">
        <v>144</v>
      </c>
      <c r="E48" s="68">
        <v>144</v>
      </c>
      <c r="F48" s="15" t="s">
        <v>9</v>
      </c>
      <c r="G48" s="16"/>
      <c r="H48" s="16"/>
      <c r="I48" s="16"/>
      <c r="J48" s="16"/>
      <c r="K48" s="22"/>
      <c r="L48" s="20">
        <v>0.45</v>
      </c>
      <c r="M48" s="20" t="s">
        <v>14</v>
      </c>
      <c r="N48" s="14"/>
      <c r="O48" s="69">
        <v>1046.04</v>
      </c>
      <c r="P48" s="70"/>
      <c r="Q48" s="66" t="s">
        <v>13</v>
      </c>
      <c r="R48" s="67"/>
      <c r="S48" s="67"/>
      <c r="T48" s="68"/>
      <c r="U48" s="116">
        <f t="shared" si="10"/>
        <v>98.98</v>
      </c>
      <c r="V48" s="117"/>
      <c r="W48" s="117"/>
      <c r="X48" s="118"/>
      <c r="Y48" s="144"/>
      <c r="AO48" s="34"/>
      <c r="AP48" s="57">
        <v>419.79</v>
      </c>
      <c r="AQ48" s="32"/>
      <c r="AR48" s="32"/>
      <c r="AS48" s="32"/>
      <c r="AT48" s="47" t="e">
        <f>#REF!</f>
        <v>#REF!</v>
      </c>
      <c r="AU48" s="47"/>
      <c r="AV48" s="47">
        <v>98.98</v>
      </c>
      <c r="AW48" s="34"/>
      <c r="AX48" s="34"/>
      <c r="AY48" s="34"/>
      <c r="AZ48" s="38">
        <f t="shared" si="11"/>
        <v>0</v>
      </c>
      <c r="BA48" s="32" t="e">
        <f>AZ48*#REF!</f>
        <v>#REF!</v>
      </c>
    </row>
    <row r="49" spans="1:53" ht="12" customHeight="1" x14ac:dyDescent="0.2">
      <c r="A49" s="139">
        <v>9</v>
      </c>
      <c r="B49" s="68"/>
      <c r="C49" s="66">
        <v>9</v>
      </c>
      <c r="D49" s="67"/>
      <c r="E49" s="68"/>
      <c r="F49" s="15" t="s">
        <v>22</v>
      </c>
      <c r="G49" s="16"/>
      <c r="H49" s="16"/>
      <c r="I49" s="16"/>
      <c r="J49" s="16"/>
      <c r="K49" s="22"/>
      <c r="L49" s="20"/>
      <c r="M49" s="20"/>
      <c r="N49" s="14"/>
      <c r="O49" s="69">
        <f>(O46*L46)+(O47*L47)+(O48*L48)</f>
        <v>816.69129999999996</v>
      </c>
      <c r="P49" s="70"/>
      <c r="Q49" s="66" t="s">
        <v>10</v>
      </c>
      <c r="R49" s="67"/>
      <c r="S49" s="67"/>
      <c r="T49" s="68"/>
      <c r="U49" s="116">
        <f t="shared" si="10"/>
        <v>76.743099999999998</v>
      </c>
      <c r="V49" s="117"/>
      <c r="W49" s="117"/>
      <c r="X49" s="118"/>
      <c r="Y49" s="144"/>
      <c r="AO49" s="34"/>
      <c r="AP49" s="57">
        <f>AP48*L48+AP47*L47+AP46*L46</f>
        <v>423.79845</v>
      </c>
      <c r="AQ49" s="32"/>
      <c r="AR49" s="32"/>
      <c r="AS49" s="32"/>
      <c r="AT49" s="47" t="e">
        <f>#REF!</f>
        <v>#REF!</v>
      </c>
      <c r="AU49" s="47"/>
      <c r="AV49" s="47">
        <f>AV46*L46+AV47*L47+AV48*L48</f>
        <v>76.743099999999998</v>
      </c>
      <c r="AW49" s="34"/>
      <c r="AX49" s="34"/>
      <c r="AY49" s="34"/>
      <c r="AZ49" s="38">
        <f t="shared" si="11"/>
        <v>0</v>
      </c>
      <c r="BA49" s="32" t="e">
        <f>AZ49*#REF!</f>
        <v>#REF!</v>
      </c>
    </row>
    <row r="50" spans="1:53" x14ac:dyDescent="0.2">
      <c r="A50" s="140" t="s">
        <v>39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2"/>
      <c r="V50" s="142"/>
      <c r="W50" s="142"/>
      <c r="X50" s="142"/>
      <c r="Y50" s="143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50"/>
    </row>
    <row r="51" spans="1:53" ht="12.75" thickBot="1" x14ac:dyDescent="0.25">
      <c r="A51" s="145">
        <v>5</v>
      </c>
      <c r="B51" s="146"/>
      <c r="C51" s="147">
        <v>5</v>
      </c>
      <c r="D51" s="148">
        <v>144</v>
      </c>
      <c r="E51" s="149">
        <v>144</v>
      </c>
      <c r="F51" s="150" t="s">
        <v>8</v>
      </c>
      <c r="G51" s="151"/>
      <c r="H51" s="151"/>
      <c r="I51" s="151"/>
      <c r="J51" s="151"/>
      <c r="K51" s="152"/>
      <c r="L51" s="153"/>
      <c r="M51" s="153"/>
      <c r="N51" s="154"/>
      <c r="O51" s="155">
        <v>1679.66</v>
      </c>
      <c r="P51" s="156"/>
      <c r="Q51" s="147" t="s">
        <v>10</v>
      </c>
      <c r="R51" s="148"/>
      <c r="S51" s="148"/>
      <c r="T51" s="149"/>
      <c r="U51" s="157">
        <f>AT51</f>
        <v>20.43</v>
      </c>
      <c r="V51" s="158"/>
      <c r="W51" s="158"/>
      <c r="X51" s="159"/>
      <c r="Y51" s="160"/>
      <c r="AO51" s="36"/>
      <c r="AP51" s="57">
        <v>1510.2</v>
      </c>
      <c r="AQ51" s="32"/>
      <c r="AR51" s="32"/>
      <c r="AS51" s="32"/>
      <c r="AT51" s="47">
        <v>20.43</v>
      </c>
      <c r="AU51" s="47"/>
      <c r="AV51" s="47"/>
      <c r="AW51" s="34"/>
      <c r="AX51" s="34"/>
      <c r="AY51" s="34"/>
      <c r="AZ51" s="32">
        <f t="shared" ref="AZ51" si="12">BC51</f>
        <v>0</v>
      </c>
      <c r="BA51" s="32" t="e">
        <f>AZ51*#REF!</f>
        <v>#REF!</v>
      </c>
    </row>
    <row r="52" spans="1:53" ht="15.75" x14ac:dyDescent="0.25">
      <c r="E52" s="40"/>
      <c r="F52" s="40"/>
      <c r="G52" s="40"/>
      <c r="H52" s="40"/>
      <c r="I52" s="40"/>
      <c r="J52" s="40"/>
      <c r="K52" s="40"/>
      <c r="BA52" s="7" t="e">
        <f>#REF!+#REF!+#REF!+#REF!+#REF!+#REF!</f>
        <v>#REF!</v>
      </c>
    </row>
    <row r="53" spans="1:53" ht="15.75" x14ac:dyDescent="0.25">
      <c r="E53" s="40"/>
      <c r="F53" s="40"/>
      <c r="G53" s="40"/>
      <c r="H53" s="64"/>
      <c r="I53" s="64"/>
      <c r="J53" s="40"/>
      <c r="K53" s="40"/>
    </row>
    <row r="54" spans="1:53" ht="15.75" x14ac:dyDescent="0.25">
      <c r="E54" s="40"/>
      <c r="F54" s="40"/>
      <c r="G54" s="40"/>
      <c r="H54" s="40"/>
      <c r="I54" s="40"/>
      <c r="J54" s="40"/>
      <c r="K54" s="40"/>
    </row>
    <row r="55" spans="1:53" x14ac:dyDescent="0.2">
      <c r="E55" s="41"/>
      <c r="F55" s="41"/>
      <c r="G55" s="41"/>
      <c r="H55" s="41"/>
      <c r="I55" s="41"/>
      <c r="J55" s="41"/>
      <c r="K55" s="41"/>
    </row>
  </sheetData>
  <autoFilter ref="A3:Y49" xr:uid="{00000000-0009-0000-0000-000000000000}">
    <filterColumn colId="0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</autoFilter>
  <mergeCells count="236">
    <mergeCell ref="F1:N1"/>
    <mergeCell ref="Q1:S1"/>
    <mergeCell ref="A34:B34"/>
    <mergeCell ref="C34:E34"/>
    <mergeCell ref="O34:P34"/>
    <mergeCell ref="Q34:T34"/>
    <mergeCell ref="U34:X34"/>
    <mergeCell ref="C30:E30"/>
    <mergeCell ref="O30:P30"/>
    <mergeCell ref="Q30:T30"/>
    <mergeCell ref="U30:X30"/>
    <mergeCell ref="Q24:T24"/>
    <mergeCell ref="U24:X24"/>
    <mergeCell ref="A25:B25"/>
    <mergeCell ref="C25:E25"/>
    <mergeCell ref="O25:P25"/>
    <mergeCell ref="AO1:AP4"/>
    <mergeCell ref="AQ1:AR4"/>
    <mergeCell ref="AW1:AX4"/>
    <mergeCell ref="AZ1:BA4"/>
    <mergeCell ref="A12:B12"/>
    <mergeCell ref="Q19:T19"/>
    <mergeCell ref="Q16:T16"/>
    <mergeCell ref="A19:B19"/>
    <mergeCell ref="C19:E19"/>
    <mergeCell ref="C18:E18"/>
    <mergeCell ref="U19:X19"/>
    <mergeCell ref="O19:P19"/>
    <mergeCell ref="A13:B13"/>
    <mergeCell ref="C13:E13"/>
    <mergeCell ref="O13:P13"/>
    <mergeCell ref="Q13:T13"/>
    <mergeCell ref="A30:B30"/>
    <mergeCell ref="A20:B20"/>
    <mergeCell ref="C20:E20"/>
    <mergeCell ref="O20:P20"/>
    <mergeCell ref="Q20:T20"/>
    <mergeCell ref="U20:X20"/>
    <mergeCell ref="A21:B21"/>
    <mergeCell ref="Q27:T27"/>
    <mergeCell ref="A9:B9"/>
    <mergeCell ref="A2:B2"/>
    <mergeCell ref="A1:B1"/>
    <mergeCell ref="A3:B3"/>
    <mergeCell ref="A26:B26"/>
    <mergeCell ref="C26:E26"/>
    <mergeCell ref="O26:P26"/>
    <mergeCell ref="Q26:T26"/>
    <mergeCell ref="U26:X26"/>
    <mergeCell ref="A23:B23"/>
    <mergeCell ref="C23:E23"/>
    <mergeCell ref="O23:P23"/>
    <mergeCell ref="Q23:T23"/>
    <mergeCell ref="U23:X23"/>
    <mergeCell ref="A24:B24"/>
    <mergeCell ref="C24:E24"/>
    <mergeCell ref="O24:P24"/>
    <mergeCell ref="A10:B10"/>
    <mergeCell ref="C10:E10"/>
    <mergeCell ref="O10:P10"/>
    <mergeCell ref="Q10:T10"/>
    <mergeCell ref="U10:X10"/>
    <mergeCell ref="A15:B15"/>
    <mergeCell ref="U17:X17"/>
    <mergeCell ref="O16:P16"/>
    <mergeCell ref="U2:X2"/>
    <mergeCell ref="F2:N2"/>
    <mergeCell ref="Q9:T9"/>
    <mergeCell ref="U9:X9"/>
    <mergeCell ref="C1:E1"/>
    <mergeCell ref="C2:E2"/>
    <mergeCell ref="Q2:T2"/>
    <mergeCell ref="O2:P2"/>
    <mergeCell ref="C3:E3"/>
    <mergeCell ref="F3:N3"/>
    <mergeCell ref="O9:P9"/>
    <mergeCell ref="O8:P8"/>
    <mergeCell ref="Q8:T8"/>
    <mergeCell ref="U1:X1"/>
    <mergeCell ref="C7:E7"/>
    <mergeCell ref="O7:P7"/>
    <mergeCell ref="O3:P3"/>
    <mergeCell ref="Q3:T3"/>
    <mergeCell ref="U3:X3"/>
    <mergeCell ref="A4:Y4"/>
    <mergeCell ref="A8:B8"/>
    <mergeCell ref="C8:E8"/>
    <mergeCell ref="U8:X8"/>
    <mergeCell ref="A7:B7"/>
    <mergeCell ref="Q7:T7"/>
    <mergeCell ref="U7:X7"/>
    <mergeCell ref="A5:B5"/>
    <mergeCell ref="C5:E5"/>
    <mergeCell ref="O5:P5"/>
    <mergeCell ref="Q5:T5"/>
    <mergeCell ref="U5:X5"/>
    <mergeCell ref="C9:E9"/>
    <mergeCell ref="C15:E15"/>
    <mergeCell ref="O15:P15"/>
    <mergeCell ref="Q15:T15"/>
    <mergeCell ref="U15:X15"/>
    <mergeCell ref="U14:X14"/>
    <mergeCell ref="C17:E17"/>
    <mergeCell ref="O17:P17"/>
    <mergeCell ref="Q17:T17"/>
    <mergeCell ref="U13:X13"/>
    <mergeCell ref="Q32:T32"/>
    <mergeCell ref="U32:X32"/>
    <mergeCell ref="O18:P18"/>
    <mergeCell ref="Q6:T6"/>
    <mergeCell ref="U6:X6"/>
    <mergeCell ref="U16:X16"/>
    <mergeCell ref="A35:B35"/>
    <mergeCell ref="C35:E35"/>
    <mergeCell ref="O35:P35"/>
    <mergeCell ref="Q35:T35"/>
    <mergeCell ref="U35:X35"/>
    <mergeCell ref="A6:B6"/>
    <mergeCell ref="C6:E6"/>
    <mergeCell ref="O6:P6"/>
    <mergeCell ref="A31:B31"/>
    <mergeCell ref="C31:E31"/>
    <mergeCell ref="O31:P31"/>
    <mergeCell ref="Q31:T31"/>
    <mergeCell ref="U31:X31"/>
    <mergeCell ref="A32:B32"/>
    <mergeCell ref="C32:E32"/>
    <mergeCell ref="O32:P32"/>
    <mergeCell ref="U29:X29"/>
    <mergeCell ref="U27:X27"/>
    <mergeCell ref="U28:X28"/>
    <mergeCell ref="C28:E28"/>
    <mergeCell ref="A29:B29"/>
    <mergeCell ref="C29:E29"/>
    <mergeCell ref="O29:P29"/>
    <mergeCell ref="Q29:T29"/>
    <mergeCell ref="A27:B27"/>
    <mergeCell ref="C27:E27"/>
    <mergeCell ref="O27:P27"/>
    <mergeCell ref="A28:B28"/>
    <mergeCell ref="O28:P28"/>
    <mergeCell ref="Q28:T28"/>
    <mergeCell ref="C21:E21"/>
    <mergeCell ref="O21:P21"/>
    <mergeCell ref="Q21:T21"/>
    <mergeCell ref="U21:X21"/>
    <mergeCell ref="Q25:T25"/>
    <mergeCell ref="U25:X25"/>
    <mergeCell ref="A14:B14"/>
    <mergeCell ref="C14:E14"/>
    <mergeCell ref="A16:B16"/>
    <mergeCell ref="A18:B18"/>
    <mergeCell ref="C12:E12"/>
    <mergeCell ref="O12:P12"/>
    <mergeCell ref="Q12:T12"/>
    <mergeCell ref="U12:X12"/>
    <mergeCell ref="Q14:T14"/>
    <mergeCell ref="O14:P14"/>
    <mergeCell ref="C16:E16"/>
    <mergeCell ref="A17:B17"/>
    <mergeCell ref="Q18:T18"/>
    <mergeCell ref="U18:X18"/>
    <mergeCell ref="O36:P36"/>
    <mergeCell ref="Q36:T36"/>
    <mergeCell ref="U36:X36"/>
    <mergeCell ref="A37:B37"/>
    <mergeCell ref="C37:E37"/>
    <mergeCell ref="O37:P37"/>
    <mergeCell ref="Q37:T37"/>
    <mergeCell ref="U37:X37"/>
    <mergeCell ref="A36:B36"/>
    <mergeCell ref="C36:E36"/>
    <mergeCell ref="A38:B38"/>
    <mergeCell ref="C38:E38"/>
    <mergeCell ref="O38:P38"/>
    <mergeCell ref="Q38:T38"/>
    <mergeCell ref="U38:X38"/>
    <mergeCell ref="A39:B39"/>
    <mergeCell ref="C39:E39"/>
    <mergeCell ref="O39:P39"/>
    <mergeCell ref="Q39:T39"/>
    <mergeCell ref="U39:X39"/>
    <mergeCell ref="A42:B42"/>
    <mergeCell ref="C42:E42"/>
    <mergeCell ref="O42:P42"/>
    <mergeCell ref="Q42:T42"/>
    <mergeCell ref="U42:X42"/>
    <mergeCell ref="A40:B40"/>
    <mergeCell ref="C40:E40"/>
    <mergeCell ref="O40:P40"/>
    <mergeCell ref="Q40:T40"/>
    <mergeCell ref="U40:X40"/>
    <mergeCell ref="A41:B41"/>
    <mergeCell ref="C41:E41"/>
    <mergeCell ref="O41:P41"/>
    <mergeCell ref="Q41:T41"/>
    <mergeCell ref="U41:X41"/>
    <mergeCell ref="O49:P49"/>
    <mergeCell ref="Q49:T49"/>
    <mergeCell ref="U49:X49"/>
    <mergeCell ref="A44:B44"/>
    <mergeCell ref="C44:E44"/>
    <mergeCell ref="O44:P44"/>
    <mergeCell ref="Q44:T44"/>
    <mergeCell ref="U44:X44"/>
    <mergeCell ref="A45:B45"/>
    <mergeCell ref="C45:E45"/>
    <mergeCell ref="O45:P45"/>
    <mergeCell ref="Q45:T45"/>
    <mergeCell ref="U45:X45"/>
    <mergeCell ref="A48:B48"/>
    <mergeCell ref="C48:E48"/>
    <mergeCell ref="O48:P48"/>
    <mergeCell ref="Q48:T48"/>
    <mergeCell ref="U48:X48"/>
    <mergeCell ref="A46:B46"/>
    <mergeCell ref="C46:E46"/>
    <mergeCell ref="O46:P46"/>
    <mergeCell ref="Q46:T46"/>
    <mergeCell ref="U46:X46"/>
    <mergeCell ref="A47:B47"/>
    <mergeCell ref="C47:E47"/>
    <mergeCell ref="O47:P47"/>
    <mergeCell ref="Q47:T47"/>
    <mergeCell ref="U47:X47"/>
    <mergeCell ref="A49:B49"/>
    <mergeCell ref="C49:E49"/>
    <mergeCell ref="AT1:AT4"/>
    <mergeCell ref="AU1:AU4"/>
    <mergeCell ref="AV1:AV4"/>
    <mergeCell ref="H53:I53"/>
    <mergeCell ref="A51:B51"/>
    <mergeCell ref="C51:E51"/>
    <mergeCell ref="O51:P51"/>
    <mergeCell ref="Q51:T51"/>
    <mergeCell ref="U51:X51"/>
  </mergeCells>
  <phoneticPr fontId="3" type="noConversion"/>
  <conditionalFormatting sqref="Z3 AA3:AA10">
    <cfRule type="cellIs" dxfId="0" priority="5" operator="lessThan">
      <formula>0</formula>
    </cfRule>
  </conditionalFormatting>
  <pageMargins left="0.98425196850393704" right="0.11811023622047245" top="0.59055118110236227" bottom="0.59055118110236227" header="0.19685039370078741" footer="0.19685039370078741"/>
  <pageSetup paperSize="9" fitToHeight="2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 Плюс</dc:creator>
  <cp:lastModifiedBy>Ing</cp:lastModifiedBy>
  <cp:lastPrinted>2025-02-20T09:28:24Z</cp:lastPrinted>
  <dcterms:created xsi:type="dcterms:W3CDTF">2001-05-03T13:43:12Z</dcterms:created>
  <dcterms:modified xsi:type="dcterms:W3CDTF">2026-04-22T06:37:15Z</dcterms:modified>
</cp:coreProperties>
</file>