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filterPrivacy="1"/>
  <xr:revisionPtr revIDLastSave="0" documentId="13_ncr:1_{EF37695B-AFB8-47BA-A101-BE706DBFEE5E}" xr6:coauthVersionLast="45" xr6:coauthVersionMax="45" xr10:uidLastSave="{00000000-0000-0000-0000-000000000000}"/>
  <bookViews>
    <workbookView xWindow="1500" yWindow="675" windowWidth="27135" windowHeight="14925" xr2:uid="{00000000-000D-0000-FFFF-FFFF00000000}"/>
  </bookViews>
  <sheets>
    <sheet name="Лист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D20" i="1" l="1"/>
  <c r="I18" i="1" l="1"/>
  <c r="I19" i="1"/>
  <c r="AC19" i="1" s="1"/>
  <c r="I17" i="1"/>
  <c r="AC17" i="1" s="1"/>
  <c r="I16" i="1"/>
  <c r="AC16" i="1" s="1"/>
  <c r="I15" i="1"/>
  <c r="I14" i="1"/>
  <c r="AC14" i="1" s="1"/>
  <c r="I13" i="1"/>
  <c r="AC13" i="1" s="1"/>
  <c r="I12" i="1"/>
  <c r="AC15" i="1"/>
  <c r="AC18" i="1"/>
  <c r="AC12" i="1"/>
  <c r="AD13" i="1" l="1"/>
  <c r="AD14" i="1"/>
  <c r="AD15" i="1"/>
  <c r="AD16" i="1"/>
  <c r="AD17" i="1"/>
  <c r="AD18" i="1"/>
  <c r="AD19" i="1"/>
  <c r="AD12" i="1"/>
</calcChain>
</file>

<file path=xl/sharedStrings.xml><?xml version="1.0" encoding="utf-8"?>
<sst xmlns="http://schemas.openxmlformats.org/spreadsheetml/2006/main" count="218" uniqueCount="71">
  <si>
    <t xml:space="preserve"> </t>
  </si>
  <si>
    <t xml:space="preserve">Обоснование начальной (максимальной) цены контракта, 
цены контракта, заключаемого с единственным поставщиком (подрядчиком, исполнителем)          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</si>
  <si>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</si>
  <si>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</si>
  <si>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</si>
  <si>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</si>
  <si>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</si>
  <si>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</si>
  <si>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</si>
  <si>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</si>
  <si>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</si>
  <si>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</si>
  <si>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</si>
  <si>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</si>
  <si>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</si>
  <si>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</si>
  <si>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</si>
  <si>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</si>
  <si>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</si>
  <si>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</si>
  <si>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</si>
  <si>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</si>
  <si>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</si>
  <si>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</si>
  <si>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</si>
  <si>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</si>
  <si>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</si>
  <si>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НМЦК (рын)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</si>
  <si>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</si>
  <si>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</si>
  <si>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</si>
  <si>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</si>
  <si>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</si>
  <si>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</si>
  <si>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</si>
  <si>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</si>
  <si>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</si>
  <si>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</si>
  <si>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</si>
  <si>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</si>
  <si>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</si>
  <si>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</si>
  <si>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</si>
  <si>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</si>
  <si>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</si>
  <si>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</si>
  <si>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</si>
  <si>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(должность)</t>
  </si>
  <si>
    <t>(подпись/расшифровка подписи)</t>
  </si>
  <si>
    <t>шт</t>
  </si>
  <si>
    <t>Поставщик 1</t>
  </si>
  <si>
    <t>Поставщик 2</t>
  </si>
  <si>
    <t>Поставщик 3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</si>
  <si>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</si>
  <si>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</si>
  <si>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Характеристики объекта закупки указаны в описании объекта закупки</t>
  </si>
  <si>
    <t>Средняя цена (руб.)</t>
  </si>
  <si>
    <t xml:space="preserve">/ </t>
  </si>
  <si>
    <t>Начальник отдела снабжения  МУП "ВКС":</t>
  </si>
  <si>
    <t>Отвод 57*6 ГОСТ 17375-2001</t>
  </si>
  <si>
    <t>Отвод 89*8 ГОСТ 17375-2002</t>
  </si>
  <si>
    <t>Отвод 133*8 ГОСТ 17375-2003</t>
  </si>
  <si>
    <t>Отвод 159*8 ГОСТ 17375-2004</t>
  </si>
  <si>
    <t>Отвод 219*8 ГОСТ 17375-2005</t>
  </si>
  <si>
    <t>Отвод 273*10 ГОСТ 17375-2006</t>
  </si>
  <si>
    <t>Отвод 720*12 ГОСТ 17375-2007</t>
  </si>
  <si>
    <t>Отвод 530*12 ГОСТ 17375-2008</t>
  </si>
  <si>
    <t>Дата подготовки обоснования НМЦК:15.04.2026</t>
  </si>
  <si>
    <t>Поставщик 4</t>
  </si>
  <si>
    <t>На основании проведенного анализа рынка и расчетов, НМЦК составляет: 1 448 652,29рублей.</t>
  </si>
  <si>
    <t>Поставка отводов нужд МУП «ВКС»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</si>
</sst>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#########"/>
  </numFmts>
  <fonts count="16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6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1"/>
      <charset val="204"/>
    </font>
    <font>
      <sz val="10.8"/>
      <color rgb="FF000000"/>
      <name val="Calibri"/>
      <family val="2"/>
      <charset val="204"/>
    </font>
    <font>
      <sz val="9"/>
      <color rgb="FF000000"/>
      <name val="Calibri"/>
      <family val="2"/>
      <charset val="204"/>
    </font>
    <font>
      <sz val="10.8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16"/>
      <color rgb="FF000000"/>
      <name val="Times New Roman"/>
      <family val="1"/>
      <charset val="204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</borders>
  <cellStyleXfs count="2">
    <xf numFmtId="0" fontId="0" fillId="0" borderId="0" applyAlignment="0"/>
    <xf numFmtId="43" fontId="13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2" fontId="2" fillId="0" borderId="0" xfId="0" applyNumberFormat="1" applyFont="1" applyAlignment="1">
      <alignment vertical="top" wrapText="1"/>
    </xf>
    <xf numFmtId="0" fontId="3" fillId="0" borderId="0" xfId="0" applyFont="1"/>
    <xf numFmtId="2" fontId="1" fillId="0" borderId="0" xfId="0" applyNumberFormat="1" applyFont="1"/>
    <xf numFmtId="2" fontId="1" fillId="0" borderId="1" xfId="0" applyNumberFormat="1" applyFont="1" applyBorder="1"/>
    <xf numFmtId="164" fontId="5" fillId="0" borderId="2" xfId="0" applyNumberFormat="1" applyFont="1" applyBorder="1" applyAlignment="1">
      <alignment horizontal="center" vertical="center" wrapText="1"/>
    </xf>
    <xf numFmtId="49" fontId="5" fillId="0" borderId="6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vertical="top" wrapText="1"/>
    </xf>
    <xf numFmtId="2" fontId="1" fillId="0" borderId="2" xfId="0" applyNumberFormat="1" applyFont="1" applyBorder="1" applyAlignment="1">
      <alignment vertical="top"/>
    </xf>
    <xf numFmtId="0" fontId="5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/>
    </xf>
    <xf numFmtId="2" fontId="3" fillId="0" borderId="0" xfId="0" applyNumberFormat="1" applyFont="1"/>
    <xf numFmtId="0" fontId="5" fillId="0" borderId="0" xfId="0" applyFont="1" applyAlignment="1">
      <alignment vertical="center"/>
    </xf>
    <xf numFmtId="0" fontId="7" fillId="0" borderId="0" xfId="0" applyFont="1" applyAlignment="1">
      <alignment wrapText="1"/>
    </xf>
    <xf numFmtId="0" fontId="8" fillId="0" borderId="0" xfId="0" applyFont="1"/>
    <xf numFmtId="0" fontId="5" fillId="0" borderId="0" xfId="0" applyFont="1" applyAlignment="1">
      <alignment vertical="top" wrapText="1"/>
    </xf>
    <xf numFmtId="0" fontId="9" fillId="0" borderId="0" xfId="0" applyFont="1" applyAlignment="1">
      <alignment vertical="center" wrapText="1"/>
    </xf>
    <xf numFmtId="0" fontId="5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2" fillId="0" borderId="0" xfId="0" applyFont="1"/>
    <xf numFmtId="43" fontId="3" fillId="0" borderId="0" xfId="1" applyFont="1"/>
    <xf numFmtId="4" fontId="5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top" wrapText="1"/>
    </xf>
    <xf numFmtId="0" fontId="5" fillId="0" borderId="2" xfId="0" applyFont="1" applyBorder="1" applyAlignment="1">
      <alignment horizontal="center" vertical="center" wrapText="1"/>
    </xf>
    <xf numFmtId="2" fontId="5" fillId="0" borderId="2" xfId="0" applyNumberFormat="1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top" wrapText="1"/>
    </xf>
    <xf numFmtId="0" fontId="5" fillId="0" borderId="15" xfId="0" applyFont="1" applyBorder="1" applyAlignment="1">
      <alignment horizontal="center" vertical="top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29</xdr:col>
      <xdr:colOff>219075</xdr:colOff>
      <xdr:row>10</xdr:row>
      <xdr:rowOff>85725</xdr:rowOff>
    </xdr:from>
    <xdr:to>
      <xdr:col>29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10</xdr:row>
      <xdr:rowOff>76200</xdr:rowOff>
    </xdr:from>
    <xdr:to>
      <xdr:col>26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28</xdr:col>
      <xdr:colOff>83005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AF34"/>
  <sheetViews>
    <sheetView tabSelected="1" topLeftCell="A7" zoomScale="70" zoomScaleNormal="70" zoomScaleSheetLayoutView="91" workbookViewId="0">
      <selection activeCell="A21" sqref="A21:AD21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1.7109375" style="3" customWidth="1"/>
    <col min="4" max="4" width="14.5703125" style="3" customWidth="1"/>
    <col min="5" max="5" width="8.85546875" style="3" customWidth="1"/>
    <col min="6" max="9" width="22" style="13" customWidth="1"/>
    <col min="10" max="26" width="22" style="13" hidden="1" customWidth="1"/>
    <col min="27" max="27" width="20.5703125" style="13" customWidth="1"/>
    <col min="28" max="28" width="19.140625" style="13" customWidth="1"/>
    <col min="29" max="29" width="15.140625" style="13" customWidth="1"/>
    <col min="30" max="30" width="24.28515625" style="3" customWidth="1"/>
    <col min="31" max="31" width="18.42578125" style="3" customWidth="1"/>
    <col min="32" max="32" width="40.42578125" style="3" customWidth="1"/>
    <col min="33" max="1025" width="9.140625" style="3" customWidth="1"/>
    <col min="1026" max="16384" width="9" style="3"/>
  </cols>
  <sheetData>
    <row r="1" spans="1:32" ht="15" customHeight="1" x14ac:dyDescent="0.25">
      <c r="A1" s="1" t="s">
        <v>0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32" ht="15" customHeight="1" x14ac:dyDescent="0.25">
      <c r="A2" s="1"/>
      <c r="B2" s="1"/>
      <c r="C2" s="1"/>
      <c r="D2" s="1"/>
      <c r="E2" s="1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32" ht="36" customHeight="1" x14ac:dyDescent="0.3">
      <c r="A3" s="33" t="s">
        <v>1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  <c r="W3" s="33"/>
      <c r="X3" s="33"/>
      <c r="Y3" s="33"/>
      <c r="Z3" s="33"/>
      <c r="AA3" s="33"/>
      <c r="AB3" s="33"/>
      <c r="AC3" s="33"/>
      <c r="AD3" s="33"/>
    </row>
    <row r="4" spans="1:32" ht="15" customHeight="1" x14ac:dyDescent="0.25">
      <c r="A4" s="1"/>
      <c r="B4" s="1"/>
      <c r="C4" s="1"/>
      <c r="D4" s="1"/>
      <c r="E4" s="1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</row>
    <row r="5" spans="1:32" x14ac:dyDescent="0.25">
      <c r="A5" s="1"/>
      <c r="B5" s="1"/>
      <c r="C5" s="1"/>
      <c r="D5" s="1"/>
      <c r="E5" s="1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</row>
    <row r="6" spans="1:32" ht="24.75" customHeight="1" x14ac:dyDescent="0.25">
      <c r="A6" s="27" t="s">
        <v>2</v>
      </c>
      <c r="B6" s="27"/>
      <c r="C6" s="34" t="s">
        <v>55</v>
      </c>
      <c r="D6" s="34"/>
      <c r="E6" s="34"/>
      <c r="F6" s="34"/>
      <c r="G6" s="34"/>
      <c r="H6" s="34"/>
      <c r="I6" s="34"/>
      <c r="J6" s="34"/>
      <c r="K6" s="34"/>
      <c r="L6" s="34"/>
      <c r="M6" s="34"/>
      <c r="N6" s="34"/>
      <c r="O6" s="34"/>
      <c r="P6" s="34"/>
      <c r="Q6" s="34"/>
      <c r="R6" s="34"/>
      <c r="S6" s="34"/>
      <c r="T6" s="34"/>
      <c r="U6" s="34"/>
      <c r="V6" s="34"/>
      <c r="W6" s="34"/>
      <c r="X6" s="34"/>
      <c r="Y6" s="34"/>
      <c r="Z6" s="34"/>
      <c r="AA6" s="34"/>
      <c r="AB6" s="34"/>
      <c r="AC6" s="34"/>
      <c r="AD6" s="34"/>
    </row>
    <row r="7" spans="1:32" ht="42" customHeight="1" x14ac:dyDescent="0.25">
      <c r="A7" s="27" t="s">
        <v>53</v>
      </c>
      <c r="B7" s="27"/>
      <c r="C7" s="34" t="s">
        <v>54</v>
      </c>
      <c r="D7" s="34"/>
      <c r="E7" s="34"/>
      <c r="F7" s="34"/>
      <c r="G7" s="34"/>
      <c r="H7" s="34"/>
      <c r="I7" s="34"/>
      <c r="J7" s="34"/>
      <c r="K7" s="34"/>
      <c r="L7" s="34"/>
      <c r="M7" s="34"/>
      <c r="N7" s="34"/>
      <c r="O7" s="34"/>
      <c r="P7" s="34"/>
      <c r="Q7" s="34"/>
      <c r="R7" s="34"/>
      <c r="S7" s="34"/>
      <c r="T7" s="34"/>
      <c r="U7" s="34"/>
      <c r="V7" s="34"/>
      <c r="W7" s="34"/>
      <c r="X7" s="34"/>
      <c r="Y7" s="34"/>
      <c r="Z7" s="34"/>
      <c r="AA7" s="34"/>
      <c r="AB7" s="34"/>
      <c r="AC7" s="34"/>
      <c r="AD7" s="34"/>
    </row>
    <row r="8" spans="1:32" ht="43.5" customHeight="1" x14ac:dyDescent="0.25">
      <c r="A8" s="29" t="s">
        <v>70</v>
      </c>
      <c r="B8" s="30"/>
      <c r="C8" s="31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  <c r="S8" s="31"/>
      <c r="T8" s="31"/>
      <c r="U8" s="31"/>
      <c r="V8" s="31"/>
      <c r="W8" s="31"/>
      <c r="X8" s="31"/>
      <c r="Y8" s="31"/>
      <c r="Z8" s="31"/>
      <c r="AA8" s="31"/>
      <c r="AB8" s="31"/>
      <c r="AC8" s="31"/>
      <c r="AD8" s="32"/>
    </row>
    <row r="9" spans="1:32" ht="125.25" customHeight="1" x14ac:dyDescent="0.25">
      <c r="A9" s="26" t="s">
        <v>3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</row>
    <row r="10" spans="1:32" ht="30" customHeight="1" x14ac:dyDescent="0.25">
      <c r="A10" s="27" t="s">
        <v>4</v>
      </c>
      <c r="B10" s="27" t="s">
        <v>5</v>
      </c>
      <c r="C10" s="27"/>
      <c r="D10" s="27" t="s">
        <v>6</v>
      </c>
      <c r="E10" s="28" t="s">
        <v>7</v>
      </c>
      <c r="F10" s="6" t="s">
        <v>50</v>
      </c>
      <c r="G10" s="6" t="s">
        <v>51</v>
      </c>
      <c r="H10" s="6" t="s">
        <v>52</v>
      </c>
      <c r="I10" s="6" t="s">
        <v>68</v>
      </c>
      <c r="J10" s="6" t="s">
        <v>8</v>
      </c>
      <c r="K10" s="6" t="s">
        <v>9</v>
      </c>
      <c r="L10" s="6" t="s">
        <v>10</v>
      </c>
      <c r="M10" s="6" t="s">
        <v>11</v>
      </c>
      <c r="N10" s="6" t="s">
        <v>12</v>
      </c>
      <c r="O10" s="6" t="s">
        <v>13</v>
      </c>
      <c r="P10" s="6" t="s">
        <v>14</v>
      </c>
      <c r="Q10" s="6" t="s">
        <v>15</v>
      </c>
      <c r="R10" s="6" t="s">
        <v>16</v>
      </c>
      <c r="S10" s="6" t="s">
        <v>17</v>
      </c>
      <c r="T10" s="6" t="s">
        <v>18</v>
      </c>
      <c r="U10" s="6" t="s">
        <v>19</v>
      </c>
      <c r="V10" s="6" t="s">
        <v>20</v>
      </c>
      <c r="W10" s="6" t="s">
        <v>21</v>
      </c>
      <c r="X10" s="6" t="s">
        <v>22</v>
      </c>
      <c r="Y10" s="6" t="s">
        <v>23</v>
      </c>
      <c r="Z10" s="6" t="s">
        <v>24</v>
      </c>
      <c r="AA10" s="7" t="s">
        <v>25</v>
      </c>
      <c r="AB10" s="7" t="s">
        <v>26</v>
      </c>
      <c r="AC10" s="28" t="s">
        <v>56</v>
      </c>
      <c r="AD10" s="8" t="s">
        <v>27</v>
      </c>
    </row>
    <row r="11" spans="1:32" ht="45" customHeight="1" x14ac:dyDescent="0.25">
      <c r="A11" s="27"/>
      <c r="B11" s="27"/>
      <c r="C11" s="27"/>
      <c r="D11" s="27"/>
      <c r="E11" s="28"/>
      <c r="F11" s="6" t="s">
        <v>28</v>
      </c>
      <c r="G11" s="6" t="s">
        <v>28</v>
      </c>
      <c r="H11" s="6" t="s">
        <v>28</v>
      </c>
      <c r="I11" s="6" t="s">
        <v>28</v>
      </c>
      <c r="J11" s="6" t="s">
        <v>28</v>
      </c>
      <c r="K11" s="6" t="s">
        <v>28</v>
      </c>
      <c r="L11" s="6" t="s">
        <v>28</v>
      </c>
      <c r="M11" s="6" t="s">
        <v>28</v>
      </c>
      <c r="N11" s="6" t="s">
        <v>28</v>
      </c>
      <c r="O11" s="6" t="s">
        <v>28</v>
      </c>
      <c r="P11" s="6" t="s">
        <v>28</v>
      </c>
      <c r="Q11" s="6" t="s">
        <v>28</v>
      </c>
      <c r="R11" s="6" t="s">
        <v>28</v>
      </c>
      <c r="S11" s="6" t="s">
        <v>28</v>
      </c>
      <c r="T11" s="6" t="s">
        <v>28</v>
      </c>
      <c r="U11" s="6" t="s">
        <v>28</v>
      </c>
      <c r="V11" s="6" t="s">
        <v>28</v>
      </c>
      <c r="W11" s="6" t="s">
        <v>28</v>
      </c>
      <c r="X11" s="6" t="s">
        <v>28</v>
      </c>
      <c r="Y11" s="6" t="s">
        <v>28</v>
      </c>
      <c r="Z11" s="6" t="s">
        <v>28</v>
      </c>
      <c r="AA11" s="9"/>
      <c r="AB11" s="9"/>
      <c r="AC11" s="28"/>
      <c r="AD11" s="10"/>
    </row>
    <row r="12" spans="1:32" ht="52.5" customHeight="1" x14ac:dyDescent="0.25">
      <c r="A12" s="11">
        <v>1</v>
      </c>
      <c r="B12" s="27" t="s">
        <v>59</v>
      </c>
      <c r="C12" s="27"/>
      <c r="D12" s="11" t="s">
        <v>49</v>
      </c>
      <c r="E12" s="12">
        <v>38</v>
      </c>
      <c r="F12" s="6">
        <v>247.05</v>
      </c>
      <c r="G12" s="6">
        <v>410</v>
      </c>
      <c r="H12" s="6">
        <v>469.48</v>
      </c>
      <c r="I12" s="25">
        <f>14060.06/E12</f>
        <v>370.00157894736839</v>
      </c>
      <c r="J12" s="6" t="s">
        <v>29</v>
      </c>
      <c r="K12" s="6" t="s">
        <v>30</v>
      </c>
      <c r="L12" s="6" t="s">
        <v>31</v>
      </c>
      <c r="M12" s="6" t="s">
        <v>32</v>
      </c>
      <c r="N12" s="6" t="s">
        <v>33</v>
      </c>
      <c r="O12" s="6" t="s">
        <v>34</v>
      </c>
      <c r="P12" s="6" t="s">
        <v>35</v>
      </c>
      <c r="Q12" s="6" t="s">
        <v>36</v>
      </c>
      <c r="R12" s="6" t="s">
        <v>37</v>
      </c>
      <c r="S12" s="6" t="s">
        <v>38</v>
      </c>
      <c r="T12" s="6" t="s">
        <v>39</v>
      </c>
      <c r="U12" s="6" t="s">
        <v>40</v>
      </c>
      <c r="V12" s="6" t="s">
        <v>41</v>
      </c>
      <c r="W12" s="6" t="s">
        <v>42</v>
      </c>
      <c r="X12" s="6" t="s">
        <v>43</v>
      </c>
      <c r="Y12" s="6" t="s">
        <v>44</v>
      </c>
      <c r="Z12" s="6" t="s">
        <v>45</v>
      </c>
      <c r="AA12" s="6">
        <v>49.24</v>
      </c>
      <c r="AB12" s="6">
        <v>7.12</v>
      </c>
      <c r="AC12" s="25">
        <f>(F12+G12+I12+H12)/4</f>
        <v>374.1328947368421</v>
      </c>
      <c r="AD12" s="25">
        <f t="shared" ref="AD12:AD19" si="0">E12*AC12</f>
        <v>14217.05</v>
      </c>
      <c r="AE12" s="13"/>
      <c r="AF12" s="13"/>
    </row>
    <row r="13" spans="1:32" ht="52.5" customHeight="1" x14ac:dyDescent="0.25">
      <c r="A13" s="11">
        <v>2</v>
      </c>
      <c r="B13" s="27" t="s">
        <v>60</v>
      </c>
      <c r="C13" s="27"/>
      <c r="D13" s="11" t="s">
        <v>49</v>
      </c>
      <c r="E13" s="12">
        <v>57</v>
      </c>
      <c r="F13" s="6">
        <v>780.34</v>
      </c>
      <c r="G13" s="6">
        <v>810</v>
      </c>
      <c r="H13" s="6">
        <v>1139.82</v>
      </c>
      <c r="I13" s="25">
        <f>68400.24/E13</f>
        <v>1200.0042105263158</v>
      </c>
      <c r="J13" s="6" t="s">
        <v>29</v>
      </c>
      <c r="K13" s="6" t="s">
        <v>30</v>
      </c>
      <c r="L13" s="6" t="s">
        <v>31</v>
      </c>
      <c r="M13" s="6" t="s">
        <v>32</v>
      </c>
      <c r="N13" s="6" t="s">
        <v>33</v>
      </c>
      <c r="O13" s="6" t="s">
        <v>34</v>
      </c>
      <c r="P13" s="6" t="s">
        <v>35</v>
      </c>
      <c r="Q13" s="6" t="s">
        <v>36</v>
      </c>
      <c r="R13" s="6" t="s">
        <v>37</v>
      </c>
      <c r="S13" s="6" t="s">
        <v>38</v>
      </c>
      <c r="T13" s="6" t="s">
        <v>39</v>
      </c>
      <c r="U13" s="6" t="s">
        <v>40</v>
      </c>
      <c r="V13" s="6" t="s">
        <v>41</v>
      </c>
      <c r="W13" s="6" t="s">
        <v>42</v>
      </c>
      <c r="X13" s="6" t="s">
        <v>43</v>
      </c>
      <c r="Y13" s="6" t="s">
        <v>44</v>
      </c>
      <c r="Z13" s="6" t="s">
        <v>45</v>
      </c>
      <c r="AA13" s="6">
        <v>124.7</v>
      </c>
      <c r="AB13" s="6">
        <v>7.23</v>
      </c>
      <c r="AC13" s="25">
        <f>(F13+G13+I13+H13)/4</f>
        <v>982.54105263157885</v>
      </c>
      <c r="AD13" s="25">
        <f t="shared" si="0"/>
        <v>56004.84</v>
      </c>
      <c r="AE13" s="13"/>
      <c r="AF13" s="13"/>
    </row>
    <row r="14" spans="1:32" ht="52.5" customHeight="1" x14ac:dyDescent="0.25">
      <c r="A14" s="11">
        <v>3</v>
      </c>
      <c r="B14" s="27" t="s">
        <v>61</v>
      </c>
      <c r="C14" s="27"/>
      <c r="D14" s="11" t="s">
        <v>49</v>
      </c>
      <c r="E14" s="12">
        <v>40</v>
      </c>
      <c r="F14" s="6">
        <v>1754.08</v>
      </c>
      <c r="G14" s="6">
        <v>1850</v>
      </c>
      <c r="H14" s="6">
        <v>3064.62</v>
      </c>
      <c r="I14" s="25">
        <f>110000.08/E14</f>
        <v>2750.002</v>
      </c>
      <c r="J14" s="6" t="s">
        <v>29</v>
      </c>
      <c r="K14" s="6" t="s">
        <v>30</v>
      </c>
      <c r="L14" s="6" t="s">
        <v>31</v>
      </c>
      <c r="M14" s="6" t="s">
        <v>32</v>
      </c>
      <c r="N14" s="6" t="s">
        <v>33</v>
      </c>
      <c r="O14" s="6" t="s">
        <v>34</v>
      </c>
      <c r="P14" s="6" t="s">
        <v>35</v>
      </c>
      <c r="Q14" s="6" t="s">
        <v>36</v>
      </c>
      <c r="R14" s="6" t="s">
        <v>37</v>
      </c>
      <c r="S14" s="6" t="s">
        <v>38</v>
      </c>
      <c r="T14" s="6" t="s">
        <v>39</v>
      </c>
      <c r="U14" s="6" t="s">
        <v>40</v>
      </c>
      <c r="V14" s="6" t="s">
        <v>41</v>
      </c>
      <c r="W14" s="6" t="s">
        <v>42</v>
      </c>
      <c r="X14" s="6" t="s">
        <v>43</v>
      </c>
      <c r="Y14" s="6" t="s">
        <v>44</v>
      </c>
      <c r="Z14" s="6" t="s">
        <v>45</v>
      </c>
      <c r="AA14" s="6">
        <v>348.24</v>
      </c>
      <c r="AB14" s="6">
        <v>7.15</v>
      </c>
      <c r="AC14" s="25">
        <f t="shared" ref="AC14:AC19" si="1">(F14+G14+I14+H14)/4</f>
        <v>2354.6755000000003</v>
      </c>
      <c r="AD14" s="25">
        <f t="shared" si="0"/>
        <v>94187.020000000019</v>
      </c>
      <c r="AE14" s="13"/>
      <c r="AF14" s="13"/>
    </row>
    <row r="15" spans="1:32" ht="52.5" customHeight="1" x14ac:dyDescent="0.25">
      <c r="A15" s="11">
        <v>4</v>
      </c>
      <c r="B15" s="27" t="s">
        <v>62</v>
      </c>
      <c r="C15" s="27"/>
      <c r="D15" s="11" t="s">
        <v>49</v>
      </c>
      <c r="E15" s="12">
        <v>40</v>
      </c>
      <c r="F15" s="6">
        <v>2357.11</v>
      </c>
      <c r="G15" s="6">
        <v>3800</v>
      </c>
      <c r="H15" s="6">
        <v>3821.7</v>
      </c>
      <c r="I15" s="25">
        <f>160000.07/E15</f>
        <v>4000.0017500000004</v>
      </c>
      <c r="J15" s="6" t="s">
        <v>29</v>
      </c>
      <c r="K15" s="6" t="s">
        <v>30</v>
      </c>
      <c r="L15" s="6" t="s">
        <v>31</v>
      </c>
      <c r="M15" s="6" t="s">
        <v>32</v>
      </c>
      <c r="N15" s="6" t="s">
        <v>33</v>
      </c>
      <c r="O15" s="6" t="s">
        <v>34</v>
      </c>
      <c r="P15" s="6" t="s">
        <v>35</v>
      </c>
      <c r="Q15" s="6" t="s">
        <v>36</v>
      </c>
      <c r="R15" s="6" t="s">
        <v>37</v>
      </c>
      <c r="S15" s="6" t="s">
        <v>38</v>
      </c>
      <c r="T15" s="6" t="s">
        <v>39</v>
      </c>
      <c r="U15" s="6" t="s">
        <v>40</v>
      </c>
      <c r="V15" s="6" t="s">
        <v>41</v>
      </c>
      <c r="W15" s="6" t="s">
        <v>42</v>
      </c>
      <c r="X15" s="6" t="s">
        <v>43</v>
      </c>
      <c r="Y15" s="6" t="s">
        <v>44</v>
      </c>
      <c r="Z15" s="6" t="s">
        <v>45</v>
      </c>
      <c r="AA15" s="6">
        <v>413.4</v>
      </c>
      <c r="AB15" s="6">
        <v>7.15</v>
      </c>
      <c r="AC15" s="25">
        <f t="shared" si="1"/>
        <v>3494.7029375000002</v>
      </c>
      <c r="AD15" s="25">
        <f t="shared" si="0"/>
        <v>139788.11749999999</v>
      </c>
      <c r="AE15" s="13"/>
      <c r="AF15" s="13"/>
    </row>
    <row r="16" spans="1:32" ht="52.5" customHeight="1" x14ac:dyDescent="0.25">
      <c r="A16" s="11">
        <v>5</v>
      </c>
      <c r="B16" s="27" t="s">
        <v>63</v>
      </c>
      <c r="C16" s="27"/>
      <c r="D16" s="11" t="s">
        <v>49</v>
      </c>
      <c r="E16" s="12">
        <v>18</v>
      </c>
      <c r="F16" s="6">
        <v>3537</v>
      </c>
      <c r="G16" s="6">
        <v>5100</v>
      </c>
      <c r="H16" s="6">
        <v>5551.15</v>
      </c>
      <c r="I16" s="25">
        <f>197999.92/E16</f>
        <v>10999.995555555557</v>
      </c>
      <c r="J16" s="6" t="s">
        <v>29</v>
      </c>
      <c r="K16" s="6" t="s">
        <v>30</v>
      </c>
      <c r="L16" s="6" t="s">
        <v>31</v>
      </c>
      <c r="M16" s="6" t="s">
        <v>32</v>
      </c>
      <c r="N16" s="6" t="s">
        <v>33</v>
      </c>
      <c r="O16" s="6" t="s">
        <v>34</v>
      </c>
      <c r="P16" s="6" t="s">
        <v>35</v>
      </c>
      <c r="Q16" s="6" t="s">
        <v>36</v>
      </c>
      <c r="R16" s="6" t="s">
        <v>37</v>
      </c>
      <c r="S16" s="6" t="s">
        <v>38</v>
      </c>
      <c r="T16" s="6" t="s">
        <v>39</v>
      </c>
      <c r="U16" s="6" t="s">
        <v>40</v>
      </c>
      <c r="V16" s="6" t="s">
        <v>41</v>
      </c>
      <c r="W16" s="6" t="s">
        <v>42</v>
      </c>
      <c r="X16" s="6" t="s">
        <v>43</v>
      </c>
      <c r="Y16" s="6" t="s">
        <v>44</v>
      </c>
      <c r="Z16" s="6" t="s">
        <v>45</v>
      </c>
      <c r="AA16" s="6">
        <v>630.64</v>
      </c>
      <c r="AB16" s="6">
        <v>7.15</v>
      </c>
      <c r="AC16" s="25">
        <f t="shared" si="1"/>
        <v>6297.0363888888896</v>
      </c>
      <c r="AD16" s="25">
        <f t="shared" si="0"/>
        <v>113346.65500000001</v>
      </c>
      <c r="AE16" s="13"/>
      <c r="AF16" s="13"/>
    </row>
    <row r="17" spans="1:32" ht="52.5" customHeight="1" x14ac:dyDescent="0.25">
      <c r="A17" s="11">
        <v>6</v>
      </c>
      <c r="B17" s="27" t="s">
        <v>64</v>
      </c>
      <c r="C17" s="27"/>
      <c r="D17" s="11" t="s">
        <v>49</v>
      </c>
      <c r="E17" s="12">
        <v>36</v>
      </c>
      <c r="F17" s="6">
        <v>8002.64</v>
      </c>
      <c r="G17" s="6">
        <v>13200</v>
      </c>
      <c r="H17" s="6">
        <v>13255.55</v>
      </c>
      <c r="I17" s="25">
        <f>320399.91/E17</f>
        <v>8899.9974999999995</v>
      </c>
      <c r="J17" s="6" t="s">
        <v>29</v>
      </c>
      <c r="K17" s="6" t="s">
        <v>30</v>
      </c>
      <c r="L17" s="6" t="s">
        <v>31</v>
      </c>
      <c r="M17" s="6" t="s">
        <v>32</v>
      </c>
      <c r="N17" s="6" t="s">
        <v>33</v>
      </c>
      <c r="O17" s="6" t="s">
        <v>34</v>
      </c>
      <c r="P17" s="6" t="s">
        <v>35</v>
      </c>
      <c r="Q17" s="6" t="s">
        <v>36</v>
      </c>
      <c r="R17" s="6" t="s">
        <v>37</v>
      </c>
      <c r="S17" s="6" t="s">
        <v>38</v>
      </c>
      <c r="T17" s="6" t="s">
        <v>39</v>
      </c>
      <c r="U17" s="6" t="s">
        <v>40</v>
      </c>
      <c r="V17" s="6" t="s">
        <v>41</v>
      </c>
      <c r="W17" s="6" t="s">
        <v>42</v>
      </c>
      <c r="X17" s="6" t="s">
        <v>43</v>
      </c>
      <c r="Y17" s="6" t="s">
        <v>44</v>
      </c>
      <c r="Z17" s="6" t="s">
        <v>45</v>
      </c>
      <c r="AA17" s="6">
        <v>1435.07</v>
      </c>
      <c r="AB17" s="6">
        <v>7.16</v>
      </c>
      <c r="AC17" s="25">
        <f t="shared" si="1"/>
        <v>10839.546875</v>
      </c>
      <c r="AD17" s="25">
        <f t="shared" si="0"/>
        <v>390223.6875</v>
      </c>
      <c r="AE17" s="13"/>
      <c r="AF17" s="13"/>
    </row>
    <row r="18" spans="1:32" ht="52.5" customHeight="1" x14ac:dyDescent="0.25">
      <c r="A18" s="11">
        <v>7</v>
      </c>
      <c r="B18" s="27" t="s">
        <v>65</v>
      </c>
      <c r="C18" s="27"/>
      <c r="D18" s="11" t="s">
        <v>49</v>
      </c>
      <c r="E18" s="12">
        <v>2</v>
      </c>
      <c r="F18" s="6">
        <v>109962.8</v>
      </c>
      <c r="G18" s="6">
        <v>83000</v>
      </c>
      <c r="H18" s="6">
        <v>105996</v>
      </c>
      <c r="I18" s="25">
        <f>196000/E18</f>
        <v>98000</v>
      </c>
      <c r="J18" s="6" t="s">
        <v>29</v>
      </c>
      <c r="K18" s="6" t="s">
        <v>30</v>
      </c>
      <c r="L18" s="6" t="s">
        <v>31</v>
      </c>
      <c r="M18" s="6" t="s">
        <v>32</v>
      </c>
      <c r="N18" s="6" t="s">
        <v>33</v>
      </c>
      <c r="O18" s="6" t="s">
        <v>34</v>
      </c>
      <c r="P18" s="6" t="s">
        <v>35</v>
      </c>
      <c r="Q18" s="6" t="s">
        <v>36</v>
      </c>
      <c r="R18" s="6" t="s">
        <v>37</v>
      </c>
      <c r="S18" s="6" t="s">
        <v>38</v>
      </c>
      <c r="T18" s="6" t="s">
        <v>39</v>
      </c>
      <c r="U18" s="6" t="s">
        <v>40</v>
      </c>
      <c r="V18" s="6" t="s">
        <v>41</v>
      </c>
      <c r="W18" s="6" t="s">
        <v>42</v>
      </c>
      <c r="X18" s="6" t="s">
        <v>43</v>
      </c>
      <c r="Y18" s="6" t="s">
        <v>44</v>
      </c>
      <c r="Z18" s="6" t="s">
        <v>45</v>
      </c>
      <c r="AA18" s="6">
        <v>5144.5600000000004</v>
      </c>
      <c r="AB18" s="6">
        <v>7.15</v>
      </c>
      <c r="AC18" s="25">
        <f t="shared" si="1"/>
        <v>99239.7</v>
      </c>
      <c r="AD18" s="25">
        <f t="shared" si="0"/>
        <v>198479.4</v>
      </c>
      <c r="AE18" s="13"/>
      <c r="AF18" s="13"/>
    </row>
    <row r="19" spans="1:32" ht="52.5" customHeight="1" x14ac:dyDescent="0.25">
      <c r="A19" s="11">
        <v>8</v>
      </c>
      <c r="B19" s="27" t="s">
        <v>66</v>
      </c>
      <c r="C19" s="27"/>
      <c r="D19" s="11" t="s">
        <v>49</v>
      </c>
      <c r="E19" s="12">
        <v>8</v>
      </c>
      <c r="F19" s="6">
        <v>47627.199999999997</v>
      </c>
      <c r="G19" s="6">
        <v>67000</v>
      </c>
      <c r="H19" s="6">
        <v>57325.56</v>
      </c>
      <c r="I19" s="25">
        <f>393999.98/E19</f>
        <v>49249.997499999998</v>
      </c>
      <c r="J19" s="6" t="s">
        <v>29</v>
      </c>
      <c r="K19" s="6" t="s">
        <v>30</v>
      </c>
      <c r="L19" s="6" t="s">
        <v>31</v>
      </c>
      <c r="M19" s="6" t="s">
        <v>32</v>
      </c>
      <c r="N19" s="6" t="s">
        <v>33</v>
      </c>
      <c r="O19" s="6" t="s">
        <v>34</v>
      </c>
      <c r="P19" s="6" t="s">
        <v>35</v>
      </c>
      <c r="Q19" s="6" t="s">
        <v>36</v>
      </c>
      <c r="R19" s="6" t="s">
        <v>37</v>
      </c>
      <c r="S19" s="6" t="s">
        <v>38</v>
      </c>
      <c r="T19" s="6" t="s">
        <v>39</v>
      </c>
      <c r="U19" s="6" t="s">
        <v>40</v>
      </c>
      <c r="V19" s="6" t="s">
        <v>41</v>
      </c>
      <c r="W19" s="6" t="s">
        <v>42</v>
      </c>
      <c r="X19" s="6" t="s">
        <v>43</v>
      </c>
      <c r="Y19" s="6" t="s">
        <v>44</v>
      </c>
      <c r="Z19" s="6" t="s">
        <v>45</v>
      </c>
      <c r="AA19" s="6">
        <v>11817.94</v>
      </c>
      <c r="AB19" s="6">
        <v>7.15</v>
      </c>
      <c r="AC19" s="25">
        <f t="shared" si="1"/>
        <v>55300.689375000002</v>
      </c>
      <c r="AD19" s="25">
        <f t="shared" si="0"/>
        <v>442405.51500000001</v>
      </c>
      <c r="AE19" s="13"/>
      <c r="AF19" s="13"/>
    </row>
    <row r="20" spans="1:32" x14ac:dyDescent="0.25">
      <c r="A20" s="37"/>
      <c r="B20" s="37"/>
      <c r="C20" s="37"/>
      <c r="D20" s="37"/>
      <c r="E20" s="37"/>
      <c r="F20" s="37"/>
      <c r="G20" s="37"/>
      <c r="H20" s="37"/>
      <c r="I20" s="37"/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C20" s="11" t="s">
        <v>46</v>
      </c>
      <c r="AD20" s="25">
        <f>AD12+AD13+AD14+AD15+AD16+AD17+AD18+AD19</f>
        <v>1448652.2850000001</v>
      </c>
      <c r="AF20" s="24"/>
    </row>
    <row r="21" spans="1:32" x14ac:dyDescent="0.25">
      <c r="A21" s="38" t="s">
        <v>69</v>
      </c>
      <c r="B21" s="39"/>
      <c r="C21" s="39"/>
      <c r="D21" s="39"/>
      <c r="E21" s="39"/>
      <c r="F21" s="39"/>
      <c r="G21" s="39"/>
      <c r="H21" s="39"/>
      <c r="I21" s="39"/>
      <c r="J21" s="39"/>
      <c r="K21" s="39"/>
      <c r="L21" s="39"/>
      <c r="M21" s="39"/>
      <c r="N21" s="39"/>
      <c r="O21" s="39"/>
      <c r="P21" s="39"/>
      <c r="Q21" s="39"/>
      <c r="R21" s="39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40"/>
    </row>
    <row r="22" spans="1:32" x14ac:dyDescent="0.25">
      <c r="A22" s="41"/>
      <c r="B22" s="41"/>
      <c r="C22" s="41"/>
      <c r="D22" s="41"/>
      <c r="E22" s="41"/>
      <c r="F22" s="41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1"/>
      <c r="U22" s="41"/>
      <c r="V22" s="41"/>
      <c r="W22" s="41"/>
      <c r="X22" s="41"/>
      <c r="Y22" s="41"/>
      <c r="Z22" s="41"/>
      <c r="AA22" s="41"/>
      <c r="AB22" s="41"/>
      <c r="AC22" s="41"/>
      <c r="AD22" s="41"/>
    </row>
    <row r="24" spans="1:32" x14ac:dyDescent="0.25">
      <c r="A24" s="41" t="s">
        <v>67</v>
      </c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1"/>
      <c r="R24" s="41"/>
      <c r="S24" s="41"/>
      <c r="T24" s="41"/>
      <c r="U24" s="41"/>
      <c r="V24" s="41"/>
      <c r="W24" s="41"/>
      <c r="X24" s="41"/>
      <c r="Y24" s="41"/>
      <c r="Z24" s="41"/>
      <c r="AA24" s="41"/>
      <c r="AB24" s="41"/>
      <c r="AC24" s="41"/>
      <c r="AD24" s="41"/>
    </row>
    <row r="25" spans="1:32" x14ac:dyDescent="0.25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</row>
    <row r="26" spans="1:32" x14ac:dyDescent="0.25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</row>
    <row r="27" spans="1:32" ht="15.75" thickBot="1" x14ac:dyDescent="0.3">
      <c r="A27" s="1"/>
      <c r="B27" s="1"/>
      <c r="C27" s="1"/>
      <c r="D27" s="1"/>
      <c r="E27" s="1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</row>
    <row r="28" spans="1:32" ht="45.75" customHeight="1" thickBot="1" x14ac:dyDescent="0.3">
      <c r="A28" s="43" t="s">
        <v>58</v>
      </c>
      <c r="B28" s="44"/>
      <c r="C28" s="44"/>
      <c r="D28" s="14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32" x14ac:dyDescent="0.25">
      <c r="A29" s="45"/>
      <c r="B29" s="46"/>
      <c r="C29" s="46"/>
      <c r="D29" s="15"/>
      <c r="E29" s="16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32" ht="15.75" thickBot="1" x14ac:dyDescent="0.3">
      <c r="A30" s="47" t="s">
        <v>47</v>
      </c>
      <c r="B30" s="48"/>
      <c r="C30" s="48"/>
      <c r="D30" s="17"/>
      <c r="E30" s="16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32" x14ac:dyDescent="0.25">
      <c r="A31" s="45" t="s">
        <v>57</v>
      </c>
      <c r="B31" s="46"/>
      <c r="C31" s="46"/>
      <c r="D31" s="18"/>
      <c r="E31" s="16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32" ht="16.5" thickBot="1" x14ac:dyDescent="0.3">
      <c r="A32" s="35" t="s">
        <v>48</v>
      </c>
      <c r="B32" s="36"/>
      <c r="C32" s="36"/>
      <c r="D32" s="19"/>
      <c r="E32" s="20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  <c r="S32" s="21"/>
      <c r="T32" s="21"/>
      <c r="U32" s="21"/>
      <c r="V32" s="21"/>
      <c r="W32" s="21"/>
      <c r="X32" s="21"/>
      <c r="Y32" s="21"/>
      <c r="Z32" s="21"/>
      <c r="AA32" s="3"/>
      <c r="AB32" s="3"/>
      <c r="AC32" s="3"/>
    </row>
    <row r="33" spans="1:29" ht="15.75" x14ac:dyDescent="0.25">
      <c r="A33" s="22"/>
      <c r="B33" s="22"/>
      <c r="C33" s="22"/>
      <c r="D33" s="22"/>
      <c r="E33" s="20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  <c r="S33" s="21"/>
      <c r="T33" s="21"/>
      <c r="U33" s="21"/>
      <c r="V33" s="21"/>
      <c r="W33" s="21"/>
      <c r="X33" s="21"/>
      <c r="Y33" s="21"/>
      <c r="Z33" s="21"/>
      <c r="AA33" s="3"/>
      <c r="AB33" s="3"/>
      <c r="AC33" s="3"/>
    </row>
    <row r="34" spans="1:29" ht="15.75" x14ac:dyDescent="0.25">
      <c r="A34" s="23" t="s">
        <v>0</v>
      </c>
    </row>
  </sheetData>
  <mergeCells count="31">
    <mergeCell ref="B18:C18"/>
    <mergeCell ref="B19:C19"/>
    <mergeCell ref="B12:C12"/>
    <mergeCell ref="B13:C13"/>
    <mergeCell ref="B14:C14"/>
    <mergeCell ref="B15:C15"/>
    <mergeCell ref="B16:C16"/>
    <mergeCell ref="B17:C17"/>
    <mergeCell ref="A32:C32"/>
    <mergeCell ref="A20:AA20"/>
    <mergeCell ref="A21:AD21"/>
    <mergeCell ref="A24:AD24"/>
    <mergeCell ref="A25:AD25"/>
    <mergeCell ref="A26:AD26"/>
    <mergeCell ref="A28:C28"/>
    <mergeCell ref="A29:C29"/>
    <mergeCell ref="A30:C30"/>
    <mergeCell ref="A31:C31"/>
    <mergeCell ref="A22:AD22"/>
    <mergeCell ref="A8:AD8"/>
    <mergeCell ref="A3:AD3"/>
    <mergeCell ref="A6:B6"/>
    <mergeCell ref="C6:AD6"/>
    <mergeCell ref="A7:B7"/>
    <mergeCell ref="C7:AD7"/>
    <mergeCell ref="A9:AD9"/>
    <mergeCell ref="A10:A11"/>
    <mergeCell ref="B10:C11"/>
    <mergeCell ref="D10:D11"/>
    <mergeCell ref="E10:E11"/>
    <mergeCell ref="AC10:AC11"/>
  </mergeCells>
  <phoneticPr fontId="15" type="noConversion"/>
  <pageMargins left="0.25" right="0.25" top="0.75" bottom="0.75" header="0.3" footer="0.3"/>
  <pageSetup paperSize="9" scale="61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2026-04-24T04:39:24Z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