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0730" windowHeight="11760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S39" i="1"/>
  <c r="S38"/>
  <c r="Q38"/>
  <c r="L38"/>
  <c r="M38" s="1"/>
  <c r="N38"/>
  <c r="O38"/>
  <c r="O39"/>
  <c r="P39"/>
  <c r="Q39"/>
  <c r="Q37"/>
  <c r="N37"/>
  <c r="O37" s="1"/>
  <c r="S37" s="1"/>
  <c r="L37"/>
  <c r="L36"/>
  <c r="S16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N17"/>
  <c r="O17" s="1"/>
  <c r="S17" s="1"/>
  <c r="N18"/>
  <c r="O18" s="1"/>
  <c r="N19"/>
  <c r="O19" s="1"/>
  <c r="N20"/>
  <c r="O20" s="1"/>
  <c r="S20" s="1"/>
  <c r="N21"/>
  <c r="O21" s="1"/>
  <c r="S21" s="1"/>
  <c r="N22"/>
  <c r="O22" s="1"/>
  <c r="N23"/>
  <c r="O23" s="1"/>
  <c r="S23" s="1"/>
  <c r="N24"/>
  <c r="O24" s="1"/>
  <c r="N25"/>
  <c r="O25" s="1"/>
  <c r="S25" s="1"/>
  <c r="N26"/>
  <c r="O26" s="1"/>
  <c r="S26" s="1"/>
  <c r="N27"/>
  <c r="O27" s="1"/>
  <c r="N28"/>
  <c r="O28" s="1"/>
  <c r="S28" s="1"/>
  <c r="N29"/>
  <c r="O29" s="1"/>
  <c r="N30"/>
  <c r="O30" s="1"/>
  <c r="N31"/>
  <c r="O31" s="1"/>
  <c r="S31" s="1"/>
  <c r="N32"/>
  <c r="O32" s="1"/>
  <c r="S32" s="1"/>
  <c r="N33"/>
  <c r="O33" s="1"/>
  <c r="S33" s="1"/>
  <c r="N34"/>
  <c r="O34" s="1"/>
  <c r="N35"/>
  <c r="O35" s="1"/>
  <c r="N36"/>
  <c r="O36" s="1"/>
  <c r="S36" s="1"/>
  <c r="L17"/>
  <c r="L18"/>
  <c r="L19"/>
  <c r="L20"/>
  <c r="M20" s="1"/>
  <c r="L21"/>
  <c r="L22"/>
  <c r="L23"/>
  <c r="L24"/>
  <c r="M24" s="1"/>
  <c r="L25"/>
  <c r="M25" s="1"/>
  <c r="L26"/>
  <c r="M26" s="1"/>
  <c r="L27"/>
  <c r="L28"/>
  <c r="M28" s="1"/>
  <c r="L29"/>
  <c r="L30"/>
  <c r="L31"/>
  <c r="L32"/>
  <c r="M32" s="1"/>
  <c r="L33"/>
  <c r="M33" s="1"/>
  <c r="L34"/>
  <c r="L35"/>
  <c r="L16"/>
  <c r="M16" s="1"/>
  <c r="N16"/>
  <c r="O16" s="1"/>
  <c r="Q13"/>
  <c r="Q14"/>
  <c r="Q15"/>
  <c r="N13"/>
  <c r="N14"/>
  <c r="O14" s="1"/>
  <c r="N15"/>
  <c r="O15" s="1"/>
  <c r="L13"/>
  <c r="L14"/>
  <c r="L15"/>
  <c r="Q12"/>
  <c r="N12"/>
  <c r="O12" s="1"/>
  <c r="L12"/>
  <c r="M37" l="1"/>
  <c r="M36"/>
  <c r="S35"/>
  <c r="M35"/>
  <c r="S34"/>
  <c r="M34"/>
  <c r="M31"/>
  <c r="S30"/>
  <c r="S29"/>
  <c r="M30"/>
  <c r="M29"/>
  <c r="M27"/>
  <c r="S27"/>
  <c r="S24"/>
  <c r="M23"/>
  <c r="S22"/>
  <c r="M22"/>
  <c r="M21"/>
  <c r="S19"/>
  <c r="M19"/>
  <c r="S18"/>
  <c r="M18"/>
  <c r="M17"/>
  <c r="S15"/>
  <c r="M13"/>
  <c r="O13"/>
  <c r="S13" s="1"/>
  <c r="M15"/>
  <c r="S14"/>
  <c r="M14"/>
  <c r="S12"/>
  <c r="M12"/>
</calcChain>
</file>

<file path=xl/sharedStrings.xml><?xml version="1.0" encoding="utf-8"?>
<sst xmlns="http://schemas.openxmlformats.org/spreadsheetml/2006/main" count="94" uniqueCount="65">
  <si>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</si>
  <si>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</si>
  <si>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</si>
  <si>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</si>
  <si>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</si>
  <si>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</si>
  <si>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</si>
  <si>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</si>
  <si>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</si>
  <si>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</si>
  <si>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</si>
  <si>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</si>
  <si>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</si>
  <si>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</si>
  <si>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</si>
  <si>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</si>
  <si>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</si>
  <si>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</si>
  <si>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</si>
  <si>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</si>
  <si>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</si>
  <si>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</si>
  <si>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</si>
  <si>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</si>
  <si>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</si>
  <si>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</si>
  <si>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</si>
  <si>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</si>
  <si>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</si>
  <si>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</si>
  <si>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</si>
  <si>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Поставщик 4</t>
  </si>
  <si>
    <t>Поставщик 5</t>
  </si>
  <si>
    <t>кг</t>
  </si>
  <si>
    <t>Набивка сальниковая АФТ 18мм</t>
  </si>
  <si>
    <t>Набивка сальниковая АФТ 14мм</t>
  </si>
  <si>
    <t>Набивка сальниковая АФТ 12мм</t>
  </si>
  <si>
    <t>Набивка сальниковая АФТ 10мм</t>
  </si>
  <si>
    <t>Набивка сальниковая АФТ 8мм</t>
  </si>
  <si>
    <t>Набивка сальниковая АП-31 10мм</t>
  </si>
  <si>
    <t>Набивка сальниковая АГИ 12*12</t>
  </si>
  <si>
    <t>Набивка сальниковая АГИ 18*18</t>
  </si>
  <si>
    <t>Паронит ПОН-Б 3,0мм 1500х1000</t>
  </si>
  <si>
    <t>Паронит ПОН-Б 2,0мм 1500х1000</t>
  </si>
  <si>
    <t>Фторопласт стержневой 30х1000</t>
  </si>
  <si>
    <t>Фторопласт стержневой 20х1000</t>
  </si>
  <si>
    <t>Паронит ПОН-Б 5,0мм 1500х1000</t>
  </si>
  <si>
    <t>Паронит ПОН-Б 4,0мм 1500х1000</t>
  </si>
  <si>
    <t>Паронит ПОН-Б 1,0мм 1500х1000</t>
  </si>
  <si>
    <t>Пластина ТМКЩ-С 50мм (720х720)</t>
  </si>
  <si>
    <t>Пластина ТМКЩ-С 10мм (720х720)</t>
  </si>
  <si>
    <t>Ремень клиновый А-900</t>
  </si>
  <si>
    <t>Ремень клиновый А-1400</t>
  </si>
  <si>
    <t>Ремень клиновый А-1600</t>
  </si>
  <si>
    <t>Ремень клиновый А-2500</t>
  </si>
  <si>
    <t>Ремень клиновый профиль С(В), L=4000мм</t>
  </si>
  <si>
    <t>Рукав I-9-0,63-ХЛ (ацитилен,пропан)</t>
  </si>
  <si>
    <t>Рукав III-9-2,0-ХЛ (кислород)</t>
  </si>
  <si>
    <t>Рукав высокого давления РВД 2SN DN25 P=210 L=2300мм</t>
  </si>
  <si>
    <t>м</t>
  </si>
  <si>
    <t>поставку РТИ-асботехнических  для нужд ООО "УСТЬ-КУТСКИЕ ТЕПЛОВЫЕ СЕТИ И КОТЕЛЬНЫЕ"</t>
  </si>
  <si>
    <t>Вставка в плиту NT150 S DN150/50</t>
  </si>
  <si>
    <t>На основании проведенного анализа рынка и расчетов, НМЦК с доставкой составляет:269 194 рублей.</t>
  </si>
  <si>
    <t>Дата подготовки обоснования НМЦК:24.04.2026</t>
  </si>
  <si>
    <t>Манжета армированя (САЛЬНИК)</t>
  </si>
</sst>
</file>

<file path=xl/styles.xml><?xml version="1.0" encoding="utf-8"?>
<styleSheet xmlns="http://schemas.openxmlformats.org/spreadsheetml/2006/main">
  <numFmts count="5">
    <numFmt numFmtId="42" formatCode="_-* #,##0\ &quot;₽&quot;_-;\-* #,##0\ &quot;₽&quot;_-;_-* &quot;-&quot;\ &quot;₽&quot;_-;_-@_-"/>
    <numFmt numFmtId="164" formatCode="#,##0.00#########"/>
    <numFmt numFmtId="165" formatCode="0.000"/>
    <numFmt numFmtId="166" formatCode="#,##0.0000"/>
    <numFmt numFmtId="167" formatCode="0.0"/>
  </numFmts>
  <fonts count="1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75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vertical="top"/>
    </xf>
    <xf numFmtId="2" fontId="13" fillId="0" borderId="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vertical="top"/>
    </xf>
    <xf numFmtId="166" fontId="5" fillId="0" borderId="1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2" fontId="1" fillId="0" borderId="14" xfId="0" applyNumberFormat="1" applyFont="1" applyFill="1" applyBorder="1" applyAlignment="1">
      <alignment horizontal="center" vertical="top"/>
    </xf>
    <xf numFmtId="4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right" vertical="center"/>
    </xf>
    <xf numFmtId="167" fontId="5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2"/>
  <sheetViews>
    <sheetView tabSelected="1" view="pageBreakPreview" topLeftCell="A27" zoomScale="60" zoomScaleNormal="100" workbookViewId="0">
      <selection activeCell="S39" sqref="S39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5.7109375" style="3" customWidth="1"/>
    <col min="4" max="4" width="8.42578125" style="3" customWidth="1"/>
    <col min="5" max="5" width="10.28515625" style="3" customWidth="1"/>
    <col min="6" max="6" width="8.85546875" style="3" customWidth="1"/>
    <col min="7" max="8" width="22" style="12" customWidth="1"/>
    <col min="9" max="9" width="21" style="12" customWidth="1"/>
    <col min="10" max="10" width="14.5703125" style="12" customWidth="1"/>
    <col min="11" max="11" width="20.28515625" style="12" customWidth="1"/>
    <col min="12" max="12" width="26.28515625" style="12" customWidth="1"/>
    <col min="13" max="13" width="21.140625" style="12" customWidth="1"/>
    <col min="14" max="15" width="15.140625" style="12" customWidth="1"/>
    <col min="16" max="16" width="10" style="12" customWidth="1"/>
    <col min="17" max="17" width="15.140625" style="12" customWidth="1"/>
    <col min="18" max="18" width="12.7109375" style="12" customWidth="1"/>
    <col min="19" max="19" width="27.7109375" style="3" customWidth="1"/>
    <col min="20" max="20" width="18.42578125" style="3" customWidth="1"/>
    <col min="21" max="1014" width="9.140625" style="3" customWidth="1"/>
    <col min="1015" max="16384" width="9" style="3"/>
  </cols>
  <sheetData>
    <row r="1" spans="1:19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6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</row>
    <row r="6" spans="1:19" ht="24.75" customHeight="1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52"/>
      <c r="P6" s="52"/>
      <c r="Q6" s="52"/>
      <c r="R6" s="52"/>
      <c r="S6" s="45"/>
    </row>
    <row r="7" spans="1:19" ht="42" customHeight="1">
      <c r="A7" s="45" t="s">
        <v>21</v>
      </c>
      <c r="B7" s="45"/>
      <c r="C7" s="53" t="s">
        <v>22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4"/>
      <c r="Q7" s="54"/>
      <c r="R7" s="54"/>
      <c r="S7" s="53"/>
    </row>
    <row r="8" spans="1:19" ht="43.5" customHeight="1">
      <c r="A8" s="47" t="s">
        <v>60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</row>
    <row r="9" spans="1:19" ht="125.25" customHeight="1">
      <c r="A9" s="43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4"/>
      <c r="P9" s="44"/>
      <c r="Q9" s="44"/>
      <c r="R9" s="44"/>
      <c r="S9" s="43"/>
    </row>
    <row r="10" spans="1:19" ht="51" customHeight="1">
      <c r="A10" s="45" t="s">
        <v>4</v>
      </c>
      <c r="B10" s="45" t="s">
        <v>5</v>
      </c>
      <c r="C10" s="45"/>
      <c r="D10" s="46" t="s">
        <v>6</v>
      </c>
      <c r="E10" s="45" t="s">
        <v>7</v>
      </c>
      <c r="F10" s="46" t="s">
        <v>8</v>
      </c>
      <c r="G10" s="6" t="s">
        <v>18</v>
      </c>
      <c r="H10" s="6" t="s">
        <v>19</v>
      </c>
      <c r="I10" s="6" t="s">
        <v>20</v>
      </c>
      <c r="J10" s="6" t="s">
        <v>31</v>
      </c>
      <c r="K10" s="6" t="s">
        <v>32</v>
      </c>
      <c r="L10" s="7" t="s">
        <v>9</v>
      </c>
      <c r="M10" s="7" t="s">
        <v>10</v>
      </c>
      <c r="N10" s="46" t="s">
        <v>23</v>
      </c>
      <c r="O10" s="8" t="s">
        <v>11</v>
      </c>
      <c r="P10" s="8" t="s">
        <v>27</v>
      </c>
      <c r="Q10" s="27" t="s">
        <v>28</v>
      </c>
      <c r="R10" s="27" t="s">
        <v>29</v>
      </c>
      <c r="S10" s="27" t="s">
        <v>30</v>
      </c>
    </row>
    <row r="11" spans="1:19" ht="45" customHeight="1">
      <c r="A11" s="45"/>
      <c r="B11" s="45"/>
      <c r="C11" s="45"/>
      <c r="D11" s="46"/>
      <c r="E11" s="45"/>
      <c r="F11" s="46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9"/>
      <c r="M11" s="9"/>
      <c r="N11" s="46"/>
      <c r="O11" s="10"/>
      <c r="P11" s="26"/>
      <c r="Q11" s="23"/>
      <c r="R11" s="23"/>
      <c r="S11" s="10"/>
    </row>
    <row r="12" spans="1:19" ht="45" customHeight="1">
      <c r="A12" s="28">
        <v>1</v>
      </c>
      <c r="B12" s="41" t="s">
        <v>34</v>
      </c>
      <c r="C12" s="42"/>
      <c r="D12" s="29"/>
      <c r="E12" s="38" t="s">
        <v>33</v>
      </c>
      <c r="F12" s="23">
        <v>25</v>
      </c>
      <c r="G12" s="24">
        <v>620</v>
      </c>
      <c r="H12" s="24">
        <v>600</v>
      </c>
      <c r="I12" s="24">
        <v>613</v>
      </c>
      <c r="J12" s="24">
        <v>670</v>
      </c>
      <c r="K12" s="24">
        <v>650</v>
      </c>
      <c r="L12" s="30">
        <f>STDEV(G12:K12)</f>
        <v>28.66705426094541</v>
      </c>
      <c r="M12" s="30">
        <f>(L12/N12)*100</f>
        <v>4.5459965526396147</v>
      </c>
      <c r="N12" s="23">
        <f>(G12+H12+I12+J12+K12)/5</f>
        <v>630.6</v>
      </c>
      <c r="O12" s="26">
        <f>F12*N12</f>
        <v>15765</v>
      </c>
      <c r="P12" s="31">
        <v>2.5000000000000001E-2</v>
      </c>
      <c r="Q12" s="23">
        <f>P12*R12</f>
        <v>1250</v>
      </c>
      <c r="R12" s="23">
        <v>50000</v>
      </c>
      <c r="S12" s="36">
        <f>O12+Q12</f>
        <v>17015</v>
      </c>
    </row>
    <row r="13" spans="1:19" ht="45" customHeight="1">
      <c r="A13" s="34"/>
      <c r="B13" s="71" t="s">
        <v>35</v>
      </c>
      <c r="C13" s="72"/>
      <c r="D13" s="29"/>
      <c r="E13" s="35" t="s">
        <v>33</v>
      </c>
      <c r="F13" s="23">
        <v>15</v>
      </c>
      <c r="G13" s="24">
        <v>600</v>
      </c>
      <c r="H13" s="24">
        <v>598</v>
      </c>
      <c r="I13" s="24">
        <v>610</v>
      </c>
      <c r="J13" s="24">
        <v>589</v>
      </c>
      <c r="K13" s="24">
        <v>599</v>
      </c>
      <c r="L13" s="30">
        <f t="shared" ref="L13:L38" si="0">STDEV(G13:K13)</f>
        <v>7.4632432628188958</v>
      </c>
      <c r="M13" s="30">
        <f t="shared" ref="M13:M38" si="1">(L13/N13)*100</f>
        <v>1.2455345899230466</v>
      </c>
      <c r="N13" s="23">
        <f t="shared" ref="N13:N38" si="2">(G13+H13+I13+J13+K13)/5</f>
        <v>599.20000000000005</v>
      </c>
      <c r="O13" s="26">
        <f t="shared" ref="O13:O38" si="3">F13*N13</f>
        <v>8988</v>
      </c>
      <c r="P13" s="31">
        <v>1.4999999999999999E-2</v>
      </c>
      <c r="Q13" s="23">
        <f t="shared" ref="Q13:Q38" si="4">P13*R13</f>
        <v>750</v>
      </c>
      <c r="R13" s="23">
        <v>50000</v>
      </c>
      <c r="S13" s="36">
        <f t="shared" ref="S13:S38" si="5">O13+Q13</f>
        <v>9738</v>
      </c>
    </row>
    <row r="14" spans="1:19" ht="45" customHeight="1">
      <c r="A14" s="34"/>
      <c r="B14" s="41" t="s">
        <v>36</v>
      </c>
      <c r="C14" s="42"/>
      <c r="D14" s="29"/>
      <c r="E14" s="35" t="s">
        <v>33</v>
      </c>
      <c r="F14" s="23">
        <v>15</v>
      </c>
      <c r="G14" s="24">
        <v>554</v>
      </c>
      <c r="H14" s="24">
        <v>555</v>
      </c>
      <c r="I14" s="24">
        <v>523</v>
      </c>
      <c r="J14" s="24">
        <v>545</v>
      </c>
      <c r="K14" s="24">
        <v>575</v>
      </c>
      <c r="L14" s="30">
        <f t="shared" si="0"/>
        <v>18.836135484753456</v>
      </c>
      <c r="M14" s="30">
        <f t="shared" si="1"/>
        <v>3.4222629877822417</v>
      </c>
      <c r="N14" s="23">
        <f t="shared" si="2"/>
        <v>550.4</v>
      </c>
      <c r="O14" s="26">
        <f t="shared" si="3"/>
        <v>8256</v>
      </c>
      <c r="P14" s="31">
        <v>1.4999999999999999E-2</v>
      </c>
      <c r="Q14" s="23">
        <f t="shared" si="4"/>
        <v>750</v>
      </c>
      <c r="R14" s="23">
        <v>50000</v>
      </c>
      <c r="S14" s="36">
        <f t="shared" si="5"/>
        <v>9006</v>
      </c>
    </row>
    <row r="15" spans="1:19" ht="45" customHeight="1">
      <c r="A15" s="34"/>
      <c r="B15" s="41" t="s">
        <v>37</v>
      </c>
      <c r="C15" s="42"/>
      <c r="D15" s="29"/>
      <c r="E15" s="35" t="s">
        <v>33</v>
      </c>
      <c r="F15" s="23">
        <v>15</v>
      </c>
      <c r="G15" s="24">
        <v>1000</v>
      </c>
      <c r="H15" s="24">
        <v>987</v>
      </c>
      <c r="I15" s="24">
        <v>997</v>
      </c>
      <c r="J15" s="24">
        <v>1011</v>
      </c>
      <c r="K15" s="24">
        <v>999</v>
      </c>
      <c r="L15" s="30">
        <f t="shared" si="0"/>
        <v>8.5556998544802543</v>
      </c>
      <c r="M15" s="30">
        <f t="shared" si="1"/>
        <v>0.85659790293154336</v>
      </c>
      <c r="N15" s="23">
        <f t="shared" si="2"/>
        <v>998.8</v>
      </c>
      <c r="O15" s="26">
        <f t="shared" si="3"/>
        <v>14982</v>
      </c>
      <c r="P15" s="31">
        <v>1.4999999999999999E-2</v>
      </c>
      <c r="Q15" s="23">
        <f t="shared" si="4"/>
        <v>750</v>
      </c>
      <c r="R15" s="23">
        <v>50000</v>
      </c>
      <c r="S15" s="36">
        <f t="shared" si="5"/>
        <v>15732</v>
      </c>
    </row>
    <row r="16" spans="1:19" ht="45" customHeight="1">
      <c r="A16" s="38"/>
      <c r="B16" s="41" t="s">
        <v>38</v>
      </c>
      <c r="C16" s="42"/>
      <c r="D16" s="29"/>
      <c r="E16" s="38" t="s">
        <v>33</v>
      </c>
      <c r="F16" s="23">
        <v>10</v>
      </c>
      <c r="G16" s="24">
        <v>619</v>
      </c>
      <c r="H16" s="24">
        <v>624</v>
      </c>
      <c r="I16" s="24">
        <v>637</v>
      </c>
      <c r="J16" s="24">
        <v>654</v>
      </c>
      <c r="K16" s="24">
        <v>625</v>
      </c>
      <c r="L16" s="30">
        <f t="shared" si="0"/>
        <v>14.060583202698657</v>
      </c>
      <c r="M16" s="30">
        <f t="shared" si="1"/>
        <v>2.2254800890627822</v>
      </c>
      <c r="N16" s="23">
        <f t="shared" si="2"/>
        <v>631.79999999999995</v>
      </c>
      <c r="O16" s="26">
        <f t="shared" si="3"/>
        <v>6318</v>
      </c>
      <c r="P16" s="31">
        <v>0.01</v>
      </c>
      <c r="Q16" s="23">
        <f t="shared" si="4"/>
        <v>500</v>
      </c>
      <c r="R16" s="23">
        <v>50000</v>
      </c>
      <c r="S16" s="36">
        <f t="shared" si="5"/>
        <v>6818</v>
      </c>
    </row>
    <row r="17" spans="1:19" ht="45" customHeight="1">
      <c r="A17" s="38"/>
      <c r="B17" s="41" t="s">
        <v>39</v>
      </c>
      <c r="C17" s="42"/>
      <c r="D17" s="29"/>
      <c r="E17" s="38" t="s">
        <v>33</v>
      </c>
      <c r="F17" s="23">
        <v>10</v>
      </c>
      <c r="G17" s="24">
        <v>505</v>
      </c>
      <c r="H17" s="24">
        <v>515</v>
      </c>
      <c r="I17" s="24">
        <v>497</v>
      </c>
      <c r="J17" s="24">
        <v>517</v>
      </c>
      <c r="K17" s="24">
        <v>575</v>
      </c>
      <c r="L17" s="30">
        <f t="shared" si="0"/>
        <v>30.809089567853373</v>
      </c>
      <c r="M17" s="30">
        <f t="shared" si="1"/>
        <v>5.9043866553954345</v>
      </c>
      <c r="N17" s="23">
        <f t="shared" si="2"/>
        <v>521.79999999999995</v>
      </c>
      <c r="O17" s="26">
        <f t="shared" si="3"/>
        <v>5218</v>
      </c>
      <c r="P17" s="31">
        <v>0.01</v>
      </c>
      <c r="Q17" s="23">
        <f t="shared" si="4"/>
        <v>500</v>
      </c>
      <c r="R17" s="23">
        <v>50000</v>
      </c>
      <c r="S17" s="36">
        <f t="shared" si="5"/>
        <v>5718</v>
      </c>
    </row>
    <row r="18" spans="1:19" ht="45" customHeight="1">
      <c r="A18" s="38"/>
      <c r="B18" s="41" t="s">
        <v>40</v>
      </c>
      <c r="C18" s="42"/>
      <c r="D18" s="29"/>
      <c r="E18" s="38" t="s">
        <v>33</v>
      </c>
      <c r="F18" s="23">
        <v>10</v>
      </c>
      <c r="G18" s="24">
        <v>879</v>
      </c>
      <c r="H18" s="24">
        <v>901</v>
      </c>
      <c r="I18" s="24">
        <v>991</v>
      </c>
      <c r="J18" s="24">
        <v>995</v>
      </c>
      <c r="K18" s="24">
        <v>902</v>
      </c>
      <c r="L18" s="30">
        <f t="shared" si="0"/>
        <v>55.01636120282808</v>
      </c>
      <c r="M18" s="30">
        <f t="shared" si="1"/>
        <v>5.8929264356071211</v>
      </c>
      <c r="N18" s="23">
        <f t="shared" si="2"/>
        <v>933.6</v>
      </c>
      <c r="O18" s="26">
        <f t="shared" si="3"/>
        <v>9336</v>
      </c>
      <c r="P18" s="31">
        <v>0.01</v>
      </c>
      <c r="Q18" s="23">
        <f t="shared" si="4"/>
        <v>500</v>
      </c>
      <c r="R18" s="23">
        <v>50000</v>
      </c>
      <c r="S18" s="36">
        <f t="shared" si="5"/>
        <v>9836</v>
      </c>
    </row>
    <row r="19" spans="1:19" ht="45" customHeight="1">
      <c r="A19" s="38"/>
      <c r="B19" s="41" t="s">
        <v>41</v>
      </c>
      <c r="C19" s="42"/>
      <c r="D19" s="29"/>
      <c r="E19" s="38" t="s">
        <v>33</v>
      </c>
      <c r="F19" s="23">
        <v>10</v>
      </c>
      <c r="G19" s="24">
        <v>1070</v>
      </c>
      <c r="H19" s="24">
        <v>1000</v>
      </c>
      <c r="I19" s="24">
        <v>989</v>
      </c>
      <c r="J19" s="24">
        <v>987</v>
      </c>
      <c r="K19" s="24">
        <v>879</v>
      </c>
      <c r="L19" s="30">
        <f t="shared" si="0"/>
        <v>68.384939862516518</v>
      </c>
      <c r="M19" s="30">
        <f t="shared" si="1"/>
        <v>6.9426334885803573</v>
      </c>
      <c r="N19" s="23">
        <f t="shared" si="2"/>
        <v>985</v>
      </c>
      <c r="O19" s="26">
        <f t="shared" si="3"/>
        <v>9850</v>
      </c>
      <c r="P19" s="31">
        <v>0.01</v>
      </c>
      <c r="Q19" s="23">
        <f t="shared" si="4"/>
        <v>500</v>
      </c>
      <c r="R19" s="23">
        <v>50000</v>
      </c>
      <c r="S19" s="36">
        <f t="shared" si="5"/>
        <v>10350</v>
      </c>
    </row>
    <row r="20" spans="1:19" ht="45" customHeight="1">
      <c r="A20" s="38"/>
      <c r="B20" s="41" t="s">
        <v>44</v>
      </c>
      <c r="C20" s="42"/>
      <c r="D20" s="29"/>
      <c r="E20" s="38" t="s">
        <v>33</v>
      </c>
      <c r="F20" s="23">
        <v>1</v>
      </c>
      <c r="G20" s="24">
        <v>965</v>
      </c>
      <c r="H20" s="24">
        <v>980</v>
      </c>
      <c r="I20" s="24">
        <v>850</v>
      </c>
      <c r="J20" s="24">
        <v>998</v>
      </c>
      <c r="K20" s="24">
        <v>979</v>
      </c>
      <c r="L20" s="30">
        <f t="shared" si="0"/>
        <v>59.525624734227243</v>
      </c>
      <c r="M20" s="30">
        <f t="shared" si="1"/>
        <v>6.2369682244580096</v>
      </c>
      <c r="N20" s="23">
        <f t="shared" si="2"/>
        <v>954.4</v>
      </c>
      <c r="O20" s="26">
        <f t="shared" si="3"/>
        <v>954.4</v>
      </c>
      <c r="P20" s="31">
        <v>1E-3</v>
      </c>
      <c r="Q20" s="23">
        <f t="shared" si="4"/>
        <v>50</v>
      </c>
      <c r="R20" s="23">
        <v>50000</v>
      </c>
      <c r="S20" s="36">
        <f t="shared" si="5"/>
        <v>1004.4</v>
      </c>
    </row>
    <row r="21" spans="1:19" ht="45" customHeight="1">
      <c r="A21" s="38"/>
      <c r="B21" s="41" t="s">
        <v>45</v>
      </c>
      <c r="C21" s="42"/>
      <c r="D21" s="29"/>
      <c r="E21" s="38" t="s">
        <v>33</v>
      </c>
      <c r="F21" s="23">
        <v>2</v>
      </c>
      <c r="G21" s="24">
        <v>627</v>
      </c>
      <c r="H21" s="24">
        <v>639</v>
      </c>
      <c r="I21" s="24">
        <v>634</v>
      </c>
      <c r="J21" s="24">
        <v>650</v>
      </c>
      <c r="K21" s="24">
        <v>651</v>
      </c>
      <c r="L21" s="30">
        <f t="shared" si="0"/>
        <v>10.329569206893947</v>
      </c>
      <c r="M21" s="30">
        <f t="shared" si="1"/>
        <v>1.6134909726482265</v>
      </c>
      <c r="N21" s="23">
        <f t="shared" si="2"/>
        <v>640.20000000000005</v>
      </c>
      <c r="O21" s="26">
        <f t="shared" si="3"/>
        <v>1280.4000000000001</v>
      </c>
      <c r="P21" s="31">
        <v>2E-3</v>
      </c>
      <c r="Q21" s="23">
        <f t="shared" si="4"/>
        <v>100</v>
      </c>
      <c r="R21" s="23">
        <v>50000</v>
      </c>
      <c r="S21" s="36">
        <f t="shared" si="5"/>
        <v>1380.4</v>
      </c>
    </row>
    <row r="22" spans="1:19" ht="45" customHeight="1">
      <c r="A22" s="38"/>
      <c r="B22" s="41" t="s">
        <v>46</v>
      </c>
      <c r="C22" s="42"/>
      <c r="D22" s="29"/>
      <c r="E22" s="38" t="s">
        <v>33</v>
      </c>
      <c r="F22" s="23">
        <v>50</v>
      </c>
      <c r="G22" s="24">
        <v>116</v>
      </c>
      <c r="H22" s="24">
        <v>120</v>
      </c>
      <c r="I22" s="24">
        <v>121</v>
      </c>
      <c r="J22" s="24">
        <v>118</v>
      </c>
      <c r="K22" s="24">
        <v>200</v>
      </c>
      <c r="L22" s="30">
        <f t="shared" si="0"/>
        <v>36.386810797320507</v>
      </c>
      <c r="M22" s="30">
        <f t="shared" si="1"/>
        <v>26.953193183200376</v>
      </c>
      <c r="N22" s="23">
        <f t="shared" si="2"/>
        <v>135</v>
      </c>
      <c r="O22" s="26">
        <f t="shared" si="3"/>
        <v>6750</v>
      </c>
      <c r="P22" s="31">
        <v>0.05</v>
      </c>
      <c r="Q22" s="23">
        <f t="shared" si="4"/>
        <v>2500</v>
      </c>
      <c r="R22" s="23">
        <v>50000</v>
      </c>
      <c r="S22" s="36">
        <f t="shared" si="5"/>
        <v>9250</v>
      </c>
    </row>
    <row r="23" spans="1:19" ht="45" customHeight="1">
      <c r="A23" s="38"/>
      <c r="B23" s="41" t="s">
        <v>47</v>
      </c>
      <c r="C23" s="42"/>
      <c r="D23" s="29"/>
      <c r="E23" s="38" t="s">
        <v>33</v>
      </c>
      <c r="F23" s="23">
        <v>150</v>
      </c>
      <c r="G23" s="24">
        <v>136</v>
      </c>
      <c r="H23" s="24">
        <v>138</v>
      </c>
      <c r="I23" s="24">
        <v>140</v>
      </c>
      <c r="J23" s="24">
        <v>140</v>
      </c>
      <c r="K23" s="24">
        <v>139</v>
      </c>
      <c r="L23" s="30">
        <f t="shared" si="0"/>
        <v>1.6733200530679337</v>
      </c>
      <c r="M23" s="30">
        <f t="shared" si="1"/>
        <v>1.2073016255901399</v>
      </c>
      <c r="N23" s="23">
        <f t="shared" si="2"/>
        <v>138.6</v>
      </c>
      <c r="O23" s="26">
        <f t="shared" si="3"/>
        <v>20790</v>
      </c>
      <c r="P23" s="31">
        <v>0.15</v>
      </c>
      <c r="Q23" s="23">
        <f t="shared" si="4"/>
        <v>7500</v>
      </c>
      <c r="R23" s="23">
        <v>50000</v>
      </c>
      <c r="S23" s="36">
        <f t="shared" si="5"/>
        <v>28290</v>
      </c>
    </row>
    <row r="24" spans="1:19" ht="45" customHeight="1">
      <c r="A24" s="38"/>
      <c r="B24" s="41" t="s">
        <v>42</v>
      </c>
      <c r="C24" s="42"/>
      <c r="D24" s="29"/>
      <c r="E24" s="38" t="s">
        <v>33</v>
      </c>
      <c r="F24" s="23">
        <v>100</v>
      </c>
      <c r="G24" s="24">
        <v>125</v>
      </c>
      <c r="H24" s="24">
        <v>130</v>
      </c>
      <c r="I24" s="24">
        <v>128</v>
      </c>
      <c r="J24" s="24">
        <v>135</v>
      </c>
      <c r="K24" s="24">
        <v>140</v>
      </c>
      <c r="L24" s="30">
        <f t="shared" si="0"/>
        <v>5.9413803110051182</v>
      </c>
      <c r="M24" s="30">
        <f t="shared" si="1"/>
        <v>4.5147266800950749</v>
      </c>
      <c r="N24" s="23">
        <f t="shared" si="2"/>
        <v>131.6</v>
      </c>
      <c r="O24" s="26">
        <f t="shared" si="3"/>
        <v>13160</v>
      </c>
      <c r="P24" s="31">
        <v>0.1</v>
      </c>
      <c r="Q24" s="23">
        <f t="shared" si="4"/>
        <v>5000</v>
      </c>
      <c r="R24" s="23">
        <v>50000</v>
      </c>
      <c r="S24" s="36">
        <f t="shared" si="5"/>
        <v>18160</v>
      </c>
    </row>
    <row r="25" spans="1:19" ht="45" customHeight="1">
      <c r="A25" s="38"/>
      <c r="B25" s="41" t="s">
        <v>43</v>
      </c>
      <c r="C25" s="42"/>
      <c r="D25" s="29"/>
      <c r="E25" s="38" t="s">
        <v>33</v>
      </c>
      <c r="F25" s="23">
        <v>50</v>
      </c>
      <c r="G25" s="24">
        <v>135</v>
      </c>
      <c r="H25" s="24">
        <v>136</v>
      </c>
      <c r="I25" s="24">
        <v>145</v>
      </c>
      <c r="J25" s="24">
        <v>140</v>
      </c>
      <c r="K25" s="24">
        <v>141</v>
      </c>
      <c r="L25" s="30">
        <f t="shared" si="0"/>
        <v>4.0373258476371801</v>
      </c>
      <c r="M25" s="30">
        <f t="shared" si="1"/>
        <v>2.8962165334556524</v>
      </c>
      <c r="N25" s="23">
        <f t="shared" si="2"/>
        <v>139.4</v>
      </c>
      <c r="O25" s="26">
        <f t="shared" si="3"/>
        <v>6970</v>
      </c>
      <c r="P25" s="31">
        <v>0.05</v>
      </c>
      <c r="Q25" s="23">
        <f t="shared" si="4"/>
        <v>2500</v>
      </c>
      <c r="R25" s="23">
        <v>50000</v>
      </c>
      <c r="S25" s="36">
        <f t="shared" si="5"/>
        <v>9470</v>
      </c>
    </row>
    <row r="26" spans="1:19" ht="45" customHeight="1">
      <c r="A26" s="38"/>
      <c r="B26" s="41" t="s">
        <v>48</v>
      </c>
      <c r="C26" s="42"/>
      <c r="D26" s="29"/>
      <c r="E26" s="38" t="s">
        <v>33</v>
      </c>
      <c r="F26" s="23">
        <v>25</v>
      </c>
      <c r="G26" s="24">
        <v>150</v>
      </c>
      <c r="H26" s="24">
        <v>175</v>
      </c>
      <c r="I26" s="24">
        <v>155</v>
      </c>
      <c r="J26" s="24">
        <v>165</v>
      </c>
      <c r="K26" s="24">
        <v>154</v>
      </c>
      <c r="L26" s="30">
        <f t="shared" si="0"/>
        <v>10.134100848126623</v>
      </c>
      <c r="M26" s="30">
        <f t="shared" si="1"/>
        <v>6.3417402053358094</v>
      </c>
      <c r="N26" s="23">
        <f t="shared" si="2"/>
        <v>159.80000000000001</v>
      </c>
      <c r="O26" s="26">
        <f t="shared" si="3"/>
        <v>3995.0000000000005</v>
      </c>
      <c r="P26" s="31">
        <v>2.5000000000000001E-2</v>
      </c>
      <c r="Q26" s="23">
        <f t="shared" si="4"/>
        <v>1250</v>
      </c>
      <c r="R26" s="23">
        <v>50000</v>
      </c>
      <c r="S26" s="36">
        <f t="shared" si="5"/>
        <v>5245</v>
      </c>
    </row>
    <row r="27" spans="1:19" ht="45" customHeight="1">
      <c r="A27" s="38"/>
      <c r="B27" s="41" t="s">
        <v>49</v>
      </c>
      <c r="C27" s="42"/>
      <c r="D27" s="29"/>
      <c r="E27" s="38" t="s">
        <v>33</v>
      </c>
      <c r="F27" s="23">
        <v>126.4</v>
      </c>
      <c r="G27" s="24">
        <v>120</v>
      </c>
      <c r="H27" s="24">
        <v>123</v>
      </c>
      <c r="I27" s="24">
        <v>125</v>
      </c>
      <c r="J27" s="24">
        <v>130</v>
      </c>
      <c r="K27" s="24">
        <v>137</v>
      </c>
      <c r="L27" s="30">
        <f t="shared" si="0"/>
        <v>6.6708320320631671</v>
      </c>
      <c r="M27" s="30">
        <f t="shared" si="1"/>
        <v>5.2526236472938326</v>
      </c>
      <c r="N27" s="23">
        <f t="shared" si="2"/>
        <v>127</v>
      </c>
      <c r="O27" s="26">
        <f t="shared" si="3"/>
        <v>16052.800000000001</v>
      </c>
      <c r="P27" s="31">
        <v>0.126</v>
      </c>
      <c r="Q27" s="23">
        <f t="shared" si="4"/>
        <v>6300</v>
      </c>
      <c r="R27" s="23">
        <v>50000</v>
      </c>
      <c r="S27" s="36">
        <f t="shared" si="5"/>
        <v>22352.800000000003</v>
      </c>
    </row>
    <row r="28" spans="1:19" ht="45" customHeight="1">
      <c r="A28" s="38"/>
      <c r="B28" s="41" t="s">
        <v>50</v>
      </c>
      <c r="C28" s="42"/>
      <c r="D28" s="29"/>
      <c r="E28" s="38" t="s">
        <v>33</v>
      </c>
      <c r="F28" s="23">
        <v>12.4</v>
      </c>
      <c r="G28" s="24">
        <v>200</v>
      </c>
      <c r="H28" s="24">
        <v>222</v>
      </c>
      <c r="I28" s="24">
        <v>220</v>
      </c>
      <c r="J28" s="24">
        <v>215</v>
      </c>
      <c r="K28" s="24">
        <v>210</v>
      </c>
      <c r="L28" s="30">
        <f t="shared" si="0"/>
        <v>8.8204308284801431</v>
      </c>
      <c r="M28" s="30">
        <f t="shared" si="1"/>
        <v>4.1332852991940685</v>
      </c>
      <c r="N28" s="23">
        <f t="shared" si="2"/>
        <v>213.4</v>
      </c>
      <c r="O28" s="26">
        <f t="shared" si="3"/>
        <v>2646.1600000000003</v>
      </c>
      <c r="P28" s="31">
        <v>1.2E-2</v>
      </c>
      <c r="Q28" s="23">
        <f t="shared" si="4"/>
        <v>600</v>
      </c>
      <c r="R28" s="23">
        <v>50000</v>
      </c>
      <c r="S28" s="36">
        <f t="shared" si="5"/>
        <v>3246.1600000000003</v>
      </c>
    </row>
    <row r="29" spans="1:19" ht="45" customHeight="1">
      <c r="A29" s="38"/>
      <c r="B29" s="41" t="s">
        <v>51</v>
      </c>
      <c r="C29" s="42"/>
      <c r="D29" s="29"/>
      <c r="E29" s="38" t="s">
        <v>17</v>
      </c>
      <c r="F29" s="23">
        <v>26</v>
      </c>
      <c r="G29" s="24">
        <v>51</v>
      </c>
      <c r="H29" s="24">
        <v>63</v>
      </c>
      <c r="I29" s="24">
        <v>48</v>
      </c>
      <c r="J29" s="24">
        <v>49</v>
      </c>
      <c r="K29" s="24">
        <v>42</v>
      </c>
      <c r="L29" s="30">
        <f t="shared" si="0"/>
        <v>7.700649323271394</v>
      </c>
      <c r="M29" s="30">
        <f t="shared" si="1"/>
        <v>15.218674551919751</v>
      </c>
      <c r="N29" s="23">
        <f t="shared" si="2"/>
        <v>50.6</v>
      </c>
      <c r="O29" s="26">
        <f t="shared" si="3"/>
        <v>1315.6000000000001</v>
      </c>
      <c r="P29" s="31">
        <v>1E-3</v>
      </c>
      <c r="Q29" s="23">
        <f t="shared" si="4"/>
        <v>50</v>
      </c>
      <c r="R29" s="23">
        <v>50000</v>
      </c>
      <c r="S29" s="36">
        <f t="shared" si="5"/>
        <v>1365.6000000000001</v>
      </c>
    </row>
    <row r="30" spans="1:19" ht="45" customHeight="1">
      <c r="A30" s="34"/>
      <c r="B30" s="41" t="s">
        <v>52</v>
      </c>
      <c r="C30" s="42"/>
      <c r="D30" s="29"/>
      <c r="E30" s="38" t="s">
        <v>17</v>
      </c>
      <c r="F30" s="23">
        <v>50</v>
      </c>
      <c r="G30" s="24">
        <v>79</v>
      </c>
      <c r="H30" s="24">
        <v>80</v>
      </c>
      <c r="I30" s="24">
        <v>77</v>
      </c>
      <c r="J30" s="24">
        <v>85</v>
      </c>
      <c r="K30" s="24">
        <v>75</v>
      </c>
      <c r="L30" s="30">
        <f t="shared" si="0"/>
        <v>3.7682887362833304</v>
      </c>
      <c r="M30" s="30">
        <f t="shared" si="1"/>
        <v>4.7579403235900628</v>
      </c>
      <c r="N30" s="23">
        <f t="shared" si="2"/>
        <v>79.2</v>
      </c>
      <c r="O30" s="26">
        <f t="shared" si="3"/>
        <v>3960</v>
      </c>
      <c r="P30" s="31">
        <v>1E-3</v>
      </c>
      <c r="Q30" s="23">
        <f t="shared" si="4"/>
        <v>50</v>
      </c>
      <c r="R30" s="23">
        <v>50000</v>
      </c>
      <c r="S30" s="36">
        <f t="shared" si="5"/>
        <v>4010</v>
      </c>
    </row>
    <row r="31" spans="1:19" ht="45" customHeight="1">
      <c r="A31" s="38"/>
      <c r="B31" s="41" t="s">
        <v>53</v>
      </c>
      <c r="C31" s="42"/>
      <c r="D31" s="29"/>
      <c r="E31" s="38" t="s">
        <v>17</v>
      </c>
      <c r="F31" s="23">
        <v>20</v>
      </c>
      <c r="G31" s="24">
        <v>120</v>
      </c>
      <c r="H31" s="24">
        <v>160</v>
      </c>
      <c r="I31" s="24">
        <v>110</v>
      </c>
      <c r="J31" s="24">
        <v>130</v>
      </c>
      <c r="K31" s="24">
        <v>155</v>
      </c>
      <c r="L31" s="30">
        <f t="shared" si="0"/>
        <v>21.794494717703369</v>
      </c>
      <c r="M31" s="30">
        <f t="shared" si="1"/>
        <v>16.144070161261755</v>
      </c>
      <c r="N31" s="23">
        <f t="shared" si="2"/>
        <v>135</v>
      </c>
      <c r="O31" s="26">
        <f t="shared" si="3"/>
        <v>2700</v>
      </c>
      <c r="P31" s="31">
        <v>2E-3</v>
      </c>
      <c r="Q31" s="23">
        <f t="shared" si="4"/>
        <v>100</v>
      </c>
      <c r="R31" s="23">
        <v>50000</v>
      </c>
      <c r="S31" s="36">
        <f t="shared" si="5"/>
        <v>2800</v>
      </c>
    </row>
    <row r="32" spans="1:19" ht="45" customHeight="1">
      <c r="A32" s="38"/>
      <c r="B32" s="41" t="s">
        <v>54</v>
      </c>
      <c r="C32" s="42"/>
      <c r="D32" s="29"/>
      <c r="E32" s="38" t="s">
        <v>17</v>
      </c>
      <c r="F32" s="23">
        <v>20</v>
      </c>
      <c r="G32" s="24">
        <v>140</v>
      </c>
      <c r="H32" s="24">
        <v>154</v>
      </c>
      <c r="I32" s="24">
        <v>145</v>
      </c>
      <c r="J32" s="24">
        <v>160</v>
      </c>
      <c r="K32" s="24">
        <v>120</v>
      </c>
      <c r="L32" s="30">
        <f t="shared" si="0"/>
        <v>15.401298646542788</v>
      </c>
      <c r="M32" s="30">
        <f t="shared" si="1"/>
        <v>10.710221590085386</v>
      </c>
      <c r="N32" s="23">
        <f t="shared" si="2"/>
        <v>143.80000000000001</v>
      </c>
      <c r="O32" s="26">
        <f t="shared" si="3"/>
        <v>2876</v>
      </c>
      <c r="P32" s="31">
        <v>2E-3</v>
      </c>
      <c r="Q32" s="23">
        <f t="shared" si="4"/>
        <v>100</v>
      </c>
      <c r="R32" s="23">
        <v>50000</v>
      </c>
      <c r="S32" s="36">
        <f t="shared" si="5"/>
        <v>2976</v>
      </c>
    </row>
    <row r="33" spans="1:19" ht="45" customHeight="1">
      <c r="A33" s="38"/>
      <c r="B33" s="41" t="s">
        <v>55</v>
      </c>
      <c r="C33" s="42"/>
      <c r="D33" s="29"/>
      <c r="E33" s="38" t="s">
        <v>17</v>
      </c>
      <c r="F33" s="23">
        <v>12</v>
      </c>
      <c r="G33" s="24">
        <v>649</v>
      </c>
      <c r="H33" s="24">
        <v>639</v>
      </c>
      <c r="I33" s="24">
        <v>673</v>
      </c>
      <c r="J33" s="24">
        <v>670</v>
      </c>
      <c r="K33" s="24">
        <v>671</v>
      </c>
      <c r="L33" s="30">
        <f t="shared" si="0"/>
        <v>15.420765220962497</v>
      </c>
      <c r="M33" s="30">
        <f t="shared" si="1"/>
        <v>2.3350643883952906</v>
      </c>
      <c r="N33" s="23">
        <f t="shared" si="2"/>
        <v>660.4</v>
      </c>
      <c r="O33" s="26">
        <f t="shared" si="3"/>
        <v>7924.7999999999993</v>
      </c>
      <c r="P33" s="31">
        <v>1.4999999999999999E-2</v>
      </c>
      <c r="Q33" s="23">
        <f t="shared" si="4"/>
        <v>750</v>
      </c>
      <c r="R33" s="23">
        <v>50000</v>
      </c>
      <c r="S33" s="36">
        <f t="shared" si="5"/>
        <v>8674.7999999999993</v>
      </c>
    </row>
    <row r="34" spans="1:19" ht="45" customHeight="1">
      <c r="A34" s="38"/>
      <c r="B34" s="41" t="s">
        <v>56</v>
      </c>
      <c r="C34" s="42"/>
      <c r="D34" s="29"/>
      <c r="E34" s="38" t="s">
        <v>59</v>
      </c>
      <c r="F34" s="23">
        <v>150</v>
      </c>
      <c r="G34" s="24">
        <v>87</v>
      </c>
      <c r="H34" s="24">
        <v>90</v>
      </c>
      <c r="I34" s="24">
        <v>93</v>
      </c>
      <c r="J34" s="24">
        <v>98</v>
      </c>
      <c r="K34" s="24">
        <v>97</v>
      </c>
      <c r="L34" s="30">
        <f t="shared" si="0"/>
        <v>4.636809247747852</v>
      </c>
      <c r="M34" s="30">
        <f t="shared" si="1"/>
        <v>4.9858163954277979</v>
      </c>
      <c r="N34" s="23">
        <f t="shared" si="2"/>
        <v>93</v>
      </c>
      <c r="O34" s="26">
        <f t="shared" si="3"/>
        <v>13950</v>
      </c>
      <c r="P34" s="31">
        <v>3.5999999999999997E-2</v>
      </c>
      <c r="Q34" s="23">
        <f t="shared" si="4"/>
        <v>1799.9999999999998</v>
      </c>
      <c r="R34" s="23">
        <v>50000</v>
      </c>
      <c r="S34" s="36">
        <f t="shared" si="5"/>
        <v>15750</v>
      </c>
    </row>
    <row r="35" spans="1:19" ht="45" customHeight="1">
      <c r="A35" s="38"/>
      <c r="B35" s="41" t="s">
        <v>57</v>
      </c>
      <c r="C35" s="42"/>
      <c r="D35" s="29"/>
      <c r="E35" s="38" t="s">
        <v>59</v>
      </c>
      <c r="F35" s="23">
        <v>150</v>
      </c>
      <c r="G35" s="24">
        <v>48</v>
      </c>
      <c r="H35" s="24">
        <v>65</v>
      </c>
      <c r="I35" s="24">
        <v>73</v>
      </c>
      <c r="J35" s="24">
        <v>69</v>
      </c>
      <c r="K35" s="24">
        <v>72</v>
      </c>
      <c r="L35" s="30">
        <f t="shared" si="0"/>
        <v>10.212737145349438</v>
      </c>
      <c r="M35" s="30">
        <f t="shared" si="1"/>
        <v>15.6158060326444</v>
      </c>
      <c r="N35" s="23">
        <f t="shared" si="2"/>
        <v>65.400000000000006</v>
      </c>
      <c r="O35" s="26">
        <f t="shared" si="3"/>
        <v>9810</v>
      </c>
      <c r="P35" s="31">
        <v>3.5999999999999997E-2</v>
      </c>
      <c r="Q35" s="23">
        <f t="shared" si="4"/>
        <v>1799.9999999999998</v>
      </c>
      <c r="R35" s="23">
        <v>50000</v>
      </c>
      <c r="S35" s="36">
        <f t="shared" si="5"/>
        <v>11610</v>
      </c>
    </row>
    <row r="36" spans="1:19" ht="45" customHeight="1">
      <c r="A36" s="38"/>
      <c r="B36" s="41" t="s">
        <v>58</v>
      </c>
      <c r="C36" s="42"/>
      <c r="D36" s="29"/>
      <c r="E36" s="38" t="s">
        <v>17</v>
      </c>
      <c r="F36" s="23">
        <v>6</v>
      </c>
      <c r="G36" s="24">
        <v>511</v>
      </c>
      <c r="H36" s="24">
        <v>605</v>
      </c>
      <c r="I36" s="24">
        <v>525</v>
      </c>
      <c r="J36" s="24">
        <v>519</v>
      </c>
      <c r="K36" s="24">
        <v>520</v>
      </c>
      <c r="L36" s="30">
        <f t="shared" si="0"/>
        <v>38.897300677553446</v>
      </c>
      <c r="M36" s="30">
        <f t="shared" si="1"/>
        <v>7.2569590816331058</v>
      </c>
      <c r="N36" s="23">
        <f t="shared" si="2"/>
        <v>536</v>
      </c>
      <c r="O36" s="26">
        <f t="shared" si="3"/>
        <v>3216</v>
      </c>
      <c r="P36" s="31">
        <v>2.1000000000000001E-2</v>
      </c>
      <c r="Q36" s="23">
        <f t="shared" si="4"/>
        <v>1050</v>
      </c>
      <c r="R36" s="23">
        <v>50000</v>
      </c>
      <c r="S36" s="36">
        <f t="shared" si="5"/>
        <v>4266</v>
      </c>
    </row>
    <row r="37" spans="1:19" ht="45" customHeight="1">
      <c r="A37" s="39"/>
      <c r="B37" s="41" t="s">
        <v>61</v>
      </c>
      <c r="C37" s="42"/>
      <c r="D37" s="23"/>
      <c r="E37" s="39" t="s">
        <v>17</v>
      </c>
      <c r="F37" s="23">
        <v>8</v>
      </c>
      <c r="G37" s="24">
        <v>4200</v>
      </c>
      <c r="H37" s="24">
        <v>4000</v>
      </c>
      <c r="I37" s="24">
        <v>4500</v>
      </c>
      <c r="J37" s="24">
        <v>4350</v>
      </c>
      <c r="K37" s="24">
        <v>4250</v>
      </c>
      <c r="L37" s="30">
        <f t="shared" si="0"/>
        <v>185.06755523321746</v>
      </c>
      <c r="M37" s="30">
        <f t="shared" si="1"/>
        <v>4.3443088082914896</v>
      </c>
      <c r="N37" s="23">
        <f t="shared" si="2"/>
        <v>4260</v>
      </c>
      <c r="O37" s="26">
        <f t="shared" si="3"/>
        <v>34080</v>
      </c>
      <c r="P37" s="31">
        <v>2.1000000000000001E-2</v>
      </c>
      <c r="Q37" s="23">
        <f t="shared" si="4"/>
        <v>1050</v>
      </c>
      <c r="R37" s="23">
        <v>50000</v>
      </c>
      <c r="S37" s="36">
        <f t="shared" si="5"/>
        <v>35130</v>
      </c>
    </row>
    <row r="38" spans="1:19" ht="45" customHeight="1">
      <c r="A38" s="40"/>
      <c r="B38" s="41" t="s">
        <v>64</v>
      </c>
      <c r="C38" s="42"/>
      <c r="D38" s="23"/>
      <c r="E38" s="40" t="s">
        <v>17</v>
      </c>
      <c r="F38" s="23">
        <v>12</v>
      </c>
      <c r="G38" s="24">
        <v>38</v>
      </c>
      <c r="H38" s="24">
        <v>40</v>
      </c>
      <c r="I38" s="24">
        <v>36</v>
      </c>
      <c r="J38" s="24">
        <v>33</v>
      </c>
      <c r="K38" s="24">
        <v>37</v>
      </c>
      <c r="L38" s="30">
        <f t="shared" si="0"/>
        <v>2.5884358211089658</v>
      </c>
      <c r="M38" s="30">
        <f t="shared" si="1"/>
        <v>7.0337929921439297</v>
      </c>
      <c r="N38" s="23">
        <f t="shared" si="2"/>
        <v>36.799999999999997</v>
      </c>
      <c r="O38" s="26">
        <f t="shared" si="3"/>
        <v>441.59999999999997</v>
      </c>
      <c r="P38" s="73">
        <v>1.4999999999999999E-2</v>
      </c>
      <c r="Q38" s="74">
        <f t="shared" si="4"/>
        <v>750</v>
      </c>
      <c r="R38" s="23">
        <v>50000</v>
      </c>
      <c r="S38" s="36">
        <f t="shared" si="5"/>
        <v>1191.5999999999999</v>
      </c>
    </row>
    <row r="39" spans="1:19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N39" s="11" t="s">
        <v>13</v>
      </c>
      <c r="O39" s="33">
        <f>SUM(O12:O38)</f>
        <v>231585.75999999998</v>
      </c>
      <c r="P39" s="32">
        <f>SUM(P12:P37)</f>
        <v>0.76100000000000001</v>
      </c>
      <c r="Q39" s="23">
        <f>SUM(Q12:Q37)</f>
        <v>38050</v>
      </c>
      <c r="R39" s="25"/>
      <c r="S39" s="37">
        <f>SUM(S12:S37)</f>
        <v>269194.15999999997</v>
      </c>
    </row>
    <row r="40" spans="1:19" ht="15" customHeight="1">
      <c r="A40" s="41" t="s">
        <v>62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8"/>
    </row>
    <row r="41" spans="1:19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5" customHeight="1">
      <c r="A42" s="66" t="s">
        <v>63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19">
      <c r="A43" s="65" t="s">
        <v>24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1:19">
      <c r="A44" s="65" t="s">
        <v>25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spans="1:19" ht="15.75" thickBot="1">
      <c r="A45" s="1"/>
      <c r="B45" s="1"/>
      <c r="C45" s="1"/>
      <c r="D45" s="1"/>
      <c r="E45" s="1"/>
      <c r="F45" s="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9" ht="13.5" customHeight="1" thickBot="1">
      <c r="A46" s="63" t="s">
        <v>14</v>
      </c>
      <c r="B46" s="64"/>
      <c r="C46" s="64"/>
      <c r="D46" s="64"/>
      <c r="E46" s="1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9">
      <c r="A47" s="61"/>
      <c r="B47" s="62"/>
      <c r="C47" s="62"/>
      <c r="D47" s="62"/>
      <c r="E47" s="14"/>
      <c r="F47" s="1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9" ht="15.75" customHeight="1" thickBot="1">
      <c r="A48" s="59" t="s">
        <v>15</v>
      </c>
      <c r="B48" s="60"/>
      <c r="C48" s="60"/>
      <c r="D48" s="60"/>
      <c r="E48" s="16"/>
      <c r="F48" s="1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>
      <c r="A49" s="57" t="s">
        <v>26</v>
      </c>
      <c r="B49" s="58"/>
      <c r="C49" s="58"/>
      <c r="D49" s="58"/>
      <c r="E49" s="17"/>
      <c r="F49" s="1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6.5" customHeight="1" thickBot="1">
      <c r="A50" s="55" t="s">
        <v>16</v>
      </c>
      <c r="B50" s="56"/>
      <c r="C50" s="56"/>
      <c r="D50" s="56"/>
      <c r="E50" s="18"/>
      <c r="F50" s="19"/>
      <c r="G50" s="20"/>
      <c r="H50" s="20"/>
      <c r="I50" s="20"/>
      <c r="J50" s="20"/>
      <c r="K50" s="20"/>
      <c r="L50" s="3"/>
      <c r="M50" s="3"/>
      <c r="N50" s="3"/>
      <c r="O50" s="3"/>
      <c r="P50" s="3"/>
      <c r="Q50" s="3"/>
      <c r="R50" s="3"/>
    </row>
    <row r="51" spans="1:18" ht="15.75">
      <c r="A51" s="21"/>
      <c r="B51" s="21"/>
      <c r="C51" s="21"/>
      <c r="D51" s="21"/>
      <c r="E51" s="21"/>
      <c r="F51" s="19"/>
      <c r="G51" s="20"/>
      <c r="H51" s="20"/>
      <c r="I51" s="20"/>
      <c r="J51" s="20"/>
      <c r="K51" s="20"/>
      <c r="L51" s="3"/>
      <c r="M51" s="3"/>
      <c r="N51" s="3"/>
      <c r="O51" s="3"/>
      <c r="P51" s="3"/>
      <c r="Q51" s="3"/>
      <c r="R51" s="3"/>
    </row>
    <row r="52" spans="1:18" ht="15.75">
      <c r="A52" s="22" t="s">
        <v>0</v>
      </c>
    </row>
  </sheetData>
  <mergeCells count="51">
    <mergeCell ref="B38:C38"/>
    <mergeCell ref="A39:L39"/>
    <mergeCell ref="B12:C12"/>
    <mergeCell ref="B14:C14"/>
    <mergeCell ref="B15:C15"/>
    <mergeCell ref="B30:C30"/>
    <mergeCell ref="B13:C13"/>
    <mergeCell ref="B16:C16"/>
    <mergeCell ref="B17:C17"/>
    <mergeCell ref="B18:C18"/>
    <mergeCell ref="B19:C19"/>
    <mergeCell ref="B22:C22"/>
    <mergeCell ref="B23:C23"/>
    <mergeCell ref="B24:C24"/>
    <mergeCell ref="B25:C25"/>
    <mergeCell ref="B20:C20"/>
    <mergeCell ref="B21:C21"/>
    <mergeCell ref="A44:S44"/>
    <mergeCell ref="A43:S43"/>
    <mergeCell ref="A42:S42"/>
    <mergeCell ref="A41:S41"/>
    <mergeCell ref="A40:S40"/>
    <mergeCell ref="A50:D50"/>
    <mergeCell ref="A49:D49"/>
    <mergeCell ref="A48:D48"/>
    <mergeCell ref="A47:D47"/>
    <mergeCell ref="A46:D46"/>
    <mergeCell ref="A8:S8"/>
    <mergeCell ref="A3:S3"/>
    <mergeCell ref="A6:B6"/>
    <mergeCell ref="C6:S6"/>
    <mergeCell ref="A7:B7"/>
    <mergeCell ref="C7:S7"/>
    <mergeCell ref="A9:S9"/>
    <mergeCell ref="A10:A11"/>
    <mergeCell ref="B10:C11"/>
    <mergeCell ref="D10:D11"/>
    <mergeCell ref="E10:E11"/>
    <mergeCell ref="F10:F11"/>
    <mergeCell ref="N10:N11"/>
    <mergeCell ref="B37:C37"/>
    <mergeCell ref="B26:C26"/>
    <mergeCell ref="B27:C27"/>
    <mergeCell ref="B28:C28"/>
    <mergeCell ref="B29:C29"/>
    <mergeCell ref="B36:C36"/>
    <mergeCell ref="B31:C31"/>
    <mergeCell ref="B32:C32"/>
    <mergeCell ref="B33:C33"/>
    <mergeCell ref="B34:C34"/>
    <mergeCell ref="B35:C35"/>
  </mergeCells>
  <pageMargins left="0.39370078740157483" right="0.39370078740157483" top="0.39370078740157483" bottom="0.39370078740157483" header="0" footer="0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2026-04-28T06:58:55Z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