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filterPrivacy="1" defaultThemeVersion="124226"/>
  <xr:revisionPtr revIDLastSave="0" documentId="8_{6C77B028-7A0F-4A4C-BD0E-906A2BD658CE}" xr6:coauthVersionLast="46" xr6:coauthVersionMax="46" xr10:uidLastSave="{00000000-0000-0000-0000-000000000000}"/>
  <bookViews>
    <workbookView xWindow="30" yWindow="0" windowWidth="23265" windowHeight="1263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L21" i="1" l="1"/>
  <c r="K21" i="1"/>
  <c r="J21" i="1"/>
  <c r="O21" i="1" s="1"/>
  <c r="M21" i="1" l="1"/>
  <c r="N21" i="1" s="1"/>
  <c r="L22" i="1"/>
  <c r="K22" i="1"/>
  <c r="J22" i="1"/>
  <c r="O22" i="1" s="1"/>
  <c r="L20" i="1"/>
  <c r="K20" i="1"/>
  <c r="J20" i="1"/>
  <c r="O20" i="1" s="1"/>
  <c r="J11" i="1"/>
  <c r="J12" i="1"/>
  <c r="O12" i="1" s="1"/>
  <c r="J13" i="1"/>
  <c r="J14" i="1"/>
  <c r="O14" i="1" s="1"/>
  <c r="J15" i="1"/>
  <c r="J16" i="1"/>
  <c r="O16" i="1" s="1"/>
  <c r="J17" i="1"/>
  <c r="O17" i="1" s="1"/>
  <c r="J18" i="1"/>
  <c r="J19" i="1"/>
  <c r="O19" i="1" s="1"/>
  <c r="J10" i="1"/>
  <c r="L14" i="1"/>
  <c r="L15" i="1"/>
  <c r="L16" i="1"/>
  <c r="L17" i="1"/>
  <c r="K14" i="1"/>
  <c r="K15" i="1"/>
  <c r="K16" i="1"/>
  <c r="K17" i="1"/>
  <c r="L12" i="1"/>
  <c r="K12" i="1"/>
  <c r="K19" i="1"/>
  <c r="L19" i="1"/>
  <c r="M22" i="1" l="1"/>
  <c r="N22" i="1" s="1"/>
  <c r="M20" i="1"/>
  <c r="N20" i="1" s="1"/>
  <c r="M15" i="1"/>
  <c r="N15" i="1" s="1"/>
  <c r="M12" i="1"/>
  <c r="N12" i="1" s="1"/>
  <c r="M14" i="1"/>
  <c r="N14" i="1" s="1"/>
  <c r="M17" i="1"/>
  <c r="N17" i="1" s="1"/>
  <c r="M16" i="1"/>
  <c r="N16" i="1" s="1"/>
  <c r="O15" i="1"/>
  <c r="M19" i="1"/>
  <c r="N19" i="1" s="1"/>
  <c r="O13" i="1" l="1"/>
  <c r="O18" i="1"/>
  <c r="L13" i="1"/>
  <c r="L18" i="1"/>
  <c r="K13" i="1"/>
  <c r="K18" i="1"/>
  <c r="O10" i="1"/>
  <c r="O11" i="1"/>
  <c r="K11" i="1"/>
  <c r="K10" i="1"/>
  <c r="L10" i="1"/>
  <c r="L11" i="1"/>
  <c r="O23" i="1" l="1"/>
  <c r="M10" i="1"/>
  <c r="N10" i="1" s="1"/>
  <c r="M11" i="1"/>
  <c r="N11" i="1" s="1"/>
  <c r="M13" i="1"/>
  <c r="N13" i="1" s="1"/>
  <c r="M18" i="1"/>
  <c r="N18" i="1" s="1"/>
</calcChain>
</file>

<file path=xl/sharedStrings.xml><?xml version="1.0" encoding="utf-8"?>
<sst xmlns="http://schemas.openxmlformats.org/spreadsheetml/2006/main" count="55" uniqueCount="39">
  <si>
    <t>№ п/п</t>
  </si>
  <si>
    <t>Наименование товара, работ, услуг</t>
  </si>
  <si>
    <t>Объем</t>
  </si>
  <si>
    <t>Ед.изм.</t>
  </si>
  <si>
    <t>Кол-во</t>
  </si>
  <si>
    <t>Источник №1</t>
  </si>
  <si>
    <t>Цена за ед.изм.</t>
  </si>
  <si>
    <t>Источник №2</t>
  </si>
  <si>
    <t>Источник №3</t>
  </si>
  <si>
    <t>Источник №4</t>
  </si>
  <si>
    <t>Источник №5</t>
  </si>
  <si>
    <t>Совокупность значений</t>
  </si>
  <si>
    <t>Рыночная стоимость</t>
  </si>
  <si>
    <t>Кол-во знач.</t>
  </si>
  <si>
    <t>Сред.квадр.откл. σ=</t>
  </si>
  <si>
    <t>Коэфф вариации V=</t>
  </si>
  <si>
    <t>Средн. арифм.</t>
  </si>
  <si>
    <t>Характеристики объекта закупки</t>
  </si>
  <si>
    <t xml:space="preserve">Используемый метод определения НМЦК 
с обоснованием:
</t>
  </si>
  <si>
    <t xml:space="preserve">Метод сопоставимых рыночных цен (анализа рынка) является приоритетным для определения и обоснования начальной (максимальной) цены контракта.
Расчет выполнен в соответствии с Методическими рекомендациями, утвержденными приказом, МЭР РФ от 02.10.2013 №567
</t>
  </si>
  <si>
    <t>РАСЧЕТ НМЦК</t>
  </si>
  <si>
    <t>Итого:</t>
  </si>
  <si>
    <t>Горох</t>
  </si>
  <si>
    <t>Хлопья овсяные, Геркулес</t>
  </si>
  <si>
    <t>Крупа гречневая</t>
  </si>
  <si>
    <t>Крупа кукурузная</t>
  </si>
  <si>
    <t>Крупа манная</t>
  </si>
  <si>
    <t>Крупа перловая</t>
  </si>
  <si>
    <t>Крупа пшеничная</t>
  </si>
  <si>
    <t>Макаронные изделия</t>
  </si>
  <si>
    <t>Пшено</t>
  </si>
  <si>
    <t>Рис шлифованный</t>
  </si>
  <si>
    <t>Крупа ячневая</t>
  </si>
  <si>
    <t>килограмм</t>
  </si>
  <si>
    <t xml:space="preserve">Соль </t>
  </si>
  <si>
    <t>Соль  йодированная</t>
  </si>
  <si>
    <t>На основании проведенного анализа рынка и расчетов, НМЦК составляет: 238 286,40 рублей.</t>
  </si>
  <si>
    <t xml:space="preserve">ОБОСНОВАНИЕ НАЧАЛЬНОЙ (МАКСИМАЛЬНОЙ) ЦЕНЫ КОНТРАКТА.
В соответствии со статьей 22 Федерального закона начальная (максимальная) цена Контракта установлена посредством применения метода сопоставимых рыночных цен (анализ рынка) согласно приказа Министерства экономического развития Российской Федерации от 2 октября 2013 года № 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
</t>
  </si>
  <si>
    <t xml:space="preserve">Приложение 2. Обоснование начальной (максимальной) цены контракта с
 указанием информации о валюте, используемой для формирования цены 
контракта и расчетов с поставщиком (подрядчиком, исполнителем), 
порядка применения официального курса иностранной валюты к
рублю Российской Федерации, установленного Центральным 
банком Российской Федерации и используемого при оплате контракта.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</si>
</sst>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р_."/>
    <numFmt numFmtId="165" formatCode="#\ ##0.00_ "/>
    <numFmt numFmtId="166" formatCode="#\ ##0.00#########"/>
  </numFmts>
  <fonts count="4" x14ac:knownFonts="1">
    <font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4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165" fontId="1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164" fontId="3" fillId="0" borderId="5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1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0</xdr:row>
      <xdr:rowOff>0</xdr:rowOff>
    </xdr:from>
    <xdr:to>
      <xdr:col>6</xdr:col>
      <xdr:colOff>128270</xdr:colOff>
      <xdr:row>0</xdr:row>
      <xdr:rowOff>19685</xdr:rowOff>
    </xdr:to>
    <xdr:pic>
      <xdr:nvPicPr>
        <xdr:cNvPr id="3" name="Изображение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6070" y="2801620"/>
          <a:ext cx="1593850" cy="61976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4"/>
  <sheetViews>
    <sheetView tabSelected="1" zoomScaleNormal="100" workbookViewId="0">
      <selection sqref="A1:O1"/>
    </sheetView>
  </sheetViews>
  <sheetFormatPr defaultRowHeight="12.75" x14ac:dyDescent="0.25"/>
  <cols>
    <col min="1" max="1" width="4.85546875" style="7" customWidth="1"/>
    <col min="2" max="2" width="32.5703125" style="8" customWidth="1"/>
    <col min="3" max="3" width="9.85546875" style="7" customWidth="1"/>
    <col min="4" max="4" width="9.140625" style="7"/>
    <col min="5" max="9" width="12.7109375" style="9" customWidth="1"/>
    <col min="10" max="10" width="13.5703125" style="9" customWidth="1"/>
    <col min="11" max="11" width="7.85546875" style="7" customWidth="1"/>
    <col min="12" max="12" width="12.5703125" style="7" customWidth="1"/>
    <col min="13" max="13" width="10.28515625" style="7" customWidth="1"/>
    <col min="14" max="14" width="16.85546875" style="7" customWidth="1"/>
    <col min="15" max="15" width="13.28515625" style="9" customWidth="1"/>
    <col min="16" max="17" width="14.28515625" style="7" customWidth="1"/>
    <col min="18" max="18" width="9.140625" style="7"/>
    <col min="19" max="19" width="14.42578125" style="7" bestFit="1" customWidth="1"/>
    <col min="20" max="16384" width="9.140625" style="7"/>
  </cols>
  <sheetData>
    <row r="1" spans="1:18" ht="81.75" customHeight="1" x14ac:dyDescent="0.25">
      <c r="A1" s="20" t="s">
        <v>38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3" spans="1:18" ht="42" customHeight="1" x14ac:dyDescent="0.25">
      <c r="A3" s="21" t="s">
        <v>37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8" ht="21" customHeight="1" x14ac:dyDescent="0.25"/>
    <row r="5" spans="1:18" ht="17.25" customHeight="1" x14ac:dyDescent="0.25">
      <c r="A5" s="17" t="s">
        <v>17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8" ht="36.75" customHeight="1" x14ac:dyDescent="0.25">
      <c r="A6" s="17" t="s">
        <v>18</v>
      </c>
      <c r="B6" s="17"/>
      <c r="C6" s="22" t="s">
        <v>19</v>
      </c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</row>
    <row r="7" spans="1:18" ht="21" customHeight="1" x14ac:dyDescent="0.25">
      <c r="A7" s="23" t="s">
        <v>20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</row>
    <row r="8" spans="1:18" ht="21" customHeight="1" x14ac:dyDescent="0.25">
      <c r="A8" s="17" t="s">
        <v>0</v>
      </c>
      <c r="B8" s="17" t="s">
        <v>1</v>
      </c>
      <c r="C8" s="17" t="s">
        <v>2</v>
      </c>
      <c r="D8" s="17"/>
      <c r="E8" s="4" t="s">
        <v>5</v>
      </c>
      <c r="F8" s="4" t="s">
        <v>7</v>
      </c>
      <c r="G8" s="4" t="s">
        <v>8</v>
      </c>
      <c r="H8" s="4" t="s">
        <v>9</v>
      </c>
      <c r="I8" s="4" t="s">
        <v>10</v>
      </c>
      <c r="J8" s="24" t="s">
        <v>16</v>
      </c>
      <c r="K8" s="17" t="s">
        <v>13</v>
      </c>
      <c r="L8" s="17" t="s">
        <v>14</v>
      </c>
      <c r="M8" s="17" t="s">
        <v>15</v>
      </c>
      <c r="N8" s="17" t="s">
        <v>11</v>
      </c>
      <c r="O8" s="24" t="s">
        <v>12</v>
      </c>
    </row>
    <row r="9" spans="1:18" ht="20.25" customHeight="1" x14ac:dyDescent="0.25">
      <c r="A9" s="17"/>
      <c r="B9" s="25"/>
      <c r="C9" s="13" t="s">
        <v>3</v>
      </c>
      <c r="D9" s="3" t="s">
        <v>4</v>
      </c>
      <c r="E9" s="4" t="s">
        <v>6</v>
      </c>
      <c r="F9" s="4" t="s">
        <v>6</v>
      </c>
      <c r="G9" s="4" t="s">
        <v>6</v>
      </c>
      <c r="H9" s="4" t="s">
        <v>6</v>
      </c>
      <c r="I9" s="4" t="s">
        <v>6</v>
      </c>
      <c r="J9" s="24"/>
      <c r="K9" s="17"/>
      <c r="L9" s="17"/>
      <c r="M9" s="17"/>
      <c r="N9" s="17"/>
      <c r="O9" s="24"/>
    </row>
    <row r="10" spans="1:18" ht="20.25" customHeight="1" x14ac:dyDescent="0.25">
      <c r="A10" s="12">
        <v>1</v>
      </c>
      <c r="B10" s="14" t="s">
        <v>22</v>
      </c>
      <c r="C10" s="1" t="s">
        <v>33</v>
      </c>
      <c r="D10" s="16">
        <v>450</v>
      </c>
      <c r="E10" s="2">
        <v>47</v>
      </c>
      <c r="F10" s="2">
        <v>36</v>
      </c>
      <c r="G10" s="2">
        <v>50</v>
      </c>
      <c r="H10" s="5"/>
      <c r="I10" s="5"/>
      <c r="J10" s="4">
        <f>ROUND(AVERAGE(E10,F10,G10,H10,I10),2)</f>
        <v>44.33</v>
      </c>
      <c r="K10" s="3">
        <f>COUNT(E10:I10)</f>
        <v>3</v>
      </c>
      <c r="L10" s="3">
        <f t="shared" ref="L10:L18" si="0">STDEV(E10,F10,G10,H10,I10)</f>
        <v>7.3711147958320042</v>
      </c>
      <c r="M10" s="3">
        <f>L10/J10*100</f>
        <v>16.627824939842103</v>
      </c>
      <c r="N10" s="3" t="str">
        <f>IF(M10&lt;33,"ОДНОРОДНЫЕ","НЕОДНОРОДНЫЕ")</f>
        <v>ОДНОРОДНЫЕ</v>
      </c>
      <c r="O10" s="4">
        <f>ROUND(D10*J10,2)</f>
        <v>19948.5</v>
      </c>
    </row>
    <row r="11" spans="1:18" ht="20.25" customHeight="1" x14ac:dyDescent="0.25">
      <c r="A11" s="12">
        <v>2</v>
      </c>
      <c r="B11" s="15" t="s">
        <v>23</v>
      </c>
      <c r="C11" s="1" t="s">
        <v>33</v>
      </c>
      <c r="D11" s="16">
        <v>170</v>
      </c>
      <c r="E11" s="2">
        <v>49</v>
      </c>
      <c r="F11" s="2">
        <v>32</v>
      </c>
      <c r="G11" s="2">
        <v>41</v>
      </c>
      <c r="H11" s="5"/>
      <c r="I11" s="5"/>
      <c r="J11" s="4">
        <f t="shared" ref="J11:J19" si="1">ROUND(AVERAGE(E11,F11,G11,H11,I11),2)</f>
        <v>40.67</v>
      </c>
      <c r="K11" s="3">
        <f t="shared" ref="K11:K18" si="2">COUNT(E11:I11)</f>
        <v>3</v>
      </c>
      <c r="L11" s="3">
        <f t="shared" si="0"/>
        <v>8.5049005481153905</v>
      </c>
      <c r="M11" s="3">
        <f t="shared" ref="M11:M18" si="3">L11/J11*100</f>
        <v>20.91197577603981</v>
      </c>
      <c r="N11" s="3" t="str">
        <f t="shared" ref="N11:N21" si="4">IF(M11&lt;33,"ОДНОРОДНЫЕ","НЕОДНОРОДНЫЕ")</f>
        <v>ОДНОРОДНЫЕ</v>
      </c>
      <c r="O11" s="4">
        <f t="shared" ref="O11:O19" si="5">ROUND(D11*J11,2)</f>
        <v>6913.9</v>
      </c>
    </row>
    <row r="12" spans="1:18" ht="20.25" customHeight="1" x14ac:dyDescent="0.25">
      <c r="A12" s="12">
        <v>3</v>
      </c>
      <c r="B12" s="14" t="s">
        <v>24</v>
      </c>
      <c r="C12" s="1" t="s">
        <v>33</v>
      </c>
      <c r="D12" s="16">
        <v>925</v>
      </c>
      <c r="E12" s="2">
        <v>61</v>
      </c>
      <c r="F12" s="2">
        <v>46</v>
      </c>
      <c r="G12" s="2">
        <v>51</v>
      </c>
      <c r="H12" s="5"/>
      <c r="I12" s="5"/>
      <c r="J12" s="4">
        <f t="shared" si="1"/>
        <v>52.67</v>
      </c>
      <c r="K12" s="3">
        <f t="shared" si="2"/>
        <v>3</v>
      </c>
      <c r="L12" s="3">
        <f t="shared" si="0"/>
        <v>7.6376261582597138</v>
      </c>
      <c r="M12" s="3">
        <f t="shared" si="3"/>
        <v>14.500904040743713</v>
      </c>
      <c r="N12" s="3" t="str">
        <f t="shared" si="4"/>
        <v>ОДНОРОДНЫЕ</v>
      </c>
      <c r="O12" s="4">
        <f t="shared" si="5"/>
        <v>48719.75</v>
      </c>
      <c r="P12" s="10"/>
      <c r="Q12" s="10"/>
      <c r="R12" s="10"/>
    </row>
    <row r="13" spans="1:18" ht="20.25" customHeight="1" x14ac:dyDescent="0.25">
      <c r="A13" s="12">
        <v>4</v>
      </c>
      <c r="B13" s="14" t="s">
        <v>25</v>
      </c>
      <c r="C13" s="1" t="s">
        <v>33</v>
      </c>
      <c r="D13" s="16">
        <v>175</v>
      </c>
      <c r="E13" s="2">
        <v>70</v>
      </c>
      <c r="F13" s="2">
        <v>52</v>
      </c>
      <c r="G13" s="2">
        <v>68</v>
      </c>
      <c r="H13" s="5"/>
      <c r="I13" s="5"/>
      <c r="J13" s="4">
        <f t="shared" si="1"/>
        <v>63.33</v>
      </c>
      <c r="K13" s="3">
        <f t="shared" si="2"/>
        <v>3</v>
      </c>
      <c r="L13" s="3">
        <f t="shared" si="0"/>
        <v>9.8657657246324799</v>
      </c>
      <c r="M13" s="3">
        <f t="shared" si="3"/>
        <v>15.578344741248193</v>
      </c>
      <c r="N13" s="3" t="str">
        <f t="shared" si="4"/>
        <v>ОДНОРОДНЫЕ</v>
      </c>
      <c r="O13" s="4">
        <f t="shared" si="5"/>
        <v>11082.75</v>
      </c>
      <c r="P13" s="10"/>
      <c r="Q13" s="10"/>
      <c r="R13" s="10"/>
    </row>
    <row r="14" spans="1:18" ht="20.25" customHeight="1" x14ac:dyDescent="0.25">
      <c r="A14" s="12">
        <v>5</v>
      </c>
      <c r="B14" s="14" t="s">
        <v>26</v>
      </c>
      <c r="C14" s="1" t="s">
        <v>33</v>
      </c>
      <c r="D14" s="16">
        <v>300</v>
      </c>
      <c r="E14" s="2">
        <v>56</v>
      </c>
      <c r="F14" s="2">
        <v>43</v>
      </c>
      <c r="G14" s="2">
        <v>55</v>
      </c>
      <c r="H14" s="5"/>
      <c r="I14" s="5"/>
      <c r="J14" s="4">
        <f t="shared" si="1"/>
        <v>51.33</v>
      </c>
      <c r="K14" s="3">
        <f t="shared" si="2"/>
        <v>3</v>
      </c>
      <c r="L14" s="3">
        <f t="shared" si="0"/>
        <v>7.2341781380702459</v>
      </c>
      <c r="M14" s="3">
        <f t="shared" ref="M14:M17" si="6">L14/J14*100</f>
        <v>14.093469974810532</v>
      </c>
      <c r="N14" s="3" t="str">
        <f t="shared" ref="N14:N17" si="7">IF(M14&lt;33,"ОДНОРОДНЫЕ","НЕОДНОРОДНЫЕ")</f>
        <v>ОДНОРОДНЫЕ</v>
      </c>
      <c r="O14" s="4">
        <f t="shared" ref="O14:O17" si="8">ROUND(D14*J14,2)</f>
        <v>15399</v>
      </c>
      <c r="P14" s="10"/>
      <c r="Q14" s="10"/>
      <c r="R14" s="10"/>
    </row>
    <row r="15" spans="1:18" ht="20.25" customHeight="1" x14ac:dyDescent="0.25">
      <c r="A15" s="12">
        <v>6</v>
      </c>
      <c r="B15" s="14" t="s">
        <v>27</v>
      </c>
      <c r="C15" s="1" t="s">
        <v>33</v>
      </c>
      <c r="D15" s="16">
        <v>300</v>
      </c>
      <c r="E15" s="2">
        <v>39</v>
      </c>
      <c r="F15" s="2">
        <v>27</v>
      </c>
      <c r="G15" s="2">
        <v>45</v>
      </c>
      <c r="H15" s="5"/>
      <c r="I15" s="5"/>
      <c r="J15" s="4">
        <f t="shared" si="1"/>
        <v>37</v>
      </c>
      <c r="K15" s="3">
        <f t="shared" si="2"/>
        <v>3</v>
      </c>
      <c r="L15" s="3">
        <f t="shared" si="0"/>
        <v>9.1651513899116797</v>
      </c>
      <c r="M15" s="3">
        <f t="shared" si="6"/>
        <v>24.770679432193727</v>
      </c>
      <c r="N15" s="3" t="str">
        <f t="shared" si="7"/>
        <v>ОДНОРОДНЫЕ</v>
      </c>
      <c r="O15" s="4">
        <f t="shared" si="8"/>
        <v>11100</v>
      </c>
      <c r="P15" s="10"/>
      <c r="Q15" s="10"/>
      <c r="R15" s="10"/>
    </row>
    <row r="16" spans="1:18" ht="20.25" customHeight="1" x14ac:dyDescent="0.25">
      <c r="A16" s="12">
        <v>7</v>
      </c>
      <c r="B16" s="14" t="s">
        <v>28</v>
      </c>
      <c r="C16" s="1" t="s">
        <v>33</v>
      </c>
      <c r="D16" s="16">
        <v>300</v>
      </c>
      <c r="E16" s="2">
        <v>39</v>
      </c>
      <c r="F16" s="2">
        <v>27</v>
      </c>
      <c r="G16" s="2">
        <v>45</v>
      </c>
      <c r="H16" s="5"/>
      <c r="I16" s="5"/>
      <c r="J16" s="4">
        <f t="shared" si="1"/>
        <v>37</v>
      </c>
      <c r="K16" s="3">
        <f t="shared" si="2"/>
        <v>3</v>
      </c>
      <c r="L16" s="3">
        <f t="shared" si="0"/>
        <v>9.1651513899116797</v>
      </c>
      <c r="M16" s="3">
        <f t="shared" si="6"/>
        <v>24.770679432193727</v>
      </c>
      <c r="N16" s="3" t="str">
        <f t="shared" si="7"/>
        <v>ОДНОРОДНЫЕ</v>
      </c>
      <c r="O16" s="4">
        <f t="shared" si="8"/>
        <v>11100</v>
      </c>
      <c r="P16" s="10"/>
      <c r="Q16" s="10"/>
      <c r="R16" s="10"/>
    </row>
    <row r="17" spans="1:18" ht="20.25" customHeight="1" x14ac:dyDescent="0.25">
      <c r="A17" s="12">
        <v>8</v>
      </c>
      <c r="B17" s="14" t="s">
        <v>29</v>
      </c>
      <c r="C17" s="1" t="s">
        <v>33</v>
      </c>
      <c r="D17" s="16">
        <v>700</v>
      </c>
      <c r="E17" s="2">
        <v>61</v>
      </c>
      <c r="F17" s="2">
        <v>58</v>
      </c>
      <c r="G17" s="2">
        <v>65</v>
      </c>
      <c r="H17" s="5"/>
      <c r="I17" s="5"/>
      <c r="J17" s="4">
        <f t="shared" si="1"/>
        <v>61.33</v>
      </c>
      <c r="K17" s="3">
        <f t="shared" si="2"/>
        <v>3</v>
      </c>
      <c r="L17" s="3">
        <f t="shared" si="0"/>
        <v>3.5118845842842461</v>
      </c>
      <c r="M17" s="3">
        <f t="shared" si="6"/>
        <v>5.7262099857887598</v>
      </c>
      <c r="N17" s="3" t="str">
        <f t="shared" si="7"/>
        <v>ОДНОРОДНЫЕ</v>
      </c>
      <c r="O17" s="4">
        <f t="shared" si="8"/>
        <v>42931</v>
      </c>
      <c r="P17" s="10"/>
      <c r="Q17" s="10"/>
      <c r="R17" s="10"/>
    </row>
    <row r="18" spans="1:18" ht="20.25" customHeight="1" x14ac:dyDescent="0.25">
      <c r="A18" s="12">
        <v>9</v>
      </c>
      <c r="B18" s="14" t="s">
        <v>30</v>
      </c>
      <c r="C18" s="1" t="s">
        <v>33</v>
      </c>
      <c r="D18" s="16">
        <v>175</v>
      </c>
      <c r="E18" s="2">
        <v>58</v>
      </c>
      <c r="F18" s="2">
        <v>45</v>
      </c>
      <c r="G18" s="2">
        <v>56</v>
      </c>
      <c r="H18" s="5"/>
      <c r="I18" s="5"/>
      <c r="J18" s="4">
        <f t="shared" si="1"/>
        <v>53</v>
      </c>
      <c r="K18" s="3">
        <f t="shared" si="2"/>
        <v>3</v>
      </c>
      <c r="L18" s="3">
        <f t="shared" si="0"/>
        <v>7</v>
      </c>
      <c r="M18" s="3">
        <f t="shared" si="3"/>
        <v>13.20754716981132</v>
      </c>
      <c r="N18" s="3" t="str">
        <f t="shared" si="4"/>
        <v>ОДНОРОДНЫЕ</v>
      </c>
      <c r="O18" s="4">
        <f t="shared" si="5"/>
        <v>9275</v>
      </c>
      <c r="P18" s="10"/>
      <c r="Q18" s="10"/>
      <c r="R18" s="10"/>
    </row>
    <row r="19" spans="1:18" ht="20.25" customHeight="1" x14ac:dyDescent="0.25">
      <c r="A19" s="12">
        <v>10</v>
      </c>
      <c r="B19" s="14" t="s">
        <v>31</v>
      </c>
      <c r="C19" s="1" t="s">
        <v>33</v>
      </c>
      <c r="D19" s="16">
        <v>450</v>
      </c>
      <c r="E19" s="2">
        <v>85</v>
      </c>
      <c r="F19" s="2">
        <v>55</v>
      </c>
      <c r="G19" s="2">
        <v>99</v>
      </c>
      <c r="H19" s="5"/>
      <c r="I19" s="5"/>
      <c r="J19" s="4">
        <f t="shared" si="1"/>
        <v>79.67</v>
      </c>
      <c r="K19" s="3">
        <f t="shared" ref="K19" si="9">COUNT(E19:I19)</f>
        <v>3</v>
      </c>
      <c r="L19" s="3">
        <f t="shared" ref="L19" si="10">STDEV(E19,F19,G19,H19,I19)</f>
        <v>22.479620400116502</v>
      </c>
      <c r="M19" s="3">
        <f t="shared" ref="M19" si="11">L19/J19*100</f>
        <v>28.215916154282038</v>
      </c>
      <c r="N19" s="3" t="str">
        <f t="shared" si="4"/>
        <v>ОДНОРОДНЫЕ</v>
      </c>
      <c r="O19" s="4">
        <f t="shared" si="5"/>
        <v>35851.5</v>
      </c>
    </row>
    <row r="20" spans="1:18" ht="20.25" customHeight="1" x14ac:dyDescent="0.25">
      <c r="A20" s="12">
        <v>11</v>
      </c>
      <c r="B20" s="14" t="s">
        <v>32</v>
      </c>
      <c r="C20" s="1" t="s">
        <v>33</v>
      </c>
      <c r="D20" s="16">
        <v>200</v>
      </c>
      <c r="E20" s="2">
        <v>39</v>
      </c>
      <c r="F20" s="2">
        <v>27</v>
      </c>
      <c r="G20" s="2">
        <v>45</v>
      </c>
      <c r="H20" s="5"/>
      <c r="I20" s="5"/>
      <c r="J20" s="4">
        <f t="shared" ref="J20:J21" si="12">ROUND(AVERAGE(E20,F20,G20,H20,I20),2)</f>
        <v>37</v>
      </c>
      <c r="K20" s="3">
        <f t="shared" ref="K20:K21" si="13">COUNT(E20:I20)</f>
        <v>3</v>
      </c>
      <c r="L20" s="3">
        <f t="shared" ref="L20:L21" si="14">STDEV(E20,F20,G20,H20,I20)</f>
        <v>9.1651513899116797</v>
      </c>
      <c r="M20" s="3">
        <f t="shared" ref="M20:M21" si="15">L20/J20*100</f>
        <v>24.770679432193727</v>
      </c>
      <c r="N20" s="3" t="str">
        <f t="shared" si="4"/>
        <v>ОДНОРОДНЫЕ</v>
      </c>
      <c r="O20" s="4">
        <f t="shared" ref="O20:O21" si="16">ROUND(D20*J20,2)</f>
        <v>7400</v>
      </c>
    </row>
    <row r="21" spans="1:18" ht="20.25" customHeight="1" x14ac:dyDescent="0.25">
      <c r="A21" s="12">
        <v>12</v>
      </c>
      <c r="B21" s="14" t="s">
        <v>34</v>
      </c>
      <c r="C21" s="1" t="s">
        <v>33</v>
      </c>
      <c r="D21" s="16">
        <v>300</v>
      </c>
      <c r="E21" s="2">
        <v>26</v>
      </c>
      <c r="F21" s="2">
        <v>20</v>
      </c>
      <c r="G21" s="2">
        <v>23</v>
      </c>
      <c r="H21" s="5"/>
      <c r="I21" s="5"/>
      <c r="J21" s="4">
        <f t="shared" si="12"/>
        <v>23</v>
      </c>
      <c r="K21" s="3">
        <f t="shared" si="13"/>
        <v>3</v>
      </c>
      <c r="L21" s="3">
        <f t="shared" si="14"/>
        <v>3</v>
      </c>
      <c r="M21" s="3">
        <f t="shared" si="15"/>
        <v>13.043478260869565</v>
      </c>
      <c r="N21" s="3" t="str">
        <f t="shared" si="4"/>
        <v>ОДНОРОДНЫЕ</v>
      </c>
      <c r="O21" s="4">
        <f t="shared" si="16"/>
        <v>6900</v>
      </c>
    </row>
    <row r="22" spans="1:18" ht="20.25" customHeight="1" x14ac:dyDescent="0.25">
      <c r="A22" s="12">
        <v>12</v>
      </c>
      <c r="B22" s="14" t="s">
        <v>35</v>
      </c>
      <c r="C22" s="1" t="s">
        <v>33</v>
      </c>
      <c r="D22" s="16">
        <v>500</v>
      </c>
      <c r="E22" s="2">
        <v>26</v>
      </c>
      <c r="F22" s="2">
        <v>22</v>
      </c>
      <c r="G22" s="2">
        <v>22</v>
      </c>
      <c r="H22" s="5"/>
      <c r="I22" s="5"/>
      <c r="J22" s="4">
        <f t="shared" ref="J22" si="17">ROUND(AVERAGE(E22,F22,G22,H22,I22),2)</f>
        <v>23.33</v>
      </c>
      <c r="K22" s="3">
        <f t="shared" ref="K22" si="18">COUNT(E22:I22)</f>
        <v>3</v>
      </c>
      <c r="L22" s="3">
        <f t="shared" ref="L22" si="19">STDEV(E22,F22,G22,H22,I22)</f>
        <v>2.3094010767585034</v>
      </c>
      <c r="M22" s="3">
        <f t="shared" ref="M22" si="20">L22/J22*100</f>
        <v>9.8988473071517511</v>
      </c>
      <c r="N22" s="3" t="str">
        <f t="shared" ref="N22" si="21">IF(M22&lt;33,"ОДНОРОДНЫЕ","НЕОДНОРОДНЫЕ")</f>
        <v>ОДНОРОДНЫЕ</v>
      </c>
      <c r="O22" s="4">
        <f t="shared" ref="O22" si="22">ROUND(D22*J22,2)</f>
        <v>11665</v>
      </c>
    </row>
    <row r="23" spans="1:18" s="11" customFormat="1" ht="20.25" customHeight="1" x14ac:dyDescent="0.25">
      <c r="A23" s="18" t="s">
        <v>21</v>
      </c>
      <c r="B23" s="19"/>
      <c r="C23" s="19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6">
        <f>SUM(O10:O22)</f>
        <v>238286.4</v>
      </c>
    </row>
    <row r="24" spans="1:18" ht="19.5" customHeight="1" x14ac:dyDescent="0.25">
      <c r="A24" s="17" t="s">
        <v>36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</sheetData>
  <mergeCells count="17">
    <mergeCell ref="L8:L9"/>
    <mergeCell ref="A24:O24"/>
    <mergeCell ref="A23:N23"/>
    <mergeCell ref="A1:O1"/>
    <mergeCell ref="A3:O3"/>
    <mergeCell ref="A5:O5"/>
    <mergeCell ref="A6:B6"/>
    <mergeCell ref="C6:O6"/>
    <mergeCell ref="A7:O7"/>
    <mergeCell ref="O8:O9"/>
    <mergeCell ref="M8:M9"/>
    <mergeCell ref="N8:N9"/>
    <mergeCell ref="A8:A9"/>
    <mergeCell ref="B8:B9"/>
    <mergeCell ref="C8:D8"/>
    <mergeCell ref="J8:J9"/>
    <mergeCell ref="K8:K9"/>
  </mergeCells>
  <conditionalFormatting sqref="N10 N13:N17">
    <cfRule type="containsText" dxfId="14" priority="13" operator="containsText" text="НЕ">
      <formula>NOT(ISERROR(SEARCH("НЕ",N10)))</formula>
    </cfRule>
    <cfRule type="containsText" dxfId="13" priority="14" operator="containsText" text="ОДНОРОДНЫЕ">
      <formula>NOT(ISERROR(SEARCH("ОДНОРОДНЫЕ",N10)))</formula>
    </cfRule>
    <cfRule type="containsText" dxfId="12" priority="15" operator="containsText" text="НЕОДНОРОДНЫЕ">
      <formula>NOT(ISERROR(SEARCH("НЕОДНОРОДНЫЕ",N10)))</formula>
    </cfRule>
  </conditionalFormatting>
  <conditionalFormatting sqref="N10:N19">
    <cfRule type="containsText" dxfId="11" priority="10" operator="containsText" text="НЕОДНОРОДНЫЕ">
      <formula>NOT(ISERROR(SEARCH("НЕОДНОРОДНЫЕ",N10)))</formula>
    </cfRule>
    <cfRule type="containsText" dxfId="10" priority="11" operator="containsText" text="ОДНОРОДНЫЕ">
      <formula>NOT(ISERROR(SEARCH("ОДНОРОДНЫЕ",N10)))</formula>
    </cfRule>
    <cfRule type="containsText" dxfId="9" priority="12" operator="containsText" text="НЕОДНОРОДНЫЕ">
      <formula>NOT(ISERROR(SEARCH("НЕОДНОРОДНЫЕ",N10)))</formula>
    </cfRule>
  </conditionalFormatting>
  <conditionalFormatting sqref="N20">
    <cfRule type="containsText" dxfId="8" priority="7" operator="containsText" text="НЕОДНОРОДНЫЕ">
      <formula>NOT(ISERROR(SEARCH("НЕОДНОРОДНЫЕ",N20)))</formula>
    </cfRule>
    <cfRule type="containsText" dxfId="7" priority="8" operator="containsText" text="ОДНОРОДНЫЕ">
      <formula>NOT(ISERROR(SEARCH("ОДНОРОДНЫЕ",N20)))</formula>
    </cfRule>
    <cfRule type="containsText" dxfId="6" priority="9" operator="containsText" text="НЕОДНОРОДНЫЕ">
      <formula>NOT(ISERROR(SEARCH("НЕОДНОРОДНЫЕ",N20)))</formula>
    </cfRule>
  </conditionalFormatting>
  <conditionalFormatting sqref="N22">
    <cfRule type="containsText" dxfId="5" priority="4" operator="containsText" text="НЕОДНОРОДНЫЕ">
      <formula>NOT(ISERROR(SEARCH("НЕОДНОРОДНЫЕ",N22)))</formula>
    </cfRule>
    <cfRule type="containsText" dxfId="4" priority="5" operator="containsText" text="ОДНОРОДНЫЕ">
      <formula>NOT(ISERROR(SEARCH("ОДНОРОДНЫЕ",N22)))</formula>
    </cfRule>
    <cfRule type="containsText" dxfId="3" priority="6" operator="containsText" text="НЕОДНОРОДНЫЕ">
      <formula>NOT(ISERROR(SEARCH("НЕОДНОРОДНЫЕ",N22)))</formula>
    </cfRule>
  </conditionalFormatting>
  <conditionalFormatting sqref="N21">
    <cfRule type="containsText" dxfId="2" priority="1" operator="containsText" text="НЕОДНОРОДНЫЕ">
      <formula>NOT(ISERROR(SEARCH("НЕОДНОРОДНЫЕ",N21)))</formula>
    </cfRule>
    <cfRule type="containsText" dxfId="1" priority="2" operator="containsText" text="ОДНОРОДНЫЕ">
      <formula>NOT(ISERROR(SEARCH("ОДНОРОДНЫЕ",N21)))</formula>
    </cfRule>
    <cfRule type="containsText" dxfId="0" priority="3" operator="containsText" text="НЕОДНОРОДНЫЕ">
      <formula>NOT(ISERROR(SEARCH("НЕОДНОРОДНЫЕ",N21)))</formula>
    </cfRule>
  </conditionalFormatting>
  <pageMargins left="0" right="0" top="0.74803149606299213" bottom="0.74803149606299213" header="0.31496062992125984" footer="0.31496062992125984"/>
  <pageSetup paperSize="9" scale="70" orientation="landscape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2026-05-08T03:18:39Z</dcterms:modified>
</cp:coreProperties>
</file>