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2.201\шейкин$\2. ООО ТаТ\223 фз ЗАКАЗЧИКИ ТАТ\58. Закупка ДТА 2026-2027 г.г. 360 тн         ЮГ\Документация\"/>
    </mc:Choice>
  </mc:AlternateContent>
  <bookViews>
    <workbookView xWindow="28680" yWindow="-225" windowWidth="29040" windowHeight="15840" firstSheet="13" activeTab="13"/>
  </bookViews>
  <sheets>
    <sheet name="объем и ст-ть общая 2 (2)" sheetId="22" state="hidden" r:id="rId1"/>
    <sheet name="объем и ст-ть общая " sheetId="21" state="hidden" r:id="rId2"/>
    <sheet name="Объем и ст-ть население" sheetId="13" state="hidden" r:id="rId3"/>
    <sheet name="Объем и ст-ть  Караул" sheetId="16" state="hidden" r:id="rId4"/>
    <sheet name="Объем и ст-ть Дудинка" sheetId="17" state="hidden" r:id="rId5"/>
    <sheet name="Объем и ст-ть Хатанга" sheetId="18" state="hidden" r:id="rId6"/>
    <sheet name="объем и ст-ть УО" sheetId="19" state="hidden" r:id="rId7"/>
    <sheet name="объем и ст-ть УЗ" sheetId="20" state="hidden" r:id="rId8"/>
    <sheet name="2023 для сведения" sheetId="23" state="hidden" r:id="rId9"/>
    <sheet name="2024 для сведения" sheetId="24" state="hidden" r:id="rId10"/>
    <sheet name="Спецификация 2024" sheetId="25" state="hidden" r:id="rId11"/>
    <sheet name="2025" sheetId="26" state="hidden" r:id="rId12"/>
    <sheet name="2025 (2)" sheetId="27" state="hidden" r:id="rId13"/>
    <sheet name="ЮГ" sheetId="29" r:id="rId14"/>
    <sheet name="Лист1" sheetId="28" state="hidden" r:id="rId15"/>
  </sheets>
  <externalReferences>
    <externalReference r:id="rId16"/>
  </externalReferences>
  <definedNames>
    <definedName name="_xlnm.Print_Titles" localSheetId="3">'Объем и ст-ть  Караул'!$2:$2</definedName>
    <definedName name="_xlnm.Print_Titles" localSheetId="4">'Объем и ст-ть Дудинка'!$2:$2</definedName>
    <definedName name="_xlnm.Print_Titles" localSheetId="2">'Объем и ст-ть население'!$3:$3</definedName>
    <definedName name="_xlnm.Print_Titles" localSheetId="5">'Объем и ст-ть Хатанга'!$2:$2</definedName>
    <definedName name="_xlnm.Print_Area" localSheetId="8">'2023 для сведения'!$A$1:$I$23</definedName>
    <definedName name="_xlnm.Print_Area" localSheetId="9">'2024 для сведения'!$A$1:$I$20</definedName>
    <definedName name="_xlnm.Print_Area" localSheetId="11">'2025'!$A$1:$I$20</definedName>
    <definedName name="_xlnm.Print_Area" localSheetId="12">'2025 (2)'!$A$1:$I$20</definedName>
    <definedName name="_xlnm.Print_Area" localSheetId="13">ЮГ!$A$1:$I$12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8" i="29" l="1"/>
  <c r="I8" i="29" l="1"/>
  <c r="H8" i="29"/>
  <c r="F8" i="29"/>
  <c r="H7" i="29"/>
  <c r="I7" i="29" s="1"/>
  <c r="H6" i="29" l="1"/>
  <c r="I6" i="29" s="1"/>
  <c r="K6" i="29" l="1"/>
  <c r="Z8" i="29" l="1"/>
  <c r="C3" i="28"/>
  <c r="C4" i="28"/>
  <c r="C5" i="28"/>
  <c r="C6" i="28"/>
  <c r="C2" i="28"/>
  <c r="K8" i="29" l="1"/>
  <c r="K10" i="29" s="1"/>
  <c r="C11" i="29"/>
  <c r="C3" i="29"/>
  <c r="F12" i="27"/>
  <c r="I11" i="27"/>
  <c r="H11" i="27"/>
  <c r="I10" i="27"/>
  <c r="H10" i="27"/>
  <c r="I9" i="27"/>
  <c r="H9" i="27"/>
  <c r="I8" i="27"/>
  <c r="H8" i="27"/>
  <c r="I7" i="27"/>
  <c r="H7" i="27"/>
  <c r="F13" i="27" l="1"/>
  <c r="C7" i="28"/>
  <c r="F14" i="27"/>
  <c r="H12" i="27"/>
  <c r="I12" i="27"/>
  <c r="I13" i="27" s="1"/>
  <c r="F12" i="26"/>
  <c r="I12" i="26" s="1"/>
  <c r="H11" i="26"/>
  <c r="I10" i="26"/>
  <c r="H10" i="26"/>
  <c r="H9" i="26"/>
  <c r="I9" i="26"/>
  <c r="H8" i="26"/>
  <c r="I7" i="26"/>
  <c r="F13" i="26" l="1"/>
  <c r="F14" i="26"/>
  <c r="D7" i="28"/>
  <c r="D8" i="28" s="1"/>
  <c r="C8" i="28"/>
  <c r="I14" i="27"/>
  <c r="I11" i="26"/>
  <c r="I8" i="26"/>
  <c r="I14" i="26" s="1"/>
  <c r="H12" i="26"/>
  <c r="H7" i="26"/>
  <c r="K14" i="27" l="1"/>
  <c r="J14" i="27"/>
  <c r="C3" i="27"/>
  <c r="C19" i="27"/>
  <c r="C19" i="26"/>
  <c r="C3" i="26"/>
  <c r="K14" i="26"/>
  <c r="K16" i="26" s="1"/>
  <c r="J14" i="26"/>
  <c r="I13" i="26"/>
  <c r="K16" i="27" l="1"/>
  <c r="L14" i="27"/>
  <c r="F13" i="24"/>
  <c r="M13" i="25" l="1"/>
  <c r="G12" i="25"/>
  <c r="G13" i="25" s="1"/>
  <c r="N7" i="25"/>
  <c r="O7" i="25" s="1"/>
  <c r="O13" i="25" s="1"/>
  <c r="G12" i="24"/>
  <c r="G11" i="24"/>
  <c r="I11" i="24" s="1"/>
  <c r="G10" i="24"/>
  <c r="H10" i="24" s="1"/>
  <c r="G9" i="24"/>
  <c r="I9" i="24" s="1"/>
  <c r="G8" i="24"/>
  <c r="I8" i="24" s="1"/>
  <c r="G7" i="24"/>
  <c r="I7" i="24" s="1"/>
  <c r="F14" i="24"/>
  <c r="H7" i="24"/>
  <c r="I7" i="23"/>
  <c r="H7" i="23"/>
  <c r="I8" i="23"/>
  <c r="I9" i="23"/>
  <c r="I10" i="23"/>
  <c r="I11" i="23"/>
  <c r="I12" i="23"/>
  <c r="I13" i="23"/>
  <c r="I14" i="23"/>
  <c r="I15" i="23"/>
  <c r="H15" i="23"/>
  <c r="H9" i="23"/>
  <c r="F16" i="23"/>
  <c r="H14" i="23"/>
  <c r="H10" i="23"/>
  <c r="H12" i="23"/>
  <c r="H13" i="23"/>
  <c r="F17" i="23"/>
  <c r="G4" i="20"/>
  <c r="I4" i="20"/>
  <c r="J4" i="20" s="1"/>
  <c r="G5" i="20"/>
  <c r="I5" i="20"/>
  <c r="J5" i="20" s="1"/>
  <c r="G6" i="20"/>
  <c r="I6" i="20"/>
  <c r="J6" i="20" s="1"/>
  <c r="G7" i="20"/>
  <c r="I7" i="20"/>
  <c r="J7" i="20" s="1"/>
  <c r="E8" i="20"/>
  <c r="H8" i="20"/>
  <c r="G9" i="20"/>
  <c r="I9" i="20"/>
  <c r="J9" i="20" s="1"/>
  <c r="G10" i="20"/>
  <c r="I10" i="20"/>
  <c r="J10" i="20" s="1"/>
  <c r="G11" i="20"/>
  <c r="I11" i="20"/>
  <c r="J11" i="20" s="1"/>
  <c r="G12" i="20"/>
  <c r="I12" i="20"/>
  <c r="J12" i="20" s="1"/>
  <c r="G13" i="20"/>
  <c r="I13" i="20"/>
  <c r="J13" i="20" s="1"/>
  <c r="G14" i="20"/>
  <c r="I14" i="20"/>
  <c r="J14" i="20" s="1"/>
  <c r="G15" i="20"/>
  <c r="I15" i="20"/>
  <c r="J15" i="20" s="1"/>
  <c r="G16" i="20"/>
  <c r="I16" i="20"/>
  <c r="J16" i="20" s="1"/>
  <c r="E17" i="20"/>
  <c r="H17" i="20"/>
  <c r="G18" i="20"/>
  <c r="I18" i="20"/>
  <c r="J18" i="20" s="1"/>
  <c r="G19" i="20"/>
  <c r="I19" i="20"/>
  <c r="J19" i="20" s="1"/>
  <c r="G20" i="20"/>
  <c r="I20" i="20"/>
  <c r="J20" i="20" s="1"/>
  <c r="E21" i="20"/>
  <c r="H21" i="20"/>
  <c r="G4" i="19"/>
  <c r="I4" i="19"/>
  <c r="J4" i="19" s="1"/>
  <c r="G5" i="19"/>
  <c r="I5" i="19"/>
  <c r="J5" i="19" s="1"/>
  <c r="G6" i="19"/>
  <c r="I6" i="19"/>
  <c r="J6" i="19" s="1"/>
  <c r="E7" i="19"/>
  <c r="H7" i="19"/>
  <c r="G8" i="19"/>
  <c r="I8" i="19"/>
  <c r="J8" i="19" s="1"/>
  <c r="G9" i="19"/>
  <c r="I9" i="19"/>
  <c r="J9" i="19" s="1"/>
  <c r="G10" i="19"/>
  <c r="I10" i="19"/>
  <c r="J10" i="19" s="1"/>
  <c r="G11" i="19"/>
  <c r="I11" i="19"/>
  <c r="J11" i="19" s="1"/>
  <c r="G12" i="19"/>
  <c r="I12" i="19"/>
  <c r="J12" i="19" s="1"/>
  <c r="G13" i="19"/>
  <c r="I13" i="19"/>
  <c r="J13" i="19" s="1"/>
  <c r="G14" i="19"/>
  <c r="I14" i="19"/>
  <c r="J14" i="19" s="1"/>
  <c r="G15" i="19"/>
  <c r="I15" i="19"/>
  <c r="J15" i="19" s="1"/>
  <c r="E16" i="19"/>
  <c r="H16" i="19"/>
  <c r="G17" i="19"/>
  <c r="I17" i="19"/>
  <c r="J17" i="19" s="1"/>
  <c r="G18" i="19"/>
  <c r="I18" i="19"/>
  <c r="J18" i="19" s="1"/>
  <c r="G19" i="19"/>
  <c r="I19" i="19"/>
  <c r="J19" i="19" s="1"/>
  <c r="G20" i="19"/>
  <c r="I20" i="19"/>
  <c r="J20" i="19" s="1"/>
  <c r="E21" i="19"/>
  <c r="H21" i="19"/>
  <c r="F3" i="18"/>
  <c r="H3" i="18"/>
  <c r="I3" i="18" s="1"/>
  <c r="F4" i="18"/>
  <c r="H4" i="18"/>
  <c r="I4" i="18" s="1"/>
  <c r="F5" i="18"/>
  <c r="H5" i="18"/>
  <c r="I5" i="18" s="1"/>
  <c r="F6" i="18"/>
  <c r="H6" i="18"/>
  <c r="I6" i="18" s="1"/>
  <c r="F7" i="18"/>
  <c r="H7" i="18"/>
  <c r="I7" i="18" s="1"/>
  <c r="F8" i="18"/>
  <c r="H8" i="18"/>
  <c r="I8" i="18" s="1"/>
  <c r="F9" i="18"/>
  <c r="H9" i="18"/>
  <c r="I9" i="18" s="1"/>
  <c r="F10" i="18"/>
  <c r="H10" i="18"/>
  <c r="I10" i="18" s="1"/>
  <c r="D11" i="18"/>
  <c r="G11" i="18"/>
  <c r="F3" i="17"/>
  <c r="H3" i="17"/>
  <c r="I3" i="17" s="1"/>
  <c r="F4" i="17"/>
  <c r="H4" i="17"/>
  <c r="I4" i="17" s="1"/>
  <c r="F5" i="17"/>
  <c r="H5" i="17"/>
  <c r="I5" i="17" s="1"/>
  <c r="D6" i="17"/>
  <c r="G6" i="17"/>
  <c r="F3" i="16"/>
  <c r="H3" i="16"/>
  <c r="I3" i="16" s="1"/>
  <c r="F4" i="16"/>
  <c r="H4" i="16"/>
  <c r="I4" i="16" s="1"/>
  <c r="F5" i="16"/>
  <c r="H5" i="16"/>
  <c r="I5" i="16" s="1"/>
  <c r="F6" i="16"/>
  <c r="H6" i="16"/>
  <c r="I6" i="16" s="1"/>
  <c r="D7" i="16"/>
  <c r="G7" i="16"/>
  <c r="G4" i="13"/>
  <c r="I4" i="13"/>
  <c r="J4" i="13" s="1"/>
  <c r="G5" i="13"/>
  <c r="I5" i="13"/>
  <c r="J5" i="13" s="1"/>
  <c r="G6" i="13"/>
  <c r="I6" i="13"/>
  <c r="J6" i="13" s="1"/>
  <c r="G7" i="13"/>
  <c r="I7" i="13"/>
  <c r="J7" i="13" s="1"/>
  <c r="G8" i="13"/>
  <c r="I8" i="13"/>
  <c r="J8" i="13" s="1"/>
  <c r="G9" i="13"/>
  <c r="I9" i="13"/>
  <c r="J9" i="13" s="1"/>
  <c r="E10" i="13"/>
  <c r="H10" i="13"/>
  <c r="G11" i="13"/>
  <c r="I11" i="13"/>
  <c r="J11" i="13" s="1"/>
  <c r="G12" i="13"/>
  <c r="I12" i="13"/>
  <c r="J12" i="13" s="1"/>
  <c r="G13" i="13"/>
  <c r="I13" i="13"/>
  <c r="J13" i="13" s="1"/>
  <c r="G14" i="13"/>
  <c r="I14" i="13"/>
  <c r="J14" i="13" s="1"/>
  <c r="G15" i="13"/>
  <c r="I15" i="13"/>
  <c r="J15" i="13" s="1"/>
  <c r="G16" i="13"/>
  <c r="I16" i="13"/>
  <c r="J16" i="13" s="1"/>
  <c r="G17" i="13"/>
  <c r="I17" i="13"/>
  <c r="J17" i="13" s="1"/>
  <c r="G18" i="13"/>
  <c r="I18" i="13"/>
  <c r="J18" i="13" s="1"/>
  <c r="E19" i="13"/>
  <c r="H19" i="13"/>
  <c r="G20" i="13"/>
  <c r="I20" i="13"/>
  <c r="J20" i="13" s="1"/>
  <c r="G21" i="13"/>
  <c r="I21" i="13"/>
  <c r="J21" i="13" s="1"/>
  <c r="G22" i="13"/>
  <c r="I22" i="13"/>
  <c r="J22" i="13" s="1"/>
  <c r="G23" i="13"/>
  <c r="I23" i="13"/>
  <c r="J23" i="13" s="1"/>
  <c r="G24" i="13"/>
  <c r="I24" i="13"/>
  <c r="J24" i="13" s="1"/>
  <c r="G25" i="13"/>
  <c r="I25" i="13"/>
  <c r="J25" i="13" s="1"/>
  <c r="E26" i="13"/>
  <c r="H26" i="13"/>
  <c r="G4" i="21"/>
  <c r="I4" i="21"/>
  <c r="J4" i="21" s="1"/>
  <c r="G5" i="21"/>
  <c r="I5" i="21"/>
  <c r="J5" i="21" s="1"/>
  <c r="G6" i="21"/>
  <c r="I6" i="21"/>
  <c r="J6" i="21" s="1"/>
  <c r="E7" i="21"/>
  <c r="H7" i="21"/>
  <c r="G8" i="21"/>
  <c r="I8" i="21"/>
  <c r="J8" i="21" s="1"/>
  <c r="G9" i="21"/>
  <c r="I9" i="21"/>
  <c r="J9" i="21" s="1"/>
  <c r="G10" i="21"/>
  <c r="I10" i="21"/>
  <c r="J10" i="21" s="1"/>
  <c r="E11" i="21"/>
  <c r="H11" i="21"/>
  <c r="G12" i="21"/>
  <c r="G13" i="21" s="1"/>
  <c r="I12" i="21"/>
  <c r="J12" i="21" s="1"/>
  <c r="J13" i="21" s="1"/>
  <c r="E13" i="21"/>
  <c r="H13" i="21"/>
  <c r="G14" i="21"/>
  <c r="I14" i="21"/>
  <c r="J14" i="21" s="1"/>
  <c r="G15" i="21"/>
  <c r="I15" i="21"/>
  <c r="J15" i="21" s="1"/>
  <c r="G16" i="21"/>
  <c r="I16" i="21"/>
  <c r="J16" i="21" s="1"/>
  <c r="E17" i="21"/>
  <c r="H17" i="21"/>
  <c r="G18" i="21"/>
  <c r="I18" i="21"/>
  <c r="J18" i="21" s="1"/>
  <c r="G19" i="21"/>
  <c r="I19" i="21"/>
  <c r="J19" i="21" s="1"/>
  <c r="E20" i="21"/>
  <c r="H20" i="21"/>
  <c r="G21" i="21"/>
  <c r="G22" i="21" s="1"/>
  <c r="I21" i="21"/>
  <c r="J21" i="21" s="1"/>
  <c r="J22" i="21" s="1"/>
  <c r="E22" i="21"/>
  <c r="H22" i="21"/>
  <c r="G24" i="21"/>
  <c r="I24" i="21"/>
  <c r="J24" i="21" s="1"/>
  <c r="G25" i="21"/>
  <c r="I25" i="21"/>
  <c r="J25" i="21" s="1"/>
  <c r="G26" i="21"/>
  <c r="I26" i="21"/>
  <c r="J26" i="21" s="1"/>
  <c r="E27" i="21"/>
  <c r="H27" i="21"/>
  <c r="G28" i="21"/>
  <c r="I28" i="21"/>
  <c r="J28" i="21" s="1"/>
  <c r="G29" i="21"/>
  <c r="I29" i="21"/>
  <c r="J29" i="21" s="1"/>
  <c r="G30" i="21"/>
  <c r="I30" i="21"/>
  <c r="J30" i="21" s="1"/>
  <c r="E31" i="21"/>
  <c r="H31" i="21"/>
  <c r="G32" i="21"/>
  <c r="I32" i="21"/>
  <c r="J32" i="21" s="1"/>
  <c r="G33" i="21"/>
  <c r="I33" i="21"/>
  <c r="J33" i="21" s="1"/>
  <c r="G34" i="21"/>
  <c r="I34" i="21"/>
  <c r="J34" i="21" s="1"/>
  <c r="E35" i="21"/>
  <c r="H35" i="21"/>
  <c r="G36" i="21"/>
  <c r="I36" i="21"/>
  <c r="J36" i="21" s="1"/>
  <c r="G37" i="21"/>
  <c r="I37" i="21"/>
  <c r="J37" i="21" s="1"/>
  <c r="G38" i="21"/>
  <c r="I38" i="21"/>
  <c r="J38" i="21" s="1"/>
  <c r="E39" i="21"/>
  <c r="H39" i="21"/>
  <c r="G40" i="21"/>
  <c r="I40" i="21"/>
  <c r="J40" i="21" s="1"/>
  <c r="G41" i="21"/>
  <c r="I41" i="21"/>
  <c r="J41" i="21" s="1"/>
  <c r="G42" i="21"/>
  <c r="I42" i="21"/>
  <c r="J42" i="21" s="1"/>
  <c r="E43" i="21"/>
  <c r="H43" i="21"/>
  <c r="G44" i="21"/>
  <c r="I44" i="21"/>
  <c r="J44" i="21" s="1"/>
  <c r="G45" i="21"/>
  <c r="I45" i="21"/>
  <c r="J45" i="21" s="1"/>
  <c r="G46" i="21"/>
  <c r="I46" i="21"/>
  <c r="J46" i="21" s="1"/>
  <c r="E47" i="21"/>
  <c r="H47" i="21"/>
  <c r="G48" i="21"/>
  <c r="I48" i="21"/>
  <c r="J48" i="21" s="1"/>
  <c r="G49" i="21"/>
  <c r="I49" i="21"/>
  <c r="J49" i="21" s="1"/>
  <c r="G50" i="21"/>
  <c r="I50" i="21"/>
  <c r="J50" i="21" s="1"/>
  <c r="E51" i="21"/>
  <c r="H51" i="21"/>
  <c r="G52" i="21"/>
  <c r="I52" i="21"/>
  <c r="J52" i="21" s="1"/>
  <c r="G53" i="21"/>
  <c r="I53" i="21"/>
  <c r="J53" i="21" s="1"/>
  <c r="G54" i="21"/>
  <c r="I54" i="21"/>
  <c r="J54" i="21"/>
  <c r="E55" i="21"/>
  <c r="H55" i="21"/>
  <c r="G57" i="21"/>
  <c r="G58" i="21" s="1"/>
  <c r="I57" i="21"/>
  <c r="J57" i="21" s="1"/>
  <c r="J58" i="21" s="1"/>
  <c r="E58" i="21"/>
  <c r="H58" i="21"/>
  <c r="G59" i="21"/>
  <c r="I59" i="21"/>
  <c r="J59" i="21" s="1"/>
  <c r="G60" i="21"/>
  <c r="I60" i="21"/>
  <c r="J60" i="21" s="1"/>
  <c r="E61" i="21"/>
  <c r="H61" i="21"/>
  <c r="G62" i="21"/>
  <c r="I62" i="21"/>
  <c r="J62" i="21" s="1"/>
  <c r="G63" i="21"/>
  <c r="I63" i="21"/>
  <c r="J63" i="21" s="1"/>
  <c r="G64" i="21"/>
  <c r="I64" i="21"/>
  <c r="J64" i="21" s="1"/>
  <c r="E65" i="21"/>
  <c r="H65" i="21"/>
  <c r="G66" i="21"/>
  <c r="G67" i="21" s="1"/>
  <c r="I66" i="21"/>
  <c r="J66" i="21" s="1"/>
  <c r="J67" i="21" s="1"/>
  <c r="E67" i="21"/>
  <c r="H67" i="21"/>
  <c r="G68" i="21"/>
  <c r="I68" i="21"/>
  <c r="J68" i="21" s="1"/>
  <c r="G69" i="21"/>
  <c r="I69" i="21"/>
  <c r="J69" i="21" s="1"/>
  <c r="G70" i="21"/>
  <c r="I70" i="21"/>
  <c r="J70" i="21" s="1"/>
  <c r="E71" i="21"/>
  <c r="H71" i="21"/>
  <c r="G72" i="21"/>
  <c r="I72" i="21"/>
  <c r="J72" i="21" s="1"/>
  <c r="G73" i="21"/>
  <c r="I73" i="21"/>
  <c r="J73" i="21" s="1"/>
  <c r="G74" i="21"/>
  <c r="I74" i="21"/>
  <c r="J74" i="21" s="1"/>
  <c r="E75" i="21"/>
  <c r="H75" i="21"/>
  <c r="G4" i="22"/>
  <c r="I4" i="22"/>
  <c r="J4" i="22" s="1"/>
  <c r="G5" i="22"/>
  <c r="I5" i="22"/>
  <c r="J5" i="22" s="1"/>
  <c r="G6" i="22"/>
  <c r="I6" i="22"/>
  <c r="J6" i="22" s="1"/>
  <c r="G7" i="22"/>
  <c r="I7" i="22"/>
  <c r="J7" i="22" s="1"/>
  <c r="E8" i="22"/>
  <c r="H8" i="22"/>
  <c r="G9" i="22"/>
  <c r="I9" i="22"/>
  <c r="J9" i="22" s="1"/>
  <c r="G10" i="22"/>
  <c r="I10" i="22"/>
  <c r="J10" i="22" s="1"/>
  <c r="G11" i="22"/>
  <c r="I11" i="22"/>
  <c r="J11" i="22" s="1"/>
  <c r="G12" i="22"/>
  <c r="I12" i="22"/>
  <c r="J12" i="22" s="1"/>
  <c r="E13" i="22"/>
  <c r="H13" i="22"/>
  <c r="G14" i="22"/>
  <c r="G15" i="22" s="1"/>
  <c r="I14" i="22"/>
  <c r="J14" i="22" s="1"/>
  <c r="J15" i="22" s="1"/>
  <c r="E15" i="22"/>
  <c r="H15" i="22"/>
  <c r="G16" i="22"/>
  <c r="I16" i="22"/>
  <c r="J16" i="22" s="1"/>
  <c r="G17" i="22"/>
  <c r="I17" i="22"/>
  <c r="J17" i="22" s="1"/>
  <c r="G18" i="22"/>
  <c r="I18" i="22"/>
  <c r="J18" i="22" s="1"/>
  <c r="G19" i="22"/>
  <c r="I19" i="22"/>
  <c r="J19" i="22" s="1"/>
  <c r="E20" i="22"/>
  <c r="H20" i="22"/>
  <c r="G21" i="22"/>
  <c r="I21" i="22"/>
  <c r="J21" i="22" s="1"/>
  <c r="G22" i="22"/>
  <c r="I22" i="22"/>
  <c r="J22" i="22" s="1"/>
  <c r="G23" i="22"/>
  <c r="I23" i="22"/>
  <c r="J23" i="22" s="1"/>
  <c r="E24" i="22"/>
  <c r="H24" i="22"/>
  <c r="G25" i="22"/>
  <c r="G26" i="22" s="1"/>
  <c r="I25" i="22"/>
  <c r="J25" i="22" s="1"/>
  <c r="J26" i="22" s="1"/>
  <c r="E26" i="22"/>
  <c r="H26" i="22"/>
  <c r="G28" i="22"/>
  <c r="I28" i="22"/>
  <c r="J28" i="22" s="1"/>
  <c r="G29" i="22"/>
  <c r="I29" i="22"/>
  <c r="J29" i="22" s="1"/>
  <c r="G30" i="22"/>
  <c r="I30" i="22"/>
  <c r="J30" i="22" s="1"/>
  <c r="G31" i="22"/>
  <c r="I31" i="22"/>
  <c r="J31" i="22" s="1"/>
  <c r="E32" i="22"/>
  <c r="H32" i="22"/>
  <c r="G33" i="22"/>
  <c r="I33" i="22"/>
  <c r="J33" i="22" s="1"/>
  <c r="G34" i="22"/>
  <c r="I34" i="22"/>
  <c r="J34" i="22" s="1"/>
  <c r="G35" i="22"/>
  <c r="I35" i="22"/>
  <c r="J35" i="22" s="1"/>
  <c r="G36" i="22"/>
  <c r="I36" i="22"/>
  <c r="J36" i="22" s="1"/>
  <c r="E37" i="22"/>
  <c r="H37" i="22"/>
  <c r="G38" i="22"/>
  <c r="I38" i="22"/>
  <c r="J38" i="22" s="1"/>
  <c r="G39" i="22"/>
  <c r="I39" i="22"/>
  <c r="J39" i="22" s="1"/>
  <c r="G40" i="22"/>
  <c r="I40" i="22"/>
  <c r="J40" i="22" s="1"/>
  <c r="G41" i="22"/>
  <c r="I41" i="22"/>
  <c r="J41" i="22" s="1"/>
  <c r="E42" i="22"/>
  <c r="H42" i="22"/>
  <c r="G43" i="22"/>
  <c r="I43" i="22"/>
  <c r="J43" i="22" s="1"/>
  <c r="G44" i="22"/>
  <c r="I44" i="22"/>
  <c r="J44" i="22" s="1"/>
  <c r="G45" i="22"/>
  <c r="I45" i="22"/>
  <c r="J45" i="22" s="1"/>
  <c r="G46" i="22"/>
  <c r="I46" i="22"/>
  <c r="J46" i="22" s="1"/>
  <c r="E47" i="22"/>
  <c r="H47" i="22"/>
  <c r="G48" i="22"/>
  <c r="I48" i="22"/>
  <c r="J48" i="22" s="1"/>
  <c r="G49" i="22"/>
  <c r="I49" i="22"/>
  <c r="J49" i="22" s="1"/>
  <c r="G50" i="22"/>
  <c r="I50" i="22"/>
  <c r="J50" i="22" s="1"/>
  <c r="G51" i="22"/>
  <c r="I51" i="22"/>
  <c r="J51" i="22" s="1"/>
  <c r="E52" i="22"/>
  <c r="H52" i="22"/>
  <c r="G53" i="22"/>
  <c r="I53" i="22"/>
  <c r="J53" i="22" s="1"/>
  <c r="G54" i="22"/>
  <c r="I54" i="22"/>
  <c r="J54" i="22" s="1"/>
  <c r="G55" i="22"/>
  <c r="I55" i="22"/>
  <c r="J55" i="22" s="1"/>
  <c r="G56" i="22"/>
  <c r="I56" i="22"/>
  <c r="J56" i="22" s="1"/>
  <c r="E57" i="22"/>
  <c r="H57" i="22"/>
  <c r="G58" i="22"/>
  <c r="I58" i="22"/>
  <c r="J58" i="22" s="1"/>
  <c r="G59" i="22"/>
  <c r="I59" i="22"/>
  <c r="J59" i="22" s="1"/>
  <c r="G60" i="22"/>
  <c r="I60" i="22"/>
  <c r="J60" i="22" s="1"/>
  <c r="G61" i="22"/>
  <c r="I61" i="22"/>
  <c r="J61" i="22" s="1"/>
  <c r="E62" i="22"/>
  <c r="H62" i="22"/>
  <c r="G63" i="22"/>
  <c r="I63" i="22"/>
  <c r="J63" i="22" s="1"/>
  <c r="G64" i="22"/>
  <c r="I64" i="22"/>
  <c r="J64" i="22" s="1"/>
  <c r="G65" i="22"/>
  <c r="I65" i="22"/>
  <c r="J65" i="22" s="1"/>
  <c r="G66" i="22"/>
  <c r="I66" i="22"/>
  <c r="J66" i="22" s="1"/>
  <c r="E67" i="22"/>
  <c r="H67" i="22"/>
  <c r="G69" i="22"/>
  <c r="G70" i="22" s="1"/>
  <c r="I69" i="22"/>
  <c r="J69" i="22" s="1"/>
  <c r="J70" i="22" s="1"/>
  <c r="E70" i="22"/>
  <c r="H70" i="22"/>
  <c r="G71" i="22"/>
  <c r="I71" i="22"/>
  <c r="J71" i="22" s="1"/>
  <c r="G72" i="22"/>
  <c r="I72" i="22"/>
  <c r="J72" i="22" s="1"/>
  <c r="E73" i="22"/>
  <c r="H73" i="22"/>
  <c r="G74" i="22"/>
  <c r="I74" i="22"/>
  <c r="J74" i="22" s="1"/>
  <c r="G75" i="22"/>
  <c r="I75" i="22"/>
  <c r="J75" i="22" s="1"/>
  <c r="G76" i="22"/>
  <c r="I76" i="22"/>
  <c r="J76" i="22" s="1"/>
  <c r="G77" i="22"/>
  <c r="I77" i="22"/>
  <c r="J77" i="22" s="1"/>
  <c r="E78" i="22"/>
  <c r="H78" i="22"/>
  <c r="G79" i="22"/>
  <c r="I79" i="22"/>
  <c r="J79" i="22" s="1"/>
  <c r="G80" i="22"/>
  <c r="I80" i="22"/>
  <c r="J80" i="22" s="1"/>
  <c r="E81" i="22"/>
  <c r="H81" i="22"/>
  <c r="G82" i="22"/>
  <c r="I82" i="22"/>
  <c r="J82" i="22" s="1"/>
  <c r="G83" i="22"/>
  <c r="I83" i="22"/>
  <c r="J83" i="22" s="1"/>
  <c r="G84" i="22"/>
  <c r="I84" i="22"/>
  <c r="J84" i="22" s="1"/>
  <c r="G85" i="22"/>
  <c r="I85" i="22"/>
  <c r="J85" i="22" s="1"/>
  <c r="E86" i="22"/>
  <c r="H86" i="22"/>
  <c r="G87" i="22"/>
  <c r="I87" i="22"/>
  <c r="J87" i="22" s="1"/>
  <c r="G88" i="22"/>
  <c r="I88" i="22"/>
  <c r="J88" i="22" s="1"/>
  <c r="G89" i="22"/>
  <c r="I89" i="22"/>
  <c r="J89" i="22" s="1"/>
  <c r="G90" i="22"/>
  <c r="I90" i="22"/>
  <c r="J90" i="22" s="1"/>
  <c r="E91" i="22"/>
  <c r="H91" i="22"/>
  <c r="H8" i="23"/>
  <c r="H11" i="23"/>
  <c r="G7" i="19" l="1"/>
  <c r="G81" i="22"/>
  <c r="G7" i="21"/>
  <c r="J73" i="22"/>
  <c r="G37" i="22"/>
  <c r="G31" i="21"/>
  <c r="E92" i="22"/>
  <c r="H27" i="13"/>
  <c r="G17" i="20"/>
  <c r="H8" i="24"/>
  <c r="H11" i="24"/>
  <c r="J75" i="21"/>
  <c r="G57" i="22"/>
  <c r="E27" i="22"/>
  <c r="G75" i="21"/>
  <c r="H22" i="19"/>
  <c r="H23" i="21"/>
  <c r="G17" i="21"/>
  <c r="E22" i="20"/>
  <c r="G71" i="21"/>
  <c r="G20" i="21"/>
  <c r="I10" i="24"/>
  <c r="G86" i="22"/>
  <c r="G8" i="22"/>
  <c r="G78" i="22"/>
  <c r="E27" i="13"/>
  <c r="F7" i="16"/>
  <c r="F6" i="17"/>
  <c r="G21" i="19"/>
  <c r="H92" i="22"/>
  <c r="J65" i="21"/>
  <c r="J17" i="21"/>
  <c r="F11" i="18"/>
  <c r="G91" i="22"/>
  <c r="G73" i="22"/>
  <c r="J62" i="22"/>
  <c r="J42" i="22"/>
  <c r="E68" i="22"/>
  <c r="J32" i="22"/>
  <c r="G20" i="22"/>
  <c r="E56" i="21"/>
  <c r="J55" i="21"/>
  <c r="G47" i="21"/>
  <c r="G43" i="21"/>
  <c r="E23" i="21"/>
  <c r="G26" i="13"/>
  <c r="E22" i="19"/>
  <c r="G8" i="20"/>
  <c r="G52" i="22"/>
  <c r="J51" i="21"/>
  <c r="H56" i="21"/>
  <c r="J37" i="22"/>
  <c r="G32" i="22"/>
  <c r="J61" i="21"/>
  <c r="G55" i="21"/>
  <c r="J47" i="21"/>
  <c r="J39" i="21"/>
  <c r="J11" i="21"/>
  <c r="G16" i="19"/>
  <c r="J7" i="19"/>
  <c r="G21" i="20"/>
  <c r="J17" i="20"/>
  <c r="J8" i="20"/>
  <c r="G65" i="21"/>
  <c r="H76" i="21"/>
  <c r="G27" i="21"/>
  <c r="J91" i="22"/>
  <c r="J86" i="22"/>
  <c r="G67" i="22"/>
  <c r="J57" i="22"/>
  <c r="G47" i="22"/>
  <c r="G42" i="22"/>
  <c r="J24" i="22"/>
  <c r="H27" i="22"/>
  <c r="G13" i="22"/>
  <c r="E76" i="21"/>
  <c r="G62" i="22"/>
  <c r="H68" i="22"/>
  <c r="G24" i="22"/>
  <c r="G61" i="21"/>
  <c r="G51" i="21"/>
  <c r="G39" i="21"/>
  <c r="G35" i="21"/>
  <c r="G11" i="21"/>
  <c r="G19" i="13"/>
  <c r="G10" i="13"/>
  <c r="J10" i="13"/>
  <c r="H22" i="20"/>
  <c r="H9" i="24"/>
  <c r="H12" i="24"/>
  <c r="I12" i="24"/>
  <c r="I17" i="23"/>
  <c r="C22" i="23" s="1"/>
  <c r="I16" i="23"/>
  <c r="J52" i="22"/>
  <c r="J13" i="22"/>
  <c r="I7" i="16"/>
  <c r="J78" i="22"/>
  <c r="J20" i="22"/>
  <c r="J43" i="21"/>
  <c r="J19" i="13"/>
  <c r="I6" i="17"/>
  <c r="J21" i="19"/>
  <c r="J71" i="21"/>
  <c r="J20" i="21"/>
  <c r="J67" i="22"/>
  <c r="J47" i="22"/>
  <c r="J21" i="20"/>
  <c r="J35" i="21"/>
  <c r="J7" i="21"/>
  <c r="J27" i="21"/>
  <c r="J16" i="19"/>
  <c r="J31" i="21"/>
  <c r="J81" i="22"/>
  <c r="J8" i="22"/>
  <c r="J26" i="13"/>
  <c r="E77" i="21"/>
  <c r="I11" i="18"/>
  <c r="G27" i="13" l="1"/>
  <c r="E93" i="22"/>
  <c r="E96" i="22" s="1"/>
  <c r="J22" i="20"/>
  <c r="H29" i="13"/>
  <c r="G23" i="21"/>
  <c r="I14" i="24"/>
  <c r="G27" i="22"/>
  <c r="G22" i="19"/>
  <c r="G22" i="20"/>
  <c r="H77" i="21"/>
  <c r="G92" i="22"/>
  <c r="J27" i="13"/>
  <c r="G56" i="21"/>
  <c r="J76" i="21"/>
  <c r="G76" i="21"/>
  <c r="G77" i="21" s="1"/>
  <c r="J68" i="22"/>
  <c r="J93" i="22" s="1"/>
  <c r="J96" i="22" s="1"/>
  <c r="J23" i="21"/>
  <c r="J92" i="22"/>
  <c r="J22" i="19"/>
  <c r="G68" i="22"/>
  <c r="J14" i="24"/>
  <c r="K14" i="24"/>
  <c r="K16" i="24" s="1"/>
  <c r="J27" i="22"/>
  <c r="C3" i="23"/>
  <c r="H93" i="22"/>
  <c r="H96" i="22" s="1"/>
  <c r="I13" i="24"/>
  <c r="C19" i="24"/>
  <c r="C3" i="24"/>
  <c r="J56" i="21"/>
  <c r="G93" i="22" l="1"/>
  <c r="G96" i="22" s="1"/>
  <c r="J77" i="21"/>
</calcChain>
</file>

<file path=xl/sharedStrings.xml><?xml version="1.0" encoding="utf-8"?>
<sst xmlns="http://schemas.openxmlformats.org/spreadsheetml/2006/main" count="802" uniqueCount="160">
  <si>
    <t>Населенный пункт</t>
  </si>
  <si>
    <t>Наименование муниципального образования</t>
  </si>
  <si>
    <t>МО "Городское поселение Дудинка"</t>
  </si>
  <si>
    <t>Итого:</t>
  </si>
  <si>
    <t>Потапово</t>
  </si>
  <si>
    <t>Волочанка</t>
  </si>
  <si>
    <t>Усть-Авам</t>
  </si>
  <si>
    <t>Кресты</t>
  </si>
  <si>
    <t>МО "Сельское поселение Хатанга"</t>
  </si>
  <si>
    <t>Катырык</t>
  </si>
  <si>
    <t>Хета</t>
  </si>
  <si>
    <t>Новая</t>
  </si>
  <si>
    <t>Жданиха</t>
  </si>
  <si>
    <t>Новорыбная</t>
  </si>
  <si>
    <t>Сындасско</t>
  </si>
  <si>
    <t>Попигай</t>
  </si>
  <si>
    <t>МО "Сельское поселение Караул"</t>
  </si>
  <si>
    <t>Караул</t>
  </si>
  <si>
    <t>Носок</t>
  </si>
  <si>
    <t>Усть-Порт</t>
  </si>
  <si>
    <t>Казанцево</t>
  </si>
  <si>
    <t>Воронцово</t>
  </si>
  <si>
    <t>Байкаловск</t>
  </si>
  <si>
    <t>Левинские Пески</t>
  </si>
  <si>
    <t>Администрация МО "Городское поселение Дудинка" (для населения, 59 дворов)</t>
  </si>
  <si>
    <t>Хантайское Озеро</t>
  </si>
  <si>
    <t>Администрация МО "Городское поселение Дудинка" (для населения, 111 дворов)</t>
  </si>
  <si>
    <t>Администрация МО "Городское поселение Дудинка" (для населения, 118 дворов)</t>
  </si>
  <si>
    <t>Администрация МО "Городское поселение Дудинка" (для населения, 221 двор)</t>
  </si>
  <si>
    <t>Администрация МО "Городское поселение Дудинка" (для населения, 151 квартир)</t>
  </si>
  <si>
    <t>Администрация МО "Городское поселение Дудинка" (для населения, 17 квартир)</t>
  </si>
  <si>
    <t xml:space="preserve">Итого:   </t>
  </si>
  <si>
    <t>Администрация МО "Сельское поселение Хатанга"(для населения, 140 дворов)</t>
  </si>
  <si>
    <t>Администрация МО "Сельское поселение Хатанга"(для населения, 136 дворов)</t>
  </si>
  <si>
    <t>Администрация МО "Сельское поселение Хатанга"(для населения, 102 двора)</t>
  </si>
  <si>
    <t>Администрация МО "Сельское поселение Хатанга"(для населения, 125 дворов)</t>
  </si>
  <si>
    <t>Администрация МО "Сельское поселение Хатанга"(для населения, 92 двора)</t>
  </si>
  <si>
    <t>Администрация МО "Сельское поселение Хатанга"(для населения, 180 дворов)</t>
  </si>
  <si>
    <t>Администрация МО "Сельское поселение Хатанга"(для населения, 143 двора)</t>
  </si>
  <si>
    <t>Администрация МО "Сельское поселение Хатанга"(для населения, 112 дворов)</t>
  </si>
  <si>
    <t>Администрация МО "Сельское поселение Караул" (для населения, 136 дворов)</t>
  </si>
  <si>
    <t>Администрация МО "Сельское поселение Караул" (для населения, 112 дворов)</t>
  </si>
  <si>
    <t>Администрация МО "Сельское поселение Караул" (для населения, 12 дворов)</t>
  </si>
  <si>
    <t>Администрация МО "Сельское поселение Караул" (для населения, 68 дворов)</t>
  </si>
  <si>
    <t>Администрация МО "Сельское поселение Караул" (для населения, 72 двора)</t>
  </si>
  <si>
    <t>№ пп</t>
  </si>
  <si>
    <t>Наименование грузополучателя</t>
  </si>
  <si>
    <t>Объемы завозимого топлива в 2007 году</t>
  </si>
  <si>
    <t>Цена 1 тонны в 2007 году, с учетом доставки и НДС, рублей</t>
  </si>
  <si>
    <t>Стоимость поставки угля в 2007 годус учетом доставки и НДС, рублей</t>
  </si>
  <si>
    <t>Объемы завозимого топлива в 2008 году</t>
  </si>
  <si>
    <t>Цена 1 тонны в 2008 году, с учетом доставки и НДС, рублей</t>
  </si>
  <si>
    <t>Стоимость поставки угля в 2008 годус учетом доставки и НДС, рублей</t>
  </si>
  <si>
    <t>Администрация МО "Сельское поселение Караул" (для населения, 76 дворов)</t>
  </si>
  <si>
    <t xml:space="preserve">Потребность в угле населения Таймырского Долгано-Ненецкого муниципального района на 2008 год </t>
  </si>
  <si>
    <t>Наименование организации, предприятия получателя</t>
  </si>
  <si>
    <t>Управление образования Администрации Таймырского Долгано-Ненецкого муниципального района</t>
  </si>
  <si>
    <t>Управление здравоохранения Администрации Таймырского Долгано-Ненецкого муниципального района (ФАП)</t>
  </si>
  <si>
    <t>Управление здравоохранения Администрации Таймырского Долгано-Ненецкого муниципального района (Больница)</t>
  </si>
  <si>
    <t>Стоимость поставки угля в 2007 году, с учетом доставки и НДС, рублей</t>
  </si>
  <si>
    <t>Стоимость поставки угля в 2008 году, с учетом доставки и НДС, рублей</t>
  </si>
  <si>
    <t>Потребность в угле населения и бюджетной сферы Таймырского Долгано-Ненецкого муниципального района на 2008 год за счет средств бюджета района</t>
  </si>
  <si>
    <t>Администрация МО "Городское поселение Дудинка"</t>
  </si>
  <si>
    <t>Администрация МО "Сельское поселение Хатанга"</t>
  </si>
  <si>
    <t>Администрации МО "Сельское поселение Хатанга"</t>
  </si>
  <si>
    <t>Администрация МО "Сельское поселение Караул"</t>
  </si>
  <si>
    <t>Потребность в угле учреждений бюджетной сферы сельского поселения Караул на 2008 год (культыра и администрации)</t>
  </si>
  <si>
    <t>Объемы завозимого топлива в 2007 году, тонн</t>
  </si>
  <si>
    <t>Стоимость поставки угля в 2007 году с учетом доставки и НДС, рублей</t>
  </si>
  <si>
    <t>Объемы завозимого топлива в 2008 году, тонн</t>
  </si>
  <si>
    <t>Стоимость поставки угля в 2008 году с учетом доставки и НДС, рублей</t>
  </si>
  <si>
    <t xml:space="preserve"> </t>
  </si>
  <si>
    <t>Потребность в угле учреждений бюджетной сферы сельского поселения Хатанга на 2008 год (культыра и администрации)</t>
  </si>
  <si>
    <t>Потребность в угле образовательных учреждений Таймырского Долгано-Ненецкого муниципального района на 2008 год за счет средств бюджета района</t>
  </si>
  <si>
    <t>Потребность в угле лечебно-прфилактических учреждений Таймырского Долгано-Ненецкого муниципального района на 2008 год за счет средств бюджета района</t>
  </si>
  <si>
    <t>Плановая цена 1 тонны в 2008 году, с учетом доставки и НДС, рублей</t>
  </si>
  <si>
    <t>плановая стоимость поставки угля в 2008 году с учетом доставки и НДС, рублей</t>
  </si>
  <si>
    <t>плановые объемы завозимого топлива в 2008 году, тонн</t>
  </si>
  <si>
    <t>Потребность в угле учреждений бюджетной сферы городского поселения Дудинка на 2008 год (культыра и администрация)</t>
  </si>
  <si>
    <t>№</t>
  </si>
  <si>
    <t>Администрация МО "Сельское поселение Хатанга"(для населения, 145 двора)</t>
  </si>
  <si>
    <t>ИТОГО:</t>
  </si>
  <si>
    <t>Х</t>
  </si>
  <si>
    <t>Наименование товаров</t>
  </si>
  <si>
    <t>тн</t>
  </si>
  <si>
    <t xml:space="preserve">Расчет начальной (максимальной) цены договора: </t>
  </si>
  <si>
    <t>Дата подготовки обоснования начальной (максимальной) цены договора:</t>
  </si>
  <si>
    <t>Порядок определения начальной (максимальной) цены договора с обоснованием:</t>
  </si>
  <si>
    <t>поселок Новорыбная</t>
  </si>
  <si>
    <t>поселок Катырык</t>
  </si>
  <si>
    <t>поселок Сындасско</t>
  </si>
  <si>
    <t>поселок Жданиха</t>
  </si>
  <si>
    <t xml:space="preserve">НМЦД (общая) = </t>
  </si>
  <si>
    <t xml:space="preserve">Начальная (максимальная) цена договора: </t>
  </si>
  <si>
    <t>Тара 
(упаковка)</t>
  </si>
  <si>
    <t>Наливом</t>
  </si>
  <si>
    <t>Ед. изм.</t>
  </si>
  <si>
    <t>Кол-во</t>
  </si>
  <si>
    <t>без учета НДС</t>
  </si>
  <si>
    <t xml:space="preserve">без учета НДС </t>
  </si>
  <si>
    <t>Начальная (максимальная) цена договора, руб. с учетом НДС 20%</t>
  </si>
  <si>
    <t>руб.</t>
  </si>
  <si>
    <t>поселок Хета</t>
  </si>
  <si>
    <t>Дизельное топливо (арктическое)</t>
  </si>
  <si>
    <t>поселок Новая</t>
  </si>
  <si>
    <t>поселок Попигай</t>
  </si>
  <si>
    <t>ВСЕГО:</t>
  </si>
  <si>
    <t>поселок Кресты</t>
  </si>
  <si>
    <t>село Хатанга</t>
  </si>
  <si>
    <t>В расчете используется  цена, полученная в ответ на запрос ценовой информации.</t>
  </si>
  <si>
    <t xml:space="preserve">Обоснование начальной (максимальной) цены договора </t>
  </si>
  <si>
    <t>Сельское поселение Хатанга</t>
  </si>
  <si>
    <t>Цена, включая транспортные расходы,                                                                              (руб./тонн)</t>
  </si>
  <si>
    <t>Стоимость товаров,
(руб.)</t>
  </si>
  <si>
    <t xml:space="preserve"> (Сто пятьдесят миллионов шестьсот шестьдесят три тысячи двести рублей 64 копейки), в т.ч. НДС 20% 25110533.44 руб. (Двадцать пять миллионов сто десять тысяч пятьсот тридцать три рубля 44 копейки)</t>
  </si>
  <si>
    <t>Используемый источник информации о ценах: в расчете используется  цена, исходя из "Прогноза социально-экономического развития Российской Федерации на 2023 год и на плановый период 2024 и 2025 годов" (разработан Минэкономразвития России) - производство нефтепродуктов (19.2) дефлятор на 2023 год - 98,6%.</t>
  </si>
  <si>
    <t>25.04.2023 г.</t>
  </si>
  <si>
    <t>В расчете используется  цена, исходя из "Прогноза социально-экономического развития Российской Федерации на 2023 год и на плановый период 2024 и 2025 годов" (разработан Минэкономразвития России) - производство нефтепродуктов (19.2) дефлятор на 2023 год - 98,6%.</t>
  </si>
  <si>
    <t>Пункт поставки                                                                                                                  на территории Красноярского края, Таймырского Долгано-Ненецкого муниципального района</t>
  </si>
  <si>
    <t>В расчете используется  цена, исходя из "Прогноза социально-экономического развития Российской Федерации на 2024 год и на плановый период 2025 и 2026 годов" (разработан Минэкономразвития России) таблица "Прогноз индексов цен производителей и индексов-дефляторов по видам экономической деятельности на 2024 год (Консервативный вариант) - 107% (производство нефтепродуктов (19.2)).</t>
  </si>
  <si>
    <t>21.08.2024 г.</t>
  </si>
  <si>
    <t xml:space="preserve"> (Сто семьдесят миллионов восемьсот тринадцать тысяч пятьсот семьдесят шесть рублей 52 копейки), в т.ч. НДС 20% 28 468 929,42 руб. (Двадцать восемь миллионов четыреста шестьдесят восемь тысяч девятьсот двадцать девять рублей 42 корпейки).</t>
  </si>
  <si>
    <t>Приложение № 1
к договору  № ____ 
от "____" _______________20___ г.</t>
  </si>
  <si>
    <t xml:space="preserve">СПЕЦИФИКАЦИЯ </t>
  </si>
  <si>
    <t>Наименование товара, пункт поставки, грузополучатель, сроки поставки, тара и упаковка, количество, цена за 1 тонну, включая транспортные расходы (без НДС и с НДС),                                                                                                        стоимость товаров (без НДС и с НДС) указываются в таблице:</t>
  </si>
  <si>
    <t>Наименование товара</t>
  </si>
  <si>
    <t>Пункт поставки на территории Красноярского края, Таймырского Долгано-Ненецкого муниципального района, сельского поселения Хатанга</t>
  </si>
  <si>
    <t>Грузополучатель</t>
  </si>
  <si>
    <t>Срок  поставки</t>
  </si>
  <si>
    <t>Количество (тонн)</t>
  </si>
  <si>
    <t>Цена, включая транспортные расходы,  (руб./тонн)</t>
  </si>
  <si>
    <t>Стоимость товаров
(руб./тонн)</t>
  </si>
  <si>
    <t>с учетом НДС</t>
  </si>
  <si>
    <t>без НДС</t>
  </si>
  <si>
    <t>сумма с ндс</t>
  </si>
  <si>
    <t>Дизельное топливо (Арктическое)</t>
  </si>
  <si>
    <t>ООО "ТАТ"</t>
  </si>
  <si>
    <t>с момента заключения договора по 10.07.2024 г.</t>
  </si>
  <si>
    <t>наливом</t>
  </si>
  <si>
    <t>с момента заключения договора по 15.10.2024 г.</t>
  </si>
  <si>
    <t>Хатанга</t>
  </si>
  <si>
    <t>Всего:</t>
  </si>
  <si>
    <t>(сумма прописью)</t>
  </si>
  <si>
    <t>Поставщик:</t>
  </si>
  <si>
    <t>Покупатель:</t>
  </si>
  <si>
    <t>/_________________________/</t>
  </si>
  <si>
    <t>М П</t>
  </si>
  <si>
    <t>Используемый источник информации о ценах: "Прогноз социально-экономического развития Российской Федерации на 2025 год и на плановый период 2026 и 2027 годов" (разработан Минэкономразвития России) таблица "Прогноз индексов цен производителей и индексов-дефляторов по видам экономической деятельности на 2025 год (Консервативный вариант) - 107% (производство нефтепродуктов (19.2)).</t>
  </si>
  <si>
    <t>Используемый источник информации о ценах: "Прогноз социально-экономического развития Российской Федерации на 2025 год и на плановый период 2026 и 2027 годов" (разработан Минэкономразвития России) таблица "Прогноз индексов цен производителей и индексов-дефляторов по видам экономической деятельности на 2025 год (Консервативный вариант) - 104,3% (производство нефтепродуктов (19.2)).</t>
  </si>
  <si>
    <t>14.07.2025 г.</t>
  </si>
  <si>
    <t>В расчете используется  цена, исходя из "Прогноза социально-экономического развития Российской Федерации на 2025 год и на плановый период 2026 и 2027 годов" (разработан Минэкономразвития России) таблица "Прогноз индексов цен производителей и индексов-дефляторов по видам экономической деятельности на 2025 год (Консервативный вариант) - 104,3% (производство нефтепродуктов (19.2)).</t>
  </si>
  <si>
    <t>В расчете используется  цена, исходя из "Прогноза социально-экономического развития Российской Федерации на 2025 год и на плановый период 2026 и 2027 годов" (разработан Минэкономразвития России) таблица "Прогноз индексов цен производителей и индексов-дефляторов по видам экономической деятельности на 2025 год.</t>
  </si>
  <si>
    <t>Используемый источник информации о ценах: "Прогноз социально-экономического развития Российской Федерации на 2025 год и на плановый период 2026 и 2027 годов" (разработан Минэкономразвития России) таблица "Прогноз индексов цен производителей и индексов-дефляторов по видам экономической деятельности на 2025 год".</t>
  </si>
  <si>
    <t xml:space="preserve"> (Сто семьдесят миллионов восемьсот тринадцать тысяч пятьсот семьдесят шесть рублей 52 копейки), в т.ч. НДС 20% 28 468 929,42 руб. (Двадцать восемь миллионов четыреста шестьдесят восемь тысяч девятьсот двадцать девять рублей 42 копейки).</t>
  </si>
  <si>
    <t>план</t>
  </si>
  <si>
    <t>факт завоза</t>
  </si>
  <si>
    <t>Начальная (максимальная) цена договора, руб. с учетом НДС 22%</t>
  </si>
  <si>
    <t>Пункт поставки на территории Красноярского края, Таймырского Долгано-Ненецкого муниципального округа</t>
  </si>
  <si>
    <t>Для определения НМЦК использован метод сопоставимых рыночных цен.  Использованы цены аналогичных контрактов прошлых лет (2023, 2024, 2025). Для приведения цен прошлых периодов к текущему уровню цен применены индексы-дефляторы цен и тарифов, утвержденные Минэкономразвития РФ (консервативный).</t>
  </si>
  <si>
    <t>(Пятьдесят один миллион девятьсот восемнадцать тысяч пятьсот восемьдесят четыре рубля 01 копейка), в т.ч. НДС 22% 9362367.61 руб. (Девять миллионов триста шестьдесят две тысячи триста шестьдесят семь рублей 61 копейка)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</si>
</sst>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?_р_._-;_-@_-"/>
    <numFmt numFmtId="168" formatCode="_-* #,##0.0000_р_._-;\-* #,##0.0000_р_._-;_-* &quot;-&quot;??_р_._-;_-@_-"/>
    <numFmt numFmtId="169" formatCode="_-* #,##0.000\ _₽_-;\-* #,##0.000\ _₽_-;_-* &quot;-&quot;???\ _₽_-;_-@_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12"/>
      <name val="Arial Cyr"/>
      <family val="2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7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/>
    <xf numFmtId="0" fontId="6" fillId="0" borderId="7" xfId="0" applyFont="1" applyBorder="1" applyAlignment="1">
      <alignment wrapText="1"/>
    </xf>
    <xf numFmtId="4" fontId="6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4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 applyAlignment="1">
      <alignment wrapText="1"/>
    </xf>
    <xf numFmtId="0" fontId="5" fillId="0" borderId="13" xfId="0" applyFont="1" applyBorder="1"/>
    <xf numFmtId="0" fontId="5" fillId="0" borderId="13" xfId="0" applyFont="1" applyBorder="1" applyAlignment="1">
      <alignment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65" fontId="0" fillId="0" borderId="0" xfId="0" applyNumberFormat="1"/>
    <xf numFmtId="165" fontId="6" fillId="0" borderId="2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4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4" fontId="5" fillId="0" borderId="24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1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3" fillId="0" borderId="12" xfId="0" applyFont="1" applyBorder="1"/>
    <xf numFmtId="0" fontId="3" fillId="0" borderId="13" xfId="0" applyFont="1" applyBorder="1" applyAlignment="1">
      <alignment wrapText="1"/>
    </xf>
    <xf numFmtId="0" fontId="11" fillId="0" borderId="13" xfId="0" applyFont="1" applyBorder="1"/>
    <xf numFmtId="0" fontId="11" fillId="0" borderId="13" xfId="0" applyFont="1" applyBorder="1" applyAlignment="1">
      <alignment wrapText="1"/>
    </xf>
    <xf numFmtId="0" fontId="11" fillId="0" borderId="0" xfId="0" applyFont="1" applyAlignment="1">
      <alignment wrapText="1"/>
    </xf>
    <xf numFmtId="164" fontId="11" fillId="0" borderId="7" xfId="0" applyNumberFormat="1" applyFont="1" applyBorder="1" applyAlignment="1">
      <alignment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11" fillId="0" borderId="11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164" fontId="11" fillId="0" borderId="2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vertical="center"/>
    </xf>
    <xf numFmtId="164" fontId="0" fillId="0" borderId="0" xfId="0" applyNumberFormat="1"/>
    <xf numFmtId="164" fontId="11" fillId="0" borderId="0" xfId="0" applyNumberFormat="1" applyFont="1"/>
    <xf numFmtId="0" fontId="0" fillId="0" borderId="0" xfId="0" applyFont="1"/>
    <xf numFmtId="0" fontId="0" fillId="2" borderId="0" xfId="0" applyFill="1"/>
    <xf numFmtId="0" fontId="15" fillId="0" borderId="0" xfId="0" applyFont="1" applyAlignment="1">
      <alignment horizontal="center" vertical="top" wrapText="1"/>
    </xf>
    <xf numFmtId="0" fontId="13" fillId="0" borderId="0" xfId="0" applyFont="1"/>
    <xf numFmtId="4" fontId="14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3" fillId="0" borderId="7" xfId="0" applyFont="1" applyFill="1" applyBorder="1"/>
    <xf numFmtId="165" fontId="14" fillId="0" borderId="7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/>
    <xf numFmtId="0" fontId="13" fillId="0" borderId="7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top" wrapText="1"/>
    </xf>
    <xf numFmtId="4" fontId="14" fillId="0" borderId="0" xfId="0" applyNumberFormat="1" applyFont="1" applyBorder="1" applyAlignment="1">
      <alignment horizontal="center" vertical="center" wrapText="1"/>
    </xf>
    <xf numFmtId="166" fontId="14" fillId="0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166" fontId="14" fillId="0" borderId="7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66" fontId="1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/>
    <xf numFmtId="4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/>
    <xf numFmtId="164" fontId="0" fillId="0" borderId="0" xfId="2" applyFont="1"/>
    <xf numFmtId="43" fontId="0" fillId="0" borderId="0" xfId="0" applyNumberFormat="1"/>
    <xf numFmtId="164" fontId="0" fillId="0" borderId="0" xfId="2" applyFont="1" applyFill="1"/>
    <xf numFmtId="169" fontId="0" fillId="0" borderId="0" xfId="0" applyNumberFormat="1" applyFill="1"/>
    <xf numFmtId="168" fontId="0" fillId="0" borderId="0" xfId="2" applyNumberFormat="1" applyFont="1"/>
    <xf numFmtId="1" fontId="0" fillId="0" borderId="0" xfId="0" applyNumberFormat="1"/>
    <xf numFmtId="167" fontId="0" fillId="0" borderId="0" xfId="2" applyNumberFormat="1" applyFont="1" applyFill="1"/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top" wrapText="1"/>
    </xf>
    <xf numFmtId="4" fontId="13" fillId="3" borderId="7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right" vertical="center" wrapText="1"/>
    </xf>
    <xf numFmtId="4" fontId="13" fillId="0" borderId="30" xfId="0" applyNumberFormat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vertical="center" wrapText="1"/>
    </xf>
    <xf numFmtId="166" fontId="0" fillId="0" borderId="0" xfId="0" applyNumberFormat="1"/>
    <xf numFmtId="0" fontId="0" fillId="0" borderId="0" xfId="0" applyAlignment="1">
      <alignment horizontal="right"/>
    </xf>
    <xf numFmtId="167" fontId="0" fillId="2" borderId="0" xfId="0" applyNumberFormat="1" applyFill="1"/>
    <xf numFmtId="169" fontId="0" fillId="2" borderId="0" xfId="0" applyNumberFormat="1" applyFill="1"/>
    <xf numFmtId="4" fontId="0" fillId="0" borderId="0" xfId="0" applyNumberFormat="1" applyFill="1"/>
    <xf numFmtId="4" fontId="0" fillId="2" borderId="0" xfId="0" applyNumberFormat="1" applyFill="1"/>
    <xf numFmtId="0" fontId="20" fillId="0" borderId="0" xfId="0" applyFont="1"/>
    <xf numFmtId="0" fontId="23" fillId="2" borderId="6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top" wrapText="1"/>
    </xf>
    <xf numFmtId="0" fontId="23" fillId="2" borderId="19" xfId="0" applyFont="1" applyFill="1" applyBorder="1" applyAlignment="1">
      <alignment horizontal="center" vertical="top" wrapText="1"/>
    </xf>
    <xf numFmtId="0" fontId="13" fillId="0" borderId="45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vertical="center" wrapText="1"/>
    </xf>
    <xf numFmtId="4" fontId="13" fillId="0" borderId="8" xfId="0" applyNumberFormat="1" applyFont="1" applyBorder="1" applyAlignment="1">
      <alignment vertical="center" wrapText="1"/>
    </xf>
    <xf numFmtId="4" fontId="13" fillId="0" borderId="0" xfId="0" applyNumberFormat="1" applyFont="1"/>
    <xf numFmtId="0" fontId="24" fillId="0" borderId="26" xfId="0" applyFont="1" applyBorder="1"/>
    <xf numFmtId="0" fontId="25" fillId="0" borderId="14" xfId="0" applyFont="1" applyBorder="1"/>
    <xf numFmtId="166" fontId="24" fillId="0" borderId="14" xfId="0" applyNumberFormat="1" applyFont="1" applyBorder="1"/>
    <xf numFmtId="0" fontId="24" fillId="0" borderId="14" xfId="0" applyFont="1" applyBorder="1"/>
    <xf numFmtId="4" fontId="24" fillId="0" borderId="14" xfId="0" applyNumberFormat="1" applyFont="1" applyBorder="1"/>
    <xf numFmtId="4" fontId="24" fillId="0" borderId="28" xfId="0" applyNumberFormat="1" applyFont="1" applyBorder="1"/>
    <xf numFmtId="0" fontId="25" fillId="0" borderId="0" xfId="0" applyFont="1"/>
    <xf numFmtId="4" fontId="25" fillId="0" borderId="0" xfId="0" applyNumberFormat="1" applyFont="1"/>
    <xf numFmtId="0" fontId="26" fillId="0" borderId="0" xfId="0" applyFont="1"/>
    <xf numFmtId="0" fontId="20" fillId="0" borderId="30" xfId="0" applyFont="1" applyBorder="1"/>
    <xf numFmtId="0" fontId="13" fillId="0" borderId="30" xfId="0" applyFont="1" applyBorder="1"/>
    <xf numFmtId="0" fontId="14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/>
    <xf numFmtId="0" fontId="13" fillId="0" borderId="7" xfId="0" applyFont="1" applyBorder="1"/>
    <xf numFmtId="166" fontId="14" fillId="0" borderId="7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right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7" fillId="0" borderId="0" xfId="0" applyFont="1"/>
    <xf numFmtId="10" fontId="0" fillId="0" borderId="0" xfId="3" applyNumberFormat="1" applyFont="1"/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3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9" fillId="0" borderId="30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top" wrapText="1"/>
    </xf>
    <xf numFmtId="0" fontId="13" fillId="0" borderId="30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top" wrapText="1"/>
    </xf>
    <xf numFmtId="0" fontId="13" fillId="0" borderId="39" xfId="0" applyFont="1" applyFill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23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</cellXfs>
  <cellStyles count="4">
    <cellStyle name="Обычный" xfId="0" builtinId="0"/>
    <cellStyle name="Процентный" xfId="3" builtinId="5"/>
    <cellStyle name="Стиль 1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17</xdr:col>
      <xdr:colOff>99217</xdr:colOff>
      <xdr:row>3</xdr:row>
      <xdr:rowOff>949938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447A96F5-478B-4BB7-AC1F-9A6970BE7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0" y="345281"/>
          <a:ext cx="6361905" cy="14380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16</xdr:col>
      <xdr:colOff>573102</xdr:colOff>
      <xdr:row>5</xdr:row>
      <xdr:rowOff>192722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51936135-7F18-443E-B38A-75B7E3B27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0" y="2643188"/>
          <a:ext cx="6228571" cy="12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3</xdr:row>
      <xdr:rowOff>1535906</xdr:rowOff>
    </xdr:from>
    <xdr:to>
      <xdr:col>15</xdr:col>
      <xdr:colOff>394509</xdr:colOff>
      <xdr:row>4</xdr:row>
      <xdr:rowOff>1002346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D649A687-10F6-4BED-BEDA-61C3926A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2188" y="2369344"/>
          <a:ext cx="6228571" cy="12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3</xdr:row>
      <xdr:rowOff>1535906</xdr:rowOff>
    </xdr:from>
    <xdr:to>
      <xdr:col>15</xdr:col>
      <xdr:colOff>394509</xdr:colOff>
      <xdr:row>4</xdr:row>
      <xdr:rowOff>1002346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60D72FD-BCCB-4302-9974-6E479531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97425" y="2364581"/>
          <a:ext cx="6223809" cy="1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2.201\&#1090;&#1077;&#1084;&#1085;&#1080;&#1082;&#1086;&#1074;&#1072;$\&#1058;&#1040;&#1058;\&#1054;&#1090;&#1095;&#1077;&#1090;&#1099;%20&#1088;&#1072;&#1079;&#1085;&#1099;&#1077;,%20&#1089;&#1074;&#1077;&#1076;&#1077;&#1085;&#1080;&#1103;\2024\&#1064;&#1077;&#1081;&#1082;&#1080;&#1085;&#1091;\&#1054;&#1073;&#1086;&#1089;&#1085;&#1086;&#1074;&#1072;&#1085;&#1080;&#1077;%20&#1094;&#1077;&#1085;&#1099;%20&#1044;&#1058;%20&#1087;&#1086;&#1089;&#1077;&#1083;&#1082;&#1080;%20+%20&#1061;&#1072;&#1090;&#1072;&#1085;&#107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и ст-ть общая 2 (2)"/>
      <sheetName val="объем и ст-ть общая "/>
      <sheetName val="Объем и ст-ть население"/>
      <sheetName val="Объем и ст-ть  Караул"/>
      <sheetName val="Объем и ст-ть Дудинка"/>
      <sheetName val="Объем и ст-ть Хатанга"/>
      <sheetName val="объем и ст-ть УО"/>
      <sheetName val="объем и ст-ть УЗ"/>
      <sheetName val="2023 для сведения"/>
      <sheetName val="2024"/>
      <sheetName val="Спецификация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G7">
            <v>97865.11</v>
          </cell>
        </row>
        <row r="17">
          <cell r="I17">
            <v>159702991.19999999</v>
          </cell>
        </row>
      </sheetData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workbookViewId="0">
      <selection activeCell="E6" sqref="E6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85546875" style="38" bestFit="1" customWidth="1"/>
    <col min="6" max="6" width="13.5703125" customWidth="1"/>
    <col min="7" max="7" width="15.5703125" bestFit="1" customWidth="1"/>
    <col min="8" max="8" width="11.140625" style="38" customWidth="1"/>
    <col min="9" max="9" width="11.7109375" customWidth="1"/>
    <col min="10" max="10" width="15.5703125" bestFit="1" customWidth="1"/>
  </cols>
  <sheetData>
    <row r="1" spans="1:10" ht="27.2" customHeight="1" x14ac:dyDescent="0.2">
      <c r="A1" s="222" t="s">
        <v>61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3.5" thickBot="1" x14ac:dyDescent="0.25">
      <c r="B2" s="1"/>
      <c r="D2" s="1"/>
    </row>
    <row r="3" spans="1:10" ht="56.2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219">
        <v>1</v>
      </c>
      <c r="B4" s="221" t="s">
        <v>2</v>
      </c>
      <c r="C4" s="216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">
      <c r="A5" s="220"/>
      <c r="B5" s="217"/>
      <c r="C5" s="217"/>
      <c r="D5" s="14" t="s">
        <v>57</v>
      </c>
      <c r="E5" s="44">
        <v>27</v>
      </c>
      <c r="F5" s="15">
        <v>1374.11</v>
      </c>
      <c r="G5" s="15">
        <f>E5*F5</f>
        <v>37100.97</v>
      </c>
      <c r="H5" s="40">
        <v>27</v>
      </c>
      <c r="I5" s="15">
        <f>F5*1.125</f>
        <v>1545.87</v>
      </c>
      <c r="J5" s="16">
        <f>H5*I5</f>
        <v>41738.49</v>
      </c>
    </row>
    <row r="6" spans="1:10" ht="35.25" customHeight="1" x14ac:dyDescent="0.2">
      <c r="A6" s="220"/>
      <c r="B6" s="217"/>
      <c r="C6" s="217"/>
      <c r="D6" s="51" t="s">
        <v>62</v>
      </c>
      <c r="E6" s="50">
        <v>97</v>
      </c>
      <c r="F6" s="15">
        <v>1374.11</v>
      </c>
      <c r="G6" s="15">
        <f>E6*F6</f>
        <v>133288.67000000001</v>
      </c>
      <c r="H6" s="50">
        <v>97</v>
      </c>
      <c r="I6" s="15">
        <f>F6*1.125</f>
        <v>1545.87</v>
      </c>
      <c r="J6" s="16">
        <f>H6*I6</f>
        <v>149949.39000000001</v>
      </c>
    </row>
    <row r="7" spans="1:10" ht="29.25" customHeight="1" x14ac:dyDescent="0.2">
      <c r="A7" s="220"/>
      <c r="B7" s="217"/>
      <c r="C7" s="218"/>
      <c r="D7" s="14" t="s">
        <v>24</v>
      </c>
      <c r="E7" s="44">
        <v>590</v>
      </c>
      <c r="F7" s="15">
        <v>1374.11</v>
      </c>
      <c r="G7" s="15">
        <f>E7*F7</f>
        <v>810724.9</v>
      </c>
      <c r="H7" s="40">
        <v>590</v>
      </c>
      <c r="I7" s="15">
        <f>F7*1.125</f>
        <v>1545.87</v>
      </c>
      <c r="J7" s="16">
        <f>H7*I7</f>
        <v>912063.3</v>
      </c>
    </row>
    <row r="8" spans="1:10" x14ac:dyDescent="0.2">
      <c r="A8" s="220"/>
      <c r="B8" s="217"/>
      <c r="C8" s="19" t="s">
        <v>3</v>
      </c>
      <c r="D8" s="14"/>
      <c r="E8" s="45">
        <f>SUM(E4:E7)</f>
        <v>916</v>
      </c>
      <c r="F8" s="15"/>
      <c r="G8" s="23">
        <f>SUM(G4:G7)</f>
        <v>1258684.76</v>
      </c>
      <c r="H8" s="41">
        <f>SUM(H4:H7)</f>
        <v>916</v>
      </c>
      <c r="I8" s="15"/>
      <c r="J8" s="35">
        <f>SUM(J4:J7)</f>
        <v>1416016.92</v>
      </c>
    </row>
    <row r="9" spans="1:10" ht="35.25" customHeight="1" x14ac:dyDescent="0.2">
      <c r="A9" s="220"/>
      <c r="B9" s="217"/>
      <c r="C9" s="216" t="s">
        <v>4</v>
      </c>
      <c r="D9" s="14" t="s">
        <v>56</v>
      </c>
      <c r="E9" s="44">
        <v>731</v>
      </c>
      <c r="F9" s="15">
        <v>2573.8000000000002</v>
      </c>
      <c r="G9" s="15">
        <f>E9*F9</f>
        <v>1881447.8</v>
      </c>
      <c r="H9" s="40">
        <v>926</v>
      </c>
      <c r="I9" s="15">
        <f>F9*1.125</f>
        <v>2895.53</v>
      </c>
      <c r="J9" s="16">
        <f>H9*I9</f>
        <v>2681260.7799999998</v>
      </c>
    </row>
    <row r="10" spans="1:10" ht="36" customHeight="1" x14ac:dyDescent="0.2">
      <c r="A10" s="220"/>
      <c r="B10" s="217"/>
      <c r="C10" s="217"/>
      <c r="D10" s="14" t="s">
        <v>58</v>
      </c>
      <c r="E10" s="44">
        <v>100</v>
      </c>
      <c r="F10" s="15">
        <v>2573.8000000000002</v>
      </c>
      <c r="G10" s="15">
        <f>E10*F10</f>
        <v>257380</v>
      </c>
      <c r="H10" s="40">
        <v>100</v>
      </c>
      <c r="I10" s="15">
        <f>F10*1.125</f>
        <v>2895.53</v>
      </c>
      <c r="J10" s="16">
        <f>H10*I10</f>
        <v>289553</v>
      </c>
    </row>
    <row r="11" spans="1:10" ht="36" customHeight="1" x14ac:dyDescent="0.2">
      <c r="A11" s="220"/>
      <c r="B11" s="217"/>
      <c r="C11" s="217"/>
      <c r="D11" s="52" t="s">
        <v>62</v>
      </c>
      <c r="E11" s="34">
        <v>86</v>
      </c>
      <c r="F11" s="15">
        <v>2573.8000000000002</v>
      </c>
      <c r="G11" s="15">
        <f>E11*F11</f>
        <v>221346.8</v>
      </c>
      <c r="H11" s="34">
        <v>86</v>
      </c>
      <c r="I11" s="15">
        <f>F11*1.125</f>
        <v>2895.53</v>
      </c>
      <c r="J11" s="16">
        <f>H11*I11</f>
        <v>249015.58</v>
      </c>
    </row>
    <row r="12" spans="1:10" ht="29.25" customHeight="1" x14ac:dyDescent="0.2">
      <c r="A12" s="220"/>
      <c r="B12" s="217"/>
      <c r="C12" s="218"/>
      <c r="D12" s="14" t="s">
        <v>26</v>
      </c>
      <c r="E12" s="44">
        <v>1100</v>
      </c>
      <c r="F12" s="15">
        <v>2573.8000000000002</v>
      </c>
      <c r="G12" s="15">
        <f>E12*F12</f>
        <v>2831180</v>
      </c>
      <c r="H12" s="40">
        <v>1110</v>
      </c>
      <c r="I12" s="15">
        <f>F12*1.125</f>
        <v>2895.53</v>
      </c>
      <c r="J12" s="16">
        <f>H12*I12</f>
        <v>3214038.3</v>
      </c>
    </row>
    <row r="13" spans="1:10" x14ac:dyDescent="0.2">
      <c r="A13" s="220"/>
      <c r="B13" s="217"/>
      <c r="C13" s="19" t="s">
        <v>3</v>
      </c>
      <c r="D13" s="14"/>
      <c r="E13" s="45">
        <f>SUM(E9:E12)</f>
        <v>2017</v>
      </c>
      <c r="F13" s="15"/>
      <c r="G13" s="23">
        <f>SUM(G9:G12)</f>
        <v>5191354.5999999996</v>
      </c>
      <c r="H13" s="41">
        <f>SUM(H9:H12)</f>
        <v>2222</v>
      </c>
      <c r="I13" s="15"/>
      <c r="J13" s="35">
        <f>SUM(J9:J12)</f>
        <v>6433867.6600000001</v>
      </c>
    </row>
    <row r="14" spans="1:10" ht="33" customHeight="1" x14ac:dyDescent="0.2">
      <c r="A14" s="220"/>
      <c r="B14" s="217"/>
      <c r="C14" s="20" t="s">
        <v>25</v>
      </c>
      <c r="D14" s="49" t="s">
        <v>27</v>
      </c>
      <c r="E14" s="44">
        <v>800</v>
      </c>
      <c r="F14" s="15">
        <v>12812.39</v>
      </c>
      <c r="G14" s="15">
        <f>E14*F14</f>
        <v>10249912</v>
      </c>
      <c r="H14" s="40">
        <v>1180</v>
      </c>
      <c r="I14" s="15">
        <f>F14*1.125</f>
        <v>14413.94</v>
      </c>
      <c r="J14" s="16">
        <f>H14*I14</f>
        <v>17008449.199999999</v>
      </c>
    </row>
    <row r="15" spans="1:10" x14ac:dyDescent="0.2">
      <c r="A15" s="220"/>
      <c r="B15" s="217"/>
      <c r="C15" s="19" t="s">
        <v>3</v>
      </c>
      <c r="D15" s="14"/>
      <c r="E15" s="45">
        <f>SUM(E14)</f>
        <v>800</v>
      </c>
      <c r="F15" s="15"/>
      <c r="G15" s="23">
        <f>SUM(G14)</f>
        <v>10249912</v>
      </c>
      <c r="H15" s="41">
        <f>SUM(H14)</f>
        <v>1180</v>
      </c>
      <c r="I15" s="15"/>
      <c r="J15" s="35">
        <f>SUM(J14)</f>
        <v>17008449.199999999</v>
      </c>
    </row>
    <row r="16" spans="1:10" ht="33.950000000000003" customHeight="1" x14ac:dyDescent="0.2">
      <c r="A16" s="220"/>
      <c r="B16" s="217"/>
      <c r="C16" s="216" t="s">
        <v>5</v>
      </c>
      <c r="D16" s="14" t="s">
        <v>56</v>
      </c>
      <c r="E16" s="44">
        <v>864</v>
      </c>
      <c r="F16" s="15">
        <v>9325</v>
      </c>
      <c r="G16" s="15">
        <f>E16*F16</f>
        <v>8056800</v>
      </c>
      <c r="H16" s="40">
        <v>864</v>
      </c>
      <c r="I16" s="15">
        <f>F16*1.125</f>
        <v>10490.63</v>
      </c>
      <c r="J16" s="16">
        <f>H16*I16</f>
        <v>9063904.3200000003</v>
      </c>
    </row>
    <row r="17" spans="1:10" ht="32.25" customHeight="1" x14ac:dyDescent="0.2">
      <c r="A17" s="220"/>
      <c r="B17" s="217"/>
      <c r="C17" s="217"/>
      <c r="D17" s="14" t="s">
        <v>58</v>
      </c>
      <c r="E17" s="44">
        <v>87</v>
      </c>
      <c r="F17" s="15">
        <v>9325</v>
      </c>
      <c r="G17" s="15">
        <f>E17*F17</f>
        <v>811275</v>
      </c>
      <c r="H17" s="40">
        <v>87</v>
      </c>
      <c r="I17" s="15">
        <f>F17*1.125</f>
        <v>10490.63</v>
      </c>
      <c r="J17" s="16">
        <f>H17*I17</f>
        <v>912684.81</v>
      </c>
    </row>
    <row r="18" spans="1:10" ht="32.25" customHeight="1" x14ac:dyDescent="0.2">
      <c r="A18" s="220"/>
      <c r="B18" s="217"/>
      <c r="C18" s="217"/>
      <c r="D18" s="52" t="s">
        <v>62</v>
      </c>
      <c r="E18" s="34">
        <v>179</v>
      </c>
      <c r="F18" s="15">
        <v>9325</v>
      </c>
      <c r="G18" s="15">
        <f>E18*F18</f>
        <v>1669175</v>
      </c>
      <c r="H18" s="34">
        <v>179</v>
      </c>
      <c r="I18" s="15">
        <f>F18*1.125</f>
        <v>10490.63</v>
      </c>
      <c r="J18" s="16">
        <f>H18*I18</f>
        <v>1877822.77</v>
      </c>
    </row>
    <row r="19" spans="1:10" ht="27.2" customHeight="1" x14ac:dyDescent="0.2">
      <c r="A19" s="220"/>
      <c r="B19" s="217"/>
      <c r="C19" s="218"/>
      <c r="D19" s="14" t="s">
        <v>28</v>
      </c>
      <c r="E19" s="44">
        <v>2210</v>
      </c>
      <c r="F19" s="15">
        <v>9325</v>
      </c>
      <c r="G19" s="15">
        <f>E19*F19</f>
        <v>20608250</v>
      </c>
      <c r="H19" s="40">
        <v>2210</v>
      </c>
      <c r="I19" s="15">
        <f>F19*1.125</f>
        <v>10490.63</v>
      </c>
      <c r="J19" s="16">
        <f>H19*I19</f>
        <v>23184292.300000001</v>
      </c>
    </row>
    <row r="20" spans="1:10" x14ac:dyDescent="0.2">
      <c r="A20" s="220"/>
      <c r="B20" s="217"/>
      <c r="C20" s="19" t="s">
        <v>3</v>
      </c>
      <c r="D20" s="14"/>
      <c r="E20" s="45">
        <f>SUM(E16:E19)</f>
        <v>3340</v>
      </c>
      <c r="F20" s="15"/>
      <c r="G20" s="23">
        <f>SUM(G16:G19)</f>
        <v>31145500</v>
      </c>
      <c r="H20" s="41">
        <f>SUM(H16:H19)</f>
        <v>3340</v>
      </c>
      <c r="I20" s="15"/>
      <c r="J20" s="35">
        <f>SUM(J16:J19)</f>
        <v>35038704.200000003</v>
      </c>
    </row>
    <row r="21" spans="1:10" ht="33.950000000000003" customHeight="1" x14ac:dyDescent="0.2">
      <c r="A21" s="220"/>
      <c r="B21" s="217"/>
      <c r="C21" s="216" t="s">
        <v>6</v>
      </c>
      <c r="D21" s="14" t="s">
        <v>58</v>
      </c>
      <c r="E21" s="44">
        <v>78</v>
      </c>
      <c r="F21" s="15">
        <v>15372.06</v>
      </c>
      <c r="G21" s="15">
        <f>E21*F21</f>
        <v>1199020.68</v>
      </c>
      <c r="H21" s="40">
        <v>78</v>
      </c>
      <c r="I21" s="15">
        <f>F21*1.125</f>
        <v>17293.57</v>
      </c>
      <c r="J21" s="16">
        <f>H21*I21</f>
        <v>1348898.46</v>
      </c>
    </row>
    <row r="22" spans="1:10" ht="33.950000000000003" customHeight="1" x14ac:dyDescent="0.2">
      <c r="A22" s="220"/>
      <c r="B22" s="217"/>
      <c r="C22" s="217"/>
      <c r="D22" s="52" t="s">
        <v>62</v>
      </c>
      <c r="E22" s="34">
        <v>86</v>
      </c>
      <c r="F22" s="15">
        <v>15372.06</v>
      </c>
      <c r="G22" s="15">
        <f>E22*F22</f>
        <v>1321997.1599999999</v>
      </c>
      <c r="H22" s="34">
        <v>86</v>
      </c>
      <c r="I22" s="15">
        <f>F22*1.125</f>
        <v>17293.57</v>
      </c>
      <c r="J22" s="16">
        <f>H22*I22</f>
        <v>1487247.02</v>
      </c>
    </row>
    <row r="23" spans="1:10" ht="24" customHeight="1" x14ac:dyDescent="0.2">
      <c r="A23" s="220"/>
      <c r="B23" s="217"/>
      <c r="C23" s="218"/>
      <c r="D23" s="14" t="s">
        <v>29</v>
      </c>
      <c r="E23" s="44">
        <v>1510</v>
      </c>
      <c r="F23" s="15">
        <v>15372.06</v>
      </c>
      <c r="G23" s="15">
        <f>E23*F23</f>
        <v>23211810.600000001</v>
      </c>
      <c r="H23" s="40">
        <v>1510</v>
      </c>
      <c r="I23" s="15">
        <f>F23*1.125</f>
        <v>17293.57</v>
      </c>
      <c r="J23" s="16">
        <f>H23*I23</f>
        <v>26113290.699999999</v>
      </c>
    </row>
    <row r="24" spans="1:10" x14ac:dyDescent="0.2">
      <c r="A24" s="220"/>
      <c r="B24" s="217"/>
      <c r="C24" s="19" t="s">
        <v>3</v>
      </c>
      <c r="D24" s="14"/>
      <c r="E24" s="45">
        <f>SUM(E21:E23)</f>
        <v>1674</v>
      </c>
      <c r="F24" s="15"/>
      <c r="G24" s="23">
        <f>SUM(G21:G23)</f>
        <v>25732828.440000001</v>
      </c>
      <c r="H24" s="41">
        <f>SUM(H21:H23)</f>
        <v>1674</v>
      </c>
      <c r="I24" s="15"/>
      <c r="J24" s="35">
        <f>SUM(J21:J23)</f>
        <v>28949436.18</v>
      </c>
    </row>
    <row r="25" spans="1:10" ht="26.25" customHeight="1" x14ac:dyDescent="0.2">
      <c r="A25" s="220"/>
      <c r="B25" s="217"/>
      <c r="C25" s="21" t="s">
        <v>7</v>
      </c>
      <c r="D25" s="14" t="s">
        <v>30</v>
      </c>
      <c r="E25" s="44">
        <v>170</v>
      </c>
      <c r="F25" s="15">
        <v>13767.06</v>
      </c>
      <c r="G25" s="15">
        <f>E25*F25</f>
        <v>2340400.2000000002</v>
      </c>
      <c r="H25" s="40">
        <v>170</v>
      </c>
      <c r="I25" s="15">
        <f>F25*1.125</f>
        <v>15487.94</v>
      </c>
      <c r="J25" s="16">
        <f>H25*I25</f>
        <v>2632949.7999999998</v>
      </c>
    </row>
    <row r="26" spans="1:10" x14ac:dyDescent="0.2">
      <c r="A26" s="220"/>
      <c r="B26" s="218"/>
      <c r="C26" s="19" t="s">
        <v>3</v>
      </c>
      <c r="D26" s="14"/>
      <c r="E26" s="45">
        <f>SUM(E25)</f>
        <v>170</v>
      </c>
      <c r="F26" s="15"/>
      <c r="G26" s="23">
        <f>SUM(G25)</f>
        <v>2340400.2000000002</v>
      </c>
      <c r="H26" s="41">
        <f>SUM(H25)</f>
        <v>170</v>
      </c>
      <c r="I26" s="15"/>
      <c r="J26" s="35">
        <f>SUM(J25)</f>
        <v>2632949.7999999998</v>
      </c>
    </row>
    <row r="27" spans="1:10" x14ac:dyDescent="0.2">
      <c r="A27" s="223"/>
      <c r="B27" s="22" t="s">
        <v>3</v>
      </c>
      <c r="C27" s="19"/>
      <c r="D27" s="22"/>
      <c r="E27" s="45">
        <f>E8+E13+E15+E20+E24+E26</f>
        <v>8917</v>
      </c>
      <c r="F27" s="23"/>
      <c r="G27" s="23">
        <f>G8+G13+G15+G20+G24+G26</f>
        <v>75918680</v>
      </c>
      <c r="H27" s="41">
        <f>H8+H13+H15+H20+H24+H26</f>
        <v>9502</v>
      </c>
      <c r="I27" s="15"/>
      <c r="J27" s="35">
        <f>J8+J13+J15+J20+J24+J26</f>
        <v>91479423.959999993</v>
      </c>
    </row>
    <row r="28" spans="1:10" ht="33.950000000000003" customHeight="1" x14ac:dyDescent="0.2">
      <c r="A28" s="219">
        <v>2</v>
      </c>
      <c r="B28" s="221" t="s">
        <v>8</v>
      </c>
      <c r="C28" s="216" t="s">
        <v>9</v>
      </c>
      <c r="D28" s="14" t="s">
        <v>56</v>
      </c>
      <c r="E28" s="44">
        <v>228</v>
      </c>
      <c r="F28" s="15">
        <v>8254</v>
      </c>
      <c r="G28" s="15">
        <f>E28*F28</f>
        <v>1881912</v>
      </c>
      <c r="H28" s="40">
        <v>228</v>
      </c>
      <c r="I28" s="15">
        <f>F28*1.125</f>
        <v>9285.75</v>
      </c>
      <c r="J28" s="16">
        <f>H28*I28</f>
        <v>2117151</v>
      </c>
    </row>
    <row r="29" spans="1:10" ht="33" customHeight="1" x14ac:dyDescent="0.2">
      <c r="A29" s="220"/>
      <c r="B29" s="217"/>
      <c r="C29" s="217"/>
      <c r="D29" s="14" t="s">
        <v>57</v>
      </c>
      <c r="E29" s="44">
        <v>42</v>
      </c>
      <c r="F29" s="15">
        <v>8254</v>
      </c>
      <c r="G29" s="15">
        <f>E29*F29</f>
        <v>346668</v>
      </c>
      <c r="H29" s="40">
        <v>42</v>
      </c>
      <c r="I29" s="15">
        <f>F29*1.125</f>
        <v>9285.75</v>
      </c>
      <c r="J29" s="16">
        <f>H29*I29</f>
        <v>390001.5</v>
      </c>
    </row>
    <row r="30" spans="1:10" ht="33" customHeight="1" x14ac:dyDescent="0.2">
      <c r="A30" s="220"/>
      <c r="B30" s="217"/>
      <c r="C30" s="217"/>
      <c r="D30" s="52" t="s">
        <v>63</v>
      </c>
      <c r="E30" s="34">
        <v>110</v>
      </c>
      <c r="F30" s="15">
        <v>8254</v>
      </c>
      <c r="G30" s="15">
        <f>E30*F30</f>
        <v>907940</v>
      </c>
      <c r="H30" s="34">
        <v>110</v>
      </c>
      <c r="I30" s="15">
        <f>F30*1.125</f>
        <v>9285.75</v>
      </c>
      <c r="J30" s="16">
        <f>H30*I30</f>
        <v>1021432.5</v>
      </c>
    </row>
    <row r="31" spans="1:10" ht="27.2" customHeight="1" x14ac:dyDescent="0.2">
      <c r="A31" s="220"/>
      <c r="B31" s="217"/>
      <c r="C31" s="218"/>
      <c r="D31" s="14" t="s">
        <v>32</v>
      </c>
      <c r="E31" s="44">
        <v>1400</v>
      </c>
      <c r="F31" s="15">
        <v>8254</v>
      </c>
      <c r="G31" s="15">
        <f>E31*F31</f>
        <v>11555600</v>
      </c>
      <c r="H31" s="40">
        <v>1400</v>
      </c>
      <c r="I31" s="15">
        <f>F31*1.125</f>
        <v>9285.75</v>
      </c>
      <c r="J31" s="16">
        <f>H31*I31</f>
        <v>13000050</v>
      </c>
    </row>
    <row r="32" spans="1:10" x14ac:dyDescent="0.2">
      <c r="A32" s="220"/>
      <c r="B32" s="217"/>
      <c r="C32" s="19" t="s">
        <v>3</v>
      </c>
      <c r="D32" s="14"/>
      <c r="E32" s="45">
        <f>SUM(E28:E31)</f>
        <v>1780</v>
      </c>
      <c r="F32" s="15"/>
      <c r="G32" s="23">
        <f>SUM(G28:G31)</f>
        <v>14692120</v>
      </c>
      <c r="H32" s="41">
        <f>SUM(H28:H31)</f>
        <v>1780</v>
      </c>
      <c r="I32" s="15"/>
      <c r="J32" s="35">
        <f>SUM(J28:J31)</f>
        <v>16528635</v>
      </c>
    </row>
    <row r="33" spans="1:10" ht="32.25" customHeight="1" x14ac:dyDescent="0.2">
      <c r="A33" s="220"/>
      <c r="B33" s="217"/>
      <c r="C33" s="216" t="s">
        <v>10</v>
      </c>
      <c r="D33" s="14" t="s">
        <v>56</v>
      </c>
      <c r="E33" s="44">
        <v>1010</v>
      </c>
      <c r="F33" s="15">
        <v>7885</v>
      </c>
      <c r="G33" s="15">
        <f>E33*F33</f>
        <v>7963850</v>
      </c>
      <c r="H33" s="40">
        <v>1010</v>
      </c>
      <c r="I33" s="15">
        <f>F33*1.125</f>
        <v>8870.6299999999992</v>
      </c>
      <c r="J33" s="16">
        <f>H33*I33</f>
        <v>8959336.3000000007</v>
      </c>
    </row>
    <row r="34" spans="1:10" ht="37.700000000000003" customHeight="1" x14ac:dyDescent="0.2">
      <c r="A34" s="220"/>
      <c r="B34" s="217"/>
      <c r="C34" s="217"/>
      <c r="D34" s="14" t="s">
        <v>57</v>
      </c>
      <c r="E34" s="44">
        <v>80</v>
      </c>
      <c r="F34" s="15">
        <v>7885</v>
      </c>
      <c r="G34" s="15">
        <f>E34*F34</f>
        <v>630800</v>
      </c>
      <c r="H34" s="40">
        <v>80</v>
      </c>
      <c r="I34" s="15">
        <f>F34*1.125</f>
        <v>8870.6299999999992</v>
      </c>
      <c r="J34" s="16">
        <f>H34*I34</f>
        <v>709650.4</v>
      </c>
    </row>
    <row r="35" spans="1:10" ht="27.2" customHeight="1" x14ac:dyDescent="0.2">
      <c r="A35" s="220"/>
      <c r="B35" s="217"/>
      <c r="C35" s="217"/>
      <c r="D35" s="52" t="s">
        <v>63</v>
      </c>
      <c r="E35" s="34">
        <v>182</v>
      </c>
      <c r="F35" s="15">
        <v>7885</v>
      </c>
      <c r="G35" s="15">
        <f>E35*F35</f>
        <v>1435070</v>
      </c>
      <c r="H35" s="34">
        <v>182</v>
      </c>
      <c r="I35" s="15">
        <f>F35*1.125</f>
        <v>8870.6299999999992</v>
      </c>
      <c r="J35" s="16">
        <f>H35*I35</f>
        <v>1614454.66</v>
      </c>
    </row>
    <row r="36" spans="1:10" ht="27.2" customHeight="1" x14ac:dyDescent="0.2">
      <c r="A36" s="220"/>
      <c r="B36" s="217"/>
      <c r="C36" s="218"/>
      <c r="D36" s="14" t="s">
        <v>33</v>
      </c>
      <c r="E36" s="44">
        <v>1360</v>
      </c>
      <c r="F36" s="15">
        <v>7885</v>
      </c>
      <c r="G36" s="15">
        <f>E36*F36</f>
        <v>10723600</v>
      </c>
      <c r="H36" s="40">
        <v>1360</v>
      </c>
      <c r="I36" s="15">
        <f>F36*1.125</f>
        <v>8870.6299999999992</v>
      </c>
      <c r="J36" s="16">
        <f>H36*I36</f>
        <v>12064056.800000001</v>
      </c>
    </row>
    <row r="37" spans="1:10" x14ac:dyDescent="0.2">
      <c r="A37" s="220"/>
      <c r="B37" s="217"/>
      <c r="C37" s="19" t="s">
        <v>3</v>
      </c>
      <c r="D37" s="14"/>
      <c r="E37" s="45">
        <f>SUM(E33:E36)</f>
        <v>2632</v>
      </c>
      <c r="F37" s="15"/>
      <c r="G37" s="23">
        <f>SUM(G33:G36)</f>
        <v>20753320</v>
      </c>
      <c r="H37" s="41">
        <f>SUM(H33:H36)</f>
        <v>2632</v>
      </c>
      <c r="I37" s="15"/>
      <c r="J37" s="35">
        <f>SUM(J33:J36)</f>
        <v>23347498.16</v>
      </c>
    </row>
    <row r="38" spans="1:10" ht="32.25" customHeight="1" x14ac:dyDescent="0.2">
      <c r="A38" s="220"/>
      <c r="B38" s="217"/>
      <c r="C38" s="216" t="s">
        <v>11</v>
      </c>
      <c r="D38" s="14" t="s">
        <v>56</v>
      </c>
      <c r="E38" s="44">
        <v>208</v>
      </c>
      <c r="F38" s="15">
        <v>6102</v>
      </c>
      <c r="G38" s="15">
        <f>E38*F38</f>
        <v>1269216</v>
      </c>
      <c r="H38" s="40">
        <v>208</v>
      </c>
      <c r="I38" s="15">
        <f>F38*1.125</f>
        <v>6864.75</v>
      </c>
      <c r="J38" s="16">
        <f>H38*I38</f>
        <v>1427868</v>
      </c>
    </row>
    <row r="39" spans="1:10" ht="36" customHeight="1" x14ac:dyDescent="0.2">
      <c r="A39" s="220"/>
      <c r="B39" s="217"/>
      <c r="C39" s="217"/>
      <c r="D39" s="14" t="s">
        <v>57</v>
      </c>
      <c r="E39" s="44">
        <v>39</v>
      </c>
      <c r="F39" s="15">
        <v>6102</v>
      </c>
      <c r="G39" s="15">
        <f>E39*F39</f>
        <v>237978</v>
      </c>
      <c r="H39" s="40">
        <v>39</v>
      </c>
      <c r="I39" s="15">
        <f>F39*1.125</f>
        <v>6864.75</v>
      </c>
      <c r="J39" s="16">
        <f>H39*I39</f>
        <v>267725.25</v>
      </c>
    </row>
    <row r="40" spans="1:10" ht="24.75" customHeight="1" x14ac:dyDescent="0.2">
      <c r="A40" s="220"/>
      <c r="B40" s="217"/>
      <c r="C40" s="217"/>
      <c r="D40" s="52" t="s">
        <v>63</v>
      </c>
      <c r="E40" s="34">
        <v>117</v>
      </c>
      <c r="F40" s="15">
        <v>6102</v>
      </c>
      <c r="G40" s="15">
        <f>E40*F40</f>
        <v>713934</v>
      </c>
      <c r="H40" s="34">
        <v>117</v>
      </c>
      <c r="I40" s="15">
        <f>F40*1.125</f>
        <v>6864.75</v>
      </c>
      <c r="J40" s="16">
        <f>H40*I40</f>
        <v>803175.75</v>
      </c>
    </row>
    <row r="41" spans="1:10" ht="24" customHeight="1" x14ac:dyDescent="0.2">
      <c r="A41" s="220"/>
      <c r="B41" s="217"/>
      <c r="C41" s="218"/>
      <c r="D41" s="14" t="s">
        <v>34</v>
      </c>
      <c r="E41" s="44">
        <v>1020</v>
      </c>
      <c r="F41" s="15">
        <v>6102</v>
      </c>
      <c r="G41" s="15">
        <f>E41*F41</f>
        <v>6224040</v>
      </c>
      <c r="H41" s="40">
        <v>1020</v>
      </c>
      <c r="I41" s="15">
        <f>F41*1.125</f>
        <v>6864.75</v>
      </c>
      <c r="J41" s="16">
        <f>H41*I41</f>
        <v>7002045</v>
      </c>
    </row>
    <row r="42" spans="1:10" x14ac:dyDescent="0.2">
      <c r="A42" s="220"/>
      <c r="B42" s="217"/>
      <c r="C42" s="19" t="s">
        <v>3</v>
      </c>
      <c r="D42" s="14"/>
      <c r="E42" s="45">
        <f>SUM(E38:E41)</f>
        <v>1384</v>
      </c>
      <c r="F42" s="15"/>
      <c r="G42" s="23">
        <f>SUM(G38:G41)</f>
        <v>8445168</v>
      </c>
      <c r="H42" s="41">
        <f>SUM(H38:H41)</f>
        <v>1384</v>
      </c>
      <c r="I42" s="15"/>
      <c r="J42" s="35">
        <f>SUM(J38:J41)</f>
        <v>9500814</v>
      </c>
    </row>
    <row r="43" spans="1:10" ht="39" customHeight="1" x14ac:dyDescent="0.2">
      <c r="A43" s="220"/>
      <c r="B43" s="217"/>
      <c r="C43" s="216" t="s">
        <v>7</v>
      </c>
      <c r="D43" s="14" t="s">
        <v>56</v>
      </c>
      <c r="E43" s="44">
        <v>201</v>
      </c>
      <c r="F43" s="15">
        <v>5342</v>
      </c>
      <c r="G43" s="15">
        <f>E43*F43</f>
        <v>1073742</v>
      </c>
      <c r="H43" s="40">
        <v>201</v>
      </c>
      <c r="I43" s="15">
        <f>F43*1.125</f>
        <v>6009.75</v>
      </c>
      <c r="J43" s="16">
        <f>H43*I43</f>
        <v>1207959.75</v>
      </c>
    </row>
    <row r="44" spans="1:10" ht="39" customHeight="1" x14ac:dyDescent="0.2">
      <c r="A44" s="220"/>
      <c r="B44" s="217"/>
      <c r="C44" s="217"/>
      <c r="D44" s="14" t="s">
        <v>57</v>
      </c>
      <c r="E44" s="44">
        <v>42</v>
      </c>
      <c r="F44" s="15">
        <v>5342</v>
      </c>
      <c r="G44" s="15">
        <f>E44*F44</f>
        <v>224364</v>
      </c>
      <c r="H44" s="40">
        <v>42</v>
      </c>
      <c r="I44" s="15">
        <f>F44*1.125</f>
        <v>6009.75</v>
      </c>
      <c r="J44" s="16">
        <f>H44*I44</f>
        <v>252409.5</v>
      </c>
    </row>
    <row r="45" spans="1:10" ht="24.75" customHeight="1" x14ac:dyDescent="0.2">
      <c r="A45" s="220"/>
      <c r="B45" s="217"/>
      <c r="C45" s="217"/>
      <c r="D45" s="52" t="s">
        <v>63</v>
      </c>
      <c r="E45" s="34">
        <v>64</v>
      </c>
      <c r="F45" s="15">
        <v>5342</v>
      </c>
      <c r="G45" s="15">
        <f>E45*F45</f>
        <v>341888</v>
      </c>
      <c r="H45" s="34">
        <v>64</v>
      </c>
      <c r="I45" s="15">
        <f>F45*1.125</f>
        <v>6009.75</v>
      </c>
      <c r="J45" s="16">
        <f>H45*I45</f>
        <v>384624</v>
      </c>
    </row>
    <row r="46" spans="1:10" ht="27.75" customHeight="1" x14ac:dyDescent="0.2">
      <c r="A46" s="220"/>
      <c r="B46" s="217"/>
      <c r="C46" s="218"/>
      <c r="D46" s="14" t="s">
        <v>35</v>
      </c>
      <c r="E46" s="44">
        <v>1250</v>
      </c>
      <c r="F46" s="15">
        <v>5342</v>
      </c>
      <c r="G46" s="15">
        <f>E46*F46</f>
        <v>6677500</v>
      </c>
      <c r="H46" s="40">
        <v>1250</v>
      </c>
      <c r="I46" s="15">
        <f>F46*1.125</f>
        <v>6009.75</v>
      </c>
      <c r="J46" s="16">
        <f>H46*I46</f>
        <v>7512187.5</v>
      </c>
    </row>
    <row r="47" spans="1:10" x14ac:dyDescent="0.2">
      <c r="A47" s="220"/>
      <c r="B47" s="217"/>
      <c r="C47" s="19" t="s">
        <v>3</v>
      </c>
      <c r="D47" s="14"/>
      <c r="E47" s="45">
        <f>SUM(E43:E46)</f>
        <v>1557</v>
      </c>
      <c r="F47" s="15"/>
      <c r="G47" s="23">
        <f>SUM(G43:G46)</f>
        <v>8317494</v>
      </c>
      <c r="H47" s="41">
        <f>SUM(H43:H46)</f>
        <v>1557</v>
      </c>
      <c r="I47" s="15"/>
      <c r="J47" s="35">
        <f>SUM(J43:J46)</f>
        <v>9357180.75</v>
      </c>
    </row>
    <row r="48" spans="1:10" ht="36.75" customHeight="1" x14ac:dyDescent="0.2">
      <c r="A48" s="220"/>
      <c r="B48" s="217"/>
      <c r="C48" s="216" t="s">
        <v>12</v>
      </c>
      <c r="D48" s="14" t="s">
        <v>56</v>
      </c>
      <c r="E48" s="44">
        <v>336</v>
      </c>
      <c r="F48" s="15">
        <v>6238</v>
      </c>
      <c r="G48" s="15">
        <f>E48*F48</f>
        <v>2095968</v>
      </c>
      <c r="H48" s="40">
        <v>336</v>
      </c>
      <c r="I48" s="15">
        <f>F48*1.125</f>
        <v>7017.75</v>
      </c>
      <c r="J48" s="16">
        <f>H48*I48</f>
        <v>2357964</v>
      </c>
    </row>
    <row r="49" spans="1:10" ht="35.25" customHeight="1" x14ac:dyDescent="0.2">
      <c r="A49" s="220"/>
      <c r="B49" s="217"/>
      <c r="C49" s="217"/>
      <c r="D49" s="14" t="s">
        <v>57</v>
      </c>
      <c r="E49" s="44">
        <v>49</v>
      </c>
      <c r="F49" s="15">
        <v>6238</v>
      </c>
      <c r="G49" s="15">
        <f>E49*F49</f>
        <v>305662</v>
      </c>
      <c r="H49" s="40">
        <v>49</v>
      </c>
      <c r="I49" s="15">
        <f>F49*1.125</f>
        <v>7017.75</v>
      </c>
      <c r="J49" s="16">
        <f>H49*I49</f>
        <v>343869.75</v>
      </c>
    </row>
    <row r="50" spans="1:10" ht="35.25" customHeight="1" x14ac:dyDescent="0.2">
      <c r="A50" s="220"/>
      <c r="B50" s="217"/>
      <c r="C50" s="217"/>
      <c r="D50" s="52" t="s">
        <v>63</v>
      </c>
      <c r="E50" s="34">
        <v>119</v>
      </c>
      <c r="F50" s="15">
        <v>6238</v>
      </c>
      <c r="G50" s="15">
        <f>E50*F50</f>
        <v>742322</v>
      </c>
      <c r="H50" s="34">
        <v>119</v>
      </c>
      <c r="I50" s="15">
        <f>F50*1.125</f>
        <v>7017.75</v>
      </c>
      <c r="J50" s="16">
        <f>H50*I50</f>
        <v>835112.25</v>
      </c>
    </row>
    <row r="51" spans="1:10" ht="27.75" customHeight="1" x14ac:dyDescent="0.2">
      <c r="A51" s="220"/>
      <c r="B51" s="217"/>
      <c r="C51" s="218"/>
      <c r="D51" s="14" t="s">
        <v>36</v>
      </c>
      <c r="E51" s="44">
        <v>920</v>
      </c>
      <c r="F51" s="15">
        <v>6238</v>
      </c>
      <c r="G51" s="15">
        <f>E51*F51</f>
        <v>5738960</v>
      </c>
      <c r="H51" s="40">
        <v>920</v>
      </c>
      <c r="I51" s="15">
        <f>F51*1.125</f>
        <v>7017.75</v>
      </c>
      <c r="J51" s="16">
        <f>H51*I51</f>
        <v>6456330</v>
      </c>
    </row>
    <row r="52" spans="1:10" x14ac:dyDescent="0.2">
      <c r="A52" s="220"/>
      <c r="B52" s="217"/>
      <c r="C52" s="19" t="s">
        <v>3</v>
      </c>
      <c r="D52" s="14"/>
      <c r="E52" s="45">
        <f>SUM(E48:E51)</f>
        <v>1424</v>
      </c>
      <c r="F52" s="15"/>
      <c r="G52" s="23">
        <f>SUM(G48:G51)</f>
        <v>8882912</v>
      </c>
      <c r="H52" s="41">
        <f>SUM(H48:H51)</f>
        <v>1424</v>
      </c>
      <c r="I52" s="15"/>
      <c r="J52" s="35">
        <f>SUM(J48:J51)</f>
        <v>9993276</v>
      </c>
    </row>
    <row r="53" spans="1:10" ht="37.700000000000003" customHeight="1" x14ac:dyDescent="0.2">
      <c r="A53" s="220"/>
      <c r="B53" s="217"/>
      <c r="C53" s="216" t="s">
        <v>13</v>
      </c>
      <c r="D53" s="14" t="s">
        <v>56</v>
      </c>
      <c r="E53" s="44">
        <v>1440</v>
      </c>
      <c r="F53" s="15">
        <v>8577</v>
      </c>
      <c r="G53" s="15">
        <f>E53*F53</f>
        <v>12350880</v>
      </c>
      <c r="H53" s="40">
        <v>1440</v>
      </c>
      <c r="I53" s="15">
        <f>F53*1.125</f>
        <v>9649.1299999999992</v>
      </c>
      <c r="J53" s="16">
        <f>H53*I53</f>
        <v>13894747.199999999</v>
      </c>
    </row>
    <row r="54" spans="1:10" ht="32.25" customHeight="1" x14ac:dyDescent="0.2">
      <c r="A54" s="220"/>
      <c r="B54" s="217"/>
      <c r="C54" s="217"/>
      <c r="D54" s="14" t="s">
        <v>57</v>
      </c>
      <c r="E54" s="44">
        <v>102</v>
      </c>
      <c r="F54" s="15">
        <v>8577</v>
      </c>
      <c r="G54" s="15">
        <f>E54*F54</f>
        <v>874854</v>
      </c>
      <c r="H54" s="40">
        <v>102</v>
      </c>
      <c r="I54" s="15">
        <f>F54*1.125</f>
        <v>9649.1299999999992</v>
      </c>
      <c r="J54" s="16">
        <f>H54*I54</f>
        <v>984211.26</v>
      </c>
    </row>
    <row r="55" spans="1:10" ht="32.25" customHeight="1" x14ac:dyDescent="0.2">
      <c r="A55" s="220"/>
      <c r="B55" s="217"/>
      <c r="C55" s="217"/>
      <c r="D55" s="52" t="s">
        <v>64</v>
      </c>
      <c r="E55" s="34">
        <v>113</v>
      </c>
      <c r="F55" s="15">
        <v>8577</v>
      </c>
      <c r="G55" s="15">
        <f>E55*F55</f>
        <v>969201</v>
      </c>
      <c r="H55" s="34">
        <v>113</v>
      </c>
      <c r="I55" s="15">
        <f>F55*1.125</f>
        <v>9649.1299999999992</v>
      </c>
      <c r="J55" s="16">
        <f>H55*I55</f>
        <v>1090351.69</v>
      </c>
    </row>
    <row r="56" spans="1:10" ht="25.5" customHeight="1" x14ac:dyDescent="0.2">
      <c r="A56" s="220"/>
      <c r="B56" s="217"/>
      <c r="C56" s="218"/>
      <c r="D56" s="14" t="s">
        <v>37</v>
      </c>
      <c r="E56" s="44">
        <v>1800</v>
      </c>
      <c r="F56" s="15">
        <v>8577</v>
      </c>
      <c r="G56" s="15">
        <f>E56*F56</f>
        <v>15438600</v>
      </c>
      <c r="H56" s="40">
        <v>1820</v>
      </c>
      <c r="I56" s="15">
        <f>F56*1.125</f>
        <v>9649.1299999999992</v>
      </c>
      <c r="J56" s="16">
        <f>H56*I56</f>
        <v>17561416.600000001</v>
      </c>
    </row>
    <row r="57" spans="1:10" x14ac:dyDescent="0.2">
      <c r="A57" s="220"/>
      <c r="B57" s="217"/>
      <c r="C57" s="19" t="s">
        <v>3</v>
      </c>
      <c r="D57" s="14"/>
      <c r="E57" s="45">
        <f>SUM(E53:E56)</f>
        <v>3455</v>
      </c>
      <c r="F57" s="15"/>
      <c r="G57" s="23">
        <f>SUM(G53:G56)</f>
        <v>29633535</v>
      </c>
      <c r="H57" s="41">
        <f>SUM(H53:H56)</f>
        <v>3475</v>
      </c>
      <c r="I57" s="15"/>
      <c r="J57" s="35">
        <f>SUM(J53:J56)</f>
        <v>33530726.75</v>
      </c>
    </row>
    <row r="58" spans="1:10" ht="36" customHeight="1" x14ac:dyDescent="0.2">
      <c r="A58" s="220"/>
      <c r="B58" s="217"/>
      <c r="C58" s="216" t="s">
        <v>14</v>
      </c>
      <c r="D58" s="14" t="s">
        <v>56</v>
      </c>
      <c r="E58" s="44">
        <v>314</v>
      </c>
      <c r="F58" s="15">
        <v>8724</v>
      </c>
      <c r="G58" s="15">
        <f>E58*F58</f>
        <v>2739336</v>
      </c>
      <c r="H58" s="40">
        <v>314</v>
      </c>
      <c r="I58" s="15">
        <f>F58*1.125</f>
        <v>9814.5</v>
      </c>
      <c r="J58" s="16">
        <f>H58*I58</f>
        <v>3081753</v>
      </c>
    </row>
    <row r="59" spans="1:10" ht="35.25" customHeight="1" x14ac:dyDescent="0.2">
      <c r="A59" s="220"/>
      <c r="B59" s="217"/>
      <c r="C59" s="217"/>
      <c r="D59" s="14" t="s">
        <v>57</v>
      </c>
      <c r="E59" s="44">
        <v>80</v>
      </c>
      <c r="F59" s="15">
        <v>8724</v>
      </c>
      <c r="G59" s="15">
        <f>E59*F59</f>
        <v>697920</v>
      </c>
      <c r="H59" s="40">
        <v>80</v>
      </c>
      <c r="I59" s="15">
        <f>F59*1.125</f>
        <v>9814.5</v>
      </c>
      <c r="J59" s="16">
        <f>H59*I59</f>
        <v>785160</v>
      </c>
    </row>
    <row r="60" spans="1:10" ht="35.25" customHeight="1" x14ac:dyDescent="0.2">
      <c r="A60" s="220"/>
      <c r="B60" s="217"/>
      <c r="C60" s="217"/>
      <c r="D60" s="52" t="s">
        <v>63</v>
      </c>
      <c r="E60" s="34">
        <v>111</v>
      </c>
      <c r="F60" s="15">
        <v>8724</v>
      </c>
      <c r="G60" s="15">
        <f>E60*F60</f>
        <v>968364</v>
      </c>
      <c r="H60" s="34">
        <v>111</v>
      </c>
      <c r="I60" s="15">
        <f>F60*1.125</f>
        <v>9814.5</v>
      </c>
      <c r="J60" s="16">
        <f>H60*I60</f>
        <v>1089409.5</v>
      </c>
    </row>
    <row r="61" spans="1:10" ht="26.25" customHeight="1" x14ac:dyDescent="0.2">
      <c r="A61" s="220"/>
      <c r="B61" s="217"/>
      <c r="C61" s="218"/>
      <c r="D61" s="14" t="s">
        <v>80</v>
      </c>
      <c r="E61" s="44">
        <v>1430</v>
      </c>
      <c r="F61" s="15">
        <v>8724</v>
      </c>
      <c r="G61" s="15">
        <f>E61*F61</f>
        <v>12475320</v>
      </c>
      <c r="H61" s="40">
        <v>1450</v>
      </c>
      <c r="I61" s="15">
        <f>F61*1.125</f>
        <v>9814.5</v>
      </c>
      <c r="J61" s="16">
        <f>H61*I61</f>
        <v>14231025</v>
      </c>
    </row>
    <row r="62" spans="1:10" x14ac:dyDescent="0.2">
      <c r="A62" s="220"/>
      <c r="B62" s="217"/>
      <c r="C62" s="19" t="s">
        <v>3</v>
      </c>
      <c r="D62" s="14"/>
      <c r="E62" s="45">
        <f>SUM(E58:E61)</f>
        <v>1935</v>
      </c>
      <c r="F62" s="15"/>
      <c r="G62" s="23">
        <f>SUM(G58:G61)</f>
        <v>16880940</v>
      </c>
      <c r="H62" s="41">
        <f>SUM(H58:H61)</f>
        <v>1955</v>
      </c>
      <c r="I62" s="15"/>
      <c r="J62" s="35">
        <f>SUM(J58:J61)</f>
        <v>19187347.5</v>
      </c>
    </row>
    <row r="63" spans="1:10" ht="34.5" customHeight="1" x14ac:dyDescent="0.2">
      <c r="A63" s="220"/>
      <c r="B63" s="217"/>
      <c r="C63" s="216" t="s">
        <v>15</v>
      </c>
      <c r="D63" s="14" t="s">
        <v>56</v>
      </c>
      <c r="E63" s="44">
        <v>336</v>
      </c>
      <c r="F63" s="15">
        <v>9006</v>
      </c>
      <c r="G63" s="15">
        <f>E63*F63</f>
        <v>3026016</v>
      </c>
      <c r="H63" s="40">
        <v>336</v>
      </c>
      <c r="I63" s="15">
        <f>F63*1.125</f>
        <v>10131.75</v>
      </c>
      <c r="J63" s="16">
        <f>H63*I63</f>
        <v>3404268</v>
      </c>
    </row>
    <row r="64" spans="1:10" ht="35.25" customHeight="1" x14ac:dyDescent="0.2">
      <c r="A64" s="220"/>
      <c r="B64" s="217"/>
      <c r="C64" s="217"/>
      <c r="D64" s="14" t="s">
        <v>57</v>
      </c>
      <c r="E64" s="44">
        <v>21</v>
      </c>
      <c r="F64" s="15">
        <v>9006</v>
      </c>
      <c r="G64" s="15">
        <f>E64*F64</f>
        <v>189126</v>
      </c>
      <c r="H64" s="40">
        <v>21</v>
      </c>
      <c r="I64" s="15">
        <f>F64*1.125</f>
        <v>10131.75</v>
      </c>
      <c r="J64" s="16">
        <f>H64*I64</f>
        <v>212766.75</v>
      </c>
    </row>
    <row r="65" spans="1:10" ht="35.25" customHeight="1" x14ac:dyDescent="0.2">
      <c r="A65" s="220"/>
      <c r="B65" s="217"/>
      <c r="C65" s="217"/>
      <c r="D65" s="52" t="s">
        <v>63</v>
      </c>
      <c r="E65" s="34">
        <v>199</v>
      </c>
      <c r="F65" s="15">
        <v>9006</v>
      </c>
      <c r="G65" s="15">
        <f>E65*F65</f>
        <v>1792194</v>
      </c>
      <c r="H65" s="34">
        <v>199</v>
      </c>
      <c r="I65" s="15">
        <f>F65*1.125</f>
        <v>10131.75</v>
      </c>
      <c r="J65" s="16">
        <f>H65*I65</f>
        <v>2016218.25</v>
      </c>
    </row>
    <row r="66" spans="1:10" ht="23.45" customHeight="1" x14ac:dyDescent="0.2">
      <c r="A66" s="220"/>
      <c r="B66" s="217"/>
      <c r="C66" s="218"/>
      <c r="D66" s="14" t="s">
        <v>39</v>
      </c>
      <c r="E66" s="44">
        <v>1120</v>
      </c>
      <c r="F66" s="15">
        <v>9006</v>
      </c>
      <c r="G66" s="15">
        <f>E66*F66</f>
        <v>10086720</v>
      </c>
      <c r="H66" s="40">
        <v>1120</v>
      </c>
      <c r="I66" s="15">
        <f>F66*1.125</f>
        <v>10131.75</v>
      </c>
      <c r="J66" s="16">
        <f>H66*I66</f>
        <v>11347560</v>
      </c>
    </row>
    <row r="67" spans="1:10" x14ac:dyDescent="0.2">
      <c r="A67" s="220"/>
      <c r="B67" s="218"/>
      <c r="C67" s="19" t="s">
        <v>3</v>
      </c>
      <c r="D67" s="14"/>
      <c r="E67" s="45">
        <f>SUM(E63:E66)</f>
        <v>1676</v>
      </c>
      <c r="F67" s="15"/>
      <c r="G67" s="23">
        <f>SUM(G63:G66)</f>
        <v>15094056</v>
      </c>
      <c r="H67" s="41">
        <f>SUM(H63:H66)</f>
        <v>1676</v>
      </c>
      <c r="I67" s="15"/>
      <c r="J67" s="35">
        <f>SUM(J63:J66)</f>
        <v>16980813</v>
      </c>
    </row>
    <row r="68" spans="1:10" x14ac:dyDescent="0.2">
      <c r="A68" s="223"/>
      <c r="B68" s="22" t="s">
        <v>3</v>
      </c>
      <c r="C68" s="21"/>
      <c r="D68" s="14"/>
      <c r="E68" s="45">
        <f>E32+E37+E42+E47+E52+E57+E62+E67</f>
        <v>15843</v>
      </c>
      <c r="F68" s="15"/>
      <c r="G68" s="23">
        <f>G32+G37+G42+G47+G52+G57+G62+G67</f>
        <v>122699545</v>
      </c>
      <c r="H68" s="41">
        <f>H32+H37+H42+H47+H52+H57+H62+H67</f>
        <v>15883</v>
      </c>
      <c r="I68" s="15"/>
      <c r="J68" s="35">
        <f>J32+J37+J42+J47+J52+J57+J62+J67</f>
        <v>138426291.16</v>
      </c>
    </row>
    <row r="69" spans="1:10" ht="22.5" customHeight="1" x14ac:dyDescent="0.2">
      <c r="A69" s="219">
        <v>3</v>
      </c>
      <c r="B69" s="221" t="s">
        <v>16</v>
      </c>
      <c r="C69" s="24" t="s">
        <v>17</v>
      </c>
      <c r="D69" s="24" t="s">
        <v>53</v>
      </c>
      <c r="E69" s="46">
        <v>591</v>
      </c>
      <c r="F69" s="15">
        <v>2806.97</v>
      </c>
      <c r="G69" s="15">
        <f>E69*F69</f>
        <v>1658919.27</v>
      </c>
      <c r="H69" s="42">
        <v>760</v>
      </c>
      <c r="I69" s="15">
        <f>F69*1.125</f>
        <v>3157.84</v>
      </c>
      <c r="J69" s="16">
        <f>H69*I69</f>
        <v>2399958.4</v>
      </c>
    </row>
    <row r="70" spans="1:10" x14ac:dyDescent="0.2">
      <c r="A70" s="220"/>
      <c r="B70" s="217"/>
      <c r="C70" s="19" t="s">
        <v>3</v>
      </c>
      <c r="D70" s="14"/>
      <c r="E70" s="45">
        <f>E69</f>
        <v>591</v>
      </c>
      <c r="F70" s="15"/>
      <c r="G70" s="23">
        <f>G69</f>
        <v>1658919.27</v>
      </c>
      <c r="H70" s="41">
        <f>H69</f>
        <v>760</v>
      </c>
      <c r="I70" s="15"/>
      <c r="J70" s="35">
        <f>J69</f>
        <v>2399958.4</v>
      </c>
    </row>
    <row r="71" spans="1:10" ht="35.25" customHeight="1" x14ac:dyDescent="0.2">
      <c r="A71" s="220"/>
      <c r="B71" s="217"/>
      <c r="C71" s="216" t="s">
        <v>18</v>
      </c>
      <c r="D71" s="14" t="s">
        <v>56</v>
      </c>
      <c r="E71" s="44">
        <v>12</v>
      </c>
      <c r="F71" s="15">
        <v>2745.16</v>
      </c>
      <c r="G71" s="15">
        <f>E71*F71</f>
        <v>32941.919999999998</v>
      </c>
      <c r="H71" s="40">
        <v>12</v>
      </c>
      <c r="I71" s="15">
        <f>F71*1.125</f>
        <v>3088.31</v>
      </c>
      <c r="J71" s="16">
        <f>H71*I71</f>
        <v>37059.72</v>
      </c>
    </row>
    <row r="72" spans="1:10" ht="25.5" customHeight="1" x14ac:dyDescent="0.2">
      <c r="A72" s="220"/>
      <c r="B72" s="217"/>
      <c r="C72" s="218"/>
      <c r="D72" s="14" t="s">
        <v>40</v>
      </c>
      <c r="E72" s="44">
        <v>1038</v>
      </c>
      <c r="F72" s="15">
        <v>2745.16</v>
      </c>
      <c r="G72" s="15">
        <f>E72*F72</f>
        <v>2849476.08</v>
      </c>
      <c r="H72" s="40">
        <v>1360</v>
      </c>
      <c r="I72" s="15">
        <f>F72*1.125</f>
        <v>3088.31</v>
      </c>
      <c r="J72" s="16">
        <f>H72*I72</f>
        <v>4200101.5999999996</v>
      </c>
    </row>
    <row r="73" spans="1:10" x14ac:dyDescent="0.2">
      <c r="A73" s="220"/>
      <c r="B73" s="217"/>
      <c r="C73" s="19" t="s">
        <v>3</v>
      </c>
      <c r="D73" s="14"/>
      <c r="E73" s="45">
        <f>SUM(E71:E72)</f>
        <v>1050</v>
      </c>
      <c r="F73" s="15"/>
      <c r="G73" s="23">
        <f>SUM(G71:G72)</f>
        <v>2882418</v>
      </c>
      <c r="H73" s="41">
        <f>SUM(H71:H72)</f>
        <v>1372</v>
      </c>
      <c r="I73" s="15"/>
      <c r="J73" s="35">
        <f>SUM(J71:J72)</f>
        <v>4237161.32</v>
      </c>
    </row>
    <row r="74" spans="1:10" ht="34.5" customHeight="1" x14ac:dyDescent="0.2">
      <c r="A74" s="220"/>
      <c r="B74" s="217"/>
      <c r="C74" s="216" t="s">
        <v>19</v>
      </c>
      <c r="D74" s="14" t="s">
        <v>56</v>
      </c>
      <c r="E74" s="44">
        <v>660</v>
      </c>
      <c r="F74" s="15">
        <v>2602.0500000000002</v>
      </c>
      <c r="G74" s="15">
        <f>E74*F74</f>
        <v>1717353</v>
      </c>
      <c r="H74" s="40">
        <v>660</v>
      </c>
      <c r="I74" s="15">
        <f>F74*1.125</f>
        <v>2927.31</v>
      </c>
      <c r="J74" s="16">
        <f>H74*I74</f>
        <v>1932024.6</v>
      </c>
    </row>
    <row r="75" spans="1:10" ht="34.5" customHeight="1" x14ac:dyDescent="0.2">
      <c r="A75" s="220"/>
      <c r="B75" s="217"/>
      <c r="C75" s="217"/>
      <c r="D75" s="14" t="s">
        <v>58</v>
      </c>
      <c r="E75" s="44">
        <v>120</v>
      </c>
      <c r="F75" s="15">
        <v>2602.0500000000002</v>
      </c>
      <c r="G75" s="15">
        <f>E75*F75</f>
        <v>312246</v>
      </c>
      <c r="H75" s="40">
        <v>120</v>
      </c>
      <c r="I75" s="15">
        <f>F75*1.125</f>
        <v>2927.31</v>
      </c>
      <c r="J75" s="16">
        <f>H75*I75</f>
        <v>351277.2</v>
      </c>
    </row>
    <row r="76" spans="1:10" ht="24" customHeight="1" x14ac:dyDescent="0.2">
      <c r="A76" s="220"/>
      <c r="B76" s="217"/>
      <c r="C76" s="217"/>
      <c r="D76" s="52" t="s">
        <v>65</v>
      </c>
      <c r="E76" s="34">
        <v>190</v>
      </c>
      <c r="F76" s="15">
        <v>2602.0500000000002</v>
      </c>
      <c r="G76" s="15">
        <f>E76*F76</f>
        <v>494389.5</v>
      </c>
      <c r="H76" s="34">
        <v>190</v>
      </c>
      <c r="I76" s="15">
        <f>F76*1.125</f>
        <v>2927.31</v>
      </c>
      <c r="J76" s="16">
        <f>H76*I76</f>
        <v>556188.9</v>
      </c>
    </row>
    <row r="77" spans="1:10" ht="23.45" customHeight="1" x14ac:dyDescent="0.2">
      <c r="A77" s="220"/>
      <c r="B77" s="217"/>
      <c r="C77" s="218"/>
      <c r="D77" s="14" t="s">
        <v>41</v>
      </c>
      <c r="E77" s="44">
        <v>1110</v>
      </c>
      <c r="F77" s="15">
        <v>2602.0500000000002</v>
      </c>
      <c r="G77" s="15">
        <f>E77*F77</f>
        <v>2888275.5</v>
      </c>
      <c r="H77" s="40">
        <v>1120</v>
      </c>
      <c r="I77" s="15">
        <f>F77*1.125</f>
        <v>2927.31</v>
      </c>
      <c r="J77" s="16">
        <f>H77*I77</f>
        <v>3278587.2</v>
      </c>
    </row>
    <row r="78" spans="1:10" x14ac:dyDescent="0.2">
      <c r="A78" s="220"/>
      <c r="B78" s="217"/>
      <c r="C78" s="19" t="s">
        <v>3</v>
      </c>
      <c r="D78" s="14"/>
      <c r="E78" s="45">
        <f>SUM(E74:E77)</f>
        <v>2080</v>
      </c>
      <c r="F78" s="15"/>
      <c r="G78" s="23">
        <f>SUM(G74:G77)</f>
        <v>5412264</v>
      </c>
      <c r="H78" s="41">
        <f>SUM(H74:H77)</f>
        <v>2090</v>
      </c>
      <c r="I78" s="15"/>
      <c r="J78" s="35">
        <f>SUM(J74:J77)</f>
        <v>6118077.9000000004</v>
      </c>
    </row>
    <row r="79" spans="1:10" ht="24" customHeight="1" x14ac:dyDescent="0.2">
      <c r="A79" s="220"/>
      <c r="B79" s="217"/>
      <c r="C79" s="216" t="s">
        <v>20</v>
      </c>
      <c r="D79" s="14" t="s">
        <v>42</v>
      </c>
      <c r="E79" s="44">
        <v>120</v>
      </c>
      <c r="F79" s="15">
        <v>2721.47</v>
      </c>
      <c r="G79" s="15">
        <f>E79*F79</f>
        <v>326576.40000000002</v>
      </c>
      <c r="H79" s="40">
        <v>120</v>
      </c>
      <c r="I79" s="15">
        <f>F79*1.125</f>
        <v>3061.65</v>
      </c>
      <c r="J79" s="16">
        <f>H79*I79</f>
        <v>367398</v>
      </c>
    </row>
    <row r="80" spans="1:10" ht="24" customHeight="1" x14ac:dyDescent="0.2">
      <c r="A80" s="220"/>
      <c r="B80" s="217"/>
      <c r="C80" s="218"/>
      <c r="D80" s="14" t="s">
        <v>65</v>
      </c>
      <c r="E80" s="34">
        <v>10</v>
      </c>
      <c r="F80" s="15">
        <v>2721.47</v>
      </c>
      <c r="G80" s="15">
        <f>E80*F80</f>
        <v>27214.7</v>
      </c>
      <c r="H80" s="34">
        <v>10</v>
      </c>
      <c r="I80" s="15">
        <f>F80*1.125</f>
        <v>3061.65</v>
      </c>
      <c r="J80" s="16">
        <f>H80*I80</f>
        <v>30616.5</v>
      </c>
    </row>
    <row r="81" spans="1:10" x14ac:dyDescent="0.2">
      <c r="A81" s="220"/>
      <c r="B81" s="217"/>
      <c r="C81" s="19" t="s">
        <v>3</v>
      </c>
      <c r="D81" s="14"/>
      <c r="E81" s="45">
        <f>SUM(E79:E80)</f>
        <v>130</v>
      </c>
      <c r="F81" s="15"/>
      <c r="G81" s="23">
        <f>SUM(G79:G80)</f>
        <v>353791.1</v>
      </c>
      <c r="H81" s="41">
        <f>SUM(H79:H80)</f>
        <v>130</v>
      </c>
      <c r="I81" s="15"/>
      <c r="J81" s="35">
        <f>SUM(J79:J80)</f>
        <v>398014.5</v>
      </c>
    </row>
    <row r="82" spans="1:10" ht="36" customHeight="1" x14ac:dyDescent="0.2">
      <c r="A82" s="220"/>
      <c r="B82" s="217"/>
      <c r="C82" s="216" t="s">
        <v>21</v>
      </c>
      <c r="D82" s="14" t="s">
        <v>56</v>
      </c>
      <c r="E82" s="44">
        <v>200</v>
      </c>
      <c r="F82" s="15">
        <v>3827.22</v>
      </c>
      <c r="G82" s="15">
        <f>E82*F82</f>
        <v>765444</v>
      </c>
      <c r="H82" s="40">
        <v>200</v>
      </c>
      <c r="I82" s="15">
        <f>F82*1.125</f>
        <v>4305.62</v>
      </c>
      <c r="J82" s="16">
        <f>H82*I82</f>
        <v>861124</v>
      </c>
    </row>
    <row r="83" spans="1:10" ht="33.950000000000003" customHeight="1" x14ac:dyDescent="0.2">
      <c r="A83" s="220"/>
      <c r="B83" s="217"/>
      <c r="C83" s="217"/>
      <c r="D83" s="14" t="s">
        <v>58</v>
      </c>
      <c r="E83" s="44">
        <v>50</v>
      </c>
      <c r="F83" s="15">
        <v>3827.22</v>
      </c>
      <c r="G83" s="15">
        <f>E83*F83</f>
        <v>191361</v>
      </c>
      <c r="H83" s="40">
        <v>50</v>
      </c>
      <c r="I83" s="15">
        <f>F83*1.125</f>
        <v>4305.62</v>
      </c>
      <c r="J83" s="16">
        <f>H83*I83</f>
        <v>215281</v>
      </c>
    </row>
    <row r="84" spans="1:10" ht="23.45" customHeight="1" x14ac:dyDescent="0.2">
      <c r="A84" s="220"/>
      <c r="B84" s="217"/>
      <c r="C84" s="217"/>
      <c r="D84" s="52" t="s">
        <v>65</v>
      </c>
      <c r="E84" s="34">
        <v>100</v>
      </c>
      <c r="F84" s="15">
        <v>3827.22</v>
      </c>
      <c r="G84" s="15">
        <f>E84*F84</f>
        <v>382722</v>
      </c>
      <c r="H84" s="34">
        <v>100</v>
      </c>
      <c r="I84" s="15">
        <f>F84*1.125</f>
        <v>4305.62</v>
      </c>
      <c r="J84" s="16">
        <f>H84*I84</f>
        <v>430562</v>
      </c>
    </row>
    <row r="85" spans="1:10" ht="21" customHeight="1" x14ac:dyDescent="0.2">
      <c r="A85" s="220"/>
      <c r="B85" s="217"/>
      <c r="C85" s="218"/>
      <c r="D85" s="14" t="s">
        <v>43</v>
      </c>
      <c r="E85" s="44">
        <v>570</v>
      </c>
      <c r="F85" s="15">
        <v>3827.22</v>
      </c>
      <c r="G85" s="15">
        <f>E85*F85</f>
        <v>2181515.4</v>
      </c>
      <c r="H85" s="40">
        <v>680</v>
      </c>
      <c r="I85" s="15">
        <f>F85*1.125</f>
        <v>4305.62</v>
      </c>
      <c r="J85" s="16">
        <f>H85*I85</f>
        <v>2927821.6</v>
      </c>
    </row>
    <row r="86" spans="1:10" x14ac:dyDescent="0.2">
      <c r="A86" s="220"/>
      <c r="B86" s="217"/>
      <c r="C86" s="19" t="s">
        <v>3</v>
      </c>
      <c r="D86" s="14"/>
      <c r="E86" s="45">
        <f>SUM(E82:E85)</f>
        <v>920</v>
      </c>
      <c r="F86" s="15"/>
      <c r="G86" s="23">
        <f>SUM(G82:G85)</f>
        <v>3521042.4</v>
      </c>
      <c r="H86" s="41">
        <f>SUM(H82:H85)</f>
        <v>1030</v>
      </c>
      <c r="I86" s="15"/>
      <c r="J86" s="35">
        <f>SUM(J82:J85)</f>
        <v>4434788.5999999996</v>
      </c>
    </row>
    <row r="87" spans="1:10" ht="33.950000000000003" customHeight="1" x14ac:dyDescent="0.2">
      <c r="A87" s="220"/>
      <c r="B87" s="217"/>
      <c r="C87" s="216" t="s">
        <v>22</v>
      </c>
      <c r="D87" s="14" t="s">
        <v>56</v>
      </c>
      <c r="E87" s="44">
        <v>60</v>
      </c>
      <c r="F87" s="15">
        <v>3544.17</v>
      </c>
      <c r="G87" s="15">
        <f>E87*F87</f>
        <v>212650.2</v>
      </c>
      <c r="H87" s="40">
        <v>60</v>
      </c>
      <c r="I87" s="15">
        <f>F87*1.125</f>
        <v>3987.19</v>
      </c>
      <c r="J87" s="16">
        <f>H87*I87</f>
        <v>239231.4</v>
      </c>
    </row>
    <row r="88" spans="1:10" ht="32.25" customHeight="1" x14ac:dyDescent="0.2">
      <c r="A88" s="220"/>
      <c r="B88" s="217"/>
      <c r="C88" s="217"/>
      <c r="D88" s="14" t="s">
        <v>58</v>
      </c>
      <c r="E88" s="44">
        <v>30</v>
      </c>
      <c r="F88" s="15">
        <v>3544.17</v>
      </c>
      <c r="G88" s="15">
        <f>E88*F88</f>
        <v>106325.1</v>
      </c>
      <c r="H88" s="40">
        <v>30</v>
      </c>
      <c r="I88" s="15">
        <f>F88*1.125</f>
        <v>3987.19</v>
      </c>
      <c r="J88" s="16">
        <f>H88*I88</f>
        <v>119615.7</v>
      </c>
    </row>
    <row r="89" spans="1:10" ht="32.25" customHeight="1" x14ac:dyDescent="0.2">
      <c r="A89" s="220"/>
      <c r="B89" s="217"/>
      <c r="C89" s="217"/>
      <c r="D89" s="14" t="s">
        <v>65</v>
      </c>
      <c r="E89" s="34">
        <v>52</v>
      </c>
      <c r="F89" s="15">
        <v>3544.17</v>
      </c>
      <c r="G89" s="15">
        <f>E89*F89</f>
        <v>184296.84</v>
      </c>
      <c r="H89" s="34">
        <v>52</v>
      </c>
      <c r="I89" s="15">
        <f>F89*1.125</f>
        <v>3987.19</v>
      </c>
      <c r="J89" s="16">
        <f>H89*I89</f>
        <v>207333.88</v>
      </c>
    </row>
    <row r="90" spans="1:10" ht="27.2" customHeight="1" x14ac:dyDescent="0.2">
      <c r="A90" s="220"/>
      <c r="B90" s="217"/>
      <c r="C90" s="218"/>
      <c r="D90" s="14" t="s">
        <v>44</v>
      </c>
      <c r="E90" s="44">
        <v>716</v>
      </c>
      <c r="F90" s="15">
        <v>3544.17</v>
      </c>
      <c r="G90" s="15">
        <f>E90*F90</f>
        <v>2537625.7200000002</v>
      </c>
      <c r="H90" s="40">
        <v>720</v>
      </c>
      <c r="I90" s="15">
        <f>F90*1.125</f>
        <v>3987.19</v>
      </c>
      <c r="J90" s="16">
        <f>H90*I90</f>
        <v>2870776.8</v>
      </c>
    </row>
    <row r="91" spans="1:10" x14ac:dyDescent="0.2">
      <c r="A91" s="220"/>
      <c r="B91" s="218"/>
      <c r="C91" s="19" t="s">
        <v>3</v>
      </c>
      <c r="D91" s="14"/>
      <c r="E91" s="45">
        <f>SUM(E87:E90)</f>
        <v>858</v>
      </c>
      <c r="F91" s="15"/>
      <c r="G91" s="23">
        <f>SUM(G87:G90)</f>
        <v>3040897.86</v>
      </c>
      <c r="H91" s="41">
        <f>SUM(H87:H90)</f>
        <v>862</v>
      </c>
      <c r="I91" s="15"/>
      <c r="J91" s="35">
        <f>SUM(J87:J90)</f>
        <v>3436957.78</v>
      </c>
    </row>
    <row r="92" spans="1:10" ht="13.5" thickBot="1" x14ac:dyDescent="0.25">
      <c r="A92" s="220"/>
      <c r="B92" s="25" t="s">
        <v>3</v>
      </c>
      <c r="C92" s="26"/>
      <c r="D92" s="27"/>
      <c r="E92" s="47">
        <f>E70+E73+E78+E81+E86+E91</f>
        <v>5629</v>
      </c>
      <c r="F92" s="53"/>
      <c r="G92" s="54">
        <f>G70+G73+G78+G81+G86+G91</f>
        <v>16869332.629999999</v>
      </c>
      <c r="H92" s="55">
        <f>H70+H73+H78+H81+H86+H91</f>
        <v>6244</v>
      </c>
      <c r="I92" s="53"/>
      <c r="J92" s="56">
        <f>J70+J73+J78+J81+J86+J91</f>
        <v>21024958.5</v>
      </c>
    </row>
    <row r="93" spans="1:10" ht="13.5" thickBot="1" x14ac:dyDescent="0.25">
      <c r="A93" s="29" t="s">
        <v>31</v>
      </c>
      <c r="B93" s="30"/>
      <c r="C93" s="31"/>
      <c r="D93" s="32"/>
      <c r="E93" s="48">
        <f>E27+E68+E92</f>
        <v>30389</v>
      </c>
      <c r="F93" s="33"/>
      <c r="G93" s="57">
        <f>G27+G68+G92</f>
        <v>215487557.63</v>
      </c>
      <c r="H93" s="48">
        <f>H27+H68+H92</f>
        <v>31629</v>
      </c>
      <c r="I93" s="33"/>
      <c r="J93" s="58">
        <f>J27+J68+J92</f>
        <v>250930673.62</v>
      </c>
    </row>
    <row r="96" spans="1:10" x14ac:dyDescent="0.2">
      <c r="E96" s="112">
        <f>E93-'Объем и ст-ть население'!E27</f>
        <v>9564</v>
      </c>
      <c r="G96" s="112">
        <f>G93-'Объем и ст-ть население'!G27</f>
        <v>64072551.560000002</v>
      </c>
      <c r="H96" s="112">
        <f>H93-'Объем и ст-ть население'!H27</f>
        <v>9759</v>
      </c>
      <c r="J96" s="112">
        <f>J93-'Объем и ст-ть население'!J27</f>
        <v>72646275.519999996</v>
      </c>
    </row>
  </sheetData>
  <mergeCells count="24">
    <mergeCell ref="A1:J1"/>
    <mergeCell ref="C79:C80"/>
    <mergeCell ref="A4:A27"/>
    <mergeCell ref="B4:B26"/>
    <mergeCell ref="C4:C7"/>
    <mergeCell ref="C9:C12"/>
    <mergeCell ref="C16:C19"/>
    <mergeCell ref="C21:C23"/>
    <mergeCell ref="C38:C41"/>
    <mergeCell ref="C43:C46"/>
    <mergeCell ref="A28:A68"/>
    <mergeCell ref="B28:B67"/>
    <mergeCell ref="C28:C31"/>
    <mergeCell ref="C33:C36"/>
    <mergeCell ref="C58:C61"/>
    <mergeCell ref="C63:C66"/>
    <mergeCell ref="C48:C51"/>
    <mergeCell ref="C53:C56"/>
    <mergeCell ref="A69:A92"/>
    <mergeCell ref="B69:B91"/>
    <mergeCell ref="C71:C72"/>
    <mergeCell ref="C74:C77"/>
    <mergeCell ref="C82:C85"/>
    <mergeCell ref="C87:C90"/>
  </mergeCells>
  <phoneticPr fontId="0" type="noConversion"/>
  <pageMargins left="0.75" right="0.75" top="1" bottom="1" header="0.5" footer="0.5"/>
  <pageSetup paperSize="9" scale="57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80" zoomScaleNormal="40" zoomScaleSheetLayoutView="80" zoomScalePageLayoutView="70" workbookViewId="0">
      <selection activeCell="B4" sqref="B4:C6"/>
    </sheetView>
  </sheetViews>
  <sheetFormatPr defaultRowHeight="12.75" x14ac:dyDescent="0.2"/>
  <cols>
    <col min="1" max="1" width="40.28515625" customWidth="1"/>
    <col min="2" max="2" width="30.28515625" customWidth="1"/>
    <col min="3" max="3" width="32.140625" customWidth="1"/>
    <col min="4" max="4" width="9.5703125" customWidth="1"/>
    <col min="5" max="5" width="16.140625" customWidth="1"/>
    <col min="6" max="6" width="17.5703125" customWidth="1"/>
    <col min="7" max="7" width="36.28515625" customWidth="1"/>
    <col min="8" max="8" width="40.140625" customWidth="1"/>
    <col min="9" max="9" width="31.42578125" customWidth="1"/>
    <col min="10" max="10" width="20.28515625" customWidth="1"/>
    <col min="11" max="11" width="16.7109375" style="138" customWidth="1"/>
    <col min="12" max="12" width="16.28515625" style="138" bestFit="1" customWidth="1"/>
    <col min="13" max="13" width="16.7109375" bestFit="1" customWidth="1"/>
    <col min="14" max="14" width="16.85546875" customWidth="1"/>
  </cols>
  <sheetData>
    <row r="1" spans="1:15" ht="27" customHeight="1" x14ac:dyDescent="0.3">
      <c r="A1" s="241" t="s">
        <v>110</v>
      </c>
      <c r="B1" s="241"/>
      <c r="C1" s="241"/>
      <c r="D1" s="241"/>
      <c r="E1" s="241"/>
      <c r="F1" s="241"/>
      <c r="G1" s="241"/>
      <c r="H1" s="241"/>
      <c r="I1" s="241"/>
    </row>
    <row r="2" spans="1:15" ht="23.2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</row>
    <row r="3" spans="1:15" ht="15" customHeight="1" x14ac:dyDescent="0.25">
      <c r="A3" s="253" t="s">
        <v>93</v>
      </c>
      <c r="B3" s="253"/>
      <c r="C3" s="127">
        <f>I14</f>
        <v>170507741.16</v>
      </c>
      <c r="D3" s="126" t="s">
        <v>101</v>
      </c>
      <c r="E3" s="126"/>
      <c r="F3" s="126"/>
      <c r="G3" s="126"/>
      <c r="H3" s="126"/>
      <c r="I3" s="117"/>
    </row>
    <row r="4" spans="1:15" ht="142.5" customHeight="1" x14ac:dyDescent="0.2">
      <c r="A4" s="252" t="s">
        <v>83</v>
      </c>
      <c r="B4" s="252" t="s">
        <v>118</v>
      </c>
      <c r="C4" s="252"/>
      <c r="D4" s="252" t="s">
        <v>96</v>
      </c>
      <c r="E4" s="246" t="s">
        <v>94</v>
      </c>
      <c r="F4" s="242" t="s">
        <v>97</v>
      </c>
      <c r="G4" s="254" t="s">
        <v>147</v>
      </c>
      <c r="H4" s="255"/>
      <c r="I4" s="242" t="s">
        <v>100</v>
      </c>
      <c r="L4" s="139"/>
      <c r="M4" s="137"/>
      <c r="N4" s="137"/>
      <c r="O4" s="137"/>
    </row>
    <row r="5" spans="1:15" ht="85.5" customHeight="1" x14ac:dyDescent="0.2">
      <c r="A5" s="252"/>
      <c r="B5" s="252"/>
      <c r="C5" s="252"/>
      <c r="D5" s="252"/>
      <c r="E5" s="247"/>
      <c r="F5" s="242"/>
      <c r="G5" s="149" t="s">
        <v>112</v>
      </c>
      <c r="H5" s="148" t="s">
        <v>113</v>
      </c>
      <c r="I5" s="242"/>
      <c r="L5" s="139"/>
      <c r="M5" s="137"/>
      <c r="N5" s="137"/>
      <c r="O5" s="137"/>
    </row>
    <row r="6" spans="1:15" ht="37.5" customHeight="1" x14ac:dyDescent="0.2">
      <c r="A6" s="252"/>
      <c r="B6" s="252"/>
      <c r="C6" s="252"/>
      <c r="D6" s="252"/>
      <c r="E6" s="248"/>
      <c r="F6" s="242"/>
      <c r="G6" s="118" t="s">
        <v>99</v>
      </c>
      <c r="H6" s="118" t="s">
        <v>98</v>
      </c>
      <c r="I6" s="242"/>
      <c r="J6" s="141"/>
      <c r="L6" s="137"/>
      <c r="M6" s="137"/>
      <c r="N6" s="137"/>
      <c r="O6" s="137"/>
    </row>
    <row r="7" spans="1:15" s="137" customFormat="1" ht="34.5" customHeight="1" x14ac:dyDescent="0.2">
      <c r="A7" s="132" t="s">
        <v>103</v>
      </c>
      <c r="B7" s="133" t="s">
        <v>111</v>
      </c>
      <c r="C7" s="134" t="s">
        <v>89</v>
      </c>
      <c r="D7" s="135" t="s">
        <v>84</v>
      </c>
      <c r="E7" s="135" t="s">
        <v>95</v>
      </c>
      <c r="F7" s="136">
        <v>190</v>
      </c>
      <c r="G7" s="119">
        <f>'2023 для сведения'!G7*1.07</f>
        <v>104715.67</v>
      </c>
      <c r="H7" s="119">
        <f>F7*G7</f>
        <v>19895977.300000001</v>
      </c>
      <c r="I7" s="119">
        <f>F7*G7*1.2</f>
        <v>23875172.760000002</v>
      </c>
      <c r="J7" s="147"/>
      <c r="K7" s="159"/>
    </row>
    <row r="8" spans="1:15" s="137" customFormat="1" ht="34.5" customHeight="1" x14ac:dyDescent="0.2">
      <c r="A8" s="132" t="s">
        <v>103</v>
      </c>
      <c r="B8" s="133" t="s">
        <v>111</v>
      </c>
      <c r="C8" s="134" t="s">
        <v>102</v>
      </c>
      <c r="D8" s="135" t="s">
        <v>84</v>
      </c>
      <c r="E8" s="135" t="s">
        <v>95</v>
      </c>
      <c r="F8" s="136">
        <v>190</v>
      </c>
      <c r="G8" s="119">
        <f>'2023 для сведения'!G8*1.07</f>
        <v>101529.94</v>
      </c>
      <c r="H8" s="119">
        <f t="shared" ref="H8:H12" si="0">F8*G8</f>
        <v>19290688.600000001</v>
      </c>
      <c r="I8" s="119">
        <f t="shared" ref="I8:I12" si="1">F8*G8*1.2</f>
        <v>23148826.32</v>
      </c>
      <c r="J8" s="143"/>
      <c r="K8" s="159"/>
    </row>
    <row r="9" spans="1:15" s="137" customFormat="1" ht="35.25" customHeight="1" x14ac:dyDescent="0.2">
      <c r="A9" s="132" t="s">
        <v>103</v>
      </c>
      <c r="B9" s="133" t="s">
        <v>111</v>
      </c>
      <c r="C9" s="134" t="s">
        <v>88</v>
      </c>
      <c r="D9" s="135" t="s">
        <v>84</v>
      </c>
      <c r="E9" s="135" t="s">
        <v>95</v>
      </c>
      <c r="F9" s="136">
        <v>220</v>
      </c>
      <c r="G9" s="119">
        <f>'2023 для сведения'!G12*1.07</f>
        <v>104715.67</v>
      </c>
      <c r="H9" s="119">
        <f t="shared" si="0"/>
        <v>23037447.399999999</v>
      </c>
      <c r="I9" s="119">
        <f t="shared" si="1"/>
        <v>27644936.879999999</v>
      </c>
      <c r="J9" s="143"/>
      <c r="K9" s="159"/>
      <c r="L9" s="114"/>
      <c r="M9" s="114"/>
      <c r="N9" s="114"/>
      <c r="O9"/>
    </row>
    <row r="10" spans="1:15" s="137" customFormat="1" ht="35.25" customHeight="1" x14ac:dyDescent="0.2">
      <c r="A10" s="132" t="s">
        <v>103</v>
      </c>
      <c r="B10" s="133" t="s">
        <v>111</v>
      </c>
      <c r="C10" s="134" t="s">
        <v>105</v>
      </c>
      <c r="D10" s="135" t="s">
        <v>84</v>
      </c>
      <c r="E10" s="135" t="s">
        <v>95</v>
      </c>
      <c r="F10" s="136">
        <v>140</v>
      </c>
      <c r="G10" s="119">
        <f>'2023 для сведения'!G13*1.07</f>
        <v>116315.13</v>
      </c>
      <c r="H10" s="119">
        <f t="shared" si="0"/>
        <v>16284118.199999999</v>
      </c>
      <c r="I10" s="119">
        <f t="shared" si="1"/>
        <v>19540941.84</v>
      </c>
      <c r="J10" s="143"/>
      <c r="K10" s="159"/>
      <c r="L10" s="140"/>
      <c r="M10" s="114"/>
      <c r="N10" s="114"/>
      <c r="O10" s="114"/>
    </row>
    <row r="11" spans="1:15" s="137" customFormat="1" ht="35.25" customHeight="1" x14ac:dyDescent="0.2">
      <c r="A11" s="132" t="s">
        <v>103</v>
      </c>
      <c r="B11" s="133" t="s">
        <v>111</v>
      </c>
      <c r="C11" s="134" t="s">
        <v>90</v>
      </c>
      <c r="D11" s="135" t="s">
        <v>84</v>
      </c>
      <c r="E11" s="135" t="s">
        <v>95</v>
      </c>
      <c r="F11" s="136">
        <v>190</v>
      </c>
      <c r="G11" s="119">
        <f>'2023 для сведения'!G14*1.07</f>
        <v>114273</v>
      </c>
      <c r="H11" s="119">
        <f t="shared" si="0"/>
        <v>21711870</v>
      </c>
      <c r="I11" s="119">
        <f t="shared" si="1"/>
        <v>26054244</v>
      </c>
      <c r="J11" s="143"/>
      <c r="K11" s="159"/>
      <c r="L11" s="140"/>
      <c r="M11" s="114"/>
      <c r="N11" s="114"/>
      <c r="O11" s="114"/>
    </row>
    <row r="12" spans="1:15" s="137" customFormat="1" ht="35.25" customHeight="1" x14ac:dyDescent="0.2">
      <c r="A12" s="132" t="s">
        <v>103</v>
      </c>
      <c r="B12" s="133" t="s">
        <v>111</v>
      </c>
      <c r="C12" s="134" t="s">
        <v>108</v>
      </c>
      <c r="D12" s="135" t="s">
        <v>84</v>
      </c>
      <c r="E12" s="135" t="s">
        <v>95</v>
      </c>
      <c r="F12" s="136">
        <v>440</v>
      </c>
      <c r="G12" s="119">
        <f>'2023 для сведения'!G15*1.07</f>
        <v>95158.37</v>
      </c>
      <c r="H12" s="119">
        <f t="shared" si="0"/>
        <v>41869682.799999997</v>
      </c>
      <c r="I12" s="119">
        <f t="shared" si="1"/>
        <v>50243619.359999999</v>
      </c>
      <c r="J12" s="143"/>
      <c r="K12" s="159"/>
      <c r="L12" s="140"/>
      <c r="M12" s="114"/>
      <c r="N12" s="114"/>
      <c r="O12" s="114"/>
    </row>
    <row r="13" spans="1:15" s="115" customFormat="1" ht="15.75" x14ac:dyDescent="0.2">
      <c r="A13" s="131" t="s">
        <v>106</v>
      </c>
      <c r="B13" s="261" t="s">
        <v>103</v>
      </c>
      <c r="C13" s="262"/>
      <c r="D13" s="129" t="s">
        <v>84</v>
      </c>
      <c r="E13" s="129" t="s">
        <v>95</v>
      </c>
      <c r="F13" s="130">
        <f>F7+F8+F9+F10+F12+F11</f>
        <v>1370</v>
      </c>
      <c r="G13" s="119"/>
      <c r="H13" s="119"/>
      <c r="I13" s="119">
        <f>I7+I8+I9+I10+I12+I11</f>
        <v>170507741.16</v>
      </c>
      <c r="K13" s="160"/>
      <c r="L13" s="140"/>
      <c r="M13" s="114"/>
      <c r="N13" s="114"/>
      <c r="O13" s="114"/>
    </row>
    <row r="14" spans="1:15" ht="18.75" customHeight="1" x14ac:dyDescent="0.25">
      <c r="A14" s="120" t="s">
        <v>81</v>
      </c>
      <c r="B14" s="121"/>
      <c r="C14" s="120"/>
      <c r="D14" s="120"/>
      <c r="E14" s="120"/>
      <c r="F14" s="128">
        <f>SUM(F7:F12)</f>
        <v>1370</v>
      </c>
      <c r="G14" s="122" t="s">
        <v>82</v>
      </c>
      <c r="H14" s="122" t="s">
        <v>82</v>
      </c>
      <c r="I14" s="118">
        <f>SUM(I7:I12)</f>
        <v>170507741.16</v>
      </c>
      <c r="J14">
        <f>I14/'2023 для сведения'!I17</f>
        <v>1.06765527607726</v>
      </c>
      <c r="K14" s="138">
        <f>I14/1.2</f>
        <v>142089784.30000001</v>
      </c>
      <c r="O14" s="114"/>
    </row>
    <row r="15" spans="1:15" ht="0.75" customHeight="1" x14ac:dyDescent="0.2">
      <c r="A15" s="123"/>
      <c r="B15" s="123"/>
      <c r="C15" s="123"/>
      <c r="D15" s="123"/>
      <c r="E15" s="123"/>
      <c r="F15" s="123"/>
      <c r="G15" s="123"/>
      <c r="H15" s="123"/>
      <c r="I15" s="124"/>
    </row>
    <row r="16" spans="1:15" s="114" customFormat="1" ht="67.5" customHeight="1" x14ac:dyDescent="0.2">
      <c r="A16" s="150" t="s">
        <v>87</v>
      </c>
      <c r="B16" s="257" t="s">
        <v>119</v>
      </c>
      <c r="C16" s="257"/>
      <c r="D16" s="257"/>
      <c r="E16" s="257"/>
      <c r="F16" s="257"/>
      <c r="G16" s="257"/>
      <c r="H16" s="257"/>
      <c r="I16" s="257"/>
      <c r="K16" s="140">
        <f>I14-K14</f>
        <v>28417956.859999999</v>
      </c>
      <c r="L16" s="138"/>
      <c r="M16"/>
      <c r="N16"/>
      <c r="O16"/>
    </row>
    <row r="17" spans="1:15" s="114" customFormat="1" ht="21" customHeight="1" x14ac:dyDescent="0.2">
      <c r="A17" s="249" t="s">
        <v>85</v>
      </c>
      <c r="B17" s="258"/>
      <c r="C17" s="259"/>
      <c r="D17" s="259"/>
      <c r="E17" s="259"/>
      <c r="F17" s="259"/>
      <c r="G17" s="259"/>
      <c r="H17" s="259"/>
      <c r="I17" s="260"/>
      <c r="K17" s="140"/>
      <c r="L17" s="138"/>
      <c r="M17"/>
      <c r="N17"/>
      <c r="O17"/>
    </row>
    <row r="18" spans="1:15" s="114" customFormat="1" ht="1.5" customHeight="1" x14ac:dyDescent="0.2">
      <c r="A18" s="250"/>
      <c r="B18" s="243"/>
      <c r="C18" s="244"/>
      <c r="D18" s="244"/>
      <c r="E18" s="244"/>
      <c r="F18" s="244"/>
      <c r="G18" s="244"/>
      <c r="H18" s="244"/>
      <c r="I18" s="245"/>
      <c r="K18" s="140"/>
      <c r="L18" s="138"/>
      <c r="M18"/>
      <c r="N18"/>
      <c r="O18"/>
    </row>
    <row r="19" spans="1:15" s="114" customFormat="1" ht="56.25" customHeight="1" x14ac:dyDescent="0.2">
      <c r="A19" s="251"/>
      <c r="B19" s="152" t="s">
        <v>92</v>
      </c>
      <c r="C19" s="153">
        <f>I14</f>
        <v>170507741.16</v>
      </c>
      <c r="D19" s="154" t="s">
        <v>101</v>
      </c>
      <c r="E19" s="263" t="s">
        <v>121</v>
      </c>
      <c r="F19" s="263"/>
      <c r="G19" s="263"/>
      <c r="H19" s="263"/>
      <c r="I19" s="264"/>
      <c r="K19" s="140"/>
      <c r="L19" s="138"/>
      <c r="M19"/>
      <c r="N19"/>
      <c r="O19"/>
    </row>
    <row r="20" spans="1:15" s="114" customFormat="1" ht="82.5" customHeight="1" x14ac:dyDescent="0.2">
      <c r="A20" s="125" t="s">
        <v>86</v>
      </c>
      <c r="B20" s="256" t="s">
        <v>120</v>
      </c>
      <c r="C20" s="256"/>
      <c r="D20" s="256"/>
      <c r="E20" s="256"/>
      <c r="F20" s="256"/>
      <c r="G20" s="256"/>
      <c r="H20" s="256"/>
      <c r="I20" s="256"/>
      <c r="K20" s="140"/>
      <c r="L20" s="138"/>
      <c r="M20"/>
      <c r="N20"/>
      <c r="O20"/>
    </row>
    <row r="22" spans="1:15" x14ac:dyDescent="0.2">
      <c r="D22" s="3"/>
      <c r="F22" s="138"/>
      <c r="G22" s="138"/>
      <c r="H22" s="138"/>
    </row>
    <row r="24" spans="1:15" x14ac:dyDescent="0.2">
      <c r="D24" s="3"/>
      <c r="E24" s="156"/>
      <c r="F24" s="155"/>
      <c r="G24" s="138"/>
      <c r="H24" s="138"/>
    </row>
    <row r="25" spans="1:15" x14ac:dyDescent="0.2">
      <c r="E25" s="156"/>
      <c r="F25" s="155"/>
      <c r="G25" s="138"/>
      <c r="H25" s="138"/>
      <c r="I25" s="138"/>
    </row>
    <row r="26" spans="1:15" x14ac:dyDescent="0.2">
      <c r="D26" s="1"/>
      <c r="E26" s="145"/>
    </row>
    <row r="28" spans="1:15" x14ac:dyDescent="0.2">
      <c r="D28" s="3"/>
      <c r="F28" s="112"/>
      <c r="H28" s="112"/>
    </row>
  </sheetData>
  <mergeCells count="16">
    <mergeCell ref="A1:I1"/>
    <mergeCell ref="A3:B3"/>
    <mergeCell ref="A4:A6"/>
    <mergeCell ref="B4:C6"/>
    <mergeCell ref="D4:D6"/>
    <mergeCell ref="E4:E6"/>
    <mergeCell ref="F4:F6"/>
    <mergeCell ref="G4:H4"/>
    <mergeCell ref="I4:I6"/>
    <mergeCell ref="B20:I20"/>
    <mergeCell ref="B13:C13"/>
    <mergeCell ref="B16:I16"/>
    <mergeCell ref="A17:A19"/>
    <mergeCell ref="B17:I17"/>
    <mergeCell ref="B18:I18"/>
    <mergeCell ref="E19:I19"/>
  </mergeCells>
  <pageMargins left="0.78740157480314965" right="0.61335784313725494" top="0.67113095238095233" bottom="0.78740157480314965" header="0.43307086614173229" footer="0.19685039370078741"/>
  <pageSetup paperSize="9" scale="52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view="pageBreakPreview" zoomScale="90" zoomScaleNormal="100" zoomScaleSheetLayoutView="90" workbookViewId="0">
      <selection activeCell="B4" sqref="B4:C6"/>
    </sheetView>
  </sheetViews>
  <sheetFormatPr defaultRowHeight="12.75" x14ac:dyDescent="0.2"/>
  <cols>
    <col min="1" max="1" width="47.42578125" style="161" customWidth="1"/>
    <col min="2" max="2" width="29.5703125" style="161" customWidth="1"/>
    <col min="3" max="3" width="20" style="161" customWidth="1"/>
    <col min="4" max="4" width="10.140625" style="161" customWidth="1"/>
    <col min="5" max="5" width="26.140625" style="161" customWidth="1"/>
    <col min="6" max="6" width="16.140625" style="161" customWidth="1"/>
    <col min="7" max="8" width="13.85546875" style="161" customWidth="1"/>
    <col min="9" max="9" width="13.28515625" style="161" customWidth="1"/>
    <col min="10" max="10" width="14" style="161" customWidth="1"/>
    <col min="11" max="11" width="15.42578125" style="161" customWidth="1"/>
    <col min="12" max="12" width="0.140625" style="161" hidden="1" customWidth="1"/>
    <col min="13" max="13" width="14.28515625" style="161" hidden="1" customWidth="1"/>
    <col min="14" max="14" width="10.5703125" style="161" hidden="1" customWidth="1"/>
    <col min="15" max="15" width="14.28515625" style="161" hidden="1" customWidth="1"/>
    <col min="16" max="16" width="9.140625" style="161" hidden="1" customWidth="1"/>
    <col min="17" max="16384" width="9.140625" style="161"/>
  </cols>
  <sheetData>
    <row r="1" spans="1:15" ht="48" customHeight="1" x14ac:dyDescent="0.25">
      <c r="A1" s="117"/>
      <c r="B1" s="117"/>
      <c r="C1" s="117"/>
      <c r="D1" s="117"/>
      <c r="E1" s="117"/>
      <c r="F1" s="274" t="s">
        <v>122</v>
      </c>
      <c r="G1" s="274"/>
      <c r="H1" s="274"/>
      <c r="I1" s="274"/>
      <c r="J1" s="274"/>
      <c r="K1" s="274"/>
      <c r="L1" s="117"/>
      <c r="M1" s="117"/>
      <c r="N1" s="117"/>
      <c r="O1" s="117"/>
    </row>
    <row r="2" spans="1:15" ht="20.25" x14ac:dyDescent="0.3">
      <c r="A2" s="275" t="s">
        <v>123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117"/>
      <c r="M2" s="117"/>
      <c r="N2" s="117"/>
      <c r="O2" s="117"/>
    </row>
    <row r="3" spans="1:15" ht="42.75" customHeight="1" thickBot="1" x14ac:dyDescent="0.3">
      <c r="A3" s="276" t="s">
        <v>124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117"/>
      <c r="M3" s="117"/>
      <c r="N3" s="117"/>
      <c r="O3" s="117"/>
    </row>
    <row r="4" spans="1:15" ht="57" customHeight="1" x14ac:dyDescent="0.25">
      <c r="A4" s="277" t="s">
        <v>125</v>
      </c>
      <c r="B4" s="279" t="s">
        <v>126</v>
      </c>
      <c r="C4" s="279" t="s">
        <v>127</v>
      </c>
      <c r="D4" s="281" t="s">
        <v>128</v>
      </c>
      <c r="E4" s="282"/>
      <c r="F4" s="279" t="s">
        <v>94</v>
      </c>
      <c r="G4" s="279" t="s">
        <v>129</v>
      </c>
      <c r="H4" s="270" t="s">
        <v>130</v>
      </c>
      <c r="I4" s="285"/>
      <c r="J4" s="270" t="s">
        <v>131</v>
      </c>
      <c r="K4" s="271"/>
      <c r="L4" s="117"/>
      <c r="M4" s="117"/>
      <c r="N4" s="117"/>
      <c r="O4" s="117"/>
    </row>
    <row r="5" spans="1:15" ht="61.5" customHeight="1" x14ac:dyDescent="0.25">
      <c r="A5" s="278"/>
      <c r="B5" s="280"/>
      <c r="C5" s="280"/>
      <c r="D5" s="283"/>
      <c r="E5" s="284"/>
      <c r="F5" s="280"/>
      <c r="G5" s="280"/>
      <c r="H5" s="162" t="s">
        <v>98</v>
      </c>
      <c r="I5" s="162" t="s">
        <v>132</v>
      </c>
      <c r="J5" s="162" t="s">
        <v>98</v>
      </c>
      <c r="K5" s="163" t="s">
        <v>132</v>
      </c>
      <c r="L5" s="117"/>
      <c r="M5" s="117"/>
      <c r="N5" s="117"/>
      <c r="O5" s="117"/>
    </row>
    <row r="6" spans="1:15" ht="15.75" x14ac:dyDescent="0.25">
      <c r="A6" s="164">
        <v>1</v>
      </c>
      <c r="B6" s="165">
        <v>2</v>
      </c>
      <c r="C6" s="165">
        <v>3</v>
      </c>
      <c r="D6" s="272">
        <v>4</v>
      </c>
      <c r="E6" s="273"/>
      <c r="F6" s="165">
        <v>5</v>
      </c>
      <c r="G6" s="165">
        <v>6</v>
      </c>
      <c r="H6" s="165">
        <v>7</v>
      </c>
      <c r="I6" s="165">
        <v>8</v>
      </c>
      <c r="J6" s="165">
        <v>9</v>
      </c>
      <c r="K6" s="166">
        <v>10</v>
      </c>
      <c r="L6" s="117" t="s">
        <v>133</v>
      </c>
      <c r="M6" s="117" t="s">
        <v>134</v>
      </c>
      <c r="N6" s="117"/>
      <c r="O6" s="117"/>
    </row>
    <row r="7" spans="1:15" ht="31.5" customHeight="1" x14ac:dyDescent="0.25">
      <c r="A7" s="167" t="s">
        <v>135</v>
      </c>
      <c r="B7" s="168" t="s">
        <v>9</v>
      </c>
      <c r="C7" s="169" t="s">
        <v>136</v>
      </c>
      <c r="D7" s="265" t="s">
        <v>137</v>
      </c>
      <c r="E7" s="266"/>
      <c r="F7" s="170" t="s">
        <v>138</v>
      </c>
      <c r="G7" s="171">
        <v>190</v>
      </c>
      <c r="H7" s="172"/>
      <c r="I7" s="172"/>
      <c r="J7" s="172"/>
      <c r="K7" s="173"/>
      <c r="L7" s="117">
        <v>97387.51</v>
      </c>
      <c r="M7" s="174">
        <v>32176832.800000001</v>
      </c>
      <c r="N7" s="174">
        <f>L7*1.04</f>
        <v>101283.01</v>
      </c>
      <c r="O7" s="174">
        <f t="shared" ref="O7" si="0">G7*N7*1.18</f>
        <v>22707650.84</v>
      </c>
    </row>
    <row r="8" spans="1:15" ht="31.5" customHeight="1" x14ac:dyDescent="0.25">
      <c r="A8" s="167" t="s">
        <v>135</v>
      </c>
      <c r="B8" s="168" t="s">
        <v>10</v>
      </c>
      <c r="C8" s="169" t="s">
        <v>136</v>
      </c>
      <c r="D8" s="265" t="s">
        <v>137</v>
      </c>
      <c r="E8" s="266"/>
      <c r="F8" s="170" t="s">
        <v>138</v>
      </c>
      <c r="G8" s="171">
        <v>230</v>
      </c>
      <c r="H8" s="172"/>
      <c r="I8" s="172"/>
      <c r="J8" s="172"/>
      <c r="K8" s="173"/>
      <c r="L8" s="117"/>
      <c r="M8" s="174"/>
      <c r="N8" s="174"/>
      <c r="O8" s="174"/>
    </row>
    <row r="9" spans="1:15" ht="31.5" customHeight="1" x14ac:dyDescent="0.25">
      <c r="A9" s="167" t="s">
        <v>135</v>
      </c>
      <c r="B9" s="168" t="s">
        <v>13</v>
      </c>
      <c r="C9" s="169" t="s">
        <v>136</v>
      </c>
      <c r="D9" s="265" t="s">
        <v>139</v>
      </c>
      <c r="E9" s="266"/>
      <c r="F9" s="170" t="s">
        <v>138</v>
      </c>
      <c r="G9" s="171">
        <v>220</v>
      </c>
      <c r="H9" s="172"/>
      <c r="I9" s="172"/>
      <c r="J9" s="172"/>
      <c r="K9" s="173"/>
      <c r="L9" s="117"/>
      <c r="M9" s="174"/>
      <c r="N9" s="174"/>
      <c r="O9" s="174"/>
    </row>
    <row r="10" spans="1:15" ht="31.5" customHeight="1" x14ac:dyDescent="0.25">
      <c r="A10" s="167" t="s">
        <v>135</v>
      </c>
      <c r="B10" s="168" t="s">
        <v>15</v>
      </c>
      <c r="C10" s="169" t="s">
        <v>136</v>
      </c>
      <c r="D10" s="265" t="s">
        <v>139</v>
      </c>
      <c r="E10" s="266"/>
      <c r="F10" s="170" t="s">
        <v>138</v>
      </c>
      <c r="G10" s="171">
        <v>140</v>
      </c>
      <c r="H10" s="172"/>
      <c r="I10" s="172"/>
      <c r="J10" s="172"/>
      <c r="K10" s="173"/>
      <c r="L10" s="117"/>
      <c r="M10" s="174"/>
      <c r="N10" s="174"/>
      <c r="O10" s="174"/>
    </row>
    <row r="11" spans="1:15" ht="31.5" customHeight="1" x14ac:dyDescent="0.25">
      <c r="A11" s="167" t="s">
        <v>135</v>
      </c>
      <c r="B11" s="168" t="s">
        <v>14</v>
      </c>
      <c r="C11" s="169" t="s">
        <v>136</v>
      </c>
      <c r="D11" s="265" t="s">
        <v>139</v>
      </c>
      <c r="E11" s="266"/>
      <c r="F11" s="170" t="s">
        <v>138</v>
      </c>
      <c r="G11" s="171">
        <v>190</v>
      </c>
      <c r="H11" s="172"/>
      <c r="I11" s="172"/>
      <c r="J11" s="172"/>
      <c r="K11" s="173"/>
      <c r="L11" s="117"/>
      <c r="M11" s="174"/>
      <c r="N11" s="174"/>
      <c r="O11" s="174"/>
    </row>
    <row r="12" spans="1:15" ht="31.5" customHeight="1" thickBot="1" x14ac:dyDescent="0.3">
      <c r="A12" s="167" t="s">
        <v>135</v>
      </c>
      <c r="B12" s="168" t="s">
        <v>140</v>
      </c>
      <c r="C12" s="169" t="s">
        <v>136</v>
      </c>
      <c r="D12" s="265" t="s">
        <v>139</v>
      </c>
      <c r="E12" s="266"/>
      <c r="F12" s="170" t="s">
        <v>138</v>
      </c>
      <c r="G12" s="171">
        <f>80+140+90+90</f>
        <v>400</v>
      </c>
      <c r="H12" s="172"/>
      <c r="I12" s="172"/>
      <c r="J12" s="172"/>
      <c r="K12" s="173"/>
      <c r="L12" s="117"/>
      <c r="M12" s="174"/>
      <c r="N12" s="174"/>
      <c r="O12" s="174"/>
    </row>
    <row r="13" spans="1:15" s="181" customFormat="1" ht="21.75" customHeight="1" thickBot="1" x14ac:dyDescent="0.35">
      <c r="A13" s="175" t="s">
        <v>3</v>
      </c>
      <c r="B13" s="176"/>
      <c r="C13" s="176"/>
      <c r="D13" s="267"/>
      <c r="E13" s="268"/>
      <c r="F13" s="176"/>
      <c r="G13" s="177">
        <f>SUM(G7:G12)</f>
        <v>1370</v>
      </c>
      <c r="H13" s="178"/>
      <c r="I13" s="179"/>
      <c r="J13" s="179"/>
      <c r="K13" s="180"/>
      <c r="M13" s="182">
        <f>SUM(M7:M12)</f>
        <v>32176832.800000001</v>
      </c>
      <c r="N13" s="182"/>
      <c r="O13" s="182">
        <f>SUM(O7:O12)</f>
        <v>22707650.84</v>
      </c>
    </row>
    <row r="15" spans="1:15" x14ac:dyDescent="0.2">
      <c r="A15" s="183" t="s">
        <v>141</v>
      </c>
      <c r="B15" s="184"/>
      <c r="C15" s="184"/>
      <c r="D15" s="184"/>
      <c r="E15" s="184"/>
    </row>
    <row r="16" spans="1:15" x14ac:dyDescent="0.2">
      <c r="B16" s="269" t="s">
        <v>142</v>
      </c>
      <c r="C16" s="269"/>
      <c r="D16" s="269"/>
      <c r="E16" s="269"/>
    </row>
    <row r="18" spans="1:7" s="117" customFormat="1" ht="15.75" x14ac:dyDescent="0.25">
      <c r="A18" s="117" t="s">
        <v>143</v>
      </c>
      <c r="E18" s="117" t="s">
        <v>144</v>
      </c>
    </row>
    <row r="19" spans="1:7" s="117" customFormat="1" ht="15.75" x14ac:dyDescent="0.25"/>
    <row r="20" spans="1:7" s="117" customFormat="1" ht="15.75" x14ac:dyDescent="0.25">
      <c r="A20" s="185"/>
      <c r="B20" s="117" t="s">
        <v>145</v>
      </c>
      <c r="E20" s="185"/>
      <c r="F20" s="185"/>
      <c r="G20" s="117" t="s">
        <v>145</v>
      </c>
    </row>
    <row r="21" spans="1:7" s="117" customFormat="1" ht="15.75" x14ac:dyDescent="0.25"/>
    <row r="22" spans="1:7" s="117" customFormat="1" ht="15.75" x14ac:dyDescent="0.25">
      <c r="A22" s="117" t="s">
        <v>146</v>
      </c>
      <c r="E22" s="117" t="s">
        <v>146</v>
      </c>
    </row>
    <row r="23" spans="1:7" s="117" customFormat="1" ht="15.75" x14ac:dyDescent="0.25"/>
    <row r="24" spans="1:7" s="117" customFormat="1" ht="15.75" x14ac:dyDescent="0.25"/>
  </sheetData>
  <mergeCells count="20">
    <mergeCell ref="F1:K1"/>
    <mergeCell ref="A2:K2"/>
    <mergeCell ref="A3:K3"/>
    <mergeCell ref="A4:A5"/>
    <mergeCell ref="B4:B5"/>
    <mergeCell ref="C4:C5"/>
    <mergeCell ref="D4:E5"/>
    <mergeCell ref="F4:F5"/>
    <mergeCell ref="G4:G5"/>
    <mergeCell ref="H4:I4"/>
    <mergeCell ref="D11:E11"/>
    <mergeCell ref="D12:E12"/>
    <mergeCell ref="D13:E13"/>
    <mergeCell ref="B16:E16"/>
    <mergeCell ref="J4:K4"/>
    <mergeCell ref="D6:E6"/>
    <mergeCell ref="D7:E7"/>
    <mergeCell ref="D8:E8"/>
    <mergeCell ref="D9:E9"/>
    <mergeCell ref="D10:E10"/>
  </mergeCells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80" zoomScaleNormal="40" zoomScaleSheetLayoutView="80" zoomScalePageLayoutView="70" workbookViewId="0">
      <selection activeCell="G4" sqref="G4:H4"/>
    </sheetView>
  </sheetViews>
  <sheetFormatPr defaultRowHeight="12.75" x14ac:dyDescent="0.2"/>
  <cols>
    <col min="1" max="1" width="40.28515625" customWidth="1"/>
    <col min="2" max="2" width="30.28515625" customWidth="1"/>
    <col min="3" max="3" width="32.140625" customWidth="1"/>
    <col min="4" max="4" width="9.5703125" customWidth="1"/>
    <col min="5" max="5" width="16.140625" customWidth="1"/>
    <col min="6" max="6" width="17.5703125" customWidth="1"/>
    <col min="7" max="7" width="36.28515625" customWidth="1"/>
    <col min="8" max="8" width="40.140625" customWidth="1"/>
    <col min="9" max="9" width="31.42578125" customWidth="1"/>
    <col min="10" max="10" width="20.28515625" customWidth="1"/>
    <col min="11" max="11" width="16.7109375" style="138" customWidth="1"/>
    <col min="12" max="12" width="16.28515625" style="138" bestFit="1" customWidth="1"/>
    <col min="13" max="13" width="16.7109375" bestFit="1" customWidth="1"/>
    <col min="14" max="14" width="16.85546875" customWidth="1"/>
  </cols>
  <sheetData>
    <row r="1" spans="1:15" ht="27" customHeight="1" x14ac:dyDescent="0.3">
      <c r="A1" s="241" t="s">
        <v>110</v>
      </c>
      <c r="B1" s="241"/>
      <c r="C1" s="241"/>
      <c r="D1" s="241"/>
      <c r="E1" s="241"/>
      <c r="F1" s="241"/>
      <c r="G1" s="241"/>
      <c r="H1" s="241"/>
      <c r="I1" s="241"/>
    </row>
    <row r="2" spans="1:15" ht="23.2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</row>
    <row r="3" spans="1:15" ht="15" customHeight="1" x14ac:dyDescent="0.25">
      <c r="A3" s="253" t="s">
        <v>93</v>
      </c>
      <c r="B3" s="253"/>
      <c r="C3" s="188">
        <f>I14</f>
        <v>170813576.52000001</v>
      </c>
      <c r="D3" s="189" t="s">
        <v>101</v>
      </c>
      <c r="E3" s="189"/>
      <c r="F3" s="189"/>
      <c r="G3" s="189"/>
      <c r="H3" s="189"/>
      <c r="I3" s="117"/>
    </row>
    <row r="4" spans="1:15" ht="142.5" customHeight="1" x14ac:dyDescent="0.2">
      <c r="A4" s="295" t="s">
        <v>83</v>
      </c>
      <c r="B4" s="295" t="s">
        <v>118</v>
      </c>
      <c r="C4" s="295"/>
      <c r="D4" s="295" t="s">
        <v>96</v>
      </c>
      <c r="E4" s="296" t="s">
        <v>94</v>
      </c>
      <c r="F4" s="299" t="s">
        <v>97</v>
      </c>
      <c r="G4" s="254" t="s">
        <v>148</v>
      </c>
      <c r="H4" s="255"/>
      <c r="I4" s="299" t="s">
        <v>100</v>
      </c>
      <c r="L4" s="190"/>
    </row>
    <row r="5" spans="1:15" ht="85.5" customHeight="1" x14ac:dyDescent="0.2">
      <c r="A5" s="295"/>
      <c r="B5" s="295"/>
      <c r="C5" s="295"/>
      <c r="D5" s="295"/>
      <c r="E5" s="297"/>
      <c r="F5" s="299"/>
      <c r="G5" s="186" t="s">
        <v>112</v>
      </c>
      <c r="H5" s="148" t="s">
        <v>113</v>
      </c>
      <c r="I5" s="299"/>
      <c r="L5" s="190"/>
    </row>
    <row r="6" spans="1:15" ht="37.5" customHeight="1" x14ac:dyDescent="0.2">
      <c r="A6" s="295"/>
      <c r="B6" s="295"/>
      <c r="C6" s="295"/>
      <c r="D6" s="295"/>
      <c r="E6" s="298"/>
      <c r="F6" s="299"/>
      <c r="G6" s="191" t="s">
        <v>99</v>
      </c>
      <c r="H6" s="191" t="s">
        <v>98</v>
      </c>
      <c r="I6" s="299"/>
      <c r="J6" s="141"/>
      <c r="L6"/>
    </row>
    <row r="7" spans="1:15" ht="34.5" customHeight="1" x14ac:dyDescent="0.2">
      <c r="A7" s="192" t="s">
        <v>103</v>
      </c>
      <c r="B7" s="193" t="s">
        <v>111</v>
      </c>
      <c r="C7" s="194" t="s">
        <v>89</v>
      </c>
      <c r="D7" s="195" t="s">
        <v>84</v>
      </c>
      <c r="E7" s="195" t="s">
        <v>95</v>
      </c>
      <c r="F7" s="171">
        <v>190</v>
      </c>
      <c r="G7" s="196">
        <v>104715.67</v>
      </c>
      <c r="H7" s="196">
        <f>F7*G7</f>
        <v>19895977.300000001</v>
      </c>
      <c r="I7" s="196">
        <f>F7*G7*1.2</f>
        <v>23875172.760000002</v>
      </c>
      <c r="J7" s="147"/>
      <c r="L7"/>
    </row>
    <row r="8" spans="1:15" ht="34.5" customHeight="1" x14ac:dyDescent="0.2">
      <c r="A8" s="192" t="s">
        <v>103</v>
      </c>
      <c r="B8" s="193" t="s">
        <v>111</v>
      </c>
      <c r="C8" s="194" t="s">
        <v>102</v>
      </c>
      <c r="D8" s="195" t="s">
        <v>84</v>
      </c>
      <c r="E8" s="195" t="s">
        <v>95</v>
      </c>
      <c r="F8" s="171">
        <v>230</v>
      </c>
      <c r="G8" s="196">
        <v>101529.94</v>
      </c>
      <c r="H8" s="196">
        <f t="shared" ref="H8:H12" si="0">F8*G8</f>
        <v>23351886.199999999</v>
      </c>
      <c r="I8" s="196">
        <f t="shared" ref="I8:I12" si="1">F8*G8*1.2</f>
        <v>28022263.440000001</v>
      </c>
      <c r="J8" s="143"/>
      <c r="L8"/>
    </row>
    <row r="9" spans="1:15" ht="35.25" customHeight="1" x14ac:dyDescent="0.2">
      <c r="A9" s="192" t="s">
        <v>103</v>
      </c>
      <c r="B9" s="193" t="s">
        <v>111</v>
      </c>
      <c r="C9" s="194" t="s">
        <v>88</v>
      </c>
      <c r="D9" s="195" t="s">
        <v>84</v>
      </c>
      <c r="E9" s="195" t="s">
        <v>95</v>
      </c>
      <c r="F9" s="171">
        <v>220</v>
      </c>
      <c r="G9" s="196">
        <v>104715.67</v>
      </c>
      <c r="H9" s="196">
        <f t="shared" si="0"/>
        <v>23037447.399999999</v>
      </c>
      <c r="I9" s="196">
        <f t="shared" si="1"/>
        <v>27644936.879999999</v>
      </c>
      <c r="J9" s="143"/>
      <c r="L9"/>
    </row>
    <row r="10" spans="1:15" ht="35.25" customHeight="1" x14ac:dyDescent="0.2">
      <c r="A10" s="192" t="s">
        <v>103</v>
      </c>
      <c r="B10" s="193" t="s">
        <v>111</v>
      </c>
      <c r="C10" s="194" t="s">
        <v>105</v>
      </c>
      <c r="D10" s="195" t="s">
        <v>84</v>
      </c>
      <c r="E10" s="195" t="s">
        <v>95</v>
      </c>
      <c r="F10" s="171">
        <v>140</v>
      </c>
      <c r="G10" s="196">
        <v>116315.13</v>
      </c>
      <c r="H10" s="196">
        <f t="shared" si="0"/>
        <v>16284118.199999999</v>
      </c>
      <c r="I10" s="196">
        <f t="shared" si="1"/>
        <v>19540941.84</v>
      </c>
      <c r="J10" s="143"/>
    </row>
    <row r="11" spans="1:15" ht="35.25" customHeight="1" x14ac:dyDescent="0.2">
      <c r="A11" s="192" t="s">
        <v>103</v>
      </c>
      <c r="B11" s="193" t="s">
        <v>111</v>
      </c>
      <c r="C11" s="194" t="s">
        <v>90</v>
      </c>
      <c r="D11" s="195" t="s">
        <v>84</v>
      </c>
      <c r="E11" s="195" t="s">
        <v>95</v>
      </c>
      <c r="F11" s="171">
        <v>190</v>
      </c>
      <c r="G11" s="196">
        <v>114273</v>
      </c>
      <c r="H11" s="196">
        <f t="shared" si="0"/>
        <v>21711870</v>
      </c>
      <c r="I11" s="196">
        <f t="shared" si="1"/>
        <v>26054244</v>
      </c>
      <c r="J11" s="143"/>
    </row>
    <row r="12" spans="1:15" ht="35.25" customHeight="1" x14ac:dyDescent="0.2">
      <c r="A12" s="192" t="s">
        <v>103</v>
      </c>
      <c r="B12" s="193" t="s">
        <v>111</v>
      </c>
      <c r="C12" s="194" t="s">
        <v>108</v>
      </c>
      <c r="D12" s="195" t="s">
        <v>84</v>
      </c>
      <c r="E12" s="195" t="s">
        <v>95</v>
      </c>
      <c r="F12" s="171">
        <f>80+90+90+140</f>
        <v>400</v>
      </c>
      <c r="G12" s="196">
        <v>95158.37</v>
      </c>
      <c r="H12" s="196">
        <f t="shared" si="0"/>
        <v>38063348</v>
      </c>
      <c r="I12" s="196">
        <f t="shared" si="1"/>
        <v>45676017.600000001</v>
      </c>
      <c r="J12" s="143"/>
    </row>
    <row r="13" spans="1:15" s="115" customFormat="1" ht="15.75" x14ac:dyDescent="0.2">
      <c r="A13" s="131" t="s">
        <v>106</v>
      </c>
      <c r="B13" s="261" t="s">
        <v>103</v>
      </c>
      <c r="C13" s="262"/>
      <c r="D13" s="129" t="s">
        <v>84</v>
      </c>
      <c r="E13" s="129" t="s">
        <v>95</v>
      </c>
      <c r="F13" s="197">
        <f>F7+F8+F9+F10+F12+F11</f>
        <v>1370</v>
      </c>
      <c r="G13" s="196"/>
      <c r="H13" s="196"/>
      <c r="I13" s="196">
        <f>I7+I8+I9+I10+I12+I11</f>
        <v>170813576.52000001</v>
      </c>
      <c r="K13" s="160"/>
      <c r="L13" s="138"/>
      <c r="M13"/>
      <c r="N13"/>
      <c r="O13"/>
    </row>
    <row r="14" spans="1:15" ht="18.75" customHeight="1" x14ac:dyDescent="0.25">
      <c r="A14" s="198" t="s">
        <v>81</v>
      </c>
      <c r="B14" s="199"/>
      <c r="C14" s="198"/>
      <c r="D14" s="198"/>
      <c r="E14" s="198"/>
      <c r="F14" s="200">
        <f>SUM(F7:F12)</f>
        <v>1370</v>
      </c>
      <c r="G14" s="201" t="s">
        <v>82</v>
      </c>
      <c r="H14" s="201" t="s">
        <v>82</v>
      </c>
      <c r="I14" s="191">
        <f>SUM(I7:I12)</f>
        <v>170813576.52000001</v>
      </c>
      <c r="J14">
        <f>I14/'[1]2023 для сведения'!I17</f>
        <v>1.0695703019493601</v>
      </c>
      <c r="K14" s="138">
        <f>I14/1.2</f>
        <v>142344647.09999999</v>
      </c>
    </row>
    <row r="15" spans="1:15" ht="0.75" customHeight="1" x14ac:dyDescent="0.2">
      <c r="A15" s="123"/>
      <c r="B15" s="123"/>
      <c r="C15" s="123"/>
      <c r="D15" s="123"/>
      <c r="E15" s="123"/>
      <c r="F15" s="123"/>
      <c r="G15" s="123"/>
      <c r="H15" s="123"/>
      <c r="I15" s="123"/>
    </row>
    <row r="16" spans="1:15" ht="67.5" customHeight="1" x14ac:dyDescent="0.2">
      <c r="A16" s="150" t="s">
        <v>87</v>
      </c>
      <c r="B16" s="286" t="s">
        <v>150</v>
      </c>
      <c r="C16" s="286"/>
      <c r="D16" s="286"/>
      <c r="E16" s="286"/>
      <c r="F16" s="286"/>
      <c r="G16" s="286"/>
      <c r="H16" s="286"/>
      <c r="I16" s="286"/>
      <c r="K16" s="138">
        <f>I14-K14</f>
        <v>28468929.420000002</v>
      </c>
    </row>
    <row r="17" spans="1:9" ht="21" customHeight="1" x14ac:dyDescent="0.2">
      <c r="A17" s="249" t="s">
        <v>85</v>
      </c>
      <c r="B17" s="287"/>
      <c r="C17" s="288"/>
      <c r="D17" s="288"/>
      <c r="E17" s="288"/>
      <c r="F17" s="288"/>
      <c r="G17" s="288"/>
      <c r="H17" s="288"/>
      <c r="I17" s="289"/>
    </row>
    <row r="18" spans="1:9" ht="1.5" customHeight="1" x14ac:dyDescent="0.2">
      <c r="A18" s="250"/>
      <c r="B18" s="290"/>
      <c r="C18" s="291"/>
      <c r="D18" s="291"/>
      <c r="E18" s="291"/>
      <c r="F18" s="291"/>
      <c r="G18" s="291"/>
      <c r="H18" s="291"/>
      <c r="I18" s="292"/>
    </row>
    <row r="19" spans="1:9" ht="56.25" customHeight="1" x14ac:dyDescent="0.2">
      <c r="A19" s="251"/>
      <c r="B19" s="202" t="s">
        <v>92</v>
      </c>
      <c r="C19" s="203">
        <f>I14</f>
        <v>170813576.52000001</v>
      </c>
      <c r="D19" s="204" t="s">
        <v>101</v>
      </c>
      <c r="E19" s="293" t="s">
        <v>121</v>
      </c>
      <c r="F19" s="293"/>
      <c r="G19" s="293"/>
      <c r="H19" s="293"/>
      <c r="I19" s="294"/>
    </row>
    <row r="20" spans="1:9" ht="82.5" customHeight="1" x14ac:dyDescent="0.2">
      <c r="A20" s="187" t="s">
        <v>86</v>
      </c>
      <c r="B20" s="256" t="s">
        <v>149</v>
      </c>
      <c r="C20" s="256"/>
      <c r="D20" s="256"/>
      <c r="E20" s="256"/>
      <c r="F20" s="256"/>
      <c r="G20" s="256"/>
      <c r="H20" s="256"/>
      <c r="I20" s="256"/>
    </row>
    <row r="22" spans="1:9" x14ac:dyDescent="0.2">
      <c r="D22" s="3"/>
      <c r="F22" s="138"/>
      <c r="G22" s="138"/>
      <c r="H22" s="138"/>
    </row>
    <row r="24" spans="1:9" x14ac:dyDescent="0.2">
      <c r="D24" s="3"/>
      <c r="E24" s="156"/>
      <c r="F24" s="155"/>
      <c r="G24" s="138"/>
      <c r="H24" s="138"/>
    </row>
    <row r="25" spans="1:9" x14ac:dyDescent="0.2">
      <c r="E25" s="156"/>
      <c r="F25" s="155"/>
      <c r="G25" s="138"/>
      <c r="H25" s="138"/>
      <c r="I25" s="138"/>
    </row>
    <row r="26" spans="1:9" x14ac:dyDescent="0.2">
      <c r="D26" s="1"/>
      <c r="E26" s="145"/>
    </row>
    <row r="28" spans="1:9" x14ac:dyDescent="0.2">
      <c r="D28" s="3"/>
      <c r="F28" s="112"/>
      <c r="H28" s="112"/>
    </row>
  </sheetData>
  <mergeCells count="16">
    <mergeCell ref="A1:I1"/>
    <mergeCell ref="A3:B3"/>
    <mergeCell ref="A4:A6"/>
    <mergeCell ref="B4:C6"/>
    <mergeCell ref="D4:D6"/>
    <mergeCell ref="E4:E6"/>
    <mergeCell ref="F4:F6"/>
    <mergeCell ref="G4:H4"/>
    <mergeCell ref="I4:I6"/>
    <mergeCell ref="B20:I20"/>
    <mergeCell ref="B13:C13"/>
    <mergeCell ref="B16:I16"/>
    <mergeCell ref="A17:A19"/>
    <mergeCell ref="B17:I17"/>
    <mergeCell ref="B18:I18"/>
    <mergeCell ref="E19:I19"/>
  </mergeCells>
  <pageMargins left="0.78740157480314965" right="0.61335784313725494" top="0.67113095238095233" bottom="0.78740157480314965" header="0.43307086614173229" footer="0.19685039370078741"/>
  <pageSetup paperSize="9" scale="52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="80" zoomScaleNormal="40" zoomScaleSheetLayoutView="80" zoomScalePageLayoutView="70" workbookViewId="0">
      <selection activeCell="L15" sqref="L15"/>
    </sheetView>
  </sheetViews>
  <sheetFormatPr defaultRowHeight="12.75" x14ac:dyDescent="0.2"/>
  <cols>
    <col min="1" max="1" width="40.28515625" customWidth="1"/>
    <col min="2" max="2" width="30.28515625" customWidth="1"/>
    <col min="3" max="3" width="32.140625" customWidth="1"/>
    <col min="4" max="4" width="9.5703125" customWidth="1"/>
    <col min="5" max="5" width="16.140625" customWidth="1"/>
    <col min="6" max="6" width="17.5703125" customWidth="1"/>
    <col min="7" max="7" width="36.28515625" customWidth="1"/>
    <col min="8" max="8" width="40.140625" customWidth="1"/>
    <col min="9" max="9" width="31.42578125" customWidth="1"/>
    <col min="10" max="10" width="20.28515625" customWidth="1"/>
    <col min="11" max="11" width="16.7109375" style="138" customWidth="1"/>
    <col min="12" max="12" width="16.28515625" style="138" bestFit="1" customWidth="1"/>
    <col min="13" max="13" width="16.7109375" bestFit="1" customWidth="1"/>
    <col min="14" max="14" width="16.85546875" customWidth="1"/>
  </cols>
  <sheetData>
    <row r="1" spans="1:15" ht="27" customHeight="1" x14ac:dyDescent="0.3">
      <c r="A1" s="241" t="s">
        <v>110</v>
      </c>
      <c r="B1" s="241"/>
      <c r="C1" s="241"/>
      <c r="D1" s="241"/>
      <c r="E1" s="241"/>
      <c r="F1" s="241"/>
      <c r="G1" s="241"/>
      <c r="H1" s="241"/>
      <c r="I1" s="241"/>
    </row>
    <row r="2" spans="1:15" ht="23.2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</row>
    <row r="3" spans="1:15" ht="15" customHeight="1" x14ac:dyDescent="0.25">
      <c r="A3" s="253" t="s">
        <v>93</v>
      </c>
      <c r="B3" s="253"/>
      <c r="C3" s="188">
        <f>I14</f>
        <v>170813576.52000001</v>
      </c>
      <c r="D3" s="189" t="s">
        <v>101</v>
      </c>
      <c r="E3" s="189"/>
      <c r="F3" s="189"/>
      <c r="G3" s="189"/>
      <c r="H3" s="189"/>
      <c r="I3" s="117"/>
    </row>
    <row r="4" spans="1:15" ht="142.5" customHeight="1" x14ac:dyDescent="0.2">
      <c r="A4" s="295" t="s">
        <v>83</v>
      </c>
      <c r="B4" s="295" t="s">
        <v>118</v>
      </c>
      <c r="C4" s="295"/>
      <c r="D4" s="295" t="s">
        <v>96</v>
      </c>
      <c r="E4" s="296" t="s">
        <v>94</v>
      </c>
      <c r="F4" s="299" t="s">
        <v>97</v>
      </c>
      <c r="G4" s="254" t="s">
        <v>152</v>
      </c>
      <c r="H4" s="255"/>
      <c r="I4" s="299" t="s">
        <v>100</v>
      </c>
      <c r="L4" s="190"/>
    </row>
    <row r="5" spans="1:15" ht="85.5" customHeight="1" x14ac:dyDescent="0.2">
      <c r="A5" s="295"/>
      <c r="B5" s="295"/>
      <c r="C5" s="295"/>
      <c r="D5" s="295"/>
      <c r="E5" s="297"/>
      <c r="F5" s="299"/>
      <c r="G5" s="186" t="s">
        <v>112</v>
      </c>
      <c r="H5" s="148" t="s">
        <v>113</v>
      </c>
      <c r="I5" s="299"/>
      <c r="L5" s="190"/>
    </row>
    <row r="6" spans="1:15" ht="37.5" customHeight="1" x14ac:dyDescent="0.2">
      <c r="A6" s="295"/>
      <c r="B6" s="295"/>
      <c r="C6" s="295"/>
      <c r="D6" s="295"/>
      <c r="E6" s="298"/>
      <c r="F6" s="299"/>
      <c r="G6" s="191" t="s">
        <v>99</v>
      </c>
      <c r="H6" s="191" t="s">
        <v>98</v>
      </c>
      <c r="I6" s="299"/>
      <c r="J6" s="141"/>
      <c r="L6"/>
    </row>
    <row r="7" spans="1:15" ht="34.5" customHeight="1" x14ac:dyDescent="0.2">
      <c r="A7" s="192" t="s">
        <v>103</v>
      </c>
      <c r="B7" s="193" t="s">
        <v>111</v>
      </c>
      <c r="C7" s="194" t="s">
        <v>89</v>
      </c>
      <c r="D7" s="195" t="s">
        <v>84</v>
      </c>
      <c r="E7" s="195" t="s">
        <v>95</v>
      </c>
      <c r="F7" s="171">
        <v>190</v>
      </c>
      <c r="G7" s="196">
        <v>104715.67</v>
      </c>
      <c r="H7" s="196">
        <f>F7*G7</f>
        <v>19895977.300000001</v>
      </c>
      <c r="I7" s="196">
        <f>F7*G7*1.2</f>
        <v>23875172.760000002</v>
      </c>
      <c r="J7" s="147"/>
      <c r="L7"/>
    </row>
    <row r="8" spans="1:15" ht="34.5" customHeight="1" x14ac:dyDescent="0.2">
      <c r="A8" s="192" t="s">
        <v>103</v>
      </c>
      <c r="B8" s="193" t="s">
        <v>111</v>
      </c>
      <c r="C8" s="194" t="s">
        <v>102</v>
      </c>
      <c r="D8" s="195" t="s">
        <v>84</v>
      </c>
      <c r="E8" s="195" t="s">
        <v>95</v>
      </c>
      <c r="F8" s="171">
        <v>230</v>
      </c>
      <c r="G8" s="196">
        <v>101529.94</v>
      </c>
      <c r="H8" s="196">
        <f t="shared" ref="H8:H12" si="0">F8*G8</f>
        <v>23351886.199999999</v>
      </c>
      <c r="I8" s="196">
        <f t="shared" ref="I8:I12" si="1">F8*G8*1.2</f>
        <v>28022263.440000001</v>
      </c>
      <c r="J8" s="143"/>
      <c r="L8"/>
    </row>
    <row r="9" spans="1:15" ht="35.25" customHeight="1" x14ac:dyDescent="0.2">
      <c r="A9" s="192" t="s">
        <v>103</v>
      </c>
      <c r="B9" s="193" t="s">
        <v>111</v>
      </c>
      <c r="C9" s="194" t="s">
        <v>88</v>
      </c>
      <c r="D9" s="195" t="s">
        <v>84</v>
      </c>
      <c r="E9" s="195" t="s">
        <v>95</v>
      </c>
      <c r="F9" s="171">
        <v>220</v>
      </c>
      <c r="G9" s="196">
        <v>104715.67</v>
      </c>
      <c r="H9" s="196">
        <f t="shared" si="0"/>
        <v>23037447.399999999</v>
      </c>
      <c r="I9" s="196">
        <f t="shared" si="1"/>
        <v>27644936.879999999</v>
      </c>
      <c r="J9" s="143"/>
      <c r="L9"/>
    </row>
    <row r="10" spans="1:15" ht="35.25" customHeight="1" x14ac:dyDescent="0.2">
      <c r="A10" s="192" t="s">
        <v>103</v>
      </c>
      <c r="B10" s="193" t="s">
        <v>111</v>
      </c>
      <c r="C10" s="194" t="s">
        <v>105</v>
      </c>
      <c r="D10" s="195" t="s">
        <v>84</v>
      </c>
      <c r="E10" s="195" t="s">
        <v>95</v>
      </c>
      <c r="F10" s="171">
        <v>140</v>
      </c>
      <c r="G10" s="196">
        <v>116315.13</v>
      </c>
      <c r="H10" s="196">
        <f t="shared" si="0"/>
        <v>16284118.199999999</v>
      </c>
      <c r="I10" s="196">
        <f t="shared" si="1"/>
        <v>19540941.84</v>
      </c>
      <c r="J10" s="143"/>
    </row>
    <row r="11" spans="1:15" ht="35.25" customHeight="1" x14ac:dyDescent="0.2">
      <c r="A11" s="192" t="s">
        <v>103</v>
      </c>
      <c r="B11" s="193" t="s">
        <v>111</v>
      </c>
      <c r="C11" s="194" t="s">
        <v>90</v>
      </c>
      <c r="D11" s="195" t="s">
        <v>84</v>
      </c>
      <c r="E11" s="195" t="s">
        <v>95</v>
      </c>
      <c r="F11" s="171">
        <v>190</v>
      </c>
      <c r="G11" s="196">
        <v>114273</v>
      </c>
      <c r="H11" s="196">
        <f t="shared" si="0"/>
        <v>21711870</v>
      </c>
      <c r="I11" s="196">
        <f t="shared" si="1"/>
        <v>26054244</v>
      </c>
      <c r="J11" s="143"/>
    </row>
    <row r="12" spans="1:15" ht="35.25" customHeight="1" x14ac:dyDescent="0.2">
      <c r="A12" s="192" t="s">
        <v>103</v>
      </c>
      <c r="B12" s="193" t="s">
        <v>111</v>
      </c>
      <c r="C12" s="194" t="s">
        <v>108</v>
      </c>
      <c r="D12" s="195" t="s">
        <v>84</v>
      </c>
      <c r="E12" s="195" t="s">
        <v>95</v>
      </c>
      <c r="F12" s="171">
        <f>80+90+90+140</f>
        <v>400</v>
      </c>
      <c r="G12" s="196">
        <v>95158.37</v>
      </c>
      <c r="H12" s="196">
        <f t="shared" si="0"/>
        <v>38063348</v>
      </c>
      <c r="I12" s="196">
        <f t="shared" si="1"/>
        <v>45676017.600000001</v>
      </c>
      <c r="J12" s="143"/>
    </row>
    <row r="13" spans="1:15" s="115" customFormat="1" ht="15.75" x14ac:dyDescent="0.2">
      <c r="A13" s="131" t="s">
        <v>106</v>
      </c>
      <c r="B13" s="261" t="s">
        <v>103</v>
      </c>
      <c r="C13" s="262"/>
      <c r="D13" s="129" t="s">
        <v>84</v>
      </c>
      <c r="E13" s="129" t="s">
        <v>95</v>
      </c>
      <c r="F13" s="197">
        <f>F7+F8+F9+F10+F12+F11</f>
        <v>1370</v>
      </c>
      <c r="G13" s="196"/>
      <c r="H13" s="196"/>
      <c r="I13" s="196">
        <f>I7+I8+I9+I10+I12+I11</f>
        <v>170813576.52000001</v>
      </c>
      <c r="K13" s="160"/>
      <c r="L13" s="138"/>
      <c r="M13"/>
      <c r="N13"/>
      <c r="O13"/>
    </row>
    <row r="14" spans="1:15" ht="18.75" customHeight="1" x14ac:dyDescent="0.25">
      <c r="A14" s="198" t="s">
        <v>81</v>
      </c>
      <c r="B14" s="199"/>
      <c r="C14" s="198"/>
      <c r="D14" s="198"/>
      <c r="E14" s="198"/>
      <c r="F14" s="200">
        <f>SUM(F7:F12)</f>
        <v>1370</v>
      </c>
      <c r="G14" s="201" t="s">
        <v>82</v>
      </c>
      <c r="H14" s="201" t="s">
        <v>82</v>
      </c>
      <c r="I14" s="191">
        <f>SUM(I7:I12)</f>
        <v>170813576.52000001</v>
      </c>
      <c r="J14">
        <f>I14/'[1]2023 для сведения'!I17</f>
        <v>1.0695703019493601</v>
      </c>
      <c r="K14" s="138">
        <f>I14/1.2</f>
        <v>142344647.09999999</v>
      </c>
      <c r="L14" s="138">
        <f>K14/F14</f>
        <v>103901.2</v>
      </c>
    </row>
    <row r="15" spans="1:15" ht="0.75" customHeight="1" x14ac:dyDescent="0.2">
      <c r="A15" s="123"/>
      <c r="B15" s="123"/>
      <c r="C15" s="123"/>
      <c r="D15" s="123"/>
      <c r="E15" s="123"/>
      <c r="F15" s="123"/>
      <c r="G15" s="123"/>
      <c r="H15" s="123"/>
      <c r="I15" s="123"/>
    </row>
    <row r="16" spans="1:15" ht="67.5" customHeight="1" x14ac:dyDescent="0.2">
      <c r="A16" s="150" t="s">
        <v>87</v>
      </c>
      <c r="B16" s="286" t="s">
        <v>151</v>
      </c>
      <c r="C16" s="286"/>
      <c r="D16" s="286"/>
      <c r="E16" s="286"/>
      <c r="F16" s="286"/>
      <c r="G16" s="286"/>
      <c r="H16" s="286"/>
      <c r="I16" s="286"/>
      <c r="K16" s="138">
        <f>I14-K14</f>
        <v>28468929.420000002</v>
      </c>
    </row>
    <row r="17" spans="1:9" ht="21" customHeight="1" x14ac:dyDescent="0.2">
      <c r="A17" s="249" t="s">
        <v>85</v>
      </c>
      <c r="B17" s="287"/>
      <c r="C17" s="288"/>
      <c r="D17" s="288"/>
      <c r="E17" s="288"/>
      <c r="F17" s="288"/>
      <c r="G17" s="288"/>
      <c r="H17" s="288"/>
      <c r="I17" s="289"/>
    </row>
    <row r="18" spans="1:9" ht="1.5" customHeight="1" x14ac:dyDescent="0.2">
      <c r="A18" s="250"/>
      <c r="B18" s="290"/>
      <c r="C18" s="291"/>
      <c r="D18" s="291"/>
      <c r="E18" s="291"/>
      <c r="F18" s="291"/>
      <c r="G18" s="291"/>
      <c r="H18" s="291"/>
      <c r="I18" s="292"/>
    </row>
    <row r="19" spans="1:9" ht="56.25" customHeight="1" x14ac:dyDescent="0.2">
      <c r="A19" s="251"/>
      <c r="B19" s="202" t="s">
        <v>92</v>
      </c>
      <c r="C19" s="203">
        <f>I14</f>
        <v>170813576.52000001</v>
      </c>
      <c r="D19" s="204" t="s">
        <v>101</v>
      </c>
      <c r="E19" s="293" t="s">
        <v>153</v>
      </c>
      <c r="F19" s="293"/>
      <c r="G19" s="293"/>
      <c r="H19" s="293"/>
      <c r="I19" s="294"/>
    </row>
    <row r="20" spans="1:9" ht="82.5" customHeight="1" x14ac:dyDescent="0.2">
      <c r="A20" s="187" t="s">
        <v>86</v>
      </c>
      <c r="B20" s="256" t="s">
        <v>149</v>
      </c>
      <c r="C20" s="256"/>
      <c r="D20" s="256"/>
      <c r="E20" s="256"/>
      <c r="F20" s="256"/>
      <c r="G20" s="256"/>
      <c r="H20" s="256"/>
      <c r="I20" s="256"/>
    </row>
    <row r="22" spans="1:9" x14ac:dyDescent="0.2">
      <c r="D22" s="3"/>
      <c r="F22" s="138"/>
      <c r="G22" s="138"/>
      <c r="H22" s="138"/>
    </row>
    <row r="24" spans="1:9" x14ac:dyDescent="0.2">
      <c r="D24" s="3"/>
      <c r="E24" s="156"/>
      <c r="F24" s="155"/>
      <c r="G24" s="138"/>
      <c r="H24" s="138"/>
    </row>
    <row r="25" spans="1:9" x14ac:dyDescent="0.2">
      <c r="E25" s="156"/>
      <c r="F25" s="155"/>
      <c r="G25" s="138"/>
      <c r="H25" s="138"/>
      <c r="I25" s="138"/>
    </row>
    <row r="26" spans="1:9" x14ac:dyDescent="0.2">
      <c r="D26" s="1"/>
      <c r="E26" s="145"/>
    </row>
    <row r="28" spans="1:9" x14ac:dyDescent="0.2">
      <c r="D28" s="3"/>
      <c r="F28" s="112"/>
      <c r="H28" s="112"/>
    </row>
  </sheetData>
  <mergeCells count="16">
    <mergeCell ref="A1:I1"/>
    <mergeCell ref="A3:B3"/>
    <mergeCell ref="A4:A6"/>
    <mergeCell ref="B4:C6"/>
    <mergeCell ref="D4:D6"/>
    <mergeCell ref="E4:E6"/>
    <mergeCell ref="F4:F6"/>
    <mergeCell ref="G4:H4"/>
    <mergeCell ref="I4:I6"/>
    <mergeCell ref="B20:I20"/>
    <mergeCell ref="B13:C13"/>
    <mergeCell ref="B16:I16"/>
    <mergeCell ref="A17:A19"/>
    <mergeCell ref="B17:I17"/>
    <mergeCell ref="B18:I18"/>
    <mergeCell ref="E19:I19"/>
  </mergeCells>
  <pageMargins left="0.78740157480314965" right="0.61335784313725494" top="0.67113095238095233" bottom="0.78740157480314965" header="0.43307086614173229" footer="0.19685039370078741"/>
  <pageSetup paperSize="9" scale="52" fitToHeight="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view="pageBreakPreview" topLeftCell="A4" zoomScale="80" zoomScaleNormal="40" zoomScaleSheetLayoutView="80" zoomScalePageLayoutView="70" workbookViewId="0">
      <selection activeCell="AA12" sqref="AA12"/>
    </sheetView>
  </sheetViews>
  <sheetFormatPr defaultRowHeight="12.75" x14ac:dyDescent="0.2"/>
  <cols>
    <col min="1" max="1" width="40.28515625" customWidth="1"/>
    <col min="2" max="2" width="30.28515625" customWidth="1"/>
    <col min="3" max="3" width="32.140625" customWidth="1"/>
    <col min="4" max="4" width="9.5703125" customWidth="1"/>
    <col min="5" max="5" width="16.140625" customWidth="1"/>
    <col min="6" max="6" width="17.5703125" customWidth="1"/>
    <col min="7" max="7" width="36.28515625" customWidth="1"/>
    <col min="8" max="8" width="40.140625" customWidth="1"/>
    <col min="9" max="9" width="31.42578125" customWidth="1"/>
    <col min="10" max="10" width="20.28515625" hidden="1" customWidth="1"/>
    <col min="11" max="11" width="16.7109375" style="138" hidden="1" customWidth="1"/>
    <col min="12" max="12" width="16.28515625" style="138" hidden="1" customWidth="1"/>
    <col min="13" max="13" width="16.7109375" hidden="1" customWidth="1"/>
    <col min="14" max="14" width="16.85546875" hidden="1" customWidth="1"/>
    <col min="15" max="24" width="0" hidden="1" customWidth="1"/>
    <col min="26" max="26" width="13.5703125" bestFit="1" customWidth="1"/>
    <col min="27" max="27" width="25.85546875" customWidth="1"/>
  </cols>
  <sheetData>
    <row r="1" spans="1:27" ht="27" customHeight="1" x14ac:dyDescent="0.3">
      <c r="A1" s="241" t="s">
        <v>110</v>
      </c>
      <c r="B1" s="241"/>
      <c r="C1" s="241"/>
      <c r="D1" s="241"/>
      <c r="E1" s="241"/>
      <c r="F1" s="241"/>
      <c r="G1" s="241"/>
      <c r="H1" s="241"/>
      <c r="I1" s="241"/>
    </row>
    <row r="2" spans="1:27" ht="23.2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</row>
    <row r="3" spans="1:27" ht="15" customHeight="1" x14ac:dyDescent="0.25">
      <c r="A3" s="253" t="s">
        <v>93</v>
      </c>
      <c r="B3" s="253"/>
      <c r="C3" s="188">
        <f>I8</f>
        <v>51918584.009999998</v>
      </c>
      <c r="D3" s="189" t="s">
        <v>101</v>
      </c>
      <c r="E3" s="189"/>
      <c r="F3" s="189"/>
      <c r="G3" s="189"/>
      <c r="H3" s="189"/>
      <c r="I3" s="117"/>
    </row>
    <row r="4" spans="1:27" ht="51.75" customHeight="1" x14ac:dyDescent="0.2">
      <c r="A4" s="296" t="s">
        <v>83</v>
      </c>
      <c r="B4" s="304" t="s">
        <v>157</v>
      </c>
      <c r="C4" s="305"/>
      <c r="D4" s="296" t="s">
        <v>96</v>
      </c>
      <c r="E4" s="296" t="s">
        <v>94</v>
      </c>
      <c r="F4" s="302" t="s">
        <v>97</v>
      </c>
      <c r="G4" s="210" t="s">
        <v>112</v>
      </c>
      <c r="H4" s="210" t="s">
        <v>113</v>
      </c>
      <c r="I4" s="302" t="s">
        <v>156</v>
      </c>
      <c r="L4" s="190"/>
    </row>
    <row r="5" spans="1:27" ht="37.5" customHeight="1" x14ac:dyDescent="0.2">
      <c r="A5" s="298"/>
      <c r="B5" s="306"/>
      <c r="C5" s="307"/>
      <c r="D5" s="298"/>
      <c r="E5" s="298"/>
      <c r="F5" s="303"/>
      <c r="G5" s="211" t="s">
        <v>99</v>
      </c>
      <c r="H5" s="211" t="s">
        <v>98</v>
      </c>
      <c r="I5" s="303"/>
      <c r="J5" s="141"/>
      <c r="L5"/>
    </row>
    <row r="6" spans="1:27" ht="52.5" customHeight="1" x14ac:dyDescent="0.2">
      <c r="A6" s="192" t="s">
        <v>103</v>
      </c>
      <c r="B6" s="193" t="s">
        <v>111</v>
      </c>
      <c r="C6" s="194" t="s">
        <v>89</v>
      </c>
      <c r="D6" s="195" t="s">
        <v>84</v>
      </c>
      <c r="E6" s="195" t="s">
        <v>95</v>
      </c>
      <c r="F6" s="171">
        <v>170</v>
      </c>
      <c r="G6" s="196">
        <v>120140.93</v>
      </c>
      <c r="H6" s="196">
        <f>F6*G6</f>
        <v>20423958.100000001</v>
      </c>
      <c r="I6" s="196">
        <f>H6*1.22</f>
        <v>24917228.879999999</v>
      </c>
      <c r="J6" s="147"/>
      <c r="K6" s="208">
        <f>G6/'2025 (2)'!G7</f>
        <v>1.1473</v>
      </c>
      <c r="L6"/>
    </row>
    <row r="7" spans="1:27" ht="52.5" customHeight="1" x14ac:dyDescent="0.2">
      <c r="A7" s="192" t="s">
        <v>103</v>
      </c>
      <c r="B7" s="193" t="s">
        <v>111</v>
      </c>
      <c r="C7" s="194" t="s">
        <v>102</v>
      </c>
      <c r="D7" s="195" t="s">
        <v>84</v>
      </c>
      <c r="E7" s="195" t="s">
        <v>95</v>
      </c>
      <c r="F7" s="171">
        <v>190</v>
      </c>
      <c r="G7" s="196">
        <v>116485.57</v>
      </c>
      <c r="H7" s="196">
        <f>F7*G7</f>
        <v>22132258.300000001</v>
      </c>
      <c r="I7" s="196">
        <f>H7*1.22</f>
        <v>27001355.129999999</v>
      </c>
      <c r="J7" s="147"/>
      <c r="K7" s="208"/>
      <c r="L7"/>
    </row>
    <row r="8" spans="1:27" ht="61.5" customHeight="1" x14ac:dyDescent="0.25">
      <c r="A8" s="215" t="s">
        <v>81</v>
      </c>
      <c r="B8" s="199"/>
      <c r="C8" s="198"/>
      <c r="D8" s="198"/>
      <c r="E8" s="198"/>
      <c r="F8" s="200">
        <f>SUM(F6:F7)</f>
        <v>360</v>
      </c>
      <c r="G8" s="201" t="s">
        <v>82</v>
      </c>
      <c r="H8" s="201">
        <f>SUM(H6:H7)</f>
        <v>42556216.399999999</v>
      </c>
      <c r="I8" s="211">
        <f>SUM(I6:I7)</f>
        <v>51918584.009999998</v>
      </c>
      <c r="K8" s="138">
        <f>I8/1.2</f>
        <v>43265486.68</v>
      </c>
      <c r="Z8" s="138">
        <f>I8-H8</f>
        <v>9362367.6099999994</v>
      </c>
      <c r="AA8" s="141">
        <f>(I8/100)*10</f>
        <v>5191858.4000000004</v>
      </c>
    </row>
    <row r="9" spans="1:27" ht="15" x14ac:dyDescent="0.2">
      <c r="A9" s="123"/>
      <c r="B9" s="123"/>
      <c r="C9" s="123"/>
      <c r="D9" s="123"/>
      <c r="E9" s="123"/>
      <c r="F9" s="123"/>
      <c r="G9" s="123"/>
      <c r="H9" s="123"/>
      <c r="I9" s="123"/>
    </row>
    <row r="10" spans="1:27" ht="81.75" customHeight="1" x14ac:dyDescent="0.2">
      <c r="A10" s="214" t="s">
        <v>87</v>
      </c>
      <c r="B10" s="286" t="s">
        <v>158</v>
      </c>
      <c r="C10" s="286"/>
      <c r="D10" s="286"/>
      <c r="E10" s="286"/>
      <c r="F10" s="286"/>
      <c r="G10" s="286"/>
      <c r="H10" s="286"/>
      <c r="I10" s="286"/>
      <c r="K10" s="138">
        <f>I8-K8</f>
        <v>8653097.3300000001</v>
      </c>
    </row>
    <row r="11" spans="1:27" ht="63.75" customHeight="1" x14ac:dyDescent="0.2">
      <c r="A11" s="209" t="s">
        <v>85</v>
      </c>
      <c r="B11" s="213" t="s">
        <v>92</v>
      </c>
      <c r="C11" s="212">
        <f>I8</f>
        <v>51918584.009999998</v>
      </c>
      <c r="D11" s="192" t="s">
        <v>101</v>
      </c>
      <c r="E11" s="301" t="s">
        <v>159</v>
      </c>
      <c r="F11" s="256"/>
      <c r="G11" s="256"/>
      <c r="H11" s="256"/>
      <c r="I11" s="256"/>
    </row>
    <row r="12" spans="1:27" ht="66" customHeight="1" x14ac:dyDescent="0.2">
      <c r="A12" s="205" t="s">
        <v>86</v>
      </c>
      <c r="B12" s="300">
        <v>46149</v>
      </c>
      <c r="C12" s="301"/>
      <c r="D12" s="301"/>
      <c r="E12" s="301"/>
      <c r="F12" s="301"/>
      <c r="G12" s="301"/>
      <c r="H12" s="301"/>
      <c r="I12" s="301"/>
    </row>
    <row r="14" spans="1:27" x14ac:dyDescent="0.2">
      <c r="D14" s="3"/>
      <c r="F14" s="138"/>
      <c r="G14" s="138"/>
      <c r="H14" s="138"/>
    </row>
    <row r="16" spans="1:27" x14ac:dyDescent="0.2">
      <c r="D16" s="3"/>
      <c r="E16" s="156"/>
      <c r="F16" s="155"/>
      <c r="G16" s="138"/>
      <c r="H16" s="138"/>
    </row>
    <row r="17" spans="4:9" x14ac:dyDescent="0.2">
      <c r="E17" s="156"/>
      <c r="F17" s="155"/>
      <c r="G17" s="138"/>
      <c r="H17" s="138"/>
      <c r="I17" s="138"/>
    </row>
    <row r="18" spans="4:9" x14ac:dyDescent="0.2">
      <c r="D18" s="1"/>
      <c r="E18" s="145"/>
    </row>
    <row r="20" spans="4:9" x14ac:dyDescent="0.2">
      <c r="D20" s="3"/>
      <c r="F20" s="112"/>
      <c r="H20" s="112"/>
    </row>
  </sheetData>
  <mergeCells count="11">
    <mergeCell ref="B12:I12"/>
    <mergeCell ref="B10:I10"/>
    <mergeCell ref="E11:I11"/>
    <mergeCell ref="A1:I1"/>
    <mergeCell ref="A3:B3"/>
    <mergeCell ref="F4:F5"/>
    <mergeCell ref="I4:I5"/>
    <mergeCell ref="A4:A5"/>
    <mergeCell ref="B4:C5"/>
    <mergeCell ref="D4:D5"/>
    <mergeCell ref="E4:E5"/>
  </mergeCells>
  <pageMargins left="0.78740157480314965" right="0.61335784313725494" top="0.67113095238095233" bottom="0.78740157480314965" header="0.43307086614173229" footer="0.19685039370078741"/>
  <pageSetup paperSize="9" scale="52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D5" sqref="D5:D6"/>
    </sheetView>
  </sheetViews>
  <sheetFormatPr defaultRowHeight="15" x14ac:dyDescent="0.2"/>
  <cols>
    <col min="1" max="1" width="9.140625" style="123"/>
    <col min="2" max="2" width="24" style="123" bestFit="1" customWidth="1"/>
    <col min="3" max="3" width="6.42578125" style="123" bestFit="1" customWidth="1"/>
    <col min="4" max="16384" width="9.140625" style="123"/>
  </cols>
  <sheetData>
    <row r="1" spans="2:4" s="206" customFormat="1" ht="30" x14ac:dyDescent="0.2">
      <c r="C1" s="206" t="s">
        <v>154</v>
      </c>
      <c r="D1" s="206" t="s">
        <v>155</v>
      </c>
    </row>
    <row r="2" spans="2:4" x14ac:dyDescent="0.2">
      <c r="B2" s="123" t="s">
        <v>89</v>
      </c>
      <c r="C2" s="123">
        <f>'2025 (2)'!F7</f>
        <v>190</v>
      </c>
      <c r="D2" s="123">
        <v>190</v>
      </c>
    </row>
    <row r="3" spans="2:4" x14ac:dyDescent="0.2">
      <c r="B3" s="123" t="s">
        <v>102</v>
      </c>
      <c r="C3" s="123">
        <f>'2025 (2)'!F8</f>
        <v>230</v>
      </c>
      <c r="D3" s="123">
        <v>190</v>
      </c>
    </row>
    <row r="4" spans="2:4" x14ac:dyDescent="0.2">
      <c r="B4" s="123" t="s">
        <v>88</v>
      </c>
      <c r="C4" s="123">
        <f>'2025 (2)'!F9</f>
        <v>220</v>
      </c>
      <c r="D4" s="123">
        <v>190</v>
      </c>
    </row>
    <row r="5" spans="2:4" x14ac:dyDescent="0.2">
      <c r="B5" s="123" t="s">
        <v>105</v>
      </c>
      <c r="C5" s="123">
        <f>'2025 (2)'!F10</f>
        <v>140</v>
      </c>
    </row>
    <row r="6" spans="2:4" x14ac:dyDescent="0.2">
      <c r="B6" s="123" t="s">
        <v>90</v>
      </c>
      <c r="C6" s="123">
        <f>'2025 (2)'!F11</f>
        <v>190</v>
      </c>
    </row>
    <row r="7" spans="2:4" x14ac:dyDescent="0.2">
      <c r="B7" s="123" t="s">
        <v>108</v>
      </c>
      <c r="C7" s="123">
        <f>'2025 (2)'!F12</f>
        <v>400</v>
      </c>
      <c r="D7" s="123">
        <f>C7+40+30</f>
        <v>470</v>
      </c>
    </row>
    <row r="8" spans="2:4" s="207" customFormat="1" ht="15.75" x14ac:dyDescent="0.25">
      <c r="C8" s="207">
        <f>SUM(C2:C7)</f>
        <v>1370</v>
      </c>
      <c r="D8" s="207">
        <f>SUM(D2:D7)</f>
        <v>1040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opLeftCell="C61" workbookViewId="0">
      <selection activeCell="E6" sqref="E6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140625" style="38" customWidth="1"/>
    <col min="6" max="6" width="13.5703125" customWidth="1"/>
    <col min="7" max="7" width="13.7109375" customWidth="1"/>
    <col min="8" max="8" width="11.140625" style="38" customWidth="1"/>
    <col min="9" max="9" width="11.7109375" customWidth="1"/>
    <col min="10" max="10" width="13.7109375" customWidth="1"/>
  </cols>
  <sheetData>
    <row r="1" spans="1:10" ht="27.2" customHeight="1" x14ac:dyDescent="0.2">
      <c r="A1" s="222" t="s">
        <v>61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3.5" thickBot="1" x14ac:dyDescent="0.25">
      <c r="B2" s="1"/>
      <c r="D2" s="1"/>
    </row>
    <row r="3" spans="1:10" ht="67.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219">
        <v>1</v>
      </c>
      <c r="B4" s="221" t="s">
        <v>2</v>
      </c>
      <c r="C4" s="216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">
      <c r="A5" s="220"/>
      <c r="B5" s="217"/>
      <c r="C5" s="217"/>
      <c r="D5" s="14" t="s">
        <v>57</v>
      </c>
      <c r="E5" s="44">
        <v>27</v>
      </c>
      <c r="F5" s="15">
        <v>1374.11</v>
      </c>
      <c r="G5" s="15">
        <f>E5*F5</f>
        <v>37100.97</v>
      </c>
      <c r="H5" s="40">
        <v>27</v>
      </c>
      <c r="I5" s="15">
        <f>F5*1.125</f>
        <v>1545.87</v>
      </c>
      <c r="J5" s="16">
        <f>H5*I5</f>
        <v>41738.49</v>
      </c>
    </row>
    <row r="6" spans="1:10" ht="29.25" customHeight="1" x14ac:dyDescent="0.2">
      <c r="A6" s="220"/>
      <c r="B6" s="217"/>
      <c r="C6" s="218"/>
      <c r="D6" s="14" t="s">
        <v>24</v>
      </c>
      <c r="E6" s="44">
        <v>590</v>
      </c>
      <c r="F6" s="15">
        <v>1374.11</v>
      </c>
      <c r="G6" s="15">
        <f>E6*F6</f>
        <v>810724.9</v>
      </c>
      <c r="H6" s="40">
        <v>590</v>
      </c>
      <c r="I6" s="15">
        <f>F6*1.125</f>
        <v>1545.87</v>
      </c>
      <c r="J6" s="16">
        <f>H6*I6</f>
        <v>912063.3</v>
      </c>
    </row>
    <row r="7" spans="1:10" x14ac:dyDescent="0.2">
      <c r="A7" s="220"/>
      <c r="B7" s="217"/>
      <c r="C7" s="19" t="s">
        <v>3</v>
      </c>
      <c r="D7" s="14"/>
      <c r="E7" s="45">
        <f>SUM(E4:E6)</f>
        <v>819</v>
      </c>
      <c r="F7" s="15"/>
      <c r="G7" s="23">
        <f>SUM(G4:G6)</f>
        <v>1125396.0900000001</v>
      </c>
      <c r="H7" s="41">
        <f>SUM(H4:H6)</f>
        <v>819</v>
      </c>
      <c r="I7" s="15"/>
      <c r="J7" s="35">
        <f>SUM(J4:J6)</f>
        <v>1266067.53</v>
      </c>
    </row>
    <row r="8" spans="1:10" ht="35.25" customHeight="1" x14ac:dyDescent="0.2">
      <c r="A8" s="220"/>
      <c r="B8" s="217"/>
      <c r="C8" s="216" t="s">
        <v>4</v>
      </c>
      <c r="D8" s="14" t="s">
        <v>56</v>
      </c>
      <c r="E8" s="44">
        <v>731</v>
      </c>
      <c r="F8" s="15">
        <v>2573.8000000000002</v>
      </c>
      <c r="G8" s="15">
        <f>E8*F8</f>
        <v>1881447.8</v>
      </c>
      <c r="H8" s="40">
        <v>926</v>
      </c>
      <c r="I8" s="15">
        <f>F8*1.125</f>
        <v>2895.53</v>
      </c>
      <c r="J8" s="16">
        <f>H8*I8</f>
        <v>2681260.7799999998</v>
      </c>
    </row>
    <row r="9" spans="1:10" ht="36" customHeight="1" x14ac:dyDescent="0.2">
      <c r="A9" s="220"/>
      <c r="B9" s="217"/>
      <c r="C9" s="217"/>
      <c r="D9" s="14" t="s">
        <v>58</v>
      </c>
      <c r="E9" s="44">
        <v>100</v>
      </c>
      <c r="F9" s="15">
        <v>2573.8000000000002</v>
      </c>
      <c r="G9" s="15">
        <f>E9*F9</f>
        <v>257380</v>
      </c>
      <c r="H9" s="40">
        <v>100</v>
      </c>
      <c r="I9" s="15">
        <f>F9*1.125</f>
        <v>2895.53</v>
      </c>
      <c r="J9" s="16">
        <f>H9*I9</f>
        <v>289553</v>
      </c>
    </row>
    <row r="10" spans="1:10" ht="29.25" customHeight="1" x14ac:dyDescent="0.2">
      <c r="A10" s="220"/>
      <c r="B10" s="217"/>
      <c r="C10" s="218"/>
      <c r="D10" s="14" t="s">
        <v>26</v>
      </c>
      <c r="E10" s="44">
        <v>1100</v>
      </c>
      <c r="F10" s="15">
        <v>2573.8000000000002</v>
      </c>
      <c r="G10" s="15">
        <f>E10*F10</f>
        <v>2831180</v>
      </c>
      <c r="H10" s="40">
        <v>1110</v>
      </c>
      <c r="I10" s="15">
        <f>F10*1.125</f>
        <v>2895.53</v>
      </c>
      <c r="J10" s="16">
        <f>H10*I10</f>
        <v>3214038.3</v>
      </c>
    </row>
    <row r="11" spans="1:10" x14ac:dyDescent="0.2">
      <c r="A11" s="220"/>
      <c r="B11" s="217"/>
      <c r="C11" s="19" t="s">
        <v>3</v>
      </c>
      <c r="D11" s="14"/>
      <c r="E11" s="45">
        <f>SUM(E8:E10)</f>
        <v>1931</v>
      </c>
      <c r="F11" s="15"/>
      <c r="G11" s="23">
        <f>SUM(G8:G10)</f>
        <v>4970007.8</v>
      </c>
      <c r="H11" s="41">
        <f>SUM(H8:H10)</f>
        <v>2136</v>
      </c>
      <c r="I11" s="15"/>
      <c r="J11" s="35">
        <f>SUM(J8:J10)</f>
        <v>6184852.0800000001</v>
      </c>
    </row>
    <row r="12" spans="1:10" ht="33" customHeight="1" x14ac:dyDescent="0.2">
      <c r="A12" s="220"/>
      <c r="B12" s="217"/>
      <c r="C12" s="20" t="s">
        <v>25</v>
      </c>
      <c r="D12" s="49" t="s">
        <v>27</v>
      </c>
      <c r="E12" s="44">
        <v>800</v>
      </c>
      <c r="F12" s="15">
        <v>12812.39</v>
      </c>
      <c r="G12" s="15">
        <f>E12*F12</f>
        <v>10249912</v>
      </c>
      <c r="H12" s="40">
        <v>1180</v>
      </c>
      <c r="I12" s="15">
        <f>F12*1.125</f>
        <v>14413.94</v>
      </c>
      <c r="J12" s="16">
        <f>H12*I12</f>
        <v>17008449.199999999</v>
      </c>
    </row>
    <row r="13" spans="1:10" x14ac:dyDescent="0.2">
      <c r="A13" s="220"/>
      <c r="B13" s="217"/>
      <c r="C13" s="19" t="s">
        <v>3</v>
      </c>
      <c r="D13" s="14"/>
      <c r="E13" s="45">
        <f>SUM(E12)</f>
        <v>800</v>
      </c>
      <c r="F13" s="15"/>
      <c r="G13" s="23">
        <f>SUM(G12)</f>
        <v>10249912</v>
      </c>
      <c r="H13" s="41">
        <f>SUM(H12)</f>
        <v>1180</v>
      </c>
      <c r="I13" s="15"/>
      <c r="J13" s="35">
        <f>SUM(J12)</f>
        <v>17008449.199999999</v>
      </c>
    </row>
    <row r="14" spans="1:10" ht="33.950000000000003" customHeight="1" x14ac:dyDescent="0.2">
      <c r="A14" s="220"/>
      <c r="B14" s="217"/>
      <c r="C14" s="216" t="s">
        <v>5</v>
      </c>
      <c r="D14" s="14" t="s">
        <v>56</v>
      </c>
      <c r="E14" s="44">
        <v>864</v>
      </c>
      <c r="F14" s="15">
        <v>9325</v>
      </c>
      <c r="G14" s="15">
        <f>E14*F14</f>
        <v>8056800</v>
      </c>
      <c r="H14" s="40">
        <v>864</v>
      </c>
      <c r="I14" s="15">
        <f>F14*1.125</f>
        <v>10490.63</v>
      </c>
      <c r="J14" s="16">
        <f>H14*I14</f>
        <v>9063904.3200000003</v>
      </c>
    </row>
    <row r="15" spans="1:10" ht="32.25" customHeight="1" x14ac:dyDescent="0.2">
      <c r="A15" s="220"/>
      <c r="B15" s="217"/>
      <c r="C15" s="217"/>
      <c r="D15" s="14" t="s">
        <v>58</v>
      </c>
      <c r="E15" s="44">
        <v>87</v>
      </c>
      <c r="F15" s="15">
        <v>9325</v>
      </c>
      <c r="G15" s="15">
        <f>E15*F15</f>
        <v>811275</v>
      </c>
      <c r="H15" s="40">
        <v>87</v>
      </c>
      <c r="I15" s="15">
        <f>F15*1.125</f>
        <v>10490.63</v>
      </c>
      <c r="J15" s="16">
        <f>H15*I15</f>
        <v>912684.81</v>
      </c>
    </row>
    <row r="16" spans="1:10" ht="27.2" customHeight="1" x14ac:dyDescent="0.2">
      <c r="A16" s="220"/>
      <c r="B16" s="217"/>
      <c r="C16" s="218"/>
      <c r="D16" s="14" t="s">
        <v>28</v>
      </c>
      <c r="E16" s="44">
        <v>2210</v>
      </c>
      <c r="F16" s="15">
        <v>9325</v>
      </c>
      <c r="G16" s="15">
        <f>E16*F16</f>
        <v>20608250</v>
      </c>
      <c r="H16" s="40">
        <v>2210</v>
      </c>
      <c r="I16" s="15">
        <f>F16*1.125</f>
        <v>10490.63</v>
      </c>
      <c r="J16" s="16">
        <f>H16*I16</f>
        <v>23184292.300000001</v>
      </c>
    </row>
    <row r="17" spans="1:10" x14ac:dyDescent="0.2">
      <c r="A17" s="220"/>
      <c r="B17" s="217"/>
      <c r="C17" s="19" t="s">
        <v>3</v>
      </c>
      <c r="D17" s="14"/>
      <c r="E17" s="45">
        <f>SUM(E14:E16)</f>
        <v>3161</v>
      </c>
      <c r="F17" s="15"/>
      <c r="G17" s="23">
        <f>SUM(G14:G16)</f>
        <v>29476325</v>
      </c>
      <c r="H17" s="41">
        <f>SUM(H14:H16)</f>
        <v>3161</v>
      </c>
      <c r="I17" s="15"/>
      <c r="J17" s="35">
        <f>SUM(J14:J16)</f>
        <v>33160881.43</v>
      </c>
    </row>
    <row r="18" spans="1:10" ht="33.950000000000003" customHeight="1" x14ac:dyDescent="0.2">
      <c r="A18" s="220"/>
      <c r="B18" s="217"/>
      <c r="C18" s="216" t="s">
        <v>6</v>
      </c>
      <c r="D18" s="14" t="s">
        <v>58</v>
      </c>
      <c r="E18" s="44">
        <v>78</v>
      </c>
      <c r="F18" s="15">
        <v>15372.06</v>
      </c>
      <c r="G18" s="15">
        <f>E18*F18</f>
        <v>1199020.68</v>
      </c>
      <c r="H18" s="40">
        <v>78</v>
      </c>
      <c r="I18" s="15">
        <f>F18*1.125</f>
        <v>17293.57</v>
      </c>
      <c r="J18" s="16">
        <f>H18*I18</f>
        <v>1348898.46</v>
      </c>
    </row>
    <row r="19" spans="1:10" ht="24" customHeight="1" x14ac:dyDescent="0.2">
      <c r="A19" s="220"/>
      <c r="B19" s="217"/>
      <c r="C19" s="218"/>
      <c r="D19" s="14" t="s">
        <v>29</v>
      </c>
      <c r="E19" s="44">
        <v>1510</v>
      </c>
      <c r="F19" s="15">
        <v>15372.06</v>
      </c>
      <c r="G19" s="15">
        <f>E19*F19</f>
        <v>23211810.600000001</v>
      </c>
      <c r="H19" s="40">
        <v>1510</v>
      </c>
      <c r="I19" s="15">
        <f>F19*1.125</f>
        <v>17293.57</v>
      </c>
      <c r="J19" s="16">
        <f>H19*I19</f>
        <v>26113290.699999999</v>
      </c>
    </row>
    <row r="20" spans="1:10" x14ac:dyDescent="0.2">
      <c r="A20" s="220"/>
      <c r="B20" s="217"/>
      <c r="C20" s="19" t="s">
        <v>3</v>
      </c>
      <c r="D20" s="14"/>
      <c r="E20" s="45">
        <f>SUM(E18:E19)</f>
        <v>1588</v>
      </c>
      <c r="F20" s="15"/>
      <c r="G20" s="23">
        <f>SUM(G18:G19)</f>
        <v>24410831.280000001</v>
      </c>
      <c r="H20" s="41">
        <f>SUM(H18:H19)</f>
        <v>1588</v>
      </c>
      <c r="I20" s="15"/>
      <c r="J20" s="35">
        <f>SUM(J18:J19)</f>
        <v>27462189.16</v>
      </c>
    </row>
    <row r="21" spans="1:10" ht="26.25" customHeight="1" x14ac:dyDescent="0.2">
      <c r="A21" s="220"/>
      <c r="B21" s="217"/>
      <c r="C21" s="21" t="s">
        <v>7</v>
      </c>
      <c r="D21" s="14" t="s">
        <v>30</v>
      </c>
      <c r="E21" s="44">
        <v>170</v>
      </c>
      <c r="F21" s="15">
        <v>13767.06</v>
      </c>
      <c r="G21" s="15">
        <f>E21*F21</f>
        <v>2340400.2000000002</v>
      </c>
      <c r="H21" s="40">
        <v>170</v>
      </c>
      <c r="I21" s="15">
        <f>F21*1.125</f>
        <v>15487.94</v>
      </c>
      <c r="J21" s="16">
        <f>H21*I21</f>
        <v>2632949.7999999998</v>
      </c>
    </row>
    <row r="22" spans="1:10" x14ac:dyDescent="0.2">
      <c r="A22" s="220"/>
      <c r="B22" s="218"/>
      <c r="C22" s="19" t="s">
        <v>3</v>
      </c>
      <c r="D22" s="14"/>
      <c r="E22" s="45">
        <f>SUM(E21)</f>
        <v>170</v>
      </c>
      <c r="F22" s="15"/>
      <c r="G22" s="23">
        <f>SUM(G21)</f>
        <v>2340400.2000000002</v>
      </c>
      <c r="H22" s="41">
        <f>SUM(H21)</f>
        <v>170</v>
      </c>
      <c r="I22" s="15"/>
      <c r="J22" s="35">
        <f>SUM(J21)</f>
        <v>2632949.7999999998</v>
      </c>
    </row>
    <row r="23" spans="1:10" x14ac:dyDescent="0.2">
      <c r="A23" s="223"/>
      <c r="B23" s="22" t="s">
        <v>3</v>
      </c>
      <c r="C23" s="19"/>
      <c r="D23" s="22"/>
      <c r="E23" s="45">
        <f>E7+E11+E13+E17+E20+E22</f>
        <v>8469</v>
      </c>
      <c r="F23" s="23"/>
      <c r="G23" s="23">
        <f>G7+G11+G13+G17+G20+G22</f>
        <v>72572872.370000005</v>
      </c>
      <c r="H23" s="41">
        <f>H7+H11+H13+H17+H20+H22</f>
        <v>9054</v>
      </c>
      <c r="I23" s="15"/>
      <c r="J23" s="35">
        <f>J7+J11+J13+J17+J20+J22</f>
        <v>87715389.200000003</v>
      </c>
    </row>
    <row r="24" spans="1:10" ht="33.950000000000003" customHeight="1" x14ac:dyDescent="0.2">
      <c r="A24" s="219">
        <v>2</v>
      </c>
      <c r="B24" s="221" t="s">
        <v>8</v>
      </c>
      <c r="C24" s="216" t="s">
        <v>9</v>
      </c>
      <c r="D24" s="14" t="s">
        <v>56</v>
      </c>
      <c r="E24" s="44">
        <v>228</v>
      </c>
      <c r="F24" s="15">
        <v>8254</v>
      </c>
      <c r="G24" s="15">
        <f>E24*F24</f>
        <v>1881912</v>
      </c>
      <c r="H24" s="40">
        <v>228</v>
      </c>
      <c r="I24" s="15">
        <f>F24*1.125</f>
        <v>9285.75</v>
      </c>
      <c r="J24" s="16">
        <f>H24*I24</f>
        <v>2117151</v>
      </c>
    </row>
    <row r="25" spans="1:10" ht="33" customHeight="1" x14ac:dyDescent="0.2">
      <c r="A25" s="220"/>
      <c r="B25" s="217"/>
      <c r="C25" s="217"/>
      <c r="D25" s="14" t="s">
        <v>57</v>
      </c>
      <c r="E25" s="44">
        <v>42</v>
      </c>
      <c r="F25" s="15">
        <v>8254</v>
      </c>
      <c r="G25" s="15">
        <f>E25*F25</f>
        <v>346668</v>
      </c>
      <c r="H25" s="40">
        <v>42</v>
      </c>
      <c r="I25" s="15">
        <f>F25*1.125</f>
        <v>9285.75</v>
      </c>
      <c r="J25" s="16">
        <f>H25*I25</f>
        <v>390001.5</v>
      </c>
    </row>
    <row r="26" spans="1:10" ht="27.2" customHeight="1" x14ac:dyDescent="0.2">
      <c r="A26" s="220"/>
      <c r="B26" s="217"/>
      <c r="C26" s="218"/>
      <c r="D26" s="14" t="s">
        <v>32</v>
      </c>
      <c r="E26" s="44">
        <v>1400</v>
      </c>
      <c r="F26" s="15">
        <v>8254</v>
      </c>
      <c r="G26" s="15">
        <f>E26*F26</f>
        <v>11555600</v>
      </c>
      <c r="H26" s="40">
        <v>1400</v>
      </c>
      <c r="I26" s="15">
        <f>F26*1.125</f>
        <v>9285.75</v>
      </c>
      <c r="J26" s="16">
        <f>H26*I26</f>
        <v>13000050</v>
      </c>
    </row>
    <row r="27" spans="1:10" x14ac:dyDescent="0.2">
      <c r="A27" s="220"/>
      <c r="B27" s="217"/>
      <c r="C27" s="19" t="s">
        <v>3</v>
      </c>
      <c r="D27" s="14"/>
      <c r="E27" s="45">
        <f>SUM(E24:E26)</f>
        <v>1670</v>
      </c>
      <c r="F27" s="15"/>
      <c r="G27" s="23">
        <f>SUM(G24:G26)</f>
        <v>13784180</v>
      </c>
      <c r="H27" s="41">
        <f>SUM(H24:H26)</f>
        <v>1670</v>
      </c>
      <c r="I27" s="15"/>
      <c r="J27" s="35">
        <f>SUM(J24:J26)</f>
        <v>15507202.5</v>
      </c>
    </row>
    <row r="28" spans="1:10" ht="32.25" customHeight="1" x14ac:dyDescent="0.2">
      <c r="A28" s="220"/>
      <c r="B28" s="217"/>
      <c r="C28" s="216" t="s">
        <v>10</v>
      </c>
      <c r="D28" s="14" t="s">
        <v>56</v>
      </c>
      <c r="E28" s="44">
        <v>1010</v>
      </c>
      <c r="F28" s="15">
        <v>7885</v>
      </c>
      <c r="G28" s="15">
        <f>E28*F28</f>
        <v>7963850</v>
      </c>
      <c r="H28" s="40">
        <v>1010</v>
      </c>
      <c r="I28" s="15">
        <f>F28*1.125</f>
        <v>8870.6299999999992</v>
      </c>
      <c r="J28" s="16">
        <f>H28*I28</f>
        <v>8959336.3000000007</v>
      </c>
    </row>
    <row r="29" spans="1:10" ht="37.700000000000003" customHeight="1" x14ac:dyDescent="0.2">
      <c r="A29" s="220"/>
      <c r="B29" s="217"/>
      <c r="C29" s="217"/>
      <c r="D29" s="14" t="s">
        <v>57</v>
      </c>
      <c r="E29" s="44">
        <v>80</v>
      </c>
      <c r="F29" s="15">
        <v>7885</v>
      </c>
      <c r="G29" s="15">
        <f>E29*F29</f>
        <v>630800</v>
      </c>
      <c r="H29" s="40">
        <v>80</v>
      </c>
      <c r="I29" s="15">
        <f>F29*1.125</f>
        <v>8870.6299999999992</v>
      </c>
      <c r="J29" s="16">
        <f>H29*I29</f>
        <v>709650.4</v>
      </c>
    </row>
    <row r="30" spans="1:10" ht="27.2" customHeight="1" x14ac:dyDescent="0.2">
      <c r="A30" s="220"/>
      <c r="B30" s="217"/>
      <c r="C30" s="218"/>
      <c r="D30" s="14" t="s">
        <v>33</v>
      </c>
      <c r="E30" s="44">
        <v>1360</v>
      </c>
      <c r="F30" s="15">
        <v>7885</v>
      </c>
      <c r="G30" s="15">
        <f>E30*F30</f>
        <v>10723600</v>
      </c>
      <c r="H30" s="40">
        <v>1360</v>
      </c>
      <c r="I30" s="15">
        <f>F30*1.125</f>
        <v>8870.6299999999992</v>
      </c>
      <c r="J30" s="16">
        <f>H30*I30</f>
        <v>12064056.800000001</v>
      </c>
    </row>
    <row r="31" spans="1:10" x14ac:dyDescent="0.2">
      <c r="A31" s="220"/>
      <c r="B31" s="217"/>
      <c r="C31" s="19" t="s">
        <v>3</v>
      </c>
      <c r="D31" s="14"/>
      <c r="E31" s="45">
        <f>SUM(E28:E30)</f>
        <v>2450</v>
      </c>
      <c r="F31" s="15"/>
      <c r="G31" s="23">
        <f>SUM(G28:G30)</f>
        <v>19318250</v>
      </c>
      <c r="H31" s="41">
        <f>SUM(H28:H30)</f>
        <v>2450</v>
      </c>
      <c r="I31" s="15"/>
      <c r="J31" s="35">
        <f>SUM(J28:J30)</f>
        <v>21733043.5</v>
      </c>
    </row>
    <row r="32" spans="1:10" ht="32.25" customHeight="1" x14ac:dyDescent="0.2">
      <c r="A32" s="220"/>
      <c r="B32" s="217"/>
      <c r="C32" s="216" t="s">
        <v>11</v>
      </c>
      <c r="D32" s="14" t="s">
        <v>56</v>
      </c>
      <c r="E32" s="44">
        <v>208</v>
      </c>
      <c r="F32" s="15">
        <v>6102</v>
      </c>
      <c r="G32" s="15">
        <f>E32*F32</f>
        <v>1269216</v>
      </c>
      <c r="H32" s="40">
        <v>208</v>
      </c>
      <c r="I32" s="15">
        <f>F32*1.125</f>
        <v>6864.75</v>
      </c>
      <c r="J32" s="16">
        <f>H32*I32</f>
        <v>1427868</v>
      </c>
    </row>
    <row r="33" spans="1:10" ht="36" customHeight="1" x14ac:dyDescent="0.2">
      <c r="A33" s="220"/>
      <c r="B33" s="217"/>
      <c r="C33" s="217"/>
      <c r="D33" s="14" t="s">
        <v>57</v>
      </c>
      <c r="E33" s="44">
        <v>39</v>
      </c>
      <c r="F33" s="15">
        <v>6102</v>
      </c>
      <c r="G33" s="15">
        <f>E33*F33</f>
        <v>237978</v>
      </c>
      <c r="H33" s="40">
        <v>39</v>
      </c>
      <c r="I33" s="15">
        <f>F33*1.125</f>
        <v>6864.75</v>
      </c>
      <c r="J33" s="16">
        <f>H33*I33</f>
        <v>267725.25</v>
      </c>
    </row>
    <row r="34" spans="1:10" ht="24" customHeight="1" x14ac:dyDescent="0.2">
      <c r="A34" s="220"/>
      <c r="B34" s="217"/>
      <c r="C34" s="218"/>
      <c r="D34" s="14" t="s">
        <v>34</v>
      </c>
      <c r="E34" s="44">
        <v>1020</v>
      </c>
      <c r="F34" s="15">
        <v>6102</v>
      </c>
      <c r="G34" s="15">
        <f>E34*F34</f>
        <v>6224040</v>
      </c>
      <c r="H34" s="40">
        <v>1020</v>
      </c>
      <c r="I34" s="15">
        <f>F34*1.125</f>
        <v>6864.75</v>
      </c>
      <c r="J34" s="16">
        <f>H34*I34</f>
        <v>7002045</v>
      </c>
    </row>
    <row r="35" spans="1:10" x14ac:dyDescent="0.2">
      <c r="A35" s="220"/>
      <c r="B35" s="217"/>
      <c r="C35" s="19" t="s">
        <v>3</v>
      </c>
      <c r="D35" s="14"/>
      <c r="E35" s="45">
        <f>SUM(E32:E34)</f>
        <v>1267</v>
      </c>
      <c r="F35" s="15"/>
      <c r="G35" s="23">
        <f>SUM(G32:G34)</f>
        <v>7731234</v>
      </c>
      <c r="H35" s="41">
        <f>SUM(H32:H34)</f>
        <v>1267</v>
      </c>
      <c r="I35" s="15"/>
      <c r="J35" s="35">
        <f>SUM(J32:J34)</f>
        <v>8697638.25</v>
      </c>
    </row>
    <row r="36" spans="1:10" ht="39" customHeight="1" x14ac:dyDescent="0.2">
      <c r="A36" s="220"/>
      <c r="B36" s="217"/>
      <c r="C36" s="216" t="s">
        <v>7</v>
      </c>
      <c r="D36" s="14" t="s">
        <v>56</v>
      </c>
      <c r="E36" s="44">
        <v>201</v>
      </c>
      <c r="F36" s="15">
        <v>5342</v>
      </c>
      <c r="G36" s="15">
        <f>E36*F36</f>
        <v>1073742</v>
      </c>
      <c r="H36" s="40">
        <v>201</v>
      </c>
      <c r="I36" s="15">
        <f>F36*1.125</f>
        <v>6009.75</v>
      </c>
      <c r="J36" s="16">
        <f>H36*I36</f>
        <v>1207959.75</v>
      </c>
    </row>
    <row r="37" spans="1:10" ht="39" customHeight="1" x14ac:dyDescent="0.2">
      <c r="A37" s="220"/>
      <c r="B37" s="217"/>
      <c r="C37" s="217"/>
      <c r="D37" s="14" t="s">
        <v>57</v>
      </c>
      <c r="E37" s="44">
        <v>42</v>
      </c>
      <c r="F37" s="15">
        <v>5342</v>
      </c>
      <c r="G37" s="15">
        <f>E37*F37</f>
        <v>224364</v>
      </c>
      <c r="H37" s="40">
        <v>42</v>
      </c>
      <c r="I37" s="15">
        <f>F37*1.125</f>
        <v>6009.75</v>
      </c>
      <c r="J37" s="16">
        <f>H37*I37</f>
        <v>252409.5</v>
      </c>
    </row>
    <row r="38" spans="1:10" ht="27.75" customHeight="1" x14ac:dyDescent="0.2">
      <c r="A38" s="220"/>
      <c r="B38" s="217"/>
      <c r="C38" s="218"/>
      <c r="D38" s="14" t="s">
        <v>35</v>
      </c>
      <c r="E38" s="44">
        <v>1250</v>
      </c>
      <c r="F38" s="15">
        <v>5342</v>
      </c>
      <c r="G38" s="15">
        <f>E38*F38</f>
        <v>6677500</v>
      </c>
      <c r="H38" s="40">
        <v>1250</v>
      </c>
      <c r="I38" s="15">
        <f>F38*1.125</f>
        <v>6009.75</v>
      </c>
      <c r="J38" s="16">
        <f>H38*I38</f>
        <v>7512187.5</v>
      </c>
    </row>
    <row r="39" spans="1:10" x14ac:dyDescent="0.2">
      <c r="A39" s="220"/>
      <c r="B39" s="217"/>
      <c r="C39" s="19" t="s">
        <v>3</v>
      </c>
      <c r="D39" s="14"/>
      <c r="E39" s="45">
        <f>SUM(E36:E38)</f>
        <v>1493</v>
      </c>
      <c r="F39" s="15"/>
      <c r="G39" s="23">
        <f>SUM(G36:G38)</f>
        <v>7975606</v>
      </c>
      <c r="H39" s="41">
        <f>SUM(H36:H38)</f>
        <v>1493</v>
      </c>
      <c r="I39" s="15"/>
      <c r="J39" s="35">
        <f>SUM(J36:J38)</f>
        <v>8972556.75</v>
      </c>
    </row>
    <row r="40" spans="1:10" ht="36.75" customHeight="1" x14ac:dyDescent="0.2">
      <c r="A40" s="220"/>
      <c r="B40" s="217"/>
      <c r="C40" s="216" t="s">
        <v>12</v>
      </c>
      <c r="D40" s="14" t="s">
        <v>56</v>
      </c>
      <c r="E40" s="44">
        <v>336</v>
      </c>
      <c r="F40" s="15">
        <v>6238</v>
      </c>
      <c r="G40" s="15">
        <f>E40*F40</f>
        <v>2095968</v>
      </c>
      <c r="H40" s="40">
        <v>336</v>
      </c>
      <c r="I40" s="15">
        <f>F40*1.125</f>
        <v>7017.75</v>
      </c>
      <c r="J40" s="16">
        <f>H40*I40</f>
        <v>2357964</v>
      </c>
    </row>
    <row r="41" spans="1:10" ht="35.25" customHeight="1" x14ac:dyDescent="0.2">
      <c r="A41" s="220"/>
      <c r="B41" s="217"/>
      <c r="C41" s="217"/>
      <c r="D41" s="14" t="s">
        <v>57</v>
      </c>
      <c r="E41" s="44">
        <v>49</v>
      </c>
      <c r="F41" s="15">
        <v>6238</v>
      </c>
      <c r="G41" s="15">
        <f>E41*F41</f>
        <v>305662</v>
      </c>
      <c r="H41" s="40">
        <v>49</v>
      </c>
      <c r="I41" s="15">
        <f>F41*1.125</f>
        <v>7017.75</v>
      </c>
      <c r="J41" s="16">
        <f>H41*I41</f>
        <v>343869.75</v>
      </c>
    </row>
    <row r="42" spans="1:10" ht="27.75" customHeight="1" x14ac:dyDescent="0.2">
      <c r="A42" s="220"/>
      <c r="B42" s="217"/>
      <c r="C42" s="218"/>
      <c r="D42" s="14" t="s">
        <v>36</v>
      </c>
      <c r="E42" s="44">
        <v>920</v>
      </c>
      <c r="F42" s="15">
        <v>6238</v>
      </c>
      <c r="G42" s="15">
        <f>E42*F42</f>
        <v>5738960</v>
      </c>
      <c r="H42" s="40">
        <v>920</v>
      </c>
      <c r="I42" s="15">
        <f>F42*1.125</f>
        <v>7017.75</v>
      </c>
      <c r="J42" s="16">
        <f>H42*I42</f>
        <v>6456330</v>
      </c>
    </row>
    <row r="43" spans="1:10" x14ac:dyDescent="0.2">
      <c r="A43" s="220"/>
      <c r="B43" s="217"/>
      <c r="C43" s="19" t="s">
        <v>3</v>
      </c>
      <c r="D43" s="14"/>
      <c r="E43" s="45">
        <f>SUM(E40:E42)</f>
        <v>1305</v>
      </c>
      <c r="F43" s="15"/>
      <c r="G43" s="23">
        <f>SUM(G40:G42)</f>
        <v>8140590</v>
      </c>
      <c r="H43" s="41">
        <f>SUM(H40:H42)</f>
        <v>1305</v>
      </c>
      <c r="I43" s="15"/>
      <c r="J43" s="35">
        <f>SUM(J40:J42)</f>
        <v>9158163.75</v>
      </c>
    </row>
    <row r="44" spans="1:10" ht="37.700000000000003" customHeight="1" x14ac:dyDescent="0.2">
      <c r="A44" s="220"/>
      <c r="B44" s="217"/>
      <c r="C44" s="216" t="s">
        <v>13</v>
      </c>
      <c r="D44" s="14" t="s">
        <v>56</v>
      </c>
      <c r="E44" s="44">
        <v>1440</v>
      </c>
      <c r="F44" s="15">
        <v>8577</v>
      </c>
      <c r="G44" s="15">
        <f>E44*F44</f>
        <v>12350880</v>
      </c>
      <c r="H44" s="40">
        <v>1440</v>
      </c>
      <c r="I44" s="15">
        <f>F44*1.125</f>
        <v>9649.1299999999992</v>
      </c>
      <c r="J44" s="16">
        <f>H44*I44</f>
        <v>13894747.199999999</v>
      </c>
    </row>
    <row r="45" spans="1:10" ht="32.25" customHeight="1" x14ac:dyDescent="0.2">
      <c r="A45" s="220"/>
      <c r="B45" s="217"/>
      <c r="C45" s="217"/>
      <c r="D45" s="14" t="s">
        <v>57</v>
      </c>
      <c r="E45" s="44">
        <v>102</v>
      </c>
      <c r="F45" s="15">
        <v>8577</v>
      </c>
      <c r="G45" s="15">
        <f>E45*F45</f>
        <v>874854</v>
      </c>
      <c r="H45" s="40">
        <v>102</v>
      </c>
      <c r="I45" s="15">
        <f>F45*1.125</f>
        <v>9649.1299999999992</v>
      </c>
      <c r="J45" s="16">
        <f>H45*I45</f>
        <v>984211.26</v>
      </c>
    </row>
    <row r="46" spans="1:10" ht="25.5" customHeight="1" x14ac:dyDescent="0.2">
      <c r="A46" s="220"/>
      <c r="B46" s="217"/>
      <c r="C46" s="218"/>
      <c r="D46" s="14" t="s">
        <v>37</v>
      </c>
      <c r="E46" s="44">
        <v>1800</v>
      </c>
      <c r="F46" s="15">
        <v>8577</v>
      </c>
      <c r="G46" s="15">
        <f>E46*F46</f>
        <v>15438600</v>
      </c>
      <c r="H46" s="40">
        <v>1820</v>
      </c>
      <c r="I46" s="15">
        <f>F46*1.125</f>
        <v>9649.1299999999992</v>
      </c>
      <c r="J46" s="16">
        <f>H46*I46</f>
        <v>17561416.600000001</v>
      </c>
    </row>
    <row r="47" spans="1:10" x14ac:dyDescent="0.2">
      <c r="A47" s="220"/>
      <c r="B47" s="217"/>
      <c r="C47" s="19" t="s">
        <v>3</v>
      </c>
      <c r="D47" s="14"/>
      <c r="E47" s="45">
        <f>SUM(E44:E46)</f>
        <v>3342</v>
      </c>
      <c r="F47" s="15"/>
      <c r="G47" s="23">
        <f>SUM(G44:G46)</f>
        <v>28664334</v>
      </c>
      <c r="H47" s="41">
        <f>SUM(H44:H46)</f>
        <v>3362</v>
      </c>
      <c r="I47" s="15"/>
      <c r="J47" s="35">
        <f>SUM(J44:J46)</f>
        <v>32440375.059999999</v>
      </c>
    </row>
    <row r="48" spans="1:10" ht="36" customHeight="1" x14ac:dyDescent="0.2">
      <c r="A48" s="220"/>
      <c r="B48" s="217"/>
      <c r="C48" s="216" t="s">
        <v>14</v>
      </c>
      <c r="D48" s="14" t="s">
        <v>56</v>
      </c>
      <c r="E48" s="44">
        <v>314</v>
      </c>
      <c r="F48" s="15">
        <v>8724</v>
      </c>
      <c r="G48" s="15">
        <f>E48*F48</f>
        <v>2739336</v>
      </c>
      <c r="H48" s="40">
        <v>314</v>
      </c>
      <c r="I48" s="15">
        <f>F48*1.125</f>
        <v>9814.5</v>
      </c>
      <c r="J48" s="16">
        <f>H48*I48</f>
        <v>3081753</v>
      </c>
    </row>
    <row r="49" spans="1:10" ht="35.25" customHeight="1" x14ac:dyDescent="0.2">
      <c r="A49" s="220"/>
      <c r="B49" s="217"/>
      <c r="C49" s="217"/>
      <c r="D49" s="14" t="s">
        <v>57</v>
      </c>
      <c r="E49" s="44">
        <v>80</v>
      </c>
      <c r="F49" s="15">
        <v>8724</v>
      </c>
      <c r="G49" s="15">
        <f>E49*F49</f>
        <v>697920</v>
      </c>
      <c r="H49" s="40">
        <v>80</v>
      </c>
      <c r="I49" s="15">
        <f>F49*1.125</f>
        <v>9814.5</v>
      </c>
      <c r="J49" s="16">
        <f>H49*I49</f>
        <v>785160</v>
      </c>
    </row>
    <row r="50" spans="1:10" ht="26.25" customHeight="1" x14ac:dyDescent="0.2">
      <c r="A50" s="220"/>
      <c r="B50" s="217"/>
      <c r="C50" s="218"/>
      <c r="D50" s="14" t="s">
        <v>38</v>
      </c>
      <c r="E50" s="44">
        <v>1430</v>
      </c>
      <c r="F50" s="15">
        <v>8724</v>
      </c>
      <c r="G50" s="15">
        <f>E50*F50</f>
        <v>12475320</v>
      </c>
      <c r="H50" s="40">
        <v>1450</v>
      </c>
      <c r="I50" s="15">
        <f>F50*1.125</f>
        <v>9814.5</v>
      </c>
      <c r="J50" s="16">
        <f>H50*I50</f>
        <v>14231025</v>
      </c>
    </row>
    <row r="51" spans="1:10" x14ac:dyDescent="0.2">
      <c r="A51" s="220"/>
      <c r="B51" s="217"/>
      <c r="C51" s="19" t="s">
        <v>3</v>
      </c>
      <c r="D51" s="14"/>
      <c r="E51" s="45">
        <f>SUM(E48:E50)</f>
        <v>1824</v>
      </c>
      <c r="F51" s="15"/>
      <c r="G51" s="23">
        <f>SUM(G48:G50)</f>
        <v>15912576</v>
      </c>
      <c r="H51" s="41">
        <f>SUM(H48:H50)</f>
        <v>1844</v>
      </c>
      <c r="I51" s="15"/>
      <c r="J51" s="35">
        <f>SUM(J48:J50)</f>
        <v>18097938</v>
      </c>
    </row>
    <row r="52" spans="1:10" ht="34.5" customHeight="1" x14ac:dyDescent="0.2">
      <c r="A52" s="220"/>
      <c r="B52" s="217"/>
      <c r="C52" s="216" t="s">
        <v>15</v>
      </c>
      <c r="D52" s="14" t="s">
        <v>56</v>
      </c>
      <c r="E52" s="44">
        <v>336</v>
      </c>
      <c r="F52" s="15">
        <v>9006</v>
      </c>
      <c r="G52" s="15">
        <f>E52*F52</f>
        <v>3026016</v>
      </c>
      <c r="H52" s="40">
        <v>336</v>
      </c>
      <c r="I52" s="15">
        <f>F52*1.125</f>
        <v>10131.75</v>
      </c>
      <c r="J52" s="16">
        <f>H52*I52</f>
        <v>3404268</v>
      </c>
    </row>
    <row r="53" spans="1:10" ht="35.25" customHeight="1" x14ac:dyDescent="0.2">
      <c r="A53" s="220"/>
      <c r="B53" s="217"/>
      <c r="C53" s="217"/>
      <c r="D53" s="14" t="s">
        <v>57</v>
      </c>
      <c r="E53" s="44">
        <v>21</v>
      </c>
      <c r="F53" s="15">
        <v>9006</v>
      </c>
      <c r="G53" s="15">
        <f>E53*F53</f>
        <v>189126</v>
      </c>
      <c r="H53" s="40">
        <v>21</v>
      </c>
      <c r="I53" s="15">
        <f>F53*1.125</f>
        <v>10131.75</v>
      </c>
      <c r="J53" s="16">
        <f>H53*I53</f>
        <v>212766.75</v>
      </c>
    </row>
    <row r="54" spans="1:10" ht="23.45" customHeight="1" x14ac:dyDescent="0.2">
      <c r="A54" s="220"/>
      <c r="B54" s="217"/>
      <c r="C54" s="218"/>
      <c r="D54" s="14" t="s">
        <v>39</v>
      </c>
      <c r="E54" s="44">
        <v>1120</v>
      </c>
      <c r="F54" s="15">
        <v>9006</v>
      </c>
      <c r="G54" s="15">
        <f>E54*F54</f>
        <v>10086720</v>
      </c>
      <c r="H54" s="40">
        <v>1120</v>
      </c>
      <c r="I54" s="15">
        <f>F54*1.125</f>
        <v>10131.75</v>
      </c>
      <c r="J54" s="16">
        <f>H54*I54</f>
        <v>11347560</v>
      </c>
    </row>
    <row r="55" spans="1:10" x14ac:dyDescent="0.2">
      <c r="A55" s="220"/>
      <c r="B55" s="218"/>
      <c r="C55" s="19" t="s">
        <v>3</v>
      </c>
      <c r="D55" s="14"/>
      <c r="E55" s="45">
        <f>SUM(E52:E54)</f>
        <v>1477</v>
      </c>
      <c r="F55" s="15"/>
      <c r="G55" s="23">
        <f>SUM(G52:G54)</f>
        <v>13301862</v>
      </c>
      <c r="H55" s="41">
        <f>SUM(H52:H54)</f>
        <v>1477</v>
      </c>
      <c r="I55" s="15"/>
      <c r="J55" s="35">
        <f>SUM(J52:J54)</f>
        <v>14964594.75</v>
      </c>
    </row>
    <row r="56" spans="1:10" x14ac:dyDescent="0.2">
      <c r="A56" s="223"/>
      <c r="B56" s="22" t="s">
        <v>3</v>
      </c>
      <c r="C56" s="21"/>
      <c r="D56" s="14"/>
      <c r="E56" s="45">
        <f>E27+E31+E35+E39+E43+E47+E51+E55</f>
        <v>14828</v>
      </c>
      <c r="F56" s="15"/>
      <c r="G56" s="23">
        <f>G27+G31+G35+G39+G43+G47+G51+G55</f>
        <v>114828632</v>
      </c>
      <c r="H56" s="41">
        <f>H27+H31+H35+H39+H43+H47+H51+H55</f>
        <v>14868</v>
      </c>
      <c r="I56" s="15"/>
      <c r="J56" s="35">
        <f>J27+J31+J35+J39+J43+J47+J51+J55</f>
        <v>129571512.56</v>
      </c>
    </row>
    <row r="57" spans="1:10" ht="22.5" customHeight="1" x14ac:dyDescent="0.2">
      <c r="A57" s="219">
        <v>3</v>
      </c>
      <c r="B57" s="221" t="s">
        <v>16</v>
      </c>
      <c r="C57" s="24" t="s">
        <v>17</v>
      </c>
      <c r="D57" s="24" t="s">
        <v>53</v>
      </c>
      <c r="E57" s="46">
        <v>591</v>
      </c>
      <c r="F57" s="15">
        <v>2806.97</v>
      </c>
      <c r="G57" s="15">
        <f>E57*F57</f>
        <v>1658919.27</v>
      </c>
      <c r="H57" s="42">
        <v>760</v>
      </c>
      <c r="I57" s="15">
        <f>F57*1.125</f>
        <v>3157.84</v>
      </c>
      <c r="J57" s="16">
        <f>H57*I57</f>
        <v>2399958.4</v>
      </c>
    </row>
    <row r="58" spans="1:10" x14ac:dyDescent="0.2">
      <c r="A58" s="220"/>
      <c r="B58" s="217"/>
      <c r="C58" s="19" t="s">
        <v>3</v>
      </c>
      <c r="D58" s="14"/>
      <c r="E58" s="45">
        <f>E57</f>
        <v>591</v>
      </c>
      <c r="F58" s="15"/>
      <c r="G58" s="23">
        <f>G57</f>
        <v>1658919.27</v>
      </c>
      <c r="H58" s="41">
        <f>H57</f>
        <v>760</v>
      </c>
      <c r="I58" s="15"/>
      <c r="J58" s="35">
        <f>J57</f>
        <v>2399958.4</v>
      </c>
    </row>
    <row r="59" spans="1:10" ht="35.25" customHeight="1" x14ac:dyDescent="0.2">
      <c r="A59" s="220"/>
      <c r="B59" s="217"/>
      <c r="C59" s="216" t="s">
        <v>18</v>
      </c>
      <c r="D59" s="14" t="s">
        <v>56</v>
      </c>
      <c r="E59" s="44">
        <v>12</v>
      </c>
      <c r="F59" s="15">
        <v>2745.16</v>
      </c>
      <c r="G59" s="15">
        <f>E59*F59</f>
        <v>32941.919999999998</v>
      </c>
      <c r="H59" s="40">
        <v>12</v>
      </c>
      <c r="I59" s="15">
        <f>F59*1.125</f>
        <v>3088.31</v>
      </c>
      <c r="J59" s="16">
        <f>H59*I59</f>
        <v>37059.72</v>
      </c>
    </row>
    <row r="60" spans="1:10" ht="25.5" customHeight="1" x14ac:dyDescent="0.2">
      <c r="A60" s="220"/>
      <c r="B60" s="217"/>
      <c r="C60" s="218"/>
      <c r="D60" s="14" t="s">
        <v>40</v>
      </c>
      <c r="E60" s="44">
        <v>1038</v>
      </c>
      <c r="F60" s="15">
        <v>2745.16</v>
      </c>
      <c r="G60" s="15">
        <f>E60*F60</f>
        <v>2849476.08</v>
      </c>
      <c r="H60" s="40">
        <v>1360</v>
      </c>
      <c r="I60" s="15">
        <f>F60*1.125</f>
        <v>3088.31</v>
      </c>
      <c r="J60" s="16">
        <f>H60*I60</f>
        <v>4200101.5999999996</v>
      </c>
    </row>
    <row r="61" spans="1:10" x14ac:dyDescent="0.2">
      <c r="A61" s="220"/>
      <c r="B61" s="217"/>
      <c r="C61" s="19" t="s">
        <v>3</v>
      </c>
      <c r="D61" s="14"/>
      <c r="E61" s="45">
        <f>SUM(E59:E60)</f>
        <v>1050</v>
      </c>
      <c r="F61" s="15"/>
      <c r="G61" s="23">
        <f>SUM(G59:G60)</f>
        <v>2882418</v>
      </c>
      <c r="H61" s="41">
        <f>SUM(H59:H60)</f>
        <v>1372</v>
      </c>
      <c r="I61" s="15"/>
      <c r="J61" s="35">
        <f>SUM(J59:J60)</f>
        <v>4237161.32</v>
      </c>
    </row>
    <row r="62" spans="1:10" ht="34.5" customHeight="1" x14ac:dyDescent="0.2">
      <c r="A62" s="220"/>
      <c r="B62" s="217"/>
      <c r="C62" s="216" t="s">
        <v>19</v>
      </c>
      <c r="D62" s="14" t="s">
        <v>56</v>
      </c>
      <c r="E62" s="44">
        <v>660</v>
      </c>
      <c r="F62" s="15">
        <v>2602.0500000000002</v>
      </c>
      <c r="G62" s="15">
        <f>E62*F62</f>
        <v>1717353</v>
      </c>
      <c r="H62" s="40">
        <v>660</v>
      </c>
      <c r="I62" s="15">
        <f>F62*1.125</f>
        <v>2927.31</v>
      </c>
      <c r="J62" s="16">
        <f>H62*I62</f>
        <v>1932024.6</v>
      </c>
    </row>
    <row r="63" spans="1:10" ht="34.5" customHeight="1" x14ac:dyDescent="0.2">
      <c r="A63" s="220"/>
      <c r="B63" s="217"/>
      <c r="C63" s="217"/>
      <c r="D63" s="14" t="s">
        <v>58</v>
      </c>
      <c r="E63" s="44">
        <v>120</v>
      </c>
      <c r="F63" s="15">
        <v>2602.0500000000002</v>
      </c>
      <c r="G63" s="15">
        <f>E63*F63</f>
        <v>312246</v>
      </c>
      <c r="H63" s="40">
        <v>120</v>
      </c>
      <c r="I63" s="15">
        <f>F63*1.125</f>
        <v>2927.31</v>
      </c>
      <c r="J63" s="16">
        <f>H63*I63</f>
        <v>351277.2</v>
      </c>
    </row>
    <row r="64" spans="1:10" ht="23.45" customHeight="1" x14ac:dyDescent="0.2">
      <c r="A64" s="220"/>
      <c r="B64" s="217"/>
      <c r="C64" s="218"/>
      <c r="D64" s="14" t="s">
        <v>41</v>
      </c>
      <c r="E64" s="44">
        <v>1110</v>
      </c>
      <c r="F64" s="15">
        <v>2602.0500000000002</v>
      </c>
      <c r="G64" s="15">
        <f>E64*F64</f>
        <v>2888275.5</v>
      </c>
      <c r="H64" s="40">
        <v>1120</v>
      </c>
      <c r="I64" s="15">
        <f>F64*1.125</f>
        <v>2927.31</v>
      </c>
      <c r="J64" s="16">
        <f>H64*I64</f>
        <v>3278587.2</v>
      </c>
    </row>
    <row r="65" spans="1:10" x14ac:dyDescent="0.2">
      <c r="A65" s="220"/>
      <c r="B65" s="217"/>
      <c r="C65" s="19" t="s">
        <v>3</v>
      </c>
      <c r="D65" s="14"/>
      <c r="E65" s="45">
        <f>SUM(E62:E64)</f>
        <v>1890</v>
      </c>
      <c r="F65" s="15"/>
      <c r="G65" s="23">
        <f>SUM(G62:G64)</f>
        <v>4917874.5</v>
      </c>
      <c r="H65" s="41">
        <f>SUM(H62:H64)</f>
        <v>1900</v>
      </c>
      <c r="I65" s="15"/>
      <c r="J65" s="35">
        <f>SUM(J62:J64)</f>
        <v>5561889</v>
      </c>
    </row>
    <row r="66" spans="1:10" ht="24" customHeight="1" x14ac:dyDescent="0.2">
      <c r="A66" s="220"/>
      <c r="B66" s="217"/>
      <c r="C66" s="13" t="s">
        <v>20</v>
      </c>
      <c r="D66" s="14" t="s">
        <v>42</v>
      </c>
      <c r="E66" s="44">
        <v>120</v>
      </c>
      <c r="F66" s="15">
        <v>2721.47</v>
      </c>
      <c r="G66" s="15">
        <f>E66*F66</f>
        <v>326576.40000000002</v>
      </c>
      <c r="H66" s="40">
        <v>120</v>
      </c>
      <c r="I66" s="15">
        <f>F66*1.125</f>
        <v>3061.65</v>
      </c>
      <c r="J66" s="16">
        <f>H66*I66</f>
        <v>367398</v>
      </c>
    </row>
    <row r="67" spans="1:10" x14ac:dyDescent="0.2">
      <c r="A67" s="220"/>
      <c r="B67" s="217"/>
      <c r="C67" s="19" t="s">
        <v>3</v>
      </c>
      <c r="D67" s="14"/>
      <c r="E67" s="45">
        <f>SUM(E66)</f>
        <v>120</v>
      </c>
      <c r="F67" s="15"/>
      <c r="G67" s="23">
        <f>SUM(G66)</f>
        <v>326576.40000000002</v>
      </c>
      <c r="H67" s="41">
        <f>SUM(H66)</f>
        <v>120</v>
      </c>
      <c r="I67" s="15"/>
      <c r="J67" s="35">
        <f>SUM(J66)</f>
        <v>367398</v>
      </c>
    </row>
    <row r="68" spans="1:10" ht="36" customHeight="1" x14ac:dyDescent="0.2">
      <c r="A68" s="220"/>
      <c r="B68" s="217"/>
      <c r="C68" s="216" t="s">
        <v>21</v>
      </c>
      <c r="D68" s="14" t="s">
        <v>56</v>
      </c>
      <c r="E68" s="44">
        <v>200</v>
      </c>
      <c r="F68" s="15">
        <v>3827.22</v>
      </c>
      <c r="G68" s="15">
        <f>E68*F68</f>
        <v>765444</v>
      </c>
      <c r="H68" s="40">
        <v>200</v>
      </c>
      <c r="I68" s="15">
        <f>F68*1.125</f>
        <v>4305.62</v>
      </c>
      <c r="J68" s="16">
        <f>H68*I68</f>
        <v>861124</v>
      </c>
    </row>
    <row r="69" spans="1:10" ht="33.950000000000003" customHeight="1" x14ac:dyDescent="0.2">
      <c r="A69" s="220"/>
      <c r="B69" s="217"/>
      <c r="C69" s="217"/>
      <c r="D69" s="14" t="s">
        <v>58</v>
      </c>
      <c r="E69" s="44">
        <v>50</v>
      </c>
      <c r="F69" s="15">
        <v>3827.22</v>
      </c>
      <c r="G69" s="15">
        <f>E69*F69</f>
        <v>191361</v>
      </c>
      <c r="H69" s="40">
        <v>50</v>
      </c>
      <c r="I69" s="15">
        <f>F69*1.125</f>
        <v>4305.62</v>
      </c>
      <c r="J69" s="16">
        <f>H69*I69</f>
        <v>215281</v>
      </c>
    </row>
    <row r="70" spans="1:10" ht="21" customHeight="1" x14ac:dyDescent="0.2">
      <c r="A70" s="220"/>
      <c r="B70" s="217"/>
      <c r="C70" s="218"/>
      <c r="D70" s="14" t="s">
        <v>43</v>
      </c>
      <c r="E70" s="44">
        <v>570</v>
      </c>
      <c r="F70" s="15">
        <v>3827.22</v>
      </c>
      <c r="G70" s="15">
        <f>E70*F70</f>
        <v>2181515.4</v>
      </c>
      <c r="H70" s="40">
        <v>680</v>
      </c>
      <c r="I70" s="15">
        <f>F70*1.125</f>
        <v>4305.62</v>
      </c>
      <c r="J70" s="16">
        <f>H70*I70</f>
        <v>2927821.6</v>
      </c>
    </row>
    <row r="71" spans="1:10" x14ac:dyDescent="0.2">
      <c r="A71" s="220"/>
      <c r="B71" s="217"/>
      <c r="C71" s="19" t="s">
        <v>3</v>
      </c>
      <c r="D71" s="14"/>
      <c r="E71" s="45">
        <f>SUM(E68:E70)</f>
        <v>820</v>
      </c>
      <c r="F71" s="15"/>
      <c r="G71" s="23">
        <f>SUM(G68:G70)</f>
        <v>3138320.4</v>
      </c>
      <c r="H71" s="41">
        <f>SUM(H68:H70)</f>
        <v>930</v>
      </c>
      <c r="I71" s="15"/>
      <c r="J71" s="35">
        <f>SUM(J68:J70)</f>
        <v>4004226.6</v>
      </c>
    </row>
    <row r="72" spans="1:10" ht="33.950000000000003" customHeight="1" x14ac:dyDescent="0.2">
      <c r="A72" s="220"/>
      <c r="B72" s="217"/>
      <c r="C72" s="216" t="s">
        <v>22</v>
      </c>
      <c r="D72" s="14" t="s">
        <v>56</v>
      </c>
      <c r="E72" s="44">
        <v>60</v>
      </c>
      <c r="F72" s="15">
        <v>3544.17</v>
      </c>
      <c r="G72" s="15">
        <f>E72*F72</f>
        <v>212650.2</v>
      </c>
      <c r="H72" s="40">
        <v>60</v>
      </c>
      <c r="I72" s="15">
        <f>F72*1.125</f>
        <v>3987.19</v>
      </c>
      <c r="J72" s="16">
        <f>H72*I72</f>
        <v>239231.4</v>
      </c>
    </row>
    <row r="73" spans="1:10" ht="32.25" customHeight="1" x14ac:dyDescent="0.2">
      <c r="A73" s="220"/>
      <c r="B73" s="217"/>
      <c r="C73" s="217"/>
      <c r="D73" s="14" t="s">
        <v>58</v>
      </c>
      <c r="E73" s="44">
        <v>30</v>
      </c>
      <c r="F73" s="15">
        <v>3544.17</v>
      </c>
      <c r="G73" s="15">
        <f>E73*F73</f>
        <v>106325.1</v>
      </c>
      <c r="H73" s="40">
        <v>30</v>
      </c>
      <c r="I73" s="15">
        <f>F73*1.125</f>
        <v>3987.19</v>
      </c>
      <c r="J73" s="16">
        <f>H73*I73</f>
        <v>119615.7</v>
      </c>
    </row>
    <row r="74" spans="1:10" ht="27.2" customHeight="1" x14ac:dyDescent="0.2">
      <c r="A74" s="220"/>
      <c r="B74" s="217"/>
      <c r="C74" s="218"/>
      <c r="D74" s="14" t="s">
        <v>44</v>
      </c>
      <c r="E74" s="44">
        <v>716</v>
      </c>
      <c r="F74" s="15">
        <v>3544.17</v>
      </c>
      <c r="G74" s="15">
        <f>E74*F74</f>
        <v>2537625.7200000002</v>
      </c>
      <c r="H74" s="40">
        <v>720</v>
      </c>
      <c r="I74" s="15">
        <f>F74*1.125</f>
        <v>3987.19</v>
      </c>
      <c r="J74" s="16">
        <f>H74*I74</f>
        <v>2870776.8</v>
      </c>
    </row>
    <row r="75" spans="1:10" x14ac:dyDescent="0.2">
      <c r="A75" s="220"/>
      <c r="B75" s="218"/>
      <c r="C75" s="19" t="s">
        <v>3</v>
      </c>
      <c r="D75" s="14"/>
      <c r="E75" s="45">
        <f>SUM(E72:E74)</f>
        <v>806</v>
      </c>
      <c r="F75" s="15"/>
      <c r="G75" s="23">
        <f>SUM(G72:G74)</f>
        <v>2856601.02</v>
      </c>
      <c r="H75" s="41">
        <f>SUM(H72:H74)</f>
        <v>810</v>
      </c>
      <c r="I75" s="15"/>
      <c r="J75" s="35">
        <f>SUM(J72:J74)</f>
        <v>3229623.9</v>
      </c>
    </row>
    <row r="76" spans="1:10" ht="13.5" thickBot="1" x14ac:dyDescent="0.25">
      <c r="A76" s="220"/>
      <c r="B76" s="25" t="s">
        <v>3</v>
      </c>
      <c r="C76" s="26"/>
      <c r="D76" s="27"/>
      <c r="E76" s="47">
        <f>E58+E61+E65+E67+E71+E75</f>
        <v>5277</v>
      </c>
      <c r="F76" s="53"/>
      <c r="G76" s="54">
        <f>G58+G61+G65+G67+G71+G75</f>
        <v>15780709.59</v>
      </c>
      <c r="H76" s="55">
        <f>H58+H61+H65+H67+H71+H75</f>
        <v>5892</v>
      </c>
      <c r="I76" s="53"/>
      <c r="J76" s="56">
        <f>J58+J61+J65+J67+J71+J75</f>
        <v>19800257.219999999</v>
      </c>
    </row>
    <row r="77" spans="1:10" ht="13.5" thickBot="1" x14ac:dyDescent="0.25">
      <c r="A77" s="29" t="s">
        <v>31</v>
      </c>
      <c r="B77" s="30"/>
      <c r="C77" s="31"/>
      <c r="D77" s="32"/>
      <c r="E77" s="48">
        <f>E23+E56+E76</f>
        <v>28574</v>
      </c>
      <c r="F77" s="33"/>
      <c r="G77" s="57">
        <f>G23+G56+G76</f>
        <v>203182213.96000001</v>
      </c>
      <c r="H77" s="48">
        <f>H23+H56+H76</f>
        <v>29814</v>
      </c>
      <c r="I77" s="33"/>
      <c r="J77" s="58">
        <f>J23+J56+J76</f>
        <v>237087158.97999999</v>
      </c>
    </row>
  </sheetData>
  <mergeCells count="23">
    <mergeCell ref="A1:J1"/>
    <mergeCell ref="A4:A23"/>
    <mergeCell ref="B4:B22"/>
    <mergeCell ref="C4:C6"/>
    <mergeCell ref="C8:C10"/>
    <mergeCell ref="C14:C16"/>
    <mergeCell ref="C18:C19"/>
    <mergeCell ref="A24:A56"/>
    <mergeCell ref="C32:C34"/>
    <mergeCell ref="A57:A76"/>
    <mergeCell ref="B57:B75"/>
    <mergeCell ref="C59:C60"/>
    <mergeCell ref="C62:C64"/>
    <mergeCell ref="C68:C70"/>
    <mergeCell ref="C72:C74"/>
    <mergeCell ref="C36:C38"/>
    <mergeCell ref="C40:C42"/>
    <mergeCell ref="C44:C46"/>
    <mergeCell ref="B24:B55"/>
    <mergeCell ref="C24:C26"/>
    <mergeCell ref="C28:C30"/>
    <mergeCell ref="C48:C50"/>
    <mergeCell ref="C52:C54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60" zoomScaleNormal="100" workbookViewId="0">
      <selection activeCell="J27" sqref="J27"/>
    </sheetView>
  </sheetViews>
  <sheetFormatPr defaultRowHeight="15" x14ac:dyDescent="0.2"/>
  <cols>
    <col min="1" max="1" width="3.7109375" style="77" customWidth="1"/>
    <col min="2" max="2" width="24.5703125" style="94" customWidth="1"/>
    <col min="3" max="3" width="15.85546875" style="77" customWidth="1"/>
    <col min="4" max="4" width="65" style="94" customWidth="1"/>
    <col min="5" max="5" width="16.5703125" style="77" bestFit="1" customWidth="1"/>
    <col min="6" max="6" width="18.28515625" style="77" customWidth="1"/>
    <col min="7" max="7" width="23.28515625" style="77" bestFit="1" customWidth="1"/>
    <col min="8" max="8" width="20.140625" style="77" bestFit="1" customWidth="1"/>
    <col min="9" max="9" width="16.5703125" style="77" bestFit="1" customWidth="1"/>
    <col min="10" max="10" width="23.28515625" style="77" bestFit="1" customWidth="1"/>
    <col min="11" max="16384" width="9.140625" style="77"/>
  </cols>
  <sheetData>
    <row r="1" spans="1:10" ht="15.75" x14ac:dyDescent="0.2">
      <c r="A1" s="224" t="s">
        <v>54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16.5" thickBot="1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</row>
    <row r="3" spans="1:10" s="78" customFormat="1" ht="100.5" customHeight="1" x14ac:dyDescent="0.2">
      <c r="A3" s="106" t="s">
        <v>79</v>
      </c>
      <c r="B3" s="107" t="s">
        <v>1</v>
      </c>
      <c r="C3" s="108" t="s">
        <v>0</v>
      </c>
      <c r="D3" s="107" t="s">
        <v>46</v>
      </c>
      <c r="E3" s="107" t="s">
        <v>47</v>
      </c>
      <c r="F3" s="109" t="s">
        <v>48</v>
      </c>
      <c r="G3" s="109" t="s">
        <v>49</v>
      </c>
      <c r="H3" s="107" t="s">
        <v>50</v>
      </c>
      <c r="I3" s="109" t="s">
        <v>51</v>
      </c>
      <c r="J3" s="110" t="s">
        <v>52</v>
      </c>
    </row>
    <row r="4" spans="1:10" ht="33.950000000000003" customHeight="1" x14ac:dyDescent="0.2">
      <c r="A4" s="226">
        <v>1</v>
      </c>
      <c r="B4" s="229" t="s">
        <v>2</v>
      </c>
      <c r="C4" s="79" t="s">
        <v>23</v>
      </c>
      <c r="D4" s="80" t="s">
        <v>24</v>
      </c>
      <c r="E4" s="95">
        <v>590</v>
      </c>
      <c r="F4" s="96">
        <v>1374.11</v>
      </c>
      <c r="G4" s="96">
        <f t="shared" ref="G4:G9" si="0">E4*F4</f>
        <v>810724.9</v>
      </c>
      <c r="H4" s="95">
        <v>590</v>
      </c>
      <c r="I4" s="96">
        <f>F4*1.125</f>
        <v>1545.87</v>
      </c>
      <c r="J4" s="97">
        <f t="shared" ref="J4:J9" si="1">H4*I4</f>
        <v>912063.3</v>
      </c>
    </row>
    <row r="5" spans="1:10" ht="30" x14ac:dyDescent="0.2">
      <c r="A5" s="227"/>
      <c r="B5" s="230"/>
      <c r="C5" s="79" t="s">
        <v>4</v>
      </c>
      <c r="D5" s="81" t="s">
        <v>26</v>
      </c>
      <c r="E5" s="95">
        <v>1100</v>
      </c>
      <c r="F5" s="96">
        <v>2573.8000000000002</v>
      </c>
      <c r="G5" s="96">
        <f t="shared" si="0"/>
        <v>2831180</v>
      </c>
      <c r="H5" s="95">
        <v>1110</v>
      </c>
      <c r="I5" s="96">
        <f t="shared" ref="I5:I25" si="2">F5*1.125</f>
        <v>2895.53</v>
      </c>
      <c r="J5" s="97">
        <f t="shared" si="1"/>
        <v>3214038.3</v>
      </c>
    </row>
    <row r="6" spans="1:10" ht="35.25" customHeight="1" x14ac:dyDescent="0.2">
      <c r="A6" s="227"/>
      <c r="B6" s="230"/>
      <c r="C6" s="82" t="s">
        <v>25</v>
      </c>
      <c r="D6" s="81" t="s">
        <v>27</v>
      </c>
      <c r="E6" s="95">
        <v>800</v>
      </c>
      <c r="F6" s="96">
        <v>12812.39</v>
      </c>
      <c r="G6" s="96">
        <f t="shared" si="0"/>
        <v>10249912</v>
      </c>
      <c r="H6" s="95">
        <v>1180</v>
      </c>
      <c r="I6" s="96">
        <f t="shared" si="2"/>
        <v>14413.94</v>
      </c>
      <c r="J6" s="97">
        <f t="shared" si="1"/>
        <v>17008449.199999999</v>
      </c>
    </row>
    <row r="7" spans="1:10" ht="30" x14ac:dyDescent="0.2">
      <c r="A7" s="227"/>
      <c r="B7" s="230"/>
      <c r="C7" s="79" t="s">
        <v>5</v>
      </c>
      <c r="D7" s="81" t="s">
        <v>28</v>
      </c>
      <c r="E7" s="95">
        <v>2210</v>
      </c>
      <c r="F7" s="96">
        <v>9325</v>
      </c>
      <c r="G7" s="96">
        <f t="shared" si="0"/>
        <v>20608250</v>
      </c>
      <c r="H7" s="95">
        <v>2210</v>
      </c>
      <c r="I7" s="96">
        <f t="shared" si="2"/>
        <v>10490.63</v>
      </c>
      <c r="J7" s="97">
        <f t="shared" si="1"/>
        <v>23184292.300000001</v>
      </c>
    </row>
    <row r="8" spans="1:10" ht="30" x14ac:dyDescent="0.2">
      <c r="A8" s="227"/>
      <c r="B8" s="230"/>
      <c r="C8" s="79" t="s">
        <v>6</v>
      </c>
      <c r="D8" s="81" t="s">
        <v>29</v>
      </c>
      <c r="E8" s="95">
        <v>1510</v>
      </c>
      <c r="F8" s="96">
        <v>15372.06</v>
      </c>
      <c r="G8" s="96">
        <f t="shared" si="0"/>
        <v>23211810.600000001</v>
      </c>
      <c r="H8" s="95">
        <v>1510</v>
      </c>
      <c r="I8" s="96">
        <f t="shared" si="2"/>
        <v>17293.57</v>
      </c>
      <c r="J8" s="97">
        <f t="shared" si="1"/>
        <v>26113290.699999999</v>
      </c>
    </row>
    <row r="9" spans="1:10" ht="30" x14ac:dyDescent="0.2">
      <c r="A9" s="227"/>
      <c r="B9" s="230"/>
      <c r="C9" s="83" t="s">
        <v>7</v>
      </c>
      <c r="D9" s="81" t="s">
        <v>30</v>
      </c>
      <c r="E9" s="95">
        <v>170</v>
      </c>
      <c r="F9" s="96">
        <v>13767.06</v>
      </c>
      <c r="G9" s="96">
        <f t="shared" si="0"/>
        <v>2340400.2000000002</v>
      </c>
      <c r="H9" s="95">
        <v>170</v>
      </c>
      <c r="I9" s="96">
        <f t="shared" si="2"/>
        <v>15487.94</v>
      </c>
      <c r="J9" s="97">
        <f t="shared" si="1"/>
        <v>2632949.7999999998</v>
      </c>
    </row>
    <row r="10" spans="1:10" s="4" customFormat="1" ht="15.75" x14ac:dyDescent="0.25">
      <c r="A10" s="228"/>
      <c r="B10" s="84" t="s">
        <v>3</v>
      </c>
      <c r="C10" s="85"/>
      <c r="D10" s="84"/>
      <c r="E10" s="98">
        <f>SUM(E4:E9)</f>
        <v>6380</v>
      </c>
      <c r="F10" s="99"/>
      <c r="G10" s="98">
        <f>SUM(G4:G9)</f>
        <v>60052277.700000003</v>
      </c>
      <c r="H10" s="98">
        <f>SUM(H4:H9)</f>
        <v>6770</v>
      </c>
      <c r="I10" s="96"/>
      <c r="J10" s="100">
        <f>SUM(J4:J9)</f>
        <v>73065083.599999994</v>
      </c>
    </row>
    <row r="11" spans="1:10" ht="30" x14ac:dyDescent="0.2">
      <c r="A11" s="226">
        <v>2</v>
      </c>
      <c r="B11" s="229" t="s">
        <v>8</v>
      </c>
      <c r="C11" s="79" t="s">
        <v>9</v>
      </c>
      <c r="D11" s="81" t="s">
        <v>32</v>
      </c>
      <c r="E11" s="95">
        <v>1400</v>
      </c>
      <c r="F11" s="96">
        <v>8254</v>
      </c>
      <c r="G11" s="96">
        <f t="shared" ref="G11:G18" si="3">E11*F11</f>
        <v>11555600</v>
      </c>
      <c r="H11" s="95">
        <v>1400</v>
      </c>
      <c r="I11" s="96">
        <f t="shared" si="2"/>
        <v>9285.75</v>
      </c>
      <c r="J11" s="97">
        <f t="shared" ref="J11:J18" si="4">H11*I11</f>
        <v>13000050</v>
      </c>
    </row>
    <row r="12" spans="1:10" ht="30" x14ac:dyDescent="0.2">
      <c r="A12" s="227"/>
      <c r="B12" s="230"/>
      <c r="C12" s="79" t="s">
        <v>10</v>
      </c>
      <c r="D12" s="81" t="s">
        <v>33</v>
      </c>
      <c r="E12" s="95">
        <v>1360</v>
      </c>
      <c r="F12" s="96">
        <v>7885</v>
      </c>
      <c r="G12" s="96">
        <f t="shared" si="3"/>
        <v>10723600</v>
      </c>
      <c r="H12" s="95">
        <v>1360</v>
      </c>
      <c r="I12" s="96">
        <f t="shared" si="2"/>
        <v>8870.6299999999992</v>
      </c>
      <c r="J12" s="97">
        <f t="shared" si="4"/>
        <v>12064056.800000001</v>
      </c>
    </row>
    <row r="13" spans="1:10" ht="30" x14ac:dyDescent="0.2">
      <c r="A13" s="227"/>
      <c r="B13" s="230"/>
      <c r="C13" s="79" t="s">
        <v>11</v>
      </c>
      <c r="D13" s="81" t="s">
        <v>34</v>
      </c>
      <c r="E13" s="95">
        <v>1020</v>
      </c>
      <c r="F13" s="96">
        <v>6102</v>
      </c>
      <c r="G13" s="96">
        <f t="shared" si="3"/>
        <v>6224040</v>
      </c>
      <c r="H13" s="95">
        <v>1020</v>
      </c>
      <c r="I13" s="96">
        <f t="shared" si="2"/>
        <v>6864.75</v>
      </c>
      <c r="J13" s="97">
        <f t="shared" si="4"/>
        <v>7002045</v>
      </c>
    </row>
    <row r="14" spans="1:10" ht="30" x14ac:dyDescent="0.2">
      <c r="A14" s="227"/>
      <c r="B14" s="230"/>
      <c r="C14" s="79" t="s">
        <v>7</v>
      </c>
      <c r="D14" s="81" t="s">
        <v>35</v>
      </c>
      <c r="E14" s="95">
        <v>1250</v>
      </c>
      <c r="F14" s="96">
        <v>5342</v>
      </c>
      <c r="G14" s="96">
        <f t="shared" si="3"/>
        <v>6677500</v>
      </c>
      <c r="H14" s="95">
        <v>1250</v>
      </c>
      <c r="I14" s="96">
        <f t="shared" si="2"/>
        <v>6009.75</v>
      </c>
      <c r="J14" s="97">
        <f t="shared" si="4"/>
        <v>7512187.5</v>
      </c>
    </row>
    <row r="15" spans="1:10" ht="30" x14ac:dyDescent="0.2">
      <c r="A15" s="227"/>
      <c r="B15" s="230"/>
      <c r="C15" s="79" t="s">
        <v>12</v>
      </c>
      <c r="D15" s="81" t="s">
        <v>36</v>
      </c>
      <c r="E15" s="95">
        <v>920</v>
      </c>
      <c r="F15" s="96">
        <v>6238</v>
      </c>
      <c r="G15" s="96">
        <f t="shared" si="3"/>
        <v>5738960</v>
      </c>
      <c r="H15" s="95">
        <v>920</v>
      </c>
      <c r="I15" s="96">
        <f t="shared" si="2"/>
        <v>7017.75</v>
      </c>
      <c r="J15" s="97">
        <f t="shared" si="4"/>
        <v>6456330</v>
      </c>
    </row>
    <row r="16" spans="1:10" ht="30" x14ac:dyDescent="0.2">
      <c r="A16" s="227"/>
      <c r="B16" s="230"/>
      <c r="C16" s="79" t="s">
        <v>13</v>
      </c>
      <c r="D16" s="81" t="s">
        <v>37</v>
      </c>
      <c r="E16" s="95">
        <v>1800</v>
      </c>
      <c r="F16" s="96">
        <v>8577</v>
      </c>
      <c r="G16" s="96">
        <f t="shared" si="3"/>
        <v>15438600</v>
      </c>
      <c r="H16" s="95">
        <v>1820</v>
      </c>
      <c r="I16" s="96">
        <f t="shared" si="2"/>
        <v>9649.1299999999992</v>
      </c>
      <c r="J16" s="97">
        <f t="shared" si="4"/>
        <v>17561416.600000001</v>
      </c>
    </row>
    <row r="17" spans="1:10" ht="30" x14ac:dyDescent="0.2">
      <c r="A17" s="227"/>
      <c r="B17" s="230"/>
      <c r="C17" s="79" t="s">
        <v>14</v>
      </c>
      <c r="D17" s="81" t="s">
        <v>38</v>
      </c>
      <c r="E17" s="95">
        <v>1430</v>
      </c>
      <c r="F17" s="96">
        <v>8724</v>
      </c>
      <c r="G17" s="96">
        <f t="shared" si="3"/>
        <v>12475320</v>
      </c>
      <c r="H17" s="95">
        <v>1450</v>
      </c>
      <c r="I17" s="96">
        <f t="shared" si="2"/>
        <v>9814.5</v>
      </c>
      <c r="J17" s="97">
        <f t="shared" si="4"/>
        <v>14231025</v>
      </c>
    </row>
    <row r="18" spans="1:10" ht="30" x14ac:dyDescent="0.2">
      <c r="A18" s="227"/>
      <c r="B18" s="230"/>
      <c r="C18" s="79" t="s">
        <v>15</v>
      </c>
      <c r="D18" s="81" t="s">
        <v>39</v>
      </c>
      <c r="E18" s="95">
        <v>1120</v>
      </c>
      <c r="F18" s="96">
        <v>9006</v>
      </c>
      <c r="G18" s="96">
        <f t="shared" si="3"/>
        <v>10086720</v>
      </c>
      <c r="H18" s="95">
        <v>1120</v>
      </c>
      <c r="I18" s="96">
        <f t="shared" si="2"/>
        <v>10131.75</v>
      </c>
      <c r="J18" s="97">
        <f t="shared" si="4"/>
        <v>11347560</v>
      </c>
    </row>
    <row r="19" spans="1:10" ht="15.75" x14ac:dyDescent="0.25">
      <c r="A19" s="228"/>
      <c r="B19" s="84" t="s">
        <v>3</v>
      </c>
      <c r="C19" s="83"/>
      <c r="D19" s="81"/>
      <c r="E19" s="98">
        <f>SUM(E11:E18)</f>
        <v>10300</v>
      </c>
      <c r="F19" s="96"/>
      <c r="G19" s="98">
        <f>SUM(G11:G18)</f>
        <v>78920340</v>
      </c>
      <c r="H19" s="98">
        <f>SUM(H11:H18)</f>
        <v>10340</v>
      </c>
      <c r="I19" s="96"/>
      <c r="J19" s="100">
        <f>SUM(J11:J18)</f>
        <v>89174670.900000006</v>
      </c>
    </row>
    <row r="20" spans="1:10" ht="30" x14ac:dyDescent="0.2">
      <c r="A20" s="226">
        <v>3</v>
      </c>
      <c r="B20" s="229" t="s">
        <v>16</v>
      </c>
      <c r="C20" s="86" t="s">
        <v>17</v>
      </c>
      <c r="D20" s="86" t="s">
        <v>53</v>
      </c>
      <c r="E20" s="95">
        <v>591</v>
      </c>
      <c r="F20" s="96">
        <v>2806.97</v>
      </c>
      <c r="G20" s="96">
        <f t="shared" ref="G20:G25" si="5">E20*F20</f>
        <v>1658919.27</v>
      </c>
      <c r="H20" s="95">
        <v>760</v>
      </c>
      <c r="I20" s="96">
        <f t="shared" si="2"/>
        <v>3157.84</v>
      </c>
      <c r="J20" s="97">
        <f t="shared" ref="J20:J25" si="6">H20*I20</f>
        <v>2399958.4</v>
      </c>
    </row>
    <row r="21" spans="1:10" ht="30" x14ac:dyDescent="0.2">
      <c r="A21" s="227"/>
      <c r="B21" s="230"/>
      <c r="C21" s="79" t="s">
        <v>18</v>
      </c>
      <c r="D21" s="81" t="s">
        <v>40</v>
      </c>
      <c r="E21" s="95">
        <v>1038</v>
      </c>
      <c r="F21" s="96">
        <v>2745.16</v>
      </c>
      <c r="G21" s="96">
        <f t="shared" si="5"/>
        <v>2849476.08</v>
      </c>
      <c r="H21" s="95">
        <v>1360</v>
      </c>
      <c r="I21" s="96">
        <f t="shared" si="2"/>
        <v>3088.31</v>
      </c>
      <c r="J21" s="97">
        <f t="shared" si="6"/>
        <v>4200101.5999999996</v>
      </c>
    </row>
    <row r="22" spans="1:10" ht="30" x14ac:dyDescent="0.2">
      <c r="A22" s="227"/>
      <c r="B22" s="230"/>
      <c r="C22" s="79" t="s">
        <v>19</v>
      </c>
      <c r="D22" s="81" t="s">
        <v>41</v>
      </c>
      <c r="E22" s="95">
        <v>1110</v>
      </c>
      <c r="F22" s="96">
        <v>2602.0500000000002</v>
      </c>
      <c r="G22" s="96">
        <f t="shared" si="5"/>
        <v>2888275.5</v>
      </c>
      <c r="H22" s="95">
        <v>1120</v>
      </c>
      <c r="I22" s="96">
        <f t="shared" si="2"/>
        <v>2927.31</v>
      </c>
      <c r="J22" s="97">
        <f t="shared" si="6"/>
        <v>3278587.2</v>
      </c>
    </row>
    <row r="23" spans="1:10" ht="30" x14ac:dyDescent="0.2">
      <c r="A23" s="227"/>
      <c r="B23" s="230"/>
      <c r="C23" s="79" t="s">
        <v>20</v>
      </c>
      <c r="D23" s="81" t="s">
        <v>42</v>
      </c>
      <c r="E23" s="95">
        <v>120</v>
      </c>
      <c r="F23" s="96">
        <v>2721.47</v>
      </c>
      <c r="G23" s="96">
        <f t="shared" si="5"/>
        <v>326576.40000000002</v>
      </c>
      <c r="H23" s="95">
        <v>120</v>
      </c>
      <c r="I23" s="96">
        <f t="shared" si="2"/>
        <v>3061.65</v>
      </c>
      <c r="J23" s="97">
        <f t="shared" si="6"/>
        <v>367398</v>
      </c>
    </row>
    <row r="24" spans="1:10" ht="30" x14ac:dyDescent="0.2">
      <c r="A24" s="227"/>
      <c r="B24" s="230"/>
      <c r="C24" s="79" t="s">
        <v>21</v>
      </c>
      <c r="D24" s="81" t="s">
        <v>43</v>
      </c>
      <c r="E24" s="95">
        <v>570</v>
      </c>
      <c r="F24" s="96">
        <v>3827.22</v>
      </c>
      <c r="G24" s="96">
        <f t="shared" si="5"/>
        <v>2181515.4</v>
      </c>
      <c r="H24" s="95">
        <v>680</v>
      </c>
      <c r="I24" s="96">
        <f t="shared" si="2"/>
        <v>4305.62</v>
      </c>
      <c r="J24" s="97">
        <f t="shared" si="6"/>
        <v>2927821.6</v>
      </c>
    </row>
    <row r="25" spans="1:10" ht="30" x14ac:dyDescent="0.2">
      <c r="A25" s="227"/>
      <c r="B25" s="230"/>
      <c r="C25" s="79" t="s">
        <v>22</v>
      </c>
      <c r="D25" s="81" t="s">
        <v>44</v>
      </c>
      <c r="E25" s="95">
        <v>716</v>
      </c>
      <c r="F25" s="96">
        <v>3544.17</v>
      </c>
      <c r="G25" s="96">
        <f t="shared" si="5"/>
        <v>2537625.7200000002</v>
      </c>
      <c r="H25" s="95">
        <v>720</v>
      </c>
      <c r="I25" s="96">
        <f t="shared" si="2"/>
        <v>3987.19</v>
      </c>
      <c r="J25" s="97">
        <f t="shared" si="6"/>
        <v>2870776.8</v>
      </c>
    </row>
    <row r="26" spans="1:10" ht="16.5" thickBot="1" x14ac:dyDescent="0.3">
      <c r="A26" s="227"/>
      <c r="B26" s="87" t="s">
        <v>3</v>
      </c>
      <c r="C26" s="88"/>
      <c r="D26" s="89"/>
      <c r="E26" s="101">
        <f>SUM(E20:E25)</f>
        <v>4145</v>
      </c>
      <c r="F26" s="102"/>
      <c r="G26" s="101">
        <f>SUM(G20:G25)</f>
        <v>12442388.369999999</v>
      </c>
      <c r="H26" s="101">
        <f>SUM(H20:H25)</f>
        <v>4760</v>
      </c>
      <c r="I26" s="102"/>
      <c r="J26" s="103">
        <f>SUM(J20:J25)</f>
        <v>16044643.6</v>
      </c>
    </row>
    <row r="27" spans="1:10" ht="16.5" thickBot="1" x14ac:dyDescent="0.3">
      <c r="A27" s="90" t="s">
        <v>31</v>
      </c>
      <c r="B27" s="91"/>
      <c r="C27" s="92"/>
      <c r="D27" s="93"/>
      <c r="E27" s="104">
        <f>E26+E19+E10</f>
        <v>20825</v>
      </c>
      <c r="F27" s="105"/>
      <c r="G27" s="104">
        <f>G26+G19+G10</f>
        <v>151415006.06999999</v>
      </c>
      <c r="H27" s="104">
        <f>H26+H19+H10</f>
        <v>21870</v>
      </c>
      <c r="I27" s="105"/>
      <c r="J27" s="111">
        <f>J26+J19+J10</f>
        <v>178284398.09999999</v>
      </c>
    </row>
    <row r="29" spans="1:10" x14ac:dyDescent="0.2">
      <c r="H29" s="113">
        <f>H27-E27</f>
        <v>1045</v>
      </c>
    </row>
    <row r="30" spans="1:10" ht="15.75" x14ac:dyDescent="0.25">
      <c r="A30" s="4"/>
      <c r="B30" s="5"/>
      <c r="C30" s="4"/>
      <c r="D30" s="5"/>
      <c r="E30" s="4"/>
      <c r="F30" s="4"/>
      <c r="G30" s="4"/>
      <c r="H30" s="4"/>
      <c r="I30" s="4"/>
      <c r="J30" s="4"/>
    </row>
    <row r="31" spans="1:10" ht="15.75" x14ac:dyDescent="0.25">
      <c r="A31" s="4"/>
      <c r="B31" s="5"/>
      <c r="C31" s="4"/>
      <c r="D31" s="5"/>
      <c r="E31" s="4"/>
      <c r="F31" s="4"/>
      <c r="G31" s="4"/>
      <c r="H31" s="4"/>
      <c r="I31" s="4"/>
      <c r="J31" s="4"/>
    </row>
    <row r="32" spans="1:10" ht="15.75" x14ac:dyDescent="0.25">
      <c r="A32" s="4"/>
      <c r="B32" s="5"/>
      <c r="C32" s="4"/>
      <c r="D32" s="5"/>
      <c r="E32" s="4"/>
      <c r="F32" s="4"/>
      <c r="G32" s="4"/>
      <c r="H32" s="4"/>
      <c r="I32" s="4"/>
      <c r="J32" s="4"/>
    </row>
  </sheetData>
  <mergeCells count="8">
    <mergeCell ref="A1:J1"/>
    <mergeCell ref="A2:J2"/>
    <mergeCell ref="A11:A19"/>
    <mergeCell ref="A20:A26"/>
    <mergeCell ref="B20:B25"/>
    <mergeCell ref="B11:B18"/>
    <mergeCell ref="A4:A10"/>
    <mergeCell ref="B4:B9"/>
  </mergeCells>
  <phoneticPr fontId="2" type="noConversion"/>
  <pageMargins left="0.16" right="0.16" top="0.19685039370078741" bottom="0.19685039370078741" header="0.31496062992125984" footer="0.43307086614173229"/>
  <pageSetup paperSize="9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selection activeCell="J27" sqref="J27"/>
    </sheetView>
  </sheetViews>
  <sheetFormatPr defaultRowHeight="12.75" x14ac:dyDescent="0.2"/>
  <cols>
    <col min="1" max="1" width="14.7109375" style="1" customWidth="1"/>
    <col min="2" max="2" width="11.5703125" customWidth="1"/>
    <col min="3" max="3" width="36.140625" style="1" customWidth="1"/>
    <col min="4" max="4" width="11.28515625" customWidth="1"/>
    <col min="5" max="5" width="12.85546875" customWidth="1"/>
    <col min="6" max="6" width="15.5703125" customWidth="1"/>
    <col min="7" max="7" width="13.140625" customWidth="1"/>
    <col min="8" max="8" width="12.42578125" customWidth="1"/>
    <col min="9" max="9" width="16.42578125" customWidth="1"/>
  </cols>
  <sheetData>
    <row r="1" spans="1:9" ht="24" customHeight="1" thickBot="1" x14ac:dyDescent="0.25">
      <c r="A1" s="232" t="s">
        <v>66</v>
      </c>
      <c r="B1" s="232"/>
      <c r="C1" s="232"/>
      <c r="D1" s="232"/>
      <c r="E1" s="232"/>
      <c r="F1" s="232"/>
      <c r="G1" s="232"/>
      <c r="H1" s="232"/>
      <c r="I1" s="232"/>
    </row>
    <row r="2" spans="1:9" s="2" customFormat="1" ht="67.5" customHeight="1" thickBot="1" x14ac:dyDescent="0.25">
      <c r="A2" s="67" t="s">
        <v>1</v>
      </c>
      <c r="B2" s="68" t="s">
        <v>0</v>
      </c>
      <c r="C2" s="68" t="s">
        <v>55</v>
      </c>
      <c r="D2" s="69" t="s">
        <v>67</v>
      </c>
      <c r="E2" s="70" t="s">
        <v>48</v>
      </c>
      <c r="F2" s="70" t="s">
        <v>68</v>
      </c>
      <c r="G2" s="68" t="s">
        <v>69</v>
      </c>
      <c r="H2" s="70" t="s">
        <v>51</v>
      </c>
      <c r="I2" s="71" t="s">
        <v>70</v>
      </c>
    </row>
    <row r="3" spans="1:9" ht="22.5" customHeight="1" x14ac:dyDescent="0.2">
      <c r="A3" s="231" t="s">
        <v>16</v>
      </c>
      <c r="B3" s="18" t="s">
        <v>19</v>
      </c>
      <c r="C3" s="63" t="s">
        <v>65</v>
      </c>
      <c r="D3" s="64">
        <v>190</v>
      </c>
      <c r="E3" s="65">
        <v>2602.0500000000002</v>
      </c>
      <c r="F3" s="65">
        <f>D3*E3</f>
        <v>494389.5</v>
      </c>
      <c r="G3" s="64">
        <v>190</v>
      </c>
      <c r="H3" s="65">
        <f>E3*1.125</f>
        <v>2927.31</v>
      </c>
      <c r="I3" s="66">
        <f>G3*H3</f>
        <v>556188.9</v>
      </c>
    </row>
    <row r="4" spans="1:9" ht="24" customHeight="1" x14ac:dyDescent="0.2">
      <c r="A4" s="231"/>
      <c r="B4" s="20" t="s">
        <v>20</v>
      </c>
      <c r="C4" s="14" t="s">
        <v>65</v>
      </c>
      <c r="D4" s="34">
        <v>10</v>
      </c>
      <c r="E4" s="15">
        <v>2721.47</v>
      </c>
      <c r="F4" s="15">
        <f>D4*E4</f>
        <v>27214.7</v>
      </c>
      <c r="G4" s="34">
        <v>10</v>
      </c>
      <c r="H4" s="65">
        <f>E4*1.125</f>
        <v>3061.65</v>
      </c>
      <c r="I4" s="66">
        <f>G4*H4</f>
        <v>30616.5</v>
      </c>
    </row>
    <row r="5" spans="1:9" ht="24" customHeight="1" x14ac:dyDescent="0.2">
      <c r="A5" s="231"/>
      <c r="B5" s="20" t="s">
        <v>21</v>
      </c>
      <c r="C5" s="14" t="s">
        <v>65</v>
      </c>
      <c r="D5" s="34">
        <v>100</v>
      </c>
      <c r="E5" s="15">
        <v>3827.22</v>
      </c>
      <c r="F5" s="15">
        <f>D5*E5</f>
        <v>382722</v>
      </c>
      <c r="G5" s="34">
        <v>100</v>
      </c>
      <c r="H5" s="65">
        <f>E5*1.125</f>
        <v>4305.62</v>
      </c>
      <c r="I5" s="66">
        <f>G5*H5</f>
        <v>430562</v>
      </c>
    </row>
    <row r="6" spans="1:9" ht="23.45" customHeight="1" x14ac:dyDescent="0.2">
      <c r="A6" s="231"/>
      <c r="B6" s="18" t="s">
        <v>22</v>
      </c>
      <c r="C6" s="14" t="s">
        <v>65</v>
      </c>
      <c r="D6" s="34">
        <v>52</v>
      </c>
      <c r="E6" s="15">
        <v>3544.17</v>
      </c>
      <c r="F6" s="15">
        <f>D6*E6</f>
        <v>184296.84</v>
      </c>
      <c r="G6" s="34">
        <v>52</v>
      </c>
      <c r="H6" s="65">
        <f>E6*1.125</f>
        <v>3987.19</v>
      </c>
      <c r="I6" s="66">
        <f>G6*H6</f>
        <v>207333.88</v>
      </c>
    </row>
    <row r="7" spans="1:9" ht="28.5" customHeight="1" thickBot="1" x14ac:dyDescent="0.25">
      <c r="A7" s="62" t="s">
        <v>3</v>
      </c>
      <c r="B7" s="59"/>
      <c r="C7" s="60"/>
      <c r="D7" s="61">
        <f>SUM(D3:D6)</f>
        <v>352</v>
      </c>
      <c r="E7" s="28"/>
      <c r="F7" s="37">
        <f>SUM(F3:F6)</f>
        <v>1088623.04</v>
      </c>
      <c r="G7" s="37">
        <f>SUM(G3:G6)</f>
        <v>352</v>
      </c>
      <c r="H7" s="28"/>
      <c r="I7" s="36">
        <f>SUM(I3:I6)</f>
        <v>1224701.28</v>
      </c>
    </row>
  </sheetData>
  <mergeCells count="2">
    <mergeCell ref="A3:A6"/>
    <mergeCell ref="A1:I1"/>
  </mergeCells>
  <phoneticPr fontId="5" type="noConversion"/>
  <pageMargins left="0.5" right="0.31" top="0.7" bottom="0.61" header="0.33" footer="0.43"/>
  <pageSetup paperSize="9" scale="9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J27" sqref="J27"/>
    </sheetView>
  </sheetViews>
  <sheetFormatPr defaultRowHeight="12.75" x14ac:dyDescent="0.2"/>
  <cols>
    <col min="1" max="1" width="16" style="1" customWidth="1"/>
    <col min="2" max="2" width="12.140625" customWidth="1"/>
    <col min="3" max="3" width="34.28515625" style="1" customWidth="1"/>
    <col min="4" max="4" width="15.28515625" customWidth="1"/>
    <col min="5" max="5" width="15.85546875" customWidth="1"/>
    <col min="6" max="6" width="16.85546875" customWidth="1"/>
    <col min="7" max="7" width="14" customWidth="1"/>
    <col min="8" max="8" width="13.85546875" customWidth="1"/>
    <col min="9" max="9" width="15.140625" customWidth="1"/>
  </cols>
  <sheetData>
    <row r="1" spans="1:9" ht="25.5" customHeight="1" x14ac:dyDescent="0.2">
      <c r="A1" s="234" t="s">
        <v>78</v>
      </c>
      <c r="B1" s="234"/>
      <c r="C1" s="234"/>
      <c r="D1" s="234"/>
      <c r="E1" s="234"/>
      <c r="F1" s="234"/>
      <c r="G1" s="234"/>
      <c r="H1" s="234"/>
      <c r="I1" s="234"/>
    </row>
    <row r="2" spans="1:9" s="2" customFormat="1" ht="67.5" customHeight="1" x14ac:dyDescent="0.2">
      <c r="A2" s="73" t="s">
        <v>1</v>
      </c>
      <c r="B2" s="73" t="s">
        <v>0</v>
      </c>
      <c r="C2" s="73" t="s">
        <v>55</v>
      </c>
      <c r="D2" s="74" t="s">
        <v>67</v>
      </c>
      <c r="E2" s="75" t="s">
        <v>48</v>
      </c>
      <c r="F2" s="75" t="s">
        <v>59</v>
      </c>
      <c r="G2" s="74" t="s">
        <v>69</v>
      </c>
      <c r="H2" s="75" t="s">
        <v>51</v>
      </c>
      <c r="I2" s="75" t="s">
        <v>60</v>
      </c>
    </row>
    <row r="3" spans="1:9" ht="22.5" customHeight="1" x14ac:dyDescent="0.2">
      <c r="A3" s="233" t="s">
        <v>2</v>
      </c>
      <c r="B3" s="20" t="s">
        <v>4</v>
      </c>
      <c r="C3" s="14" t="s">
        <v>62</v>
      </c>
      <c r="D3" s="34">
        <v>86</v>
      </c>
      <c r="E3" s="15">
        <v>2573.8000000000002</v>
      </c>
      <c r="F3" s="15">
        <f>D3*E3</f>
        <v>221346.8</v>
      </c>
      <c r="G3" s="34">
        <v>86</v>
      </c>
      <c r="H3" s="15">
        <f>E3*1.125</f>
        <v>2895.53</v>
      </c>
      <c r="I3" s="15">
        <f>G3*H3</f>
        <v>249015.58</v>
      </c>
    </row>
    <row r="4" spans="1:9" ht="25.5" customHeight="1" x14ac:dyDescent="0.2">
      <c r="A4" s="233"/>
      <c r="B4" s="20" t="s">
        <v>5</v>
      </c>
      <c r="C4" s="14" t="s">
        <v>62</v>
      </c>
      <c r="D4" s="34">
        <v>179</v>
      </c>
      <c r="E4" s="15">
        <v>9325</v>
      </c>
      <c r="F4" s="15">
        <f>D4*E4</f>
        <v>1669175</v>
      </c>
      <c r="G4" s="34">
        <v>179</v>
      </c>
      <c r="H4" s="15">
        <f>E4*1.125</f>
        <v>10490.63</v>
      </c>
      <c r="I4" s="15">
        <f>G4*H4</f>
        <v>1877822.77</v>
      </c>
    </row>
    <row r="5" spans="1:9" ht="24" customHeight="1" x14ac:dyDescent="0.2">
      <c r="A5" s="233"/>
      <c r="B5" s="18" t="s">
        <v>6</v>
      </c>
      <c r="C5" s="14" t="s">
        <v>62</v>
      </c>
      <c r="D5" s="34">
        <v>86</v>
      </c>
      <c r="E5" s="15">
        <v>15372.06</v>
      </c>
      <c r="F5" s="15">
        <f>D5*E5</f>
        <v>1321997.1599999999</v>
      </c>
      <c r="G5" s="34">
        <v>86</v>
      </c>
      <c r="H5" s="15">
        <f>E5*1.125</f>
        <v>17293.57</v>
      </c>
      <c r="I5" s="15">
        <f>G5*H5</f>
        <v>1487247.02</v>
      </c>
    </row>
    <row r="6" spans="1:9" s="3" customFormat="1" x14ac:dyDescent="0.2">
      <c r="A6" s="22" t="s">
        <v>3</v>
      </c>
      <c r="B6" s="19"/>
      <c r="C6" s="22"/>
      <c r="D6" s="76">
        <f>SUM(D3:D5)</f>
        <v>351</v>
      </c>
      <c r="E6" s="23"/>
      <c r="F6" s="23">
        <f>SUM(F3:F5)</f>
        <v>3212518.96</v>
      </c>
      <c r="G6" s="76">
        <f>SUM(G3:G5)</f>
        <v>351</v>
      </c>
      <c r="H6" s="23"/>
      <c r="I6" s="23">
        <f>SUM(I3:I5)</f>
        <v>3614085.37</v>
      </c>
    </row>
  </sheetData>
  <mergeCells count="2">
    <mergeCell ref="A3:A5"/>
    <mergeCell ref="A1:I1"/>
  </mergeCells>
  <phoneticPr fontId="5" type="noConversion"/>
  <pageMargins left="0.5" right="0.31" top="0.7" bottom="0.61" header="0.33" footer="0.4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opLeftCell="B1" zoomScaleNormal="100" workbookViewId="0">
      <selection activeCell="J27" sqref="J27"/>
    </sheetView>
  </sheetViews>
  <sheetFormatPr defaultRowHeight="12.75" x14ac:dyDescent="0.2"/>
  <cols>
    <col min="1" max="1" width="15.140625" style="1" customWidth="1"/>
    <col min="2" max="2" width="12.140625" customWidth="1"/>
    <col min="3" max="3" width="36.140625" style="1" customWidth="1"/>
    <col min="4" max="4" width="13.28515625" customWidth="1"/>
    <col min="5" max="5" width="13.140625" customWidth="1"/>
    <col min="6" max="6" width="16.140625" customWidth="1"/>
    <col min="7" max="7" width="12.5703125" customWidth="1"/>
    <col min="8" max="8" width="13.5703125" customWidth="1"/>
    <col min="9" max="9" width="17.7109375" customWidth="1"/>
  </cols>
  <sheetData>
    <row r="1" spans="1:9" ht="15.95" customHeight="1" x14ac:dyDescent="0.2">
      <c r="A1" s="237" t="s">
        <v>72</v>
      </c>
      <c r="B1" s="237"/>
      <c r="C1" s="237"/>
      <c r="D1" s="237"/>
      <c r="E1" s="237"/>
      <c r="F1" s="237"/>
      <c r="G1" s="237"/>
      <c r="H1" s="237"/>
      <c r="I1" s="237"/>
    </row>
    <row r="2" spans="1:9" s="2" customFormat="1" ht="67.5" customHeight="1" x14ac:dyDescent="0.2">
      <c r="A2" s="73" t="s">
        <v>1</v>
      </c>
      <c r="B2" s="73" t="s">
        <v>0</v>
      </c>
      <c r="C2" s="73" t="s">
        <v>55</v>
      </c>
      <c r="D2" s="74" t="s">
        <v>67</v>
      </c>
      <c r="E2" s="75" t="s">
        <v>48</v>
      </c>
      <c r="F2" s="75" t="s">
        <v>68</v>
      </c>
      <c r="G2" s="74" t="s">
        <v>77</v>
      </c>
      <c r="H2" s="75" t="s">
        <v>75</v>
      </c>
      <c r="I2" s="75" t="s">
        <v>76</v>
      </c>
    </row>
    <row r="3" spans="1:9" ht="23.45" customHeight="1" x14ac:dyDescent="0.2">
      <c r="A3" s="233" t="s">
        <v>8</v>
      </c>
      <c r="B3" s="20" t="s">
        <v>9</v>
      </c>
      <c r="C3" s="14" t="s">
        <v>63</v>
      </c>
      <c r="D3" s="34">
        <v>110</v>
      </c>
      <c r="E3" s="15">
        <v>8254</v>
      </c>
      <c r="F3" s="15">
        <f t="shared" ref="F3:F10" si="0">D3*E3</f>
        <v>907940</v>
      </c>
      <c r="G3" s="34">
        <v>110</v>
      </c>
      <c r="H3" s="15">
        <f>E3*1.125</f>
        <v>9285.75</v>
      </c>
      <c r="I3" s="15">
        <f t="shared" ref="I3:I10" si="1">G3*H3</f>
        <v>1021432.5</v>
      </c>
    </row>
    <row r="4" spans="1:9" ht="24.75" customHeight="1" x14ac:dyDescent="0.2">
      <c r="A4" s="233"/>
      <c r="B4" s="20" t="s">
        <v>10</v>
      </c>
      <c r="C4" s="14" t="s">
        <v>63</v>
      </c>
      <c r="D4" s="34">
        <v>182</v>
      </c>
      <c r="E4" s="15">
        <v>7885</v>
      </c>
      <c r="F4" s="15">
        <f t="shared" si="0"/>
        <v>1435070</v>
      </c>
      <c r="G4" s="34">
        <v>182</v>
      </c>
      <c r="H4" s="15">
        <f t="shared" ref="H4:H10" si="2">E4*1.125</f>
        <v>8870.6299999999992</v>
      </c>
      <c r="I4" s="15">
        <f t="shared" si="1"/>
        <v>1614454.66</v>
      </c>
    </row>
    <row r="5" spans="1:9" ht="23.45" customHeight="1" x14ac:dyDescent="0.2">
      <c r="A5" s="233"/>
      <c r="B5" s="20" t="s">
        <v>11</v>
      </c>
      <c r="C5" s="14" t="s">
        <v>63</v>
      </c>
      <c r="D5" s="34">
        <v>117</v>
      </c>
      <c r="E5" s="15">
        <v>6102</v>
      </c>
      <c r="F5" s="15">
        <f t="shared" si="0"/>
        <v>713934</v>
      </c>
      <c r="G5" s="34">
        <v>117</v>
      </c>
      <c r="H5" s="15">
        <f t="shared" si="2"/>
        <v>6864.75</v>
      </c>
      <c r="I5" s="15">
        <f t="shared" si="1"/>
        <v>803175.75</v>
      </c>
    </row>
    <row r="6" spans="1:9" ht="21.75" customHeight="1" x14ac:dyDescent="0.2">
      <c r="A6" s="233"/>
      <c r="B6" s="20" t="s">
        <v>7</v>
      </c>
      <c r="C6" s="14" t="s">
        <v>63</v>
      </c>
      <c r="D6" s="34">
        <v>64</v>
      </c>
      <c r="E6" s="15">
        <v>5342</v>
      </c>
      <c r="F6" s="15">
        <f t="shared" si="0"/>
        <v>341888</v>
      </c>
      <c r="G6" s="34">
        <v>64</v>
      </c>
      <c r="H6" s="15">
        <f t="shared" si="2"/>
        <v>6009.75</v>
      </c>
      <c r="I6" s="15">
        <f t="shared" si="1"/>
        <v>384624</v>
      </c>
    </row>
    <row r="7" spans="1:9" ht="22.5" customHeight="1" x14ac:dyDescent="0.2">
      <c r="A7" s="233"/>
      <c r="B7" s="20" t="s">
        <v>12</v>
      </c>
      <c r="C7" s="14" t="s">
        <v>63</v>
      </c>
      <c r="D7" s="34">
        <v>119</v>
      </c>
      <c r="E7" s="15">
        <v>6238</v>
      </c>
      <c r="F7" s="15">
        <f t="shared" si="0"/>
        <v>742322</v>
      </c>
      <c r="G7" s="34">
        <v>119</v>
      </c>
      <c r="H7" s="15">
        <f t="shared" si="2"/>
        <v>7017.75</v>
      </c>
      <c r="I7" s="15">
        <f t="shared" si="1"/>
        <v>835112.25</v>
      </c>
    </row>
    <row r="8" spans="1:9" ht="22.5" customHeight="1" x14ac:dyDescent="0.2">
      <c r="A8" s="233"/>
      <c r="B8" s="20" t="s">
        <v>13</v>
      </c>
      <c r="C8" s="14" t="s">
        <v>64</v>
      </c>
      <c r="D8" s="34">
        <v>113</v>
      </c>
      <c r="E8" s="15">
        <v>8577</v>
      </c>
      <c r="F8" s="15">
        <f t="shared" si="0"/>
        <v>969201</v>
      </c>
      <c r="G8" s="34">
        <v>113</v>
      </c>
      <c r="H8" s="15">
        <f t="shared" si="2"/>
        <v>9649.1299999999992</v>
      </c>
      <c r="I8" s="15">
        <f t="shared" si="1"/>
        <v>1090351.69</v>
      </c>
    </row>
    <row r="9" spans="1:9" ht="22.5" customHeight="1" x14ac:dyDescent="0.2">
      <c r="A9" s="233"/>
      <c r="B9" s="20" t="s">
        <v>14</v>
      </c>
      <c r="C9" s="14" t="s">
        <v>63</v>
      </c>
      <c r="D9" s="34">
        <v>111</v>
      </c>
      <c r="E9" s="15">
        <v>8724</v>
      </c>
      <c r="F9" s="15">
        <f t="shared" si="0"/>
        <v>968364</v>
      </c>
      <c r="G9" s="34">
        <v>111</v>
      </c>
      <c r="H9" s="15">
        <f t="shared" si="2"/>
        <v>9814.5</v>
      </c>
      <c r="I9" s="15">
        <f t="shared" si="1"/>
        <v>1089409.5</v>
      </c>
    </row>
    <row r="10" spans="1:9" ht="23.45" customHeight="1" x14ac:dyDescent="0.2">
      <c r="A10" s="233"/>
      <c r="B10" s="18" t="s">
        <v>15</v>
      </c>
      <c r="C10" s="14" t="s">
        <v>63</v>
      </c>
      <c r="D10" s="34">
        <v>199</v>
      </c>
      <c r="E10" s="15">
        <v>9006</v>
      </c>
      <c r="F10" s="15">
        <f t="shared" si="0"/>
        <v>1792194</v>
      </c>
      <c r="G10" s="34">
        <v>199</v>
      </c>
      <c r="H10" s="15">
        <f t="shared" si="2"/>
        <v>10131.75</v>
      </c>
      <c r="I10" s="15">
        <f t="shared" si="1"/>
        <v>2016218.25</v>
      </c>
    </row>
    <row r="11" spans="1:9" ht="26.25" customHeight="1" x14ac:dyDescent="0.2">
      <c r="A11" s="235" t="s">
        <v>3</v>
      </c>
      <c r="B11" s="236"/>
      <c r="C11" s="236"/>
      <c r="D11" s="72">
        <f>SUM(D3:D10)</f>
        <v>1015</v>
      </c>
      <c r="E11" s="15" t="s">
        <v>71</v>
      </c>
      <c r="F11" s="23">
        <f>SUM(F3:F10)</f>
        <v>7870913</v>
      </c>
      <c r="G11" s="72">
        <f>SUM(G3:G10)</f>
        <v>1015</v>
      </c>
      <c r="H11" s="15" t="s">
        <v>71</v>
      </c>
      <c r="I11" s="23">
        <f>SUM(I3:I10)</f>
        <v>8854778.5999999996</v>
      </c>
    </row>
  </sheetData>
  <mergeCells count="3">
    <mergeCell ref="A11:C11"/>
    <mergeCell ref="A3:A10"/>
    <mergeCell ref="A1:I1"/>
  </mergeCells>
  <phoneticPr fontId="5" type="noConversion"/>
  <pageMargins left="0.5" right="0.31" top="0.7" bottom="0.61" header="0.33" footer="0.43"/>
  <pageSetup paperSize="9" scale="9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J27" sqref="J27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140625" style="38" customWidth="1"/>
    <col min="6" max="6" width="13.5703125" customWidth="1"/>
    <col min="7" max="7" width="13.7109375" customWidth="1"/>
    <col min="8" max="8" width="11.140625" style="38" customWidth="1"/>
    <col min="9" max="9" width="11.7109375" customWidth="1"/>
    <col min="10" max="10" width="13.7109375" customWidth="1"/>
  </cols>
  <sheetData>
    <row r="1" spans="1:10" ht="27.2" customHeight="1" x14ac:dyDescent="0.2">
      <c r="A1" s="222" t="s">
        <v>73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3.5" thickBot="1" x14ac:dyDescent="0.25">
      <c r="B2" s="1"/>
      <c r="D2" s="1"/>
    </row>
    <row r="3" spans="1:10" ht="67.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219">
        <v>1</v>
      </c>
      <c r="B4" s="221" t="s">
        <v>2</v>
      </c>
      <c r="C4" s="13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">
      <c r="A5" s="220"/>
      <c r="B5" s="217"/>
      <c r="C5" s="13" t="s">
        <v>4</v>
      </c>
      <c r="D5" s="14" t="s">
        <v>56</v>
      </c>
      <c r="E5" s="44">
        <v>731</v>
      </c>
      <c r="F5" s="15">
        <v>2573.8000000000002</v>
      </c>
      <c r="G5" s="15">
        <f>E5*F5</f>
        <v>1881447.8</v>
      </c>
      <c r="H5" s="40">
        <v>926</v>
      </c>
      <c r="I5" s="15">
        <f>F5*1.125</f>
        <v>2895.53</v>
      </c>
      <c r="J5" s="16">
        <f>H5*I5</f>
        <v>2681260.7799999998</v>
      </c>
    </row>
    <row r="6" spans="1:10" ht="33.950000000000003" customHeight="1" x14ac:dyDescent="0.2">
      <c r="A6" s="220"/>
      <c r="B6" s="217"/>
      <c r="C6" s="13" t="s">
        <v>5</v>
      </c>
      <c r="D6" s="14" t="s">
        <v>56</v>
      </c>
      <c r="E6" s="44">
        <v>864</v>
      </c>
      <c r="F6" s="15">
        <v>9325</v>
      </c>
      <c r="G6" s="15">
        <f>E6*F6</f>
        <v>8056800</v>
      </c>
      <c r="H6" s="40">
        <v>864</v>
      </c>
      <c r="I6" s="15">
        <f>F6*1.125</f>
        <v>10490.63</v>
      </c>
      <c r="J6" s="16">
        <f>H6*I6</f>
        <v>9063904.3200000003</v>
      </c>
    </row>
    <row r="7" spans="1:10" x14ac:dyDescent="0.2">
      <c r="A7" s="223"/>
      <c r="B7" s="22" t="s">
        <v>3</v>
      </c>
      <c r="C7" s="19"/>
      <c r="D7" s="22"/>
      <c r="E7" s="45">
        <f>SUM(E4:E6)</f>
        <v>1797</v>
      </c>
      <c r="F7" s="23"/>
      <c r="G7" s="23">
        <f>SUM(G4:G6)</f>
        <v>10215818.02</v>
      </c>
      <c r="H7" s="41">
        <f>SUM(H4:H6)</f>
        <v>1992</v>
      </c>
      <c r="I7" s="15"/>
      <c r="J7" s="35">
        <f>SUM(J4:J6)</f>
        <v>12057430.84</v>
      </c>
    </row>
    <row r="8" spans="1:10" ht="33.950000000000003" customHeight="1" x14ac:dyDescent="0.2">
      <c r="A8" s="219">
        <v>2</v>
      </c>
      <c r="B8" s="221" t="s">
        <v>8</v>
      </c>
      <c r="C8" s="13" t="s">
        <v>9</v>
      </c>
      <c r="D8" s="14" t="s">
        <v>56</v>
      </c>
      <c r="E8" s="44">
        <v>228</v>
      </c>
      <c r="F8" s="15">
        <v>8254</v>
      </c>
      <c r="G8" s="15">
        <f t="shared" ref="G8:G15" si="0">E8*F8</f>
        <v>1881912</v>
      </c>
      <c r="H8" s="40">
        <v>228</v>
      </c>
      <c r="I8" s="15">
        <f t="shared" ref="I8:I15" si="1">F8*1.125</f>
        <v>9285.75</v>
      </c>
      <c r="J8" s="16">
        <f t="shared" ref="J8:J15" si="2">H8*I8</f>
        <v>2117151</v>
      </c>
    </row>
    <row r="9" spans="1:10" ht="32.25" customHeight="1" x14ac:dyDescent="0.2">
      <c r="A9" s="220"/>
      <c r="B9" s="217"/>
      <c r="C9" s="13" t="s">
        <v>10</v>
      </c>
      <c r="D9" s="14" t="s">
        <v>56</v>
      </c>
      <c r="E9" s="44">
        <v>1010</v>
      </c>
      <c r="F9" s="15">
        <v>7885</v>
      </c>
      <c r="G9" s="15">
        <f t="shared" si="0"/>
        <v>7963850</v>
      </c>
      <c r="H9" s="40">
        <v>1010</v>
      </c>
      <c r="I9" s="15">
        <f t="shared" si="1"/>
        <v>8870.6299999999992</v>
      </c>
      <c r="J9" s="16">
        <f t="shared" si="2"/>
        <v>8959336.3000000007</v>
      </c>
    </row>
    <row r="10" spans="1:10" ht="32.25" customHeight="1" x14ac:dyDescent="0.2">
      <c r="A10" s="220"/>
      <c r="B10" s="217"/>
      <c r="C10" s="13" t="s">
        <v>11</v>
      </c>
      <c r="D10" s="14" t="s">
        <v>56</v>
      </c>
      <c r="E10" s="44">
        <v>208</v>
      </c>
      <c r="F10" s="15">
        <v>6102</v>
      </c>
      <c r="G10" s="15">
        <f t="shared" si="0"/>
        <v>1269216</v>
      </c>
      <c r="H10" s="40">
        <v>208</v>
      </c>
      <c r="I10" s="15">
        <f t="shared" si="1"/>
        <v>6864.75</v>
      </c>
      <c r="J10" s="16">
        <f t="shared" si="2"/>
        <v>1427868</v>
      </c>
    </row>
    <row r="11" spans="1:10" ht="39" customHeight="1" x14ac:dyDescent="0.2">
      <c r="A11" s="220"/>
      <c r="B11" s="217"/>
      <c r="C11" s="13" t="s">
        <v>7</v>
      </c>
      <c r="D11" s="14" t="s">
        <v>56</v>
      </c>
      <c r="E11" s="44">
        <v>201</v>
      </c>
      <c r="F11" s="15">
        <v>5342</v>
      </c>
      <c r="G11" s="15">
        <f t="shared" si="0"/>
        <v>1073742</v>
      </c>
      <c r="H11" s="40">
        <v>201</v>
      </c>
      <c r="I11" s="15">
        <f t="shared" si="1"/>
        <v>6009.75</v>
      </c>
      <c r="J11" s="16">
        <f t="shared" si="2"/>
        <v>1207959.75</v>
      </c>
    </row>
    <row r="12" spans="1:10" ht="36.75" customHeight="1" x14ac:dyDescent="0.2">
      <c r="A12" s="220"/>
      <c r="B12" s="217"/>
      <c r="C12" s="13" t="s">
        <v>12</v>
      </c>
      <c r="D12" s="14" t="s">
        <v>56</v>
      </c>
      <c r="E12" s="44">
        <v>336</v>
      </c>
      <c r="F12" s="15">
        <v>6238</v>
      </c>
      <c r="G12" s="15">
        <f t="shared" si="0"/>
        <v>2095968</v>
      </c>
      <c r="H12" s="40">
        <v>336</v>
      </c>
      <c r="I12" s="15">
        <f t="shared" si="1"/>
        <v>7017.75</v>
      </c>
      <c r="J12" s="16">
        <f t="shared" si="2"/>
        <v>2357964</v>
      </c>
    </row>
    <row r="13" spans="1:10" ht="37.700000000000003" customHeight="1" x14ac:dyDescent="0.2">
      <c r="A13" s="220"/>
      <c r="B13" s="217"/>
      <c r="C13" s="13" t="s">
        <v>13</v>
      </c>
      <c r="D13" s="14" t="s">
        <v>56</v>
      </c>
      <c r="E13" s="44">
        <v>1440</v>
      </c>
      <c r="F13" s="15">
        <v>8577</v>
      </c>
      <c r="G13" s="15">
        <f t="shared" si="0"/>
        <v>12350880</v>
      </c>
      <c r="H13" s="40">
        <v>1440</v>
      </c>
      <c r="I13" s="15">
        <f t="shared" si="1"/>
        <v>9649.1299999999992</v>
      </c>
      <c r="J13" s="16">
        <f t="shared" si="2"/>
        <v>13894747.199999999</v>
      </c>
    </row>
    <row r="14" spans="1:10" ht="36" customHeight="1" x14ac:dyDescent="0.2">
      <c r="A14" s="220"/>
      <c r="B14" s="217"/>
      <c r="C14" s="13" t="s">
        <v>14</v>
      </c>
      <c r="D14" s="14" t="s">
        <v>56</v>
      </c>
      <c r="E14" s="44">
        <v>314</v>
      </c>
      <c r="F14" s="15">
        <v>8724</v>
      </c>
      <c r="G14" s="15">
        <f t="shared" si="0"/>
        <v>2739336</v>
      </c>
      <c r="H14" s="40">
        <v>314</v>
      </c>
      <c r="I14" s="15">
        <f t="shared" si="1"/>
        <v>9814.5</v>
      </c>
      <c r="J14" s="16">
        <f t="shared" si="2"/>
        <v>3081753</v>
      </c>
    </row>
    <row r="15" spans="1:10" ht="34.5" customHeight="1" x14ac:dyDescent="0.2">
      <c r="A15" s="220"/>
      <c r="B15" s="217"/>
      <c r="C15" s="13" t="s">
        <v>15</v>
      </c>
      <c r="D15" s="14" t="s">
        <v>56</v>
      </c>
      <c r="E15" s="44">
        <v>336</v>
      </c>
      <c r="F15" s="15">
        <v>9006</v>
      </c>
      <c r="G15" s="15">
        <f t="shared" si="0"/>
        <v>3026016</v>
      </c>
      <c r="H15" s="40">
        <v>336</v>
      </c>
      <c r="I15" s="15">
        <f t="shared" si="1"/>
        <v>10131.75</v>
      </c>
      <c r="J15" s="16">
        <f t="shared" si="2"/>
        <v>3404268</v>
      </c>
    </row>
    <row r="16" spans="1:10" x14ac:dyDescent="0.2">
      <c r="A16" s="223"/>
      <c r="B16" s="22" t="s">
        <v>3</v>
      </c>
      <c r="C16" s="21"/>
      <c r="D16" s="14"/>
      <c r="E16" s="45">
        <f>SUM(E8:E15)</f>
        <v>4073</v>
      </c>
      <c r="F16" s="15"/>
      <c r="G16" s="23">
        <f>SUM(G8:G15)</f>
        <v>32400920</v>
      </c>
      <c r="H16" s="41">
        <f>SUM(H8:H15)</f>
        <v>4073</v>
      </c>
      <c r="I16" s="15"/>
      <c r="J16" s="35">
        <f>SUM(J8:J15)</f>
        <v>36451047.25</v>
      </c>
    </row>
    <row r="17" spans="1:10" ht="35.25" customHeight="1" x14ac:dyDescent="0.2">
      <c r="A17" s="219">
        <v>3</v>
      </c>
      <c r="B17" s="221" t="s">
        <v>16</v>
      </c>
      <c r="C17" s="13" t="s">
        <v>18</v>
      </c>
      <c r="D17" s="14" t="s">
        <v>56</v>
      </c>
      <c r="E17" s="44">
        <v>12</v>
      </c>
      <c r="F17" s="15">
        <v>2745.16</v>
      </c>
      <c r="G17" s="15">
        <f>E17*F17</f>
        <v>32941.919999999998</v>
      </c>
      <c r="H17" s="40">
        <v>12</v>
      </c>
      <c r="I17" s="15">
        <f>F17*1.125</f>
        <v>3088.31</v>
      </c>
      <c r="J17" s="16">
        <f>H17*I17</f>
        <v>37059.72</v>
      </c>
    </row>
    <row r="18" spans="1:10" ht="34.5" customHeight="1" x14ac:dyDescent="0.2">
      <c r="A18" s="238"/>
      <c r="B18" s="240"/>
      <c r="C18" s="13" t="s">
        <v>19</v>
      </c>
      <c r="D18" s="14" t="s">
        <v>56</v>
      </c>
      <c r="E18" s="44">
        <v>660</v>
      </c>
      <c r="F18" s="15">
        <v>2602.0500000000002</v>
      </c>
      <c r="G18" s="15">
        <f>E18*F18</f>
        <v>1717353</v>
      </c>
      <c r="H18" s="40">
        <v>660</v>
      </c>
      <c r="I18" s="15">
        <f>F18*1.125</f>
        <v>2927.31</v>
      </c>
      <c r="J18" s="16">
        <f>H18*I18</f>
        <v>1932024.6</v>
      </c>
    </row>
    <row r="19" spans="1:10" ht="36" customHeight="1" x14ac:dyDescent="0.2">
      <c r="A19" s="238"/>
      <c r="B19" s="240"/>
      <c r="C19" s="13" t="s">
        <v>21</v>
      </c>
      <c r="D19" s="14" t="s">
        <v>56</v>
      </c>
      <c r="E19" s="44">
        <v>200</v>
      </c>
      <c r="F19" s="15">
        <v>3827.22</v>
      </c>
      <c r="G19" s="15">
        <f>E19*F19</f>
        <v>765444</v>
      </c>
      <c r="H19" s="40">
        <v>200</v>
      </c>
      <c r="I19" s="15">
        <f>F19*1.125</f>
        <v>4305.62</v>
      </c>
      <c r="J19" s="16">
        <f>H19*I19</f>
        <v>861124</v>
      </c>
    </row>
    <row r="20" spans="1:10" ht="33.950000000000003" customHeight="1" x14ac:dyDescent="0.2">
      <c r="A20" s="238"/>
      <c r="B20" s="240"/>
      <c r="C20" s="13" t="s">
        <v>22</v>
      </c>
      <c r="D20" s="14" t="s">
        <v>56</v>
      </c>
      <c r="E20" s="44">
        <v>60</v>
      </c>
      <c r="F20" s="15">
        <v>3544.17</v>
      </c>
      <c r="G20" s="15">
        <f>E20*F20</f>
        <v>212650.2</v>
      </c>
      <c r="H20" s="40">
        <v>60</v>
      </c>
      <c r="I20" s="15">
        <f>F20*1.125</f>
        <v>3987.19</v>
      </c>
      <c r="J20" s="16">
        <f>H20*I20</f>
        <v>239231.4</v>
      </c>
    </row>
    <row r="21" spans="1:10" ht="13.5" thickBot="1" x14ac:dyDescent="0.25">
      <c r="A21" s="239"/>
      <c r="B21" s="25" t="s">
        <v>3</v>
      </c>
      <c r="C21" s="26"/>
      <c r="D21" s="27"/>
      <c r="E21" s="47">
        <f>SUM(E17:E20)</f>
        <v>932</v>
      </c>
      <c r="F21" s="53"/>
      <c r="G21" s="54">
        <f>SUM(G17:G20)</f>
        <v>2728389.12</v>
      </c>
      <c r="H21" s="55">
        <f>SUM(H17:H20)</f>
        <v>932</v>
      </c>
      <c r="I21" s="53"/>
      <c r="J21" s="56">
        <f>SUM(J17:J20)</f>
        <v>3069439.72</v>
      </c>
    </row>
    <row r="22" spans="1:10" ht="13.5" thickBot="1" x14ac:dyDescent="0.25">
      <c r="A22" s="29" t="s">
        <v>31</v>
      </c>
      <c r="B22" s="30"/>
      <c r="C22" s="31"/>
      <c r="D22" s="32"/>
      <c r="E22" s="48">
        <f>E7+E16+E21</f>
        <v>6802</v>
      </c>
      <c r="F22" s="33"/>
      <c r="G22" s="57">
        <f>G7+G16+G21</f>
        <v>45345127.140000001</v>
      </c>
      <c r="H22" s="48">
        <f>H7+H16+H21</f>
        <v>6997</v>
      </c>
      <c r="I22" s="33"/>
      <c r="J22" s="58">
        <f>J7+J16+J21</f>
        <v>51577917.810000002</v>
      </c>
    </row>
  </sheetData>
  <mergeCells count="7">
    <mergeCell ref="A17:A21"/>
    <mergeCell ref="B17:B20"/>
    <mergeCell ref="A1:J1"/>
    <mergeCell ref="A4:A7"/>
    <mergeCell ref="B4:B6"/>
    <mergeCell ref="A8:A16"/>
    <mergeCell ref="B8:B15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14" workbookViewId="0">
      <selection activeCell="J27" sqref="J27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140625" style="38" customWidth="1"/>
    <col min="6" max="6" width="13.5703125" customWidth="1"/>
    <col min="7" max="7" width="13.7109375" customWidth="1"/>
    <col min="8" max="8" width="11.140625" style="38" customWidth="1"/>
    <col min="9" max="9" width="11.7109375" customWidth="1"/>
    <col min="10" max="10" width="13.7109375" customWidth="1"/>
  </cols>
  <sheetData>
    <row r="1" spans="1:10" ht="27.2" customHeight="1" x14ac:dyDescent="0.2">
      <c r="A1" s="222" t="s">
        <v>74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3.5" thickBot="1" x14ac:dyDescent="0.25">
      <c r="B2" s="1"/>
      <c r="D2" s="1"/>
    </row>
    <row r="3" spans="1:10" ht="67.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219">
        <v>1</v>
      </c>
      <c r="B4" s="221" t="s">
        <v>2</v>
      </c>
      <c r="C4" s="13" t="s">
        <v>23</v>
      </c>
      <c r="D4" s="14" t="s">
        <v>57</v>
      </c>
      <c r="E4" s="44">
        <v>27</v>
      </c>
      <c r="F4" s="15">
        <v>1374.11</v>
      </c>
      <c r="G4" s="15">
        <f>E4*F4</f>
        <v>37100.97</v>
      </c>
      <c r="H4" s="40">
        <v>27</v>
      </c>
      <c r="I4" s="15">
        <f>F4*1.125</f>
        <v>1545.87</v>
      </c>
      <c r="J4" s="16">
        <f>H4*I4</f>
        <v>41738.49</v>
      </c>
    </row>
    <row r="5" spans="1:10" ht="35.25" customHeight="1" x14ac:dyDescent="0.2">
      <c r="A5" s="220"/>
      <c r="B5" s="217"/>
      <c r="C5" s="13" t="s">
        <v>4</v>
      </c>
      <c r="D5" s="14" t="s">
        <v>58</v>
      </c>
      <c r="E5" s="44">
        <v>100</v>
      </c>
      <c r="F5" s="15">
        <v>2573.8000000000002</v>
      </c>
      <c r="G5" s="15">
        <f>E5*F5</f>
        <v>257380</v>
      </c>
      <c r="H5" s="40">
        <v>100</v>
      </c>
      <c r="I5" s="15">
        <f>F5*1.125</f>
        <v>2895.53</v>
      </c>
      <c r="J5" s="16">
        <f>H5*I5</f>
        <v>289553</v>
      </c>
    </row>
    <row r="6" spans="1:10" ht="33.950000000000003" customHeight="1" x14ac:dyDescent="0.2">
      <c r="A6" s="220"/>
      <c r="B6" s="217"/>
      <c r="C6" s="13" t="s">
        <v>5</v>
      </c>
      <c r="D6" s="14" t="s">
        <v>58</v>
      </c>
      <c r="E6" s="44">
        <v>87</v>
      </c>
      <c r="F6" s="15">
        <v>9325</v>
      </c>
      <c r="G6" s="15">
        <f>E6*F6</f>
        <v>811275</v>
      </c>
      <c r="H6" s="40">
        <v>87</v>
      </c>
      <c r="I6" s="15">
        <f>F6*1.125</f>
        <v>10490.63</v>
      </c>
      <c r="J6" s="16">
        <f>H6*I6</f>
        <v>912684.81</v>
      </c>
    </row>
    <row r="7" spans="1:10" ht="33.950000000000003" customHeight="1" x14ac:dyDescent="0.2">
      <c r="A7" s="220"/>
      <c r="B7" s="217"/>
      <c r="C7" s="13" t="s">
        <v>6</v>
      </c>
      <c r="D7" s="14" t="s">
        <v>58</v>
      </c>
      <c r="E7" s="44">
        <v>78</v>
      </c>
      <c r="F7" s="15">
        <v>15372.06</v>
      </c>
      <c r="G7" s="15">
        <f>E7*F7</f>
        <v>1199020.68</v>
      </c>
      <c r="H7" s="40">
        <v>78</v>
      </c>
      <c r="I7" s="15">
        <f>F7*1.125</f>
        <v>17293.57</v>
      </c>
      <c r="J7" s="16">
        <f>H7*I7</f>
        <v>1348898.46</v>
      </c>
    </row>
    <row r="8" spans="1:10" x14ac:dyDescent="0.2">
      <c r="A8" s="223"/>
      <c r="B8" s="22" t="s">
        <v>3</v>
      </c>
      <c r="C8" s="19"/>
      <c r="D8" s="22"/>
      <c r="E8" s="45">
        <f>SUM(E4:E7)</f>
        <v>292</v>
      </c>
      <c r="F8" s="23"/>
      <c r="G8" s="23">
        <f>SUM(G4:G7)</f>
        <v>2304776.65</v>
      </c>
      <c r="H8" s="41">
        <f>SUM(H4:H7)</f>
        <v>292</v>
      </c>
      <c r="I8" s="15"/>
      <c r="J8" s="35">
        <f>SUM(J4:J7)</f>
        <v>2592874.7599999998</v>
      </c>
    </row>
    <row r="9" spans="1:10" ht="33.950000000000003" customHeight="1" x14ac:dyDescent="0.2">
      <c r="A9" s="219">
        <v>2</v>
      </c>
      <c r="B9" s="221" t="s">
        <v>8</v>
      </c>
      <c r="C9" s="13" t="s">
        <v>9</v>
      </c>
      <c r="D9" s="14" t="s">
        <v>57</v>
      </c>
      <c r="E9" s="44">
        <v>42</v>
      </c>
      <c r="F9" s="15">
        <v>8254</v>
      </c>
      <c r="G9" s="15">
        <f t="shared" ref="G9:G16" si="0">E9*F9</f>
        <v>346668</v>
      </c>
      <c r="H9" s="40">
        <v>42</v>
      </c>
      <c r="I9" s="15">
        <f t="shared" ref="I9:I16" si="1">F9*1.125</f>
        <v>9285.75</v>
      </c>
      <c r="J9" s="16">
        <f t="shared" ref="J9:J16" si="2">H9*I9</f>
        <v>390001.5</v>
      </c>
    </row>
    <row r="10" spans="1:10" ht="32.25" customHeight="1" x14ac:dyDescent="0.2">
      <c r="A10" s="220"/>
      <c r="B10" s="217"/>
      <c r="C10" s="13" t="s">
        <v>10</v>
      </c>
      <c r="D10" s="14" t="s">
        <v>57</v>
      </c>
      <c r="E10" s="44">
        <v>80</v>
      </c>
      <c r="F10" s="15">
        <v>7885</v>
      </c>
      <c r="G10" s="15">
        <f t="shared" si="0"/>
        <v>630800</v>
      </c>
      <c r="H10" s="40">
        <v>80</v>
      </c>
      <c r="I10" s="15">
        <f t="shared" si="1"/>
        <v>8870.6299999999992</v>
      </c>
      <c r="J10" s="16">
        <f t="shared" si="2"/>
        <v>709650.4</v>
      </c>
    </row>
    <row r="11" spans="1:10" ht="32.25" customHeight="1" x14ac:dyDescent="0.2">
      <c r="A11" s="220"/>
      <c r="B11" s="217"/>
      <c r="C11" s="13" t="s">
        <v>11</v>
      </c>
      <c r="D11" s="14" t="s">
        <v>57</v>
      </c>
      <c r="E11" s="44">
        <v>39</v>
      </c>
      <c r="F11" s="15">
        <v>6102</v>
      </c>
      <c r="G11" s="15">
        <f t="shared" si="0"/>
        <v>237978</v>
      </c>
      <c r="H11" s="40">
        <v>39</v>
      </c>
      <c r="I11" s="15">
        <f t="shared" si="1"/>
        <v>6864.75</v>
      </c>
      <c r="J11" s="16">
        <f t="shared" si="2"/>
        <v>267725.25</v>
      </c>
    </row>
    <row r="12" spans="1:10" ht="39" customHeight="1" x14ac:dyDescent="0.2">
      <c r="A12" s="220"/>
      <c r="B12" s="217"/>
      <c r="C12" s="13" t="s">
        <v>7</v>
      </c>
      <c r="D12" s="14" t="s">
        <v>57</v>
      </c>
      <c r="E12" s="44">
        <v>42</v>
      </c>
      <c r="F12" s="15">
        <v>5342</v>
      </c>
      <c r="G12" s="15">
        <f t="shared" si="0"/>
        <v>224364</v>
      </c>
      <c r="H12" s="40">
        <v>42</v>
      </c>
      <c r="I12" s="15">
        <f t="shared" si="1"/>
        <v>6009.75</v>
      </c>
      <c r="J12" s="16">
        <f t="shared" si="2"/>
        <v>252409.5</v>
      </c>
    </row>
    <row r="13" spans="1:10" ht="36.75" customHeight="1" x14ac:dyDescent="0.2">
      <c r="A13" s="220"/>
      <c r="B13" s="217"/>
      <c r="C13" s="13" t="s">
        <v>12</v>
      </c>
      <c r="D13" s="14" t="s">
        <v>57</v>
      </c>
      <c r="E13" s="44">
        <v>49</v>
      </c>
      <c r="F13" s="15">
        <v>6238</v>
      </c>
      <c r="G13" s="15">
        <f t="shared" si="0"/>
        <v>305662</v>
      </c>
      <c r="H13" s="40">
        <v>49</v>
      </c>
      <c r="I13" s="15">
        <f t="shared" si="1"/>
        <v>7017.75</v>
      </c>
      <c r="J13" s="16">
        <f t="shared" si="2"/>
        <v>343869.75</v>
      </c>
    </row>
    <row r="14" spans="1:10" ht="37.700000000000003" customHeight="1" x14ac:dyDescent="0.2">
      <c r="A14" s="220"/>
      <c r="B14" s="217"/>
      <c r="C14" s="13" t="s">
        <v>13</v>
      </c>
      <c r="D14" s="14" t="s">
        <v>57</v>
      </c>
      <c r="E14" s="44">
        <v>102</v>
      </c>
      <c r="F14" s="15">
        <v>8577</v>
      </c>
      <c r="G14" s="15">
        <f t="shared" si="0"/>
        <v>874854</v>
      </c>
      <c r="H14" s="40">
        <v>102</v>
      </c>
      <c r="I14" s="15">
        <f t="shared" si="1"/>
        <v>9649.1299999999992</v>
      </c>
      <c r="J14" s="16">
        <f t="shared" si="2"/>
        <v>984211.26</v>
      </c>
    </row>
    <row r="15" spans="1:10" ht="36" customHeight="1" x14ac:dyDescent="0.2">
      <c r="A15" s="220"/>
      <c r="B15" s="217"/>
      <c r="C15" s="13" t="s">
        <v>14</v>
      </c>
      <c r="D15" s="14" t="s">
        <v>57</v>
      </c>
      <c r="E15" s="44">
        <v>80</v>
      </c>
      <c r="F15" s="15">
        <v>8724</v>
      </c>
      <c r="G15" s="15">
        <f t="shared" si="0"/>
        <v>697920</v>
      </c>
      <c r="H15" s="40">
        <v>80</v>
      </c>
      <c r="I15" s="15">
        <f t="shared" si="1"/>
        <v>9814.5</v>
      </c>
      <c r="J15" s="16">
        <f t="shared" si="2"/>
        <v>785160</v>
      </c>
    </row>
    <row r="16" spans="1:10" ht="34.5" customHeight="1" x14ac:dyDescent="0.2">
      <c r="A16" s="220"/>
      <c r="B16" s="217"/>
      <c r="C16" s="13" t="s">
        <v>15</v>
      </c>
      <c r="D16" s="14" t="s">
        <v>57</v>
      </c>
      <c r="E16" s="44">
        <v>21</v>
      </c>
      <c r="F16" s="15">
        <v>9006</v>
      </c>
      <c r="G16" s="15">
        <f t="shared" si="0"/>
        <v>189126</v>
      </c>
      <c r="H16" s="40">
        <v>21</v>
      </c>
      <c r="I16" s="15">
        <f t="shared" si="1"/>
        <v>10131.75</v>
      </c>
      <c r="J16" s="16">
        <f t="shared" si="2"/>
        <v>212766.75</v>
      </c>
    </row>
    <row r="17" spans="1:10" x14ac:dyDescent="0.2">
      <c r="A17" s="223"/>
      <c r="B17" s="22" t="s">
        <v>3</v>
      </c>
      <c r="C17" s="21"/>
      <c r="D17" s="14"/>
      <c r="E17" s="45">
        <f>SUM(E9:E16)</f>
        <v>455</v>
      </c>
      <c r="F17" s="15"/>
      <c r="G17" s="23">
        <f>SUM(G9:G16)</f>
        <v>3507372</v>
      </c>
      <c r="H17" s="41">
        <f>SUM(H9:H16)</f>
        <v>455</v>
      </c>
      <c r="I17" s="15"/>
      <c r="J17" s="35">
        <f>SUM(J9:J16)</f>
        <v>3945794.41</v>
      </c>
    </row>
    <row r="18" spans="1:10" ht="34.5" customHeight="1" x14ac:dyDescent="0.2">
      <c r="A18" s="11">
        <v>3</v>
      </c>
      <c r="B18" s="12" t="s">
        <v>16</v>
      </c>
      <c r="C18" s="13" t="s">
        <v>19</v>
      </c>
      <c r="D18" s="14" t="s">
        <v>58</v>
      </c>
      <c r="E18" s="44">
        <v>120</v>
      </c>
      <c r="F18" s="15">
        <v>2602.0500000000002</v>
      </c>
      <c r="G18" s="15">
        <f>E18*F18</f>
        <v>312246</v>
      </c>
      <c r="H18" s="40">
        <v>120</v>
      </c>
      <c r="I18" s="15">
        <f>F18*1.125</f>
        <v>2927.31</v>
      </c>
      <c r="J18" s="16">
        <f>H18*I18</f>
        <v>351277.2</v>
      </c>
    </row>
    <row r="19" spans="1:10" ht="36" customHeight="1" x14ac:dyDescent="0.2">
      <c r="A19" s="17"/>
      <c r="B19" s="18"/>
      <c r="C19" s="13" t="s">
        <v>21</v>
      </c>
      <c r="D19" s="14" t="s">
        <v>58</v>
      </c>
      <c r="E19" s="44">
        <v>50</v>
      </c>
      <c r="F19" s="15">
        <v>3827.22</v>
      </c>
      <c r="G19" s="15">
        <f>E19*F19</f>
        <v>191361</v>
      </c>
      <c r="H19" s="40">
        <v>50</v>
      </c>
      <c r="I19" s="15">
        <f>F19*1.125</f>
        <v>4305.62</v>
      </c>
      <c r="J19" s="16">
        <f>H19*I19</f>
        <v>215281</v>
      </c>
    </row>
    <row r="20" spans="1:10" ht="33.950000000000003" customHeight="1" x14ac:dyDescent="0.2">
      <c r="A20" s="17"/>
      <c r="B20" s="18"/>
      <c r="C20" s="13" t="s">
        <v>22</v>
      </c>
      <c r="D20" s="14" t="s">
        <v>58</v>
      </c>
      <c r="E20" s="44">
        <v>30</v>
      </c>
      <c r="F20" s="15">
        <v>3544.17</v>
      </c>
      <c r="G20" s="15">
        <f>E20*F20</f>
        <v>106325.1</v>
      </c>
      <c r="H20" s="40">
        <v>30</v>
      </c>
      <c r="I20" s="15">
        <f>F20*1.125</f>
        <v>3987.19</v>
      </c>
      <c r="J20" s="16">
        <f>H20*I20</f>
        <v>119615.7</v>
      </c>
    </row>
    <row r="21" spans="1:10" ht="13.5" thickBot="1" x14ac:dyDescent="0.25">
      <c r="A21" s="17"/>
      <c r="B21" s="25" t="s">
        <v>3</v>
      </c>
      <c r="C21" s="26"/>
      <c r="D21" s="27"/>
      <c r="E21" s="47">
        <f>SUM(E18:E20)</f>
        <v>200</v>
      </c>
      <c r="F21" s="53"/>
      <c r="G21" s="54">
        <f>SUM(G18:G20)</f>
        <v>609932.1</v>
      </c>
      <c r="H21" s="55">
        <f>SUM(H18:H20)</f>
        <v>200</v>
      </c>
      <c r="I21" s="53"/>
      <c r="J21" s="56">
        <f>SUM(J18:J20)</f>
        <v>686173.9</v>
      </c>
    </row>
    <row r="22" spans="1:10" ht="13.5" thickBot="1" x14ac:dyDescent="0.25">
      <c r="A22" s="29" t="s">
        <v>31</v>
      </c>
      <c r="B22" s="30"/>
      <c r="C22" s="31"/>
      <c r="D22" s="32"/>
      <c r="E22" s="48">
        <f>E8+E17+E21</f>
        <v>947</v>
      </c>
      <c r="F22" s="33"/>
      <c r="G22" s="57">
        <f>G8+G17+G21</f>
        <v>6422080.75</v>
      </c>
      <c r="H22" s="48">
        <f>H8+H17+H21</f>
        <v>947</v>
      </c>
      <c r="I22" s="33"/>
      <c r="J22" s="58">
        <f>J8+J17+J21</f>
        <v>7224843.0700000003</v>
      </c>
    </row>
  </sheetData>
  <mergeCells count="5">
    <mergeCell ref="A1:J1"/>
    <mergeCell ref="A4:A8"/>
    <mergeCell ref="B4:B7"/>
    <mergeCell ref="A9:A17"/>
    <mergeCell ref="B9:B16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="80" zoomScaleNormal="40" zoomScaleSheetLayoutView="80" zoomScalePageLayoutView="70" workbookViewId="0">
      <selection activeCell="B4" sqref="B4:C6"/>
    </sheetView>
  </sheetViews>
  <sheetFormatPr defaultRowHeight="12.75" x14ac:dyDescent="0.2"/>
  <cols>
    <col min="1" max="1" width="40.28515625" customWidth="1"/>
    <col min="2" max="2" width="30.28515625" customWidth="1"/>
    <col min="3" max="3" width="32.140625" customWidth="1"/>
    <col min="4" max="4" width="9.5703125" customWidth="1"/>
    <col min="5" max="5" width="16.140625" customWidth="1"/>
    <col min="6" max="6" width="17.5703125" customWidth="1"/>
    <col min="7" max="7" width="36.28515625" customWidth="1"/>
    <col min="8" max="8" width="40.140625" customWidth="1"/>
    <col min="9" max="9" width="31.42578125" customWidth="1"/>
    <col min="10" max="10" width="20.28515625" customWidth="1"/>
    <col min="11" max="11" width="16.7109375" customWidth="1"/>
    <col min="12" max="12" width="16.28515625" style="138" bestFit="1" customWidth="1"/>
    <col min="13" max="13" width="16.7109375" bestFit="1" customWidth="1"/>
    <col min="14" max="14" width="16.85546875" customWidth="1"/>
  </cols>
  <sheetData>
    <row r="1" spans="1:15" ht="27" customHeight="1" x14ac:dyDescent="0.3">
      <c r="A1" s="241" t="s">
        <v>110</v>
      </c>
      <c r="B1" s="241"/>
      <c r="C1" s="241"/>
      <c r="D1" s="241"/>
      <c r="E1" s="241"/>
      <c r="F1" s="241"/>
      <c r="G1" s="241"/>
      <c r="H1" s="241"/>
      <c r="I1" s="241"/>
    </row>
    <row r="2" spans="1:15" ht="23.2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</row>
    <row r="3" spans="1:15" ht="15" customHeight="1" x14ac:dyDescent="0.25">
      <c r="A3" s="253" t="s">
        <v>93</v>
      </c>
      <c r="B3" s="253"/>
      <c r="C3" s="127">
        <f>I17</f>
        <v>159702991.19999999</v>
      </c>
      <c r="D3" s="126" t="s">
        <v>101</v>
      </c>
      <c r="E3" s="126"/>
      <c r="F3" s="126"/>
      <c r="G3" s="126"/>
      <c r="H3" s="126"/>
      <c r="I3" s="117"/>
    </row>
    <row r="4" spans="1:15" ht="142.5" customHeight="1" x14ac:dyDescent="0.2">
      <c r="A4" s="252" t="s">
        <v>83</v>
      </c>
      <c r="B4" s="252" t="s">
        <v>118</v>
      </c>
      <c r="C4" s="252"/>
      <c r="D4" s="252" t="s">
        <v>96</v>
      </c>
      <c r="E4" s="246" t="s">
        <v>94</v>
      </c>
      <c r="F4" s="242" t="s">
        <v>97</v>
      </c>
      <c r="G4" s="254" t="s">
        <v>115</v>
      </c>
      <c r="H4" s="255"/>
      <c r="I4" s="242" t="s">
        <v>100</v>
      </c>
      <c r="K4" s="142"/>
      <c r="L4" s="139"/>
      <c r="M4" s="137"/>
      <c r="N4" s="137"/>
      <c r="O4" s="137"/>
    </row>
    <row r="5" spans="1:15" ht="85.5" customHeight="1" x14ac:dyDescent="0.2">
      <c r="A5" s="252"/>
      <c r="B5" s="252"/>
      <c r="C5" s="252"/>
      <c r="D5" s="252"/>
      <c r="E5" s="247"/>
      <c r="F5" s="242"/>
      <c r="G5" s="149" t="s">
        <v>112</v>
      </c>
      <c r="H5" s="148" t="s">
        <v>113</v>
      </c>
      <c r="I5" s="242"/>
      <c r="L5" s="139"/>
      <c r="M5" s="137"/>
      <c r="N5" s="137"/>
      <c r="O5" s="137"/>
    </row>
    <row r="6" spans="1:15" ht="37.5" customHeight="1" x14ac:dyDescent="0.2">
      <c r="A6" s="252"/>
      <c r="B6" s="252"/>
      <c r="C6" s="252"/>
      <c r="D6" s="252"/>
      <c r="E6" s="248"/>
      <c r="F6" s="242"/>
      <c r="G6" s="118" t="s">
        <v>99</v>
      </c>
      <c r="H6" s="118" t="s">
        <v>98</v>
      </c>
      <c r="I6" s="242"/>
      <c r="J6" s="141"/>
      <c r="K6" s="146"/>
      <c r="L6" s="137"/>
      <c r="M6" s="137"/>
      <c r="N6" s="137"/>
      <c r="O6" s="137"/>
    </row>
    <row r="7" spans="1:15" s="137" customFormat="1" ht="34.5" customHeight="1" x14ac:dyDescent="0.2">
      <c r="A7" s="132" t="s">
        <v>103</v>
      </c>
      <c r="B7" s="133" t="s">
        <v>111</v>
      </c>
      <c r="C7" s="134" t="s">
        <v>89</v>
      </c>
      <c r="D7" s="135" t="s">
        <v>84</v>
      </c>
      <c r="E7" s="135" t="s">
        <v>95</v>
      </c>
      <c r="F7" s="136">
        <v>190</v>
      </c>
      <c r="G7" s="119">
        <v>97865.11</v>
      </c>
      <c r="H7" s="119">
        <f>F7*G7</f>
        <v>18594370.899999999</v>
      </c>
      <c r="I7" s="119">
        <f>F7*G7*1.2</f>
        <v>22313245.079999998</v>
      </c>
      <c r="J7" s="147"/>
      <c r="K7" s="144"/>
    </row>
    <row r="8" spans="1:15" s="137" customFormat="1" ht="34.5" customHeight="1" x14ac:dyDescent="0.2">
      <c r="A8" s="132" t="s">
        <v>103</v>
      </c>
      <c r="B8" s="133" t="s">
        <v>111</v>
      </c>
      <c r="C8" s="134" t="s">
        <v>102</v>
      </c>
      <c r="D8" s="135" t="s">
        <v>84</v>
      </c>
      <c r="E8" s="135" t="s">
        <v>95</v>
      </c>
      <c r="F8" s="136">
        <v>230</v>
      </c>
      <c r="G8" s="119">
        <v>94887.79</v>
      </c>
      <c r="H8" s="119">
        <f t="shared" ref="H8:H15" si="0">F8*G8</f>
        <v>21824191.699999999</v>
      </c>
      <c r="I8" s="119">
        <f t="shared" ref="I8:I15" si="1">F8*G8*1.2</f>
        <v>26189030.039999999</v>
      </c>
      <c r="J8" s="143"/>
      <c r="K8" s="144"/>
    </row>
    <row r="9" spans="1:15" s="137" customFormat="1" ht="34.5" customHeight="1" x14ac:dyDescent="0.2">
      <c r="A9" s="132" t="s">
        <v>103</v>
      </c>
      <c r="B9" s="133" t="s">
        <v>111</v>
      </c>
      <c r="C9" s="134" t="s">
        <v>104</v>
      </c>
      <c r="D9" s="135" t="s">
        <v>84</v>
      </c>
      <c r="E9" s="135" t="s">
        <v>95</v>
      </c>
      <c r="F9" s="136">
        <v>140</v>
      </c>
      <c r="G9" s="119">
        <v>89314.81</v>
      </c>
      <c r="H9" s="119">
        <f t="shared" si="0"/>
        <v>12504073.4</v>
      </c>
      <c r="I9" s="151">
        <f t="shared" si="1"/>
        <v>15004888.08</v>
      </c>
      <c r="J9" s="143"/>
      <c r="K9" s="144"/>
      <c r="L9" s="115"/>
      <c r="M9" s="115"/>
      <c r="N9" s="115"/>
    </row>
    <row r="10" spans="1:15" s="137" customFormat="1" ht="34.5" customHeight="1" x14ac:dyDescent="0.2">
      <c r="A10" s="132" t="s">
        <v>103</v>
      </c>
      <c r="B10" s="133" t="s">
        <v>111</v>
      </c>
      <c r="C10" s="134" t="s">
        <v>107</v>
      </c>
      <c r="D10" s="135" t="s">
        <v>84</v>
      </c>
      <c r="E10" s="135" t="s">
        <v>95</v>
      </c>
      <c r="F10" s="136">
        <v>90</v>
      </c>
      <c r="G10" s="119">
        <v>88933.06</v>
      </c>
      <c r="H10" s="119">
        <f t="shared" si="0"/>
        <v>8003975.4000000004</v>
      </c>
      <c r="I10" s="119">
        <f t="shared" si="1"/>
        <v>9604770.4800000004</v>
      </c>
      <c r="J10" s="143"/>
      <c r="K10" s="144"/>
      <c r="L10" s="138"/>
      <c r="M10"/>
      <c r="N10"/>
      <c r="O10" s="115"/>
    </row>
    <row r="11" spans="1:15" s="137" customFormat="1" ht="34.5" customHeight="1" x14ac:dyDescent="0.2">
      <c r="A11" s="132" t="s">
        <v>103</v>
      </c>
      <c r="B11" s="133" t="s">
        <v>111</v>
      </c>
      <c r="C11" s="134" t="s">
        <v>91</v>
      </c>
      <c r="D11" s="135" t="s">
        <v>84</v>
      </c>
      <c r="E11" s="135" t="s">
        <v>95</v>
      </c>
      <c r="F11" s="136">
        <v>90</v>
      </c>
      <c r="G11" s="119">
        <v>88933.06</v>
      </c>
      <c r="H11" s="119">
        <f t="shared" si="0"/>
        <v>8003975.4000000004</v>
      </c>
      <c r="I11" s="119">
        <f t="shared" si="1"/>
        <v>9604770.4800000004</v>
      </c>
      <c r="J11" s="143"/>
      <c r="K11" s="144"/>
      <c r="L11" s="138"/>
      <c r="M11"/>
      <c r="N11"/>
      <c r="O11"/>
    </row>
    <row r="12" spans="1:15" s="137" customFormat="1" ht="35.25" customHeight="1" x14ac:dyDescent="0.2">
      <c r="A12" s="132" t="s">
        <v>103</v>
      </c>
      <c r="B12" s="133" t="s">
        <v>111</v>
      </c>
      <c r="C12" s="134" t="s">
        <v>88</v>
      </c>
      <c r="D12" s="135" t="s">
        <v>84</v>
      </c>
      <c r="E12" s="135" t="s">
        <v>95</v>
      </c>
      <c r="F12" s="136">
        <v>220</v>
      </c>
      <c r="G12" s="119">
        <v>97865.11</v>
      </c>
      <c r="H12" s="119">
        <f t="shared" si="0"/>
        <v>21530324.199999999</v>
      </c>
      <c r="I12" s="119">
        <f t="shared" si="1"/>
        <v>25836389.039999999</v>
      </c>
      <c r="J12" s="143"/>
      <c r="K12" s="144"/>
      <c r="L12" s="114"/>
      <c r="M12" s="114"/>
      <c r="N12" s="114"/>
      <c r="O12"/>
    </row>
    <row r="13" spans="1:15" s="137" customFormat="1" ht="35.25" customHeight="1" x14ac:dyDescent="0.2">
      <c r="A13" s="132" t="s">
        <v>103</v>
      </c>
      <c r="B13" s="133" t="s">
        <v>111</v>
      </c>
      <c r="C13" s="134" t="s">
        <v>105</v>
      </c>
      <c r="D13" s="135" t="s">
        <v>84</v>
      </c>
      <c r="E13" s="135" t="s">
        <v>95</v>
      </c>
      <c r="F13" s="136">
        <v>140</v>
      </c>
      <c r="G13" s="119">
        <v>108705.73</v>
      </c>
      <c r="H13" s="119">
        <f t="shared" si="0"/>
        <v>15218802.199999999</v>
      </c>
      <c r="I13" s="119">
        <f t="shared" si="1"/>
        <v>18262562.640000001</v>
      </c>
      <c r="J13" s="143"/>
      <c r="K13" s="144"/>
      <c r="L13" s="140"/>
      <c r="M13" s="114"/>
      <c r="N13" s="114"/>
      <c r="O13" s="114"/>
    </row>
    <row r="14" spans="1:15" s="137" customFormat="1" ht="35.25" customHeight="1" x14ac:dyDescent="0.2">
      <c r="A14" s="132" t="s">
        <v>103</v>
      </c>
      <c r="B14" s="133" t="s">
        <v>111</v>
      </c>
      <c r="C14" s="134" t="s">
        <v>90</v>
      </c>
      <c r="D14" s="135" t="s">
        <v>84</v>
      </c>
      <c r="E14" s="135" t="s">
        <v>95</v>
      </c>
      <c r="F14" s="136">
        <v>190</v>
      </c>
      <c r="G14" s="119">
        <v>106797.2</v>
      </c>
      <c r="H14" s="119">
        <f t="shared" si="0"/>
        <v>20291468</v>
      </c>
      <c r="I14" s="119">
        <f t="shared" si="1"/>
        <v>24349761.600000001</v>
      </c>
      <c r="J14" s="143"/>
      <c r="K14" s="144"/>
      <c r="L14" s="140"/>
      <c r="M14" s="114"/>
      <c r="N14" s="114"/>
      <c r="O14" s="114"/>
    </row>
    <row r="15" spans="1:15" s="137" customFormat="1" ht="35.25" customHeight="1" x14ac:dyDescent="0.2">
      <c r="A15" s="132" t="s">
        <v>103</v>
      </c>
      <c r="B15" s="133" t="s">
        <v>111</v>
      </c>
      <c r="C15" s="134" t="s">
        <v>108</v>
      </c>
      <c r="D15" s="135" t="s">
        <v>84</v>
      </c>
      <c r="E15" s="135" t="s">
        <v>95</v>
      </c>
      <c r="F15" s="136">
        <v>80</v>
      </c>
      <c r="G15" s="119">
        <v>88933.06</v>
      </c>
      <c r="H15" s="119">
        <f t="shared" si="0"/>
        <v>7114644.7999999998</v>
      </c>
      <c r="I15" s="119">
        <f t="shared" si="1"/>
        <v>8537573.7599999998</v>
      </c>
      <c r="J15" s="143"/>
      <c r="L15" s="140"/>
      <c r="M15" s="114"/>
      <c r="N15" s="114"/>
      <c r="O15" s="114"/>
    </row>
    <row r="16" spans="1:15" s="115" customFormat="1" ht="15.75" x14ac:dyDescent="0.2">
      <c r="A16" s="131" t="s">
        <v>106</v>
      </c>
      <c r="B16" s="261" t="s">
        <v>103</v>
      </c>
      <c r="C16" s="262"/>
      <c r="D16" s="129" t="s">
        <v>84</v>
      </c>
      <c r="E16" s="129" t="s">
        <v>95</v>
      </c>
      <c r="F16" s="130">
        <f>F7+F8+F9+F11+F12+F13+F15+F10+F14</f>
        <v>1370</v>
      </c>
      <c r="G16" s="119"/>
      <c r="H16" s="119"/>
      <c r="I16" s="119">
        <f>I7+I8+I9+I11+I12+I13+I15+I10+I14</f>
        <v>159702991.19999999</v>
      </c>
      <c r="J16" s="157"/>
      <c r="K16" s="158"/>
      <c r="L16" s="140"/>
      <c r="M16" s="114"/>
      <c r="N16" s="114"/>
      <c r="O16" s="114"/>
    </row>
    <row r="17" spans="1:15" ht="18.75" customHeight="1" x14ac:dyDescent="0.25">
      <c r="A17" s="120" t="s">
        <v>81</v>
      </c>
      <c r="B17" s="121"/>
      <c r="C17" s="120"/>
      <c r="D17" s="120"/>
      <c r="E17" s="120"/>
      <c r="F17" s="128">
        <f>SUM(F7:F15)</f>
        <v>1370</v>
      </c>
      <c r="G17" s="122" t="s">
        <v>82</v>
      </c>
      <c r="H17" s="122" t="s">
        <v>82</v>
      </c>
      <c r="I17" s="118">
        <f>SUM(I7:I15)</f>
        <v>159702991.19999999</v>
      </c>
      <c r="O17" s="114"/>
    </row>
    <row r="18" spans="1:15" ht="0.75" customHeight="1" x14ac:dyDescent="0.2">
      <c r="A18" s="123"/>
      <c r="B18" s="123"/>
      <c r="C18" s="123"/>
      <c r="D18" s="123"/>
      <c r="E18" s="123"/>
      <c r="F18" s="123"/>
      <c r="G18" s="123"/>
      <c r="H18" s="123"/>
      <c r="I18" s="124"/>
    </row>
    <row r="19" spans="1:15" s="114" customFormat="1" ht="67.5" customHeight="1" x14ac:dyDescent="0.2">
      <c r="A19" s="150" t="s">
        <v>87</v>
      </c>
      <c r="B19" s="257" t="s">
        <v>117</v>
      </c>
      <c r="C19" s="257"/>
      <c r="D19" s="257"/>
      <c r="E19" s="257"/>
      <c r="F19" s="257"/>
      <c r="G19" s="257"/>
      <c r="H19" s="257"/>
      <c r="I19" s="257"/>
      <c r="L19" s="138"/>
      <c r="M19"/>
      <c r="N19"/>
      <c r="O19"/>
    </row>
    <row r="20" spans="1:15" s="114" customFormat="1" ht="21" customHeight="1" x14ac:dyDescent="0.2">
      <c r="A20" s="249" t="s">
        <v>85</v>
      </c>
      <c r="B20" s="258" t="s">
        <v>109</v>
      </c>
      <c r="C20" s="259"/>
      <c r="D20" s="259"/>
      <c r="E20" s="259"/>
      <c r="F20" s="259"/>
      <c r="G20" s="259"/>
      <c r="H20" s="259"/>
      <c r="I20" s="260"/>
      <c r="L20" s="138"/>
      <c r="M20"/>
      <c r="N20"/>
      <c r="O20"/>
    </row>
    <row r="21" spans="1:15" s="114" customFormat="1" ht="1.5" customHeight="1" x14ac:dyDescent="0.2">
      <c r="A21" s="250"/>
      <c r="B21" s="243"/>
      <c r="C21" s="244"/>
      <c r="D21" s="244"/>
      <c r="E21" s="244"/>
      <c r="F21" s="244"/>
      <c r="G21" s="244"/>
      <c r="H21" s="244"/>
      <c r="I21" s="245"/>
      <c r="L21" s="138"/>
      <c r="M21"/>
      <c r="N21"/>
      <c r="O21"/>
    </row>
    <row r="22" spans="1:15" s="114" customFormat="1" ht="56.25" customHeight="1" x14ac:dyDescent="0.2">
      <c r="A22" s="251"/>
      <c r="B22" s="152" t="s">
        <v>92</v>
      </c>
      <c r="C22" s="153">
        <f>I17</f>
        <v>159702991.19999999</v>
      </c>
      <c r="D22" s="154" t="s">
        <v>101</v>
      </c>
      <c r="E22" s="263" t="s">
        <v>114</v>
      </c>
      <c r="F22" s="263"/>
      <c r="G22" s="263"/>
      <c r="H22" s="263"/>
      <c r="I22" s="264"/>
      <c r="L22" s="138"/>
      <c r="M22"/>
      <c r="N22"/>
      <c r="O22"/>
    </row>
    <row r="23" spans="1:15" s="114" customFormat="1" ht="82.5" customHeight="1" x14ac:dyDescent="0.2">
      <c r="A23" s="125" t="s">
        <v>86</v>
      </c>
      <c r="B23" s="256" t="s">
        <v>116</v>
      </c>
      <c r="C23" s="256"/>
      <c r="D23" s="256"/>
      <c r="E23" s="256"/>
      <c r="F23" s="256"/>
      <c r="G23" s="256"/>
      <c r="H23" s="256"/>
      <c r="I23" s="256"/>
      <c r="L23" s="138"/>
      <c r="M23"/>
      <c r="N23"/>
      <c r="O23"/>
    </row>
    <row r="25" spans="1:15" x14ac:dyDescent="0.2">
      <c r="D25" s="3"/>
      <c r="F25" s="138"/>
      <c r="G25" s="138"/>
      <c r="H25" s="138"/>
    </row>
    <row r="27" spans="1:15" x14ac:dyDescent="0.2">
      <c r="D27" s="3"/>
      <c r="E27" s="156"/>
      <c r="F27" s="155"/>
      <c r="G27" s="138"/>
      <c r="H27" s="138"/>
    </row>
    <row r="28" spans="1:15" x14ac:dyDescent="0.2">
      <c r="E28" s="156"/>
      <c r="F28" s="155"/>
      <c r="G28" s="138"/>
      <c r="H28" s="138"/>
      <c r="I28" s="138"/>
    </row>
    <row r="29" spans="1:15" x14ac:dyDescent="0.2">
      <c r="D29" s="1"/>
      <c r="E29" s="145"/>
    </row>
    <row r="31" spans="1:15" x14ac:dyDescent="0.2">
      <c r="D31" s="3"/>
      <c r="F31" s="112"/>
      <c r="H31" s="112"/>
    </row>
  </sheetData>
  <mergeCells count="16">
    <mergeCell ref="B23:I23"/>
    <mergeCell ref="A4:A6"/>
    <mergeCell ref="B19:I19"/>
    <mergeCell ref="B20:I20"/>
    <mergeCell ref="D4:D6"/>
    <mergeCell ref="B16:C16"/>
    <mergeCell ref="E22:I22"/>
    <mergeCell ref="A1:I1"/>
    <mergeCell ref="F4:F6"/>
    <mergeCell ref="I4:I6"/>
    <mergeCell ref="B21:I21"/>
    <mergeCell ref="E4:E6"/>
    <mergeCell ref="A20:A22"/>
    <mergeCell ref="B4:C6"/>
    <mergeCell ref="A3:B3"/>
    <mergeCell ref="G4:H4"/>
  </mergeCells>
  <phoneticPr fontId="5" type="noConversion"/>
  <pageMargins left="0.78740157480314965" right="0.61335784313725494" top="0.67113095238095233" bottom="0.78740157480314965" header="0.43307086614173229" footer="0.19685039370078741"/>
  <pageSetup paperSize="9" scale="5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9</vt:i4>
      </vt:variant>
    </vt:vector>
  </HeadingPairs>
  <TitlesOfParts>
    <vt:vector size="24" baseType="lpstr">
      <vt:lpstr>объем и ст-ть общая 2 (2)</vt:lpstr>
      <vt:lpstr>объем и ст-ть общая </vt:lpstr>
      <vt:lpstr>Объем и ст-ть население</vt:lpstr>
      <vt:lpstr>Объем и ст-ть  Караул</vt:lpstr>
      <vt:lpstr>Объем и ст-ть Дудинка</vt:lpstr>
      <vt:lpstr>Объем и ст-ть Хатанга</vt:lpstr>
      <vt:lpstr>объем и ст-ть УО</vt:lpstr>
      <vt:lpstr>объем и ст-ть УЗ</vt:lpstr>
      <vt:lpstr>2023 для сведения</vt:lpstr>
      <vt:lpstr>2024 для сведения</vt:lpstr>
      <vt:lpstr>Спецификация 2024</vt:lpstr>
      <vt:lpstr>2025</vt:lpstr>
      <vt:lpstr>2025 (2)</vt:lpstr>
      <vt:lpstr>ЮГ</vt:lpstr>
      <vt:lpstr>Лист1</vt:lpstr>
      <vt:lpstr>'Объем и ст-ть  Караул'!Заголовки_для_печати</vt:lpstr>
      <vt:lpstr>'Объем и ст-ть Дудинка'!Заголовки_для_печати</vt:lpstr>
      <vt:lpstr>'Объем и ст-ть население'!Заголовки_для_печати</vt:lpstr>
      <vt:lpstr>'Объем и ст-ть Хатанга'!Заголовки_для_печати</vt:lpstr>
      <vt:lpstr>'2023 для сведения'!Область_печати</vt:lpstr>
      <vt:lpstr>'2024 для сведения'!Область_печати</vt:lpstr>
      <vt:lpstr>'2025'!Область_печати</vt:lpstr>
      <vt:lpstr>'2025 (2)'!Область_печати</vt:lpstr>
      <vt:lpstr>ЮГ!Область_печати</vt:lpstr>
    </vt:vector>
  </TitlesOfParts>
  <Company>PCHome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Sud'in Konstantin</dc:creator>
  <cp:lastModifiedBy>Шейкин Н.А.</cp:lastModifiedBy>
  <cp:lastPrinted>2019-05-30T01:39:36Z</cp:lastPrinted>
  <dcterms:created xsi:type="dcterms:W3CDTF">2007-02-23T07:09:41Z</dcterms:created>
  <dcterms:modified xsi:type="dcterms:W3CDTF">2026-05-08T08:20:42Z</dcterms:modified>
</cp:coreProperties>
</file>