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0.2\паблик\КОНТРАКТНАЯ СЛУЖБА\РАЗМЕЩЕНИЕ 2026 !!!!!\1 ДОКУМЕНТАЦИЯ на размещение в ЕИС\7. Конкурентный ценовой отбор\№ 35 Подвеска для качелей, МК 140, з. 1051 (Якубченко)\"/>
    </mc:Choice>
  </mc:AlternateContent>
  <xr:revisionPtr revIDLastSave="0" documentId="13_ncr:1_{667A6F56-5C68-4A8F-A951-F562D3B27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им." sheetId="3" r:id="rId1"/>
    <sheet name="Лист3" sheetId="6" state="hidden" r:id="rId2"/>
    <sheet name="Лист2" sheetId="5" state="hidden" r:id="rId3"/>
    <sheet name="Лист1" sheetId="4" state="hidden" r:id="rId4"/>
  </sheets>
  <definedNames>
    <definedName name="_xlnm.Print_Area" localSheetId="0">наим.!$A$1:$L$21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  <c r="E14" i="6"/>
  <c r="E13" i="6"/>
  <c r="E12" i="6"/>
  <c r="E11" i="6"/>
  <c r="E10" i="6"/>
  <c r="E9" i="6"/>
  <c r="E8" i="6"/>
  <c r="E7" i="6"/>
  <c r="K9" i="3"/>
  <c r="H9" i="3"/>
  <c r="F9" i="3"/>
  <c r="C5" i="5"/>
  <c r="C6" i="5"/>
  <c r="E6" i="5" s="1"/>
  <c r="E5" i="5"/>
  <c r="C4" i="5"/>
  <c r="E4" i="5" s="1"/>
  <c r="G5" i="4"/>
  <c r="G4" i="4"/>
  <c r="F5" i="4"/>
  <c r="F4" i="4"/>
  <c r="E5" i="4"/>
  <c r="E4" i="4"/>
  <c r="D5" i="4"/>
  <c r="D4" i="4"/>
  <c r="C6" i="4"/>
  <c r="C5" i="4"/>
  <c r="C4" i="4"/>
  <c r="E15" i="6" l="1"/>
  <c r="F8" i="6"/>
  <c r="G8" i="6" s="1"/>
  <c r="H8" i="6" s="1"/>
  <c r="F9" i="6"/>
  <c r="G9" i="6" s="1"/>
  <c r="H9" i="6" s="1"/>
  <c r="F10" i="6"/>
  <c r="G10" i="6" s="1"/>
  <c r="H10" i="6" s="1"/>
  <c r="F11" i="6"/>
  <c r="G11" i="6" s="1"/>
  <c r="H11" i="6" s="1"/>
  <c r="F12" i="6"/>
  <c r="G12" i="6" s="1"/>
  <c r="H12" i="6" s="1"/>
  <c r="F13" i="6"/>
  <c r="G13" i="6" s="1"/>
  <c r="H13" i="6" s="1"/>
  <c r="F14" i="6"/>
  <c r="G14" i="6" s="1"/>
  <c r="H14" i="6" s="1"/>
  <c r="E7" i="5"/>
  <c r="L9" i="3"/>
  <c r="L10" i="3" s="1"/>
  <c r="I9" i="3"/>
  <c r="F15" i="6" l="1"/>
  <c r="F7" i="6"/>
  <c r="G7" i="6" s="1"/>
  <c r="H7" i="6" s="1"/>
  <c r="F6" i="5"/>
  <c r="G6" i="5" s="1"/>
  <c r="H6" i="5" s="1"/>
  <c r="I6" i="5" s="1"/>
  <c r="F7" i="5"/>
  <c r="G7" i="5" s="1"/>
  <c r="F4" i="5"/>
  <c r="G4" i="5" s="1"/>
  <c r="H4" i="5" s="1"/>
  <c r="I4" i="5" s="1"/>
  <c r="F5" i="5"/>
  <c r="G5" i="5" s="1"/>
  <c r="H5" i="5" s="1"/>
  <c r="I5" i="5" s="1"/>
  <c r="C12" i="3"/>
</calcChain>
</file>

<file path=xl/sharedStrings.xml><?xml version="1.0" encoding="utf-8"?>
<sst xmlns="http://schemas.openxmlformats.org/spreadsheetml/2006/main" count="66" uniqueCount="45">
  <si>
    <t>кол-во</t>
  </si>
  <si>
    <t>ст-ть ед.</t>
  </si>
  <si>
    <t>Сумма, руб.</t>
  </si>
  <si>
    <t>ед.изм.</t>
  </si>
  <si>
    <t>Наименование</t>
  </si>
  <si>
    <t>№ п/п</t>
  </si>
  <si>
    <t>Обоснование начальной (максимальной) цены  договора</t>
  </si>
  <si>
    <t>Используемый метод определения НМЦК</t>
  </si>
  <si>
    <t>Рыночный метод (анализ рынка)</t>
  </si>
  <si>
    <t>Источники информации</t>
  </si>
  <si>
    <t>руб.</t>
  </si>
  <si>
    <t>Номер источника информации</t>
  </si>
  <si>
    <t>Реквизиты документов, на основании которых произведен расчет НМЦ</t>
  </si>
  <si>
    <t>Источник информации № 1</t>
  </si>
  <si>
    <t xml:space="preserve">Источник информации № 2		</t>
  </si>
  <si>
    <t>ИТОГО</t>
  </si>
  <si>
    <t>Исполнитель: Борисов С.С.</t>
  </si>
  <si>
    <t>ПОДДОНЫ</t>
  </si>
  <si>
    <t>м2</t>
  </si>
  <si>
    <t>Искусственная трава 
(высота ворса 40мм, полителен, ширина 4 метра, латекс, полипропилен+сетка</t>
  </si>
  <si>
    <t>Клей для искусственной травы двухкомпонентный полиуретановый</t>
  </si>
  <si>
    <t>кг</t>
  </si>
  <si>
    <t>Лента из полиэстера для фиксации швов искусственных газонов</t>
  </si>
  <si>
    <t xml:space="preserve">м </t>
  </si>
  <si>
    <t>ДОСТВКА</t>
  </si>
  <si>
    <t>сумма, руб.</t>
  </si>
  <si>
    <t>ЦЕНА, рублей</t>
  </si>
  <si>
    <t xml:space="preserve">Начальная (максимальная) цена договора </t>
  </si>
  <si>
    <t>шт.</t>
  </si>
  <si>
    <t>Болт М16*35 сферическ., оцинкованный с квадратным подголовником, полукруглой головкой</t>
  </si>
  <si>
    <t>Гайка М16 оцинкованная</t>
  </si>
  <si>
    <t>Шайба М16 оцинкованная</t>
  </si>
  <si>
    <t>Стойка СДЕ-1,4 (120*80) S=4 оцинкованная</t>
  </si>
  <si>
    <t>Энергопоглащающая вставка ЭВ 140 S=5, L=310мм,  оцинкованная</t>
  </si>
  <si>
    <t>Секция балки 3 мм СБ-1 (горячее цинкование) L=4320 оцинкованное</t>
  </si>
  <si>
    <t>Элемент световозвращаюий КД5-БК2 (тип Б) оцинкованный в комплекте с креплением болт 16*35, гайка 16</t>
  </si>
  <si>
    <t>Болт М16*35 (СТО 37841295-002-2016) сферический, оцинкованный с квадратным подголовником, полукруглой головкой</t>
  </si>
  <si>
    <t>доставка</t>
  </si>
  <si>
    <t>шт</t>
  </si>
  <si>
    <t>Подвеска качелей с сиденьем резиновым с ограничительной планкой</t>
  </si>
  <si>
    <t>№ бн</t>
  </si>
  <si>
    <t>№ 224</t>
  </si>
  <si>
    <t>Цена договора включает в себя все расходы на доставку, страхование, уплату таможенных пошлин, налогов и других обязательных платежей.</t>
  </si>
  <si>
    <t>Поставка подвески качелей с резиновым сиденьем</t>
  </si>
  <si>
    <t>Приложение № 4 к извещению о проведении ценового отбора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</si>
</sst>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00\ _₽_-;\-* #,##0.000\ _₽_-;_-* &quot;-&quot;??\ _₽_-;_-@_-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indexed="8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color theme="1"/>
      <name val="Times New Roman"/>
      <family val="2"/>
      <charset val="204"/>
    </font>
    <font>
      <b/>
      <sz val="11"/>
      <color rgb="FFFF0000"/>
      <name val="Times New Roman"/>
      <family val="2"/>
      <charset val="204"/>
    </font>
    <font>
      <sz val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4" fontId="4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164" fontId="7" fillId="0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0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3" fontId="0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0" fillId="0" borderId="0" xfId="0" applyNumberFormat="1"/>
    <xf numFmtId="14" fontId="9" fillId="0" borderId="1" xfId="0" applyNumberFormat="1" applyFont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14</xdr:col>
          <xdr:colOff>0</xdr:colOff>
          <xdr:row>6</xdr:row>
          <xdr:rowOff>228600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95250</xdr:colOff>
          <xdr:row>10</xdr:row>
          <xdr:rowOff>38100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E5ED-D5EB-4759-920C-1872C4FD4180}">
  <sheetPr>
    <pageSetUpPr fitToPage="1"/>
  </sheetPr>
  <dimension ref="A1:P61"/>
  <sheetViews>
    <sheetView tabSelected="1" zoomScaleNormal="100" workbookViewId="0">
      <selection activeCell="O7" sqref="O7"/>
    </sheetView>
  </sheetViews>
  <sheetFormatPr defaultRowHeight="15" x14ac:dyDescent="0.25"/>
  <cols>
    <col min="1" max="1" width="5" style="11" customWidth="1"/>
    <col min="2" max="2" width="43.5703125" style="11" customWidth="1"/>
    <col min="3" max="3" width="8" style="11" bestFit="1" customWidth="1"/>
    <col min="4" max="4" width="11.5703125" style="11" bestFit="1" customWidth="1"/>
    <col min="5" max="5" width="7.5703125" style="11" bestFit="1" customWidth="1"/>
    <col min="6" max="6" width="9.85546875" style="11" customWidth="1"/>
    <col min="7" max="7" width="9.5703125" style="11" bestFit="1" customWidth="1"/>
    <col min="8" max="8" width="7.5703125" style="11" bestFit="1" customWidth="1"/>
    <col min="9" max="9" width="10.5703125" style="11" customWidth="1"/>
    <col min="10" max="10" width="11" style="11" customWidth="1"/>
    <col min="11" max="11" width="7.5703125" style="11" bestFit="1" customWidth="1"/>
    <col min="12" max="12" width="11.85546875" style="11" bestFit="1" customWidth="1"/>
    <col min="13" max="13" width="8.140625" style="11" customWidth="1"/>
    <col min="14" max="14" width="16.85546875" style="1" customWidth="1"/>
    <col min="15" max="15" width="9.140625" style="11"/>
    <col min="16" max="16" width="13.7109375" style="11" bestFit="1" customWidth="1"/>
    <col min="17" max="17" width="9.140625" style="11"/>
    <col min="18" max="18" width="12.42578125" style="11" bestFit="1" customWidth="1"/>
    <col min="19" max="16384" width="9.140625" style="11"/>
  </cols>
  <sheetData>
    <row r="1" spans="1:16" ht="34.5" customHeight="1" x14ac:dyDescent="0.25">
      <c r="H1" s="53" t="s">
        <v>44</v>
      </c>
      <c r="I1" s="53"/>
      <c r="J1" s="53"/>
      <c r="K1" s="53"/>
      <c r="L1" s="53"/>
    </row>
    <row r="2" spans="1:16" x14ac:dyDescent="0.25">
      <c r="A2" s="48" t="s">
        <v>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6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6" x14ac:dyDescent="0.25">
      <c r="B4" s="36" t="s">
        <v>43</v>
      </c>
      <c r="C4" s="36"/>
      <c r="D4" s="36"/>
    </row>
    <row r="5" spans="1:16" ht="15" customHeight="1" x14ac:dyDescent="0.25">
      <c r="B5" s="36" t="s">
        <v>7</v>
      </c>
      <c r="C5" s="36"/>
      <c r="D5" s="36"/>
      <c r="F5" s="22"/>
      <c r="G5" s="22"/>
      <c r="H5" s="52" t="s">
        <v>8</v>
      </c>
      <c r="I5" s="52"/>
      <c r="J5" s="52"/>
      <c r="K5" s="52"/>
      <c r="L5" s="52"/>
    </row>
    <row r="7" spans="1:16" ht="42" customHeight="1" x14ac:dyDescent="0.25">
      <c r="A7" s="49" t="s">
        <v>5</v>
      </c>
      <c r="B7" s="50" t="s">
        <v>4</v>
      </c>
      <c r="C7" s="50" t="s">
        <v>3</v>
      </c>
      <c r="D7" s="51" t="s">
        <v>13</v>
      </c>
      <c r="E7" s="51"/>
      <c r="F7" s="51"/>
      <c r="G7" s="51" t="s">
        <v>14</v>
      </c>
      <c r="H7" s="51"/>
      <c r="I7" s="51"/>
      <c r="J7" s="39" t="s">
        <v>26</v>
      </c>
      <c r="K7" s="40"/>
      <c r="L7" s="41"/>
    </row>
    <row r="8" spans="1:16" ht="31.5" customHeight="1" x14ac:dyDescent="0.25">
      <c r="A8" s="49"/>
      <c r="B8" s="50"/>
      <c r="C8" s="50"/>
      <c r="D8" s="23" t="s">
        <v>1</v>
      </c>
      <c r="E8" s="23" t="s">
        <v>0</v>
      </c>
      <c r="F8" s="23" t="s">
        <v>25</v>
      </c>
      <c r="G8" s="23" t="s">
        <v>1</v>
      </c>
      <c r="H8" s="23" t="s">
        <v>0</v>
      </c>
      <c r="I8" s="23" t="s">
        <v>25</v>
      </c>
      <c r="J8" s="23" t="s">
        <v>1</v>
      </c>
      <c r="K8" s="23" t="s">
        <v>0</v>
      </c>
      <c r="L8" s="23" t="s">
        <v>25</v>
      </c>
    </row>
    <row r="9" spans="1:16" ht="38.25" customHeight="1" x14ac:dyDescent="0.25">
      <c r="A9" s="20">
        <v>1</v>
      </c>
      <c r="B9" s="26" t="s">
        <v>39</v>
      </c>
      <c r="C9" s="21" t="s">
        <v>38</v>
      </c>
      <c r="D9" s="27">
        <v>27665</v>
      </c>
      <c r="E9" s="30">
        <v>1</v>
      </c>
      <c r="F9" s="28">
        <f>D9*E9</f>
        <v>27665</v>
      </c>
      <c r="G9" s="28">
        <v>27405</v>
      </c>
      <c r="H9" s="30">
        <f>E9</f>
        <v>1</v>
      </c>
      <c r="I9" s="28">
        <f t="shared" ref="I9" si="0">ROUND(H9*G9,2)</f>
        <v>27405</v>
      </c>
      <c r="J9" s="28">
        <f>(D9+G9)/2</f>
        <v>27535</v>
      </c>
      <c r="K9" s="30">
        <f>E9</f>
        <v>1</v>
      </c>
      <c r="L9" s="28">
        <f>J9*K9</f>
        <v>27535</v>
      </c>
      <c r="M9" s="7"/>
      <c r="P9" s="6"/>
    </row>
    <row r="10" spans="1:16" s="8" customFormat="1" ht="23.25" customHeight="1" x14ac:dyDescent="0.25">
      <c r="A10" s="45" t="s">
        <v>15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  <c r="L10" s="29">
        <f>SUM(L9:L9)</f>
        <v>27535</v>
      </c>
      <c r="M10" s="11"/>
      <c r="N10" s="5"/>
      <c r="O10" s="6"/>
      <c r="P10" s="24"/>
    </row>
    <row r="11" spans="1:16" s="8" customFormat="1" ht="14.25" x14ac:dyDescent="0.25">
      <c r="D11" s="9"/>
      <c r="E11" s="9"/>
      <c r="F11" s="25"/>
      <c r="G11" s="9"/>
      <c r="H11" s="9"/>
      <c r="I11" s="25"/>
      <c r="J11" s="9"/>
      <c r="K11" s="9"/>
      <c r="L11" s="9"/>
      <c r="N11" s="10"/>
    </row>
    <row r="12" spans="1:16" s="8" customFormat="1" ht="36.75" customHeight="1" x14ac:dyDescent="0.25">
      <c r="B12" s="35" t="s">
        <v>27</v>
      </c>
      <c r="C12" s="44">
        <f>L10</f>
        <v>27535</v>
      </c>
      <c r="D12" s="44"/>
      <c r="E12" s="9" t="s">
        <v>10</v>
      </c>
      <c r="G12" s="43"/>
      <c r="H12" s="43"/>
      <c r="I12" s="43"/>
      <c r="J12" s="9"/>
      <c r="K12" s="9"/>
      <c r="L12" s="9"/>
      <c r="N12" s="10"/>
    </row>
    <row r="13" spans="1:16" s="8" customFormat="1" ht="30.75" customHeight="1" x14ac:dyDescent="0.25">
      <c r="B13" s="42" t="s">
        <v>42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N13" s="10"/>
    </row>
    <row r="14" spans="1:16" s="8" customFormat="1" ht="18.75" customHeight="1" x14ac:dyDescent="0.25">
      <c r="C14" s="11"/>
      <c r="D14" s="11"/>
      <c r="E14" s="11"/>
      <c r="F14" s="6"/>
      <c r="G14" s="6"/>
      <c r="H14" s="6"/>
      <c r="I14" s="6"/>
      <c r="J14" s="11"/>
      <c r="K14" s="11"/>
      <c r="L14" s="11"/>
      <c r="M14" s="11"/>
      <c r="N14" s="12"/>
    </row>
    <row r="15" spans="1:16" s="8" customFormat="1" x14ac:dyDescent="0.25">
      <c r="A15" s="19"/>
      <c r="B15" s="15" t="s">
        <v>9</v>
      </c>
      <c r="C15" s="15"/>
      <c r="D15" s="15"/>
      <c r="E15" s="15"/>
      <c r="F15" s="15"/>
      <c r="G15" s="6"/>
      <c r="H15" s="6"/>
      <c r="I15" s="6"/>
      <c r="J15" s="11"/>
      <c r="K15" s="11"/>
      <c r="L15" s="12"/>
      <c r="M15" s="11"/>
      <c r="N15" s="12"/>
    </row>
    <row r="16" spans="1:16" s="8" customFormat="1" ht="44.25" customHeight="1" x14ac:dyDescent="0.25">
      <c r="A16" s="15"/>
      <c r="B16" s="18" t="s">
        <v>11</v>
      </c>
      <c r="C16" s="38" t="s">
        <v>12</v>
      </c>
      <c r="D16" s="38"/>
      <c r="E16" s="11"/>
      <c r="F16" s="6"/>
      <c r="G16" s="6"/>
      <c r="H16" s="6"/>
      <c r="I16" s="6"/>
      <c r="J16" s="11"/>
      <c r="K16" s="11"/>
      <c r="L16" s="11"/>
      <c r="M16" s="11"/>
      <c r="N16" s="12"/>
    </row>
    <row r="17" spans="1:14" s="8" customFormat="1" ht="19.5" customHeight="1" x14ac:dyDescent="0.25">
      <c r="A17" s="15"/>
      <c r="B17" s="18">
        <v>1</v>
      </c>
      <c r="C17" s="31" t="s">
        <v>40</v>
      </c>
      <c r="D17" s="33">
        <v>46141</v>
      </c>
      <c r="E17" s="11"/>
      <c r="F17" s="6"/>
      <c r="G17" s="6"/>
      <c r="H17" s="6"/>
      <c r="I17" s="6"/>
      <c r="J17" s="11"/>
      <c r="K17" s="11"/>
      <c r="L17" s="11"/>
      <c r="M17" s="11"/>
      <c r="N17" s="12"/>
    </row>
    <row r="18" spans="1:14" s="8" customFormat="1" ht="19.5" customHeight="1" x14ac:dyDescent="0.25">
      <c r="A18" s="15"/>
      <c r="B18" s="18">
        <v>2</v>
      </c>
      <c r="C18" s="31" t="s">
        <v>41</v>
      </c>
      <c r="D18" s="33">
        <v>46140</v>
      </c>
      <c r="E18" s="11"/>
      <c r="F18" s="6"/>
      <c r="G18" s="6"/>
      <c r="H18" s="6"/>
      <c r="I18" s="6"/>
      <c r="J18" s="11"/>
      <c r="K18" s="11"/>
      <c r="L18" s="11"/>
      <c r="M18" s="11"/>
      <c r="N18" s="12"/>
    </row>
    <row r="19" spans="1:14" ht="18" customHeight="1" x14ac:dyDescent="0.25">
      <c r="B19" s="17"/>
      <c r="C19" s="17"/>
      <c r="D19" s="16"/>
    </row>
    <row r="20" spans="1:14" x14ac:dyDescent="0.25">
      <c r="A20" s="36" t="s">
        <v>16</v>
      </c>
      <c r="B20" s="36"/>
      <c r="D20" s="4"/>
      <c r="E20" s="14"/>
      <c r="F20" s="14"/>
      <c r="G20" s="14"/>
      <c r="H20" s="14"/>
      <c r="I20" s="14"/>
    </row>
    <row r="21" spans="1:14" x14ac:dyDescent="0.25">
      <c r="A21" s="37">
        <v>46141</v>
      </c>
      <c r="B21" s="37"/>
      <c r="D21" s="4"/>
      <c r="E21" s="14"/>
      <c r="F21" s="14"/>
      <c r="G21" s="14"/>
      <c r="H21" s="14"/>
      <c r="I21" s="14"/>
    </row>
    <row r="22" spans="1:14" x14ac:dyDescent="0.25">
      <c r="D22" s="4"/>
      <c r="E22" s="14"/>
      <c r="F22" s="14"/>
      <c r="G22" s="14"/>
      <c r="H22" s="14"/>
      <c r="I22" s="14"/>
    </row>
    <row r="23" spans="1:14" x14ac:dyDescent="0.25">
      <c r="D23" s="4"/>
      <c r="E23" s="14"/>
      <c r="F23" s="14"/>
      <c r="G23" s="14"/>
      <c r="H23" s="14"/>
      <c r="I23" s="14"/>
    </row>
    <row r="24" spans="1:14" x14ac:dyDescent="0.25">
      <c r="D24" s="4"/>
      <c r="E24" s="14"/>
      <c r="F24" s="14"/>
      <c r="G24" s="14"/>
      <c r="H24" s="14"/>
      <c r="I24" s="14"/>
    </row>
    <row r="25" spans="1:14" x14ac:dyDescent="0.25">
      <c r="D25" s="4"/>
      <c r="E25" s="14"/>
      <c r="F25" s="14"/>
      <c r="G25" s="14"/>
      <c r="H25" s="14"/>
      <c r="I25" s="14"/>
    </row>
    <row r="26" spans="1:14" x14ac:dyDescent="0.25">
      <c r="D26" s="4"/>
      <c r="E26" s="14"/>
      <c r="F26" s="14"/>
      <c r="G26" s="14"/>
      <c r="H26" s="14"/>
      <c r="I26" s="14"/>
    </row>
    <row r="27" spans="1:14" x14ac:dyDescent="0.25">
      <c r="D27" s="4"/>
      <c r="E27" s="14"/>
      <c r="F27" s="14"/>
      <c r="G27" s="14"/>
      <c r="H27" s="14"/>
      <c r="I27" s="14"/>
    </row>
    <row r="28" spans="1:14" x14ac:dyDescent="0.25">
      <c r="D28" s="4"/>
      <c r="E28" s="14"/>
      <c r="F28" s="14"/>
      <c r="G28" s="14"/>
      <c r="H28" s="14"/>
      <c r="I28" s="14"/>
    </row>
    <row r="29" spans="1:14" x14ac:dyDescent="0.25">
      <c r="D29" s="4"/>
      <c r="E29" s="14"/>
      <c r="F29" s="14"/>
      <c r="G29" s="14"/>
      <c r="H29" s="14"/>
      <c r="I29" s="14"/>
    </row>
    <row r="30" spans="1:14" x14ac:dyDescent="0.25">
      <c r="D30" s="4"/>
      <c r="E30" s="14"/>
      <c r="F30" s="14"/>
      <c r="G30" s="14"/>
      <c r="H30" s="14"/>
      <c r="I30" s="14"/>
    </row>
    <row r="31" spans="1:14" x14ac:dyDescent="0.25">
      <c r="D31" s="4"/>
      <c r="E31" s="14"/>
      <c r="F31" s="14"/>
      <c r="G31" s="14"/>
      <c r="H31" s="14"/>
      <c r="I31" s="14"/>
    </row>
    <row r="32" spans="1:14" x14ac:dyDescent="0.25">
      <c r="B32" s="8"/>
      <c r="C32" s="8"/>
      <c r="D32" s="8"/>
      <c r="E32" s="9"/>
      <c r="F32" s="9"/>
      <c r="G32" s="9"/>
      <c r="H32" s="9"/>
      <c r="I32" s="9"/>
    </row>
    <row r="33" spans="2:12" x14ac:dyDescent="0.25">
      <c r="B33" s="13"/>
      <c r="C33" s="13"/>
    </row>
    <row r="34" spans="2:12" x14ac:dyDescent="0.25">
      <c r="B34" s="13"/>
      <c r="C34" s="13"/>
    </row>
    <row r="35" spans="2:12" x14ac:dyDescent="0.25">
      <c r="B35" s="13"/>
      <c r="C35" s="13"/>
    </row>
    <row r="36" spans="2:12" x14ac:dyDescent="0.25">
      <c r="B36" s="13"/>
      <c r="C36" s="13"/>
    </row>
    <row r="37" spans="2:12" x14ac:dyDescent="0.25">
      <c r="B37" s="13"/>
      <c r="C37" s="13"/>
    </row>
    <row r="38" spans="2:12" x14ac:dyDescent="0.25">
      <c r="B38" s="13"/>
      <c r="C38" s="13"/>
    </row>
    <row r="39" spans="2:12" x14ac:dyDescent="0.25">
      <c r="B39" s="13"/>
      <c r="C39" s="13"/>
    </row>
    <row r="40" spans="2:12" x14ac:dyDescent="0.25">
      <c r="B40" s="13"/>
      <c r="C40" s="13"/>
    </row>
    <row r="41" spans="2:12" x14ac:dyDescent="0.25">
      <c r="B41" s="13"/>
      <c r="C41" s="13"/>
    </row>
    <row r="43" spans="2:12" x14ac:dyDescent="0.25">
      <c r="B43" s="3"/>
      <c r="C43" s="3"/>
      <c r="D43" s="6"/>
    </row>
    <row r="44" spans="2:12" ht="15" customHeight="1" x14ac:dyDescent="0.25"/>
    <row r="45" spans="2:12" x14ac:dyDescent="0.25">
      <c r="B45" s="3"/>
      <c r="C45" s="3"/>
    </row>
    <row r="46" spans="2:12" x14ac:dyDescent="0.25">
      <c r="L46" s="1"/>
    </row>
    <row r="48" spans="2:12" x14ac:dyDescent="0.25">
      <c r="F48" s="6"/>
      <c r="G48" s="6"/>
      <c r="H48" s="6"/>
      <c r="I48" s="6"/>
    </row>
    <row r="49" spans="1:15" x14ac:dyDescent="0.25">
      <c r="F49" s="6"/>
      <c r="G49" s="6"/>
      <c r="H49" s="6"/>
      <c r="I49" s="6"/>
    </row>
    <row r="50" spans="1:15" x14ac:dyDescent="0.25">
      <c r="F50" s="6"/>
      <c r="G50" s="6"/>
      <c r="H50" s="6"/>
      <c r="I50" s="6"/>
    </row>
    <row r="51" spans="1:15" x14ac:dyDescent="0.25">
      <c r="F51" s="6"/>
      <c r="G51" s="6"/>
      <c r="H51" s="6"/>
      <c r="I51" s="6"/>
    </row>
    <row r="52" spans="1:15" x14ac:dyDescent="0.25">
      <c r="F52" s="6"/>
      <c r="G52" s="6"/>
      <c r="H52" s="6"/>
      <c r="I52" s="6"/>
    </row>
    <row r="53" spans="1:15" x14ac:dyDescent="0.25">
      <c r="F53" s="6"/>
      <c r="G53" s="6"/>
      <c r="H53" s="6"/>
      <c r="I53" s="6"/>
    </row>
    <row r="54" spans="1:15" x14ac:dyDescent="0.25">
      <c r="F54" s="6"/>
      <c r="G54" s="6"/>
      <c r="H54" s="6"/>
      <c r="I54" s="6"/>
    </row>
    <row r="55" spans="1:15" x14ac:dyDescent="0.25">
      <c r="F55" s="6"/>
      <c r="G55" s="6"/>
      <c r="H55" s="6"/>
      <c r="I55" s="6"/>
    </row>
    <row r="56" spans="1:15" x14ac:dyDescent="0.25">
      <c r="F56" s="6"/>
      <c r="G56" s="6"/>
      <c r="H56" s="6"/>
      <c r="I56" s="6"/>
    </row>
    <row r="57" spans="1:15" x14ac:dyDescent="0.25">
      <c r="F57" s="6"/>
      <c r="G57" s="6"/>
      <c r="H57" s="6"/>
      <c r="I57" s="6"/>
    </row>
    <row r="58" spans="1:15" x14ac:dyDescent="0.25">
      <c r="F58" s="6"/>
      <c r="G58" s="6"/>
      <c r="H58" s="6"/>
      <c r="I58" s="6"/>
    </row>
    <row r="59" spans="1:15" s="2" customFormat="1" x14ac:dyDescent="0.25">
      <c r="A59" s="11"/>
      <c r="B59" s="11"/>
      <c r="C59" s="11"/>
      <c r="D59" s="11"/>
      <c r="E59" s="11"/>
      <c r="F59" s="6"/>
      <c r="G59" s="6"/>
      <c r="H59" s="6"/>
      <c r="I59" s="6"/>
      <c r="J59" s="11"/>
      <c r="K59" s="11"/>
      <c r="L59" s="11"/>
      <c r="M59" s="11"/>
      <c r="N59" s="1"/>
      <c r="O59" s="11"/>
    </row>
    <row r="60" spans="1:15" s="2" customFormat="1" x14ac:dyDescent="0.25">
      <c r="A60" s="11"/>
      <c r="B60" s="11"/>
      <c r="C60" s="11"/>
      <c r="D60" s="11"/>
      <c r="E60" s="11"/>
      <c r="F60" s="6"/>
      <c r="G60" s="6"/>
      <c r="H60" s="6"/>
      <c r="I60" s="6"/>
      <c r="J60" s="11"/>
      <c r="K60" s="11"/>
      <c r="L60" s="11"/>
      <c r="M60" s="11"/>
      <c r="N60" s="1"/>
      <c r="O60" s="11"/>
    </row>
    <row r="61" spans="1:15" s="2" customFormat="1" x14ac:dyDescent="0.25">
      <c r="A61" s="11"/>
      <c r="B61" s="11"/>
      <c r="C61" s="11"/>
      <c r="D61" s="11"/>
      <c r="E61" s="11"/>
      <c r="F61" s="6"/>
      <c r="G61" s="6"/>
      <c r="H61" s="6"/>
      <c r="I61" s="6"/>
      <c r="J61" s="11"/>
      <c r="K61" s="11"/>
      <c r="L61" s="11"/>
      <c r="M61" s="11"/>
      <c r="N61" s="1"/>
      <c r="O61" s="11"/>
    </row>
  </sheetData>
  <mergeCells count="18">
    <mergeCell ref="H1:L1"/>
    <mergeCell ref="A2:L2"/>
    <mergeCell ref="B4:D4"/>
    <mergeCell ref="B5:D5"/>
    <mergeCell ref="A7:A8"/>
    <mergeCell ref="B7:B8"/>
    <mergeCell ref="C7:C8"/>
    <mergeCell ref="G7:I7"/>
    <mergeCell ref="D7:F7"/>
    <mergeCell ref="H5:L5"/>
    <mergeCell ref="A20:B20"/>
    <mergeCell ref="A21:B21"/>
    <mergeCell ref="C16:D16"/>
    <mergeCell ref="J7:L7"/>
    <mergeCell ref="B13:L13"/>
    <mergeCell ref="G12:I12"/>
    <mergeCell ref="C12:D12"/>
    <mergeCell ref="A10:K10"/>
  </mergeCells>
  <phoneticPr fontId="11" type="noConversion"/>
  <printOptions horizontalCentered="1"/>
  <pageMargins left="0.70866141732283472" right="0.70866141732283472" top="1.1417322834645669" bottom="0.35433070866141736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8C99-133F-4DCB-8CB0-755914D3112C}">
  <sheetPr codeName="Лист1"/>
  <dimension ref="A5:H15"/>
  <sheetViews>
    <sheetView workbookViewId="0">
      <selection activeCell="P15" sqref="P15"/>
    </sheetView>
  </sheetViews>
  <sheetFormatPr defaultRowHeight="15" x14ac:dyDescent="0.25"/>
  <cols>
    <col min="1" max="1" width="50.85546875" customWidth="1"/>
    <col min="5" max="5" width="10" bestFit="1" customWidth="1"/>
    <col min="7" max="7" width="11" customWidth="1"/>
  </cols>
  <sheetData>
    <row r="5" spans="1:8" x14ac:dyDescent="0.25">
      <c r="A5" s="50" t="s">
        <v>4</v>
      </c>
      <c r="B5" s="50" t="s">
        <v>3</v>
      </c>
      <c r="C5" s="51" t="s">
        <v>13</v>
      </c>
      <c r="D5" s="51"/>
      <c r="E5" s="51"/>
      <c r="G5" t="s">
        <v>37</v>
      </c>
    </row>
    <row r="6" spans="1:8" ht="28.5" x14ac:dyDescent="0.25">
      <c r="A6" s="50"/>
      <c r="B6" s="50"/>
      <c r="C6" s="23" t="s">
        <v>1</v>
      </c>
      <c r="D6" s="23" t="s">
        <v>0</v>
      </c>
      <c r="E6" s="23" t="s">
        <v>25</v>
      </c>
      <c r="G6">
        <v>60000</v>
      </c>
    </row>
    <row r="7" spans="1:8" ht="30" x14ac:dyDescent="0.25">
      <c r="A7" s="26" t="s">
        <v>29</v>
      </c>
      <c r="B7" s="21" t="s">
        <v>28</v>
      </c>
      <c r="C7" s="27">
        <v>47.787399999999998</v>
      </c>
      <c r="D7" s="30">
        <v>300</v>
      </c>
      <c r="E7" s="28">
        <f>C7*D7</f>
        <v>14336.22</v>
      </c>
      <c r="F7">
        <f>E7/$E$15</f>
        <v>6.6036029803091645E-2</v>
      </c>
      <c r="G7" s="32">
        <f>$G$6*F7</f>
        <v>3962.1617881854986</v>
      </c>
      <c r="H7" s="32">
        <f>(G7/D7)+C7</f>
        <v>60.99460596061833</v>
      </c>
    </row>
    <row r="8" spans="1:8" x14ac:dyDescent="0.25">
      <c r="A8" s="26" t="s">
        <v>30</v>
      </c>
      <c r="B8" s="21" t="s">
        <v>28</v>
      </c>
      <c r="C8" s="27">
        <v>16.262599999999999</v>
      </c>
      <c r="D8" s="30">
        <v>600</v>
      </c>
      <c r="E8" s="28">
        <f t="shared" ref="E8:E14" si="0">C8*D8</f>
        <v>9757.56</v>
      </c>
      <c r="F8">
        <f t="shared" ref="F8:F15" si="1">E8/$E$15</f>
        <v>4.4945635806750657E-2</v>
      </c>
      <c r="G8" s="32">
        <f t="shared" ref="G8:G14" si="2">$G$6*F8</f>
        <v>2696.7381484050393</v>
      </c>
      <c r="H8" s="32">
        <f t="shared" ref="H8:H14" si="3">(G8/D8)+C8</f>
        <v>20.757163580675066</v>
      </c>
    </row>
    <row r="9" spans="1:8" x14ac:dyDescent="0.25">
      <c r="A9" s="26" t="s">
        <v>31</v>
      </c>
      <c r="B9" s="21" t="s">
        <v>28</v>
      </c>
      <c r="C9" s="27">
        <v>9.15</v>
      </c>
      <c r="D9" s="30">
        <v>600</v>
      </c>
      <c r="E9" s="28">
        <f t="shared" si="0"/>
        <v>5490</v>
      </c>
      <c r="F9">
        <f t="shared" si="1"/>
        <v>2.5288242201847708E-2</v>
      </c>
      <c r="G9" s="32">
        <f t="shared" si="2"/>
        <v>1517.2945321108625</v>
      </c>
      <c r="H9" s="32">
        <f t="shared" si="3"/>
        <v>11.678824220184772</v>
      </c>
    </row>
    <row r="10" spans="1:8" x14ac:dyDescent="0.25">
      <c r="A10" s="26" t="s">
        <v>32</v>
      </c>
      <c r="B10" s="21" t="s">
        <v>28</v>
      </c>
      <c r="C10" s="27">
        <v>1935.7375</v>
      </c>
      <c r="D10" s="30">
        <v>40</v>
      </c>
      <c r="E10" s="28">
        <f t="shared" si="0"/>
        <v>77429.5</v>
      </c>
      <c r="F10">
        <f t="shared" si="1"/>
        <v>0.35665864290855503</v>
      </c>
      <c r="G10" s="32">
        <f t="shared" si="2"/>
        <v>21399.518574513302</v>
      </c>
      <c r="H10" s="32">
        <f t="shared" si="3"/>
        <v>2470.7254643628326</v>
      </c>
    </row>
    <row r="11" spans="1:8" ht="30" x14ac:dyDescent="0.25">
      <c r="A11" s="26" t="s">
        <v>33</v>
      </c>
      <c r="B11" s="21" t="s">
        <v>28</v>
      </c>
      <c r="C11" s="27">
        <v>572.38750000000005</v>
      </c>
      <c r="D11" s="30">
        <v>40</v>
      </c>
      <c r="E11" s="28">
        <f t="shared" si="0"/>
        <v>22895.5</v>
      </c>
      <c r="F11">
        <f t="shared" si="1"/>
        <v>0.10546210370353447</v>
      </c>
      <c r="G11" s="32">
        <f t="shared" si="2"/>
        <v>6327.726222212068</v>
      </c>
      <c r="H11" s="32">
        <f t="shared" si="3"/>
        <v>730.58065555530175</v>
      </c>
    </row>
    <row r="12" spans="1:8" ht="30" x14ac:dyDescent="0.25">
      <c r="A12" s="26" t="s">
        <v>34</v>
      </c>
      <c r="B12" s="21" t="s">
        <v>28</v>
      </c>
      <c r="C12" s="27">
        <v>6970.2630000000008</v>
      </c>
      <c r="D12" s="30">
        <v>10</v>
      </c>
      <c r="E12" s="28">
        <f t="shared" si="0"/>
        <v>69702.63</v>
      </c>
      <c r="F12">
        <f t="shared" si="1"/>
        <v>0.32106684691179899</v>
      </c>
      <c r="G12" s="32">
        <f t="shared" si="2"/>
        <v>19264.010814707941</v>
      </c>
      <c r="H12" s="32">
        <f t="shared" si="3"/>
        <v>8896.6640814707953</v>
      </c>
    </row>
    <row r="13" spans="1:8" ht="45" x14ac:dyDescent="0.25">
      <c r="A13" s="26" t="s">
        <v>35</v>
      </c>
      <c r="B13" s="21" t="s">
        <v>28</v>
      </c>
      <c r="C13" s="27">
        <v>218.58750000000001</v>
      </c>
      <c r="D13" s="30">
        <v>20</v>
      </c>
      <c r="E13" s="28">
        <f t="shared" si="0"/>
        <v>4371.75</v>
      </c>
      <c r="F13">
        <f t="shared" si="1"/>
        <v>2.0137317458274632E-2</v>
      </c>
      <c r="G13" s="32">
        <f t="shared" si="2"/>
        <v>1208.239047496478</v>
      </c>
      <c r="H13" s="32">
        <f t="shared" si="3"/>
        <v>278.99945237482393</v>
      </c>
    </row>
    <row r="14" spans="1:8" ht="45" x14ac:dyDescent="0.25">
      <c r="A14" s="26" t="s">
        <v>36</v>
      </c>
      <c r="B14" s="21" t="s">
        <v>28</v>
      </c>
      <c r="C14" s="27">
        <v>43.712600000000002</v>
      </c>
      <c r="D14" s="30">
        <v>300</v>
      </c>
      <c r="E14" s="28">
        <f t="shared" si="0"/>
        <v>13113.78</v>
      </c>
      <c r="F14">
        <f t="shared" si="1"/>
        <v>6.04051812061469E-2</v>
      </c>
      <c r="G14" s="32">
        <f t="shared" si="2"/>
        <v>3624.3108723688142</v>
      </c>
      <c r="H14" s="32">
        <f t="shared" si="3"/>
        <v>55.793636241229379</v>
      </c>
    </row>
    <row r="15" spans="1:8" x14ac:dyDescent="0.25">
      <c r="E15" s="32">
        <f>SUM(E7:E14)</f>
        <v>217096.94</v>
      </c>
      <c r="F15">
        <f t="shared" si="1"/>
        <v>1</v>
      </c>
    </row>
  </sheetData>
  <mergeCells count="3">
    <mergeCell ref="A5:A6"/>
    <mergeCell ref="B5:B6"/>
    <mergeCell ref="C5:E5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8" r:id="rId3" name="Control 2">
          <controlPr defaultSize="0" r:id="rId4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95250</xdr:colOff>
                <xdr:row>10</xdr:row>
                <xdr:rowOff>38100</xdr:rowOff>
              </to>
            </anchor>
          </controlPr>
        </control>
      </mc:Choice>
      <mc:Fallback>
        <control shapeId="4098" r:id="rId3" name="Control 2"/>
      </mc:Fallback>
    </mc:AlternateContent>
    <mc:AlternateContent xmlns:mc="http://schemas.openxmlformats.org/markup-compatibility/2006">
      <mc:Choice Requires="x14">
        <control shapeId="4097" r:id="rId5" name="Control 1">
          <controlPr defaultSize="0" r:id="rId6">
            <anchor moveWithCells="1">
              <from>
                <xdr:col>10</xdr:col>
                <xdr:colOff>0</xdr:colOff>
                <xdr:row>6</xdr:row>
                <xdr:rowOff>0</xdr:rowOff>
              </from>
              <to>
                <xdr:col>14</xdr:col>
                <xdr:colOff>0</xdr:colOff>
                <xdr:row>6</xdr:row>
                <xdr:rowOff>228600</xdr:rowOff>
              </to>
            </anchor>
          </controlPr>
        </control>
      </mc:Choice>
      <mc:Fallback>
        <control shapeId="4097" r:id="rId5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C16D-782D-4F1D-9DFE-6FB7FFA0C7E0}">
  <dimension ref="A4:I9"/>
  <sheetViews>
    <sheetView workbookViewId="0">
      <selection activeCell="C5" sqref="C5"/>
    </sheetView>
  </sheetViews>
  <sheetFormatPr defaultRowHeight="15" x14ac:dyDescent="0.25"/>
  <cols>
    <col min="1" max="1" width="60.5703125" bestFit="1" customWidth="1"/>
    <col min="2" max="2" width="4" bestFit="1" customWidth="1"/>
    <col min="3" max="3" width="8" bestFit="1" customWidth="1"/>
    <col min="4" max="4" width="4" bestFit="1" customWidth="1"/>
    <col min="5" max="5" width="10" bestFit="1" customWidth="1"/>
  </cols>
  <sheetData>
    <row r="4" spans="1:9" ht="45" x14ac:dyDescent="0.25">
      <c r="A4" s="26" t="s">
        <v>19</v>
      </c>
      <c r="B4" s="21" t="s">
        <v>18</v>
      </c>
      <c r="C4" s="27">
        <f>970*1.2</f>
        <v>1164</v>
      </c>
      <c r="D4" s="30">
        <v>250</v>
      </c>
      <c r="E4" s="28">
        <f>ROUND(D4*C4,2)</f>
        <v>291000</v>
      </c>
      <c r="F4">
        <f>E4/$E$7</f>
        <v>0.89566020313942751</v>
      </c>
      <c r="G4">
        <f>F4*$E$9</f>
        <v>1289.7506925207756</v>
      </c>
      <c r="H4">
        <f>ROUND(G4/D4,2)</f>
        <v>5.16</v>
      </c>
      <c r="I4" s="32">
        <f>C4+H4</f>
        <v>1169.1600000000001</v>
      </c>
    </row>
    <row r="5" spans="1:9" ht="30" x14ac:dyDescent="0.25">
      <c r="A5" s="26" t="s">
        <v>20</v>
      </c>
      <c r="B5" s="21" t="s">
        <v>21</v>
      </c>
      <c r="C5" s="27">
        <f>14400/22</f>
        <v>654.5454545454545</v>
      </c>
      <c r="D5" s="30">
        <v>22</v>
      </c>
      <c r="E5" s="28">
        <f>ROUND(D5*C5,2)</f>
        <v>14400</v>
      </c>
      <c r="F5">
        <f t="shared" ref="F5:F7" si="0">E5/$E$7</f>
        <v>4.4321329639889197E-2</v>
      </c>
      <c r="G5">
        <f t="shared" ref="G5:G7" si="1">F5*$E$9</f>
        <v>63.822714681440445</v>
      </c>
      <c r="H5">
        <f t="shared" ref="H5:H6" si="2">ROUND(G5/D5,2)</f>
        <v>2.9</v>
      </c>
      <c r="I5" s="32">
        <f t="shared" ref="I5:I6" si="3">C5+H5</f>
        <v>657.44545454545448</v>
      </c>
    </row>
    <row r="6" spans="1:9" x14ac:dyDescent="0.25">
      <c r="A6" s="26" t="s">
        <v>22</v>
      </c>
      <c r="B6" s="21" t="s">
        <v>23</v>
      </c>
      <c r="C6" s="27">
        <f>65*1.2</f>
        <v>78</v>
      </c>
      <c r="D6" s="30">
        <v>250</v>
      </c>
      <c r="E6" s="28">
        <f t="shared" ref="E6" si="4">ROUND(D6*C6,2)</f>
        <v>19500</v>
      </c>
      <c r="F6">
        <f t="shared" si="0"/>
        <v>6.001846722068329E-2</v>
      </c>
      <c r="G6">
        <f t="shared" si="1"/>
        <v>86.42659279778394</v>
      </c>
      <c r="H6">
        <f t="shared" si="2"/>
        <v>0.35</v>
      </c>
      <c r="I6" s="32">
        <f t="shared" si="3"/>
        <v>78.349999999999994</v>
      </c>
    </row>
    <row r="7" spans="1:9" x14ac:dyDescent="0.25">
      <c r="E7" s="32">
        <f>SUM(E4:E6)</f>
        <v>324900</v>
      </c>
      <c r="F7">
        <f t="shared" si="0"/>
        <v>1</v>
      </c>
      <c r="G7">
        <f t="shared" si="1"/>
        <v>1440</v>
      </c>
    </row>
    <row r="9" spans="1:9" x14ac:dyDescent="0.25">
      <c r="A9" s="34" t="s">
        <v>24</v>
      </c>
      <c r="E9">
        <v>1440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79CF-158A-4583-81A4-F70F576AF05F}">
  <dimension ref="A3:G9"/>
  <sheetViews>
    <sheetView workbookViewId="0">
      <selection activeCell="G4" sqref="G4:G5"/>
    </sheetView>
  </sheetViews>
  <sheetFormatPr defaultRowHeight="15" x14ac:dyDescent="0.25"/>
  <cols>
    <col min="1" max="1" width="11.42578125" customWidth="1"/>
    <col min="3" max="3" width="10" bestFit="1" customWidth="1"/>
    <col min="7" max="7" width="13.85546875" customWidth="1"/>
  </cols>
  <sheetData>
    <row r="3" spans="1:7" ht="28.5" x14ac:dyDescent="0.25">
      <c r="A3" s="23" t="s">
        <v>1</v>
      </c>
      <c r="B3" s="23" t="s">
        <v>0</v>
      </c>
      <c r="C3" s="23" t="s">
        <v>2</v>
      </c>
    </row>
    <row r="4" spans="1:7" x14ac:dyDescent="0.25">
      <c r="A4" s="27">
        <v>500</v>
      </c>
      <c r="B4" s="30">
        <v>800</v>
      </c>
      <c r="C4" s="28">
        <f>ROUND(B4*A4,2)</f>
        <v>400000</v>
      </c>
      <c r="D4">
        <f>C4/C6</f>
        <v>0.43010752688172044</v>
      </c>
      <c r="E4">
        <f>C9*D4</f>
        <v>11612.903225806453</v>
      </c>
      <c r="F4">
        <f>E4/B4</f>
        <v>14.516129032258066</v>
      </c>
      <c r="G4" s="32">
        <f>A4+F4</f>
        <v>514.51612903225805</v>
      </c>
    </row>
    <row r="5" spans="1:7" x14ac:dyDescent="0.25">
      <c r="A5" s="27">
        <v>1060</v>
      </c>
      <c r="B5" s="30">
        <v>500</v>
      </c>
      <c r="C5" s="28">
        <f>ROUND(B5*A5,2)</f>
        <v>530000</v>
      </c>
      <c r="D5">
        <f>C5/C6</f>
        <v>0.56989247311827962</v>
      </c>
      <c r="E5">
        <f>D5*C9</f>
        <v>15387.096774193549</v>
      </c>
      <c r="F5">
        <f>E5/B5</f>
        <v>30.7741935483871</v>
      </c>
      <c r="G5" s="32">
        <f>A5+F5</f>
        <v>1090.7741935483871</v>
      </c>
    </row>
    <row r="6" spans="1:7" x14ac:dyDescent="0.25">
      <c r="A6" s="32"/>
      <c r="B6" s="32"/>
      <c r="C6" s="32">
        <f t="shared" ref="C6" si="0">SUM(C4:C5)</f>
        <v>930000</v>
      </c>
    </row>
    <row r="9" spans="1:7" x14ac:dyDescent="0.25">
      <c r="A9" t="s">
        <v>17</v>
      </c>
      <c r="C9">
        <v>27000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наим.</vt:lpstr>
      <vt:lpstr>Лист3</vt:lpstr>
      <vt:lpstr>Лист2</vt:lpstr>
      <vt:lpstr>Лист1</vt:lpstr>
      <vt:lpstr>наим.!Область_печати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Коломинский Алексей Сергеевич</cp:lastModifiedBy>
  <cp:lastPrinted>2026-04-29T08:26:45Z</cp:lastPrinted>
  <dcterms:created xsi:type="dcterms:W3CDTF">2018-02-26T05:15:33Z</dcterms:created>
  <dcterms:modified xsi:type="dcterms:W3CDTF">2026-04-29T10:01:08Z</dcterms:modified>
</cp:coreProperties>
</file>