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r9b\OneDrive\Рабочий стол\МУП\ЗАКУПКИ 2026\Закупка трубы 900 метров\"/>
    </mc:Choice>
  </mc:AlternateContent>
  <bookViews>
    <workbookView xWindow="32760" yWindow="60" windowWidth="16380" windowHeight="8130"/>
  </bookViews>
  <sheets>
    <sheet name="Расчет цены" sheetId="1" r:id="rId1"/>
  </sheets>
  <definedNames>
    <definedName name="Excel_BuiltIn__FilterDatabase" localSheetId="0">'Расчет цены'!$A$4:$S$20</definedName>
    <definedName name="_xlnm.Print_Area" localSheetId="0">'Расчет цены'!$A$1:$S$26</definedName>
  </definedNames>
  <calcPr calcId="162913"/>
</workbook>
</file>

<file path=xl/calcChain.xml><?xml version="1.0" encoding="utf-8"?>
<calcChain xmlns="http://schemas.openxmlformats.org/spreadsheetml/2006/main">
  <c r="P15" i="1" l="1"/>
  <c r="Q15" i="1" s="1"/>
  <c r="R15" i="1" s="1"/>
  <c r="S15" i="1" s="1"/>
  <c r="M15" i="1"/>
  <c r="N15" i="1" s="1"/>
  <c r="O15" i="1" s="1"/>
  <c r="P14" i="1"/>
  <c r="Q14" i="1" s="1"/>
  <c r="R14" i="1" s="1"/>
  <c r="S14" i="1" s="1"/>
  <c r="M14" i="1"/>
  <c r="N14" i="1" s="1"/>
  <c r="O14" i="1" s="1"/>
  <c r="P16" i="1" l="1"/>
  <c r="Q16" i="1" s="1"/>
  <c r="R16" i="1" s="1"/>
  <c r="S16" i="1" s="1"/>
  <c r="S17" i="1" s="1"/>
  <c r="M16" i="1"/>
  <c r="N16" i="1" s="1"/>
  <c r="O16" i="1" s="1"/>
  <c r="F19" i="1" l="1"/>
</calcChain>
</file>

<file path=xl/sharedStrings.xml><?xml version="1.0" encoding="utf-8"?>
<sst xmlns="http://schemas.openxmlformats.org/spreadsheetml/2006/main" count="49" uniqueCount="43">
  <si>
    <t>№
п/п</t>
  </si>
  <si>
    <t>Наименование объекта закупки</t>
  </si>
  <si>
    <t>Ед. изм</t>
  </si>
  <si>
    <t>Кол-во</t>
  </si>
  <si>
    <t>Источники информации (руб./ед.изм.)</t>
  </si>
  <si>
    <t>Данные реестра контрактов (руб./ед.изм.)</t>
  </si>
  <si>
    <t>Данные статистики</t>
  </si>
  <si>
    <t xml:space="preserve">Предложение №1 </t>
  </si>
  <si>
    <t>Предложение №2</t>
  </si>
  <si>
    <t xml:space="preserve">Предложение №3 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</si>
  <si>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</si>
  <si>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</si>
  <si>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</si>
  <si>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</si>
  <si>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</si>
  <si>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</si>
  <si>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Итого:</t>
  </si>
  <si>
    <t>руб.</t>
  </si>
  <si>
    <t xml:space="preserve">Обоснование начальной (максимальной) цены договора (Н(М)ЦД)
</t>
  </si>
  <si>
    <t>Расчет Н(М)ЦД:</t>
  </si>
  <si>
    <t>Оценка однородности совокупности значений выявленных цен, используемых в расчете Н(М)ЦД</t>
  </si>
  <si>
    <t>Н(М)ЦД,  определяемая методом сопоставимых рыночных цен (анализа рынка)*</t>
  </si>
  <si>
    <t>Н(М)ЦД контракта с учетом округления цены за единицу (руб.)</t>
  </si>
  <si>
    <t>В результате проведенного расчета Н(М)ЦД составила:</t>
  </si>
  <si>
    <t xml:space="preserve">При проведении расчета Н(М)ЦД коэффициент вариации цены не превышает 33 %, т.о совокупность цен считается однородной. </t>
  </si>
  <si>
    <t>Составила:
Контрактый управляющий ________________ О.В. Дерябина</t>
  </si>
  <si>
    <t>Директор ___________________________________________________А.Ф.Чистяков</t>
  </si>
  <si>
    <t xml:space="preserve">РАЗДЕЛ V ОБОСНОВАНИЕ НАЧАЛЬНОЙ (МАКСИМАЛЬНОЙ) ЦЕНЫ ДОГОВОРА 
</t>
  </si>
  <si>
    <t>Наименование объекта закупки: Поставка труб напорных из полиэтилена для нужд  МУП "Усть-Курдюм Водоканал"</t>
  </si>
  <si>
    <t>пог. м</t>
  </si>
  <si>
    <t>Дата подготовки обоснования: 04.06.2026 г.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</si>
  <si>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</si>
  <si>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</si>
  <si>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</si>
  <si>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</si>
  <si>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</si>
  <si>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ОКПД2/КТРУ</t>
  </si>
  <si>
    <t>22.21.21.122</t>
  </si>
  <si>
    <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</t>
    </r>
  </si>
  <si>
    <r>
      <t xml:space="preserve">Способ закупки: Конкурентная закупка </t>
    </r>
    <r>
      <rPr>
        <sz val="12"/>
        <color indexed="8"/>
        <rFont val="Times New Roman"/>
        <family val="1"/>
        <charset val="204"/>
      </rPr>
      <t xml:space="preserve"> в электронной форме согласно Положения о закупках и Федерального закона  223-ФЗ </t>
    </r>
  </si>
  <si>
    <t xml:space="preserve">Труба напорная из полиэтилена (Россия)
Диаметр, мм 100, SDR 17 63 х 3,8
Форма выпуска-бухта. В бухте не менее 100 м 
ГОСТ Р 70628.2-2023
</t>
  </si>
  <si>
    <t xml:space="preserve">Труба напорная из полиэтилена (Россия)
Диаметр, мм 100, SDR 17 110 х 6,6
Форма выпуска-бухта. В бухте не менее 100 м 
ГОСТ Р 70628.2-2023
</t>
  </si>
  <si>
    <t xml:space="preserve">Труба напорная из полиэтилена (Россия)
Диаметр, мм 100, SDR 17 110 х 6,6
Форма выпуска- отрезок не менее 13 метров
ГОСТ Р 70628.2-2023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</si>
</sst>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33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8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164" fontId="28" fillId="0" borderId="0" applyFill="0" applyBorder="0" applyAlignment="0" applyProtection="0"/>
    <xf numFmtId="0" fontId="16" fillId="3" borderId="0" applyNumberFormat="0" applyBorder="0" applyAlignment="0" applyProtection="0"/>
  </cellStyleXfs>
  <cellXfs count="60">
    <xf numFmtId="0" fontId="0" fillId="0" borderId="0" xfId="0"/>
    <xf numFmtId="0" fontId="17" fillId="0" borderId="0" xfId="0" applyFont="1"/>
    <xf numFmtId="0" fontId="17" fillId="0" borderId="0" xfId="0" applyFont="1" applyFill="1"/>
    <xf numFmtId="164" fontId="17" fillId="0" borderId="0" xfId="23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justify" wrapText="1"/>
    </xf>
    <xf numFmtId="2" fontId="17" fillId="0" borderId="0" xfId="0" applyNumberFormat="1" applyFont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7" fillId="0" borderId="0" xfId="0" applyFont="1"/>
    <xf numFmtId="0" fontId="25" fillId="0" borderId="0" xfId="0" applyFont="1"/>
    <xf numFmtId="0" fontId="25" fillId="0" borderId="0" xfId="0" applyFont="1" applyFill="1"/>
    <xf numFmtId="164" fontId="25" fillId="0" borderId="0" xfId="23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/>
    </xf>
    <xf numFmtId="10" fontId="17" fillId="0" borderId="0" xfId="0" applyNumberFormat="1" applyFont="1" applyBorder="1" applyAlignment="1">
      <alignment horizontal="center" vertical="center"/>
    </xf>
    <xf numFmtId="0" fontId="26" fillId="0" borderId="0" xfId="0" applyFont="1"/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/>
    </xf>
    <xf numFmtId="10" fontId="17" fillId="0" borderId="12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4" fontId="26" fillId="0" borderId="0" xfId="0" applyNumberFormat="1" applyFont="1" applyFill="1" applyBorder="1" applyAlignment="1">
      <alignment horizontal="left" vertical="top" wrapText="1"/>
    </xf>
    <xf numFmtId="0" fontId="20" fillId="15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49" fontId="29" fillId="0" borderId="20" xfId="0" applyNumberFormat="1" applyFont="1" applyFill="1" applyBorder="1" applyAlignment="1">
      <alignment horizontal="center" vertical="center" wrapText="1"/>
    </xf>
    <xf numFmtId="2" fontId="20" fillId="0" borderId="14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left" wrapText="1"/>
    </xf>
    <xf numFmtId="0" fontId="19" fillId="0" borderId="15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2" fontId="20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2" fontId="29" fillId="0" borderId="12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vertical="top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0" fillId="15" borderId="12" xfId="0" applyFont="1" applyFill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12</xdr:row>
      <xdr:rowOff>952500</xdr:rowOff>
    </xdr:from>
    <xdr:to>
      <xdr:col>15</xdr:col>
      <xdr:colOff>0</xdr:colOff>
      <xdr:row>12</xdr:row>
      <xdr:rowOff>1304925</xdr:rowOff>
    </xdr:to>
    <xdr:pic>
      <xdr:nvPicPr>
        <xdr:cNvPr id="1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629025"/>
          <a:ext cx="12763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19050</xdr:colOff>
      <xdr:row>12</xdr:row>
      <xdr:rowOff>923925</xdr:rowOff>
    </xdr:from>
    <xdr:to>
      <xdr:col>13</xdr:col>
      <xdr:colOff>1019175</xdr:colOff>
      <xdr:row>12</xdr:row>
      <xdr:rowOff>1362075</xdr:rowOff>
    </xdr:to>
    <xdr:pic>
      <xdr:nvPicPr>
        <xdr:cNvPr id="1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600450"/>
          <a:ext cx="10001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19050</xdr:colOff>
      <xdr:row>12</xdr:row>
      <xdr:rowOff>1600200</xdr:rowOff>
    </xdr:from>
    <xdr:to>
      <xdr:col>15</xdr:col>
      <xdr:colOff>1514475</xdr:colOff>
      <xdr:row>12</xdr:row>
      <xdr:rowOff>1962150</xdr:rowOff>
    </xdr:to>
    <xdr:pic>
      <xdr:nvPicPr>
        <xdr:cNvPr id="15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276725"/>
          <a:ext cx="1495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266700</xdr:colOff>
      <xdr:row>12</xdr:row>
      <xdr:rowOff>1400175</xdr:rowOff>
    </xdr:from>
    <xdr:to>
      <xdr:col>15</xdr:col>
      <xdr:colOff>428625</xdr:colOff>
      <xdr:row>12</xdr:row>
      <xdr:rowOff>1628775</xdr:rowOff>
    </xdr:to>
    <xdr:pic>
      <xdr:nvPicPr>
        <xdr:cNvPr id="153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4076700"/>
          <a:ext cx="1619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429895</xdr:colOff>
      <xdr:row>9</xdr:row>
      <xdr:rowOff>182245</xdr:rowOff>
    </xdr:from>
    <xdr:to>
      <xdr:col>1</xdr:col>
      <xdr:colOff>1585595</xdr:colOff>
      <xdr:row>9</xdr:row>
      <xdr:rowOff>802005</xdr:rowOff>
    </xdr:to>
    <xdr:pic>
      <xdr:nvPicPr>
        <xdr:cNvPr id="7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49446</xdr:colOff>
      <xdr:row>12</xdr:row>
      <xdr:rowOff>599281</xdr:rowOff>
    </xdr:from>
    <xdr:to>
      <xdr:col>15</xdr:col>
      <xdr:colOff>1433358</xdr:colOff>
      <xdr:row>12</xdr:row>
      <xdr:rowOff>1059656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84321" y="5695156"/>
          <a:ext cx="1383912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tabSelected="1" topLeftCell="A13" zoomScale="80" zoomScaleNormal="80" zoomScaleSheetLayoutView="75" workbookViewId="0">
      <selection activeCell="C16" sqref="C16"/>
    </sheetView>
  </sheetViews>
  <sheetFormatPr defaultRowHeight="12.75" x14ac:dyDescent="0.2"/>
  <cols>
    <col min="1" max="1" width="5.7109375" style="1" customWidth="1"/>
    <col min="2" max="2" width="38.5703125" style="1" customWidth="1"/>
    <col min="3" max="3" width="23.7109375" style="1" customWidth="1"/>
    <col min="4" max="4" width="9.140625" style="1"/>
    <col min="5" max="5" width="10.42578125" style="1" customWidth="1"/>
    <col min="6" max="6" width="14.5703125" style="1" customWidth="1"/>
    <col min="7" max="7" width="13.7109375" style="1" customWidth="1"/>
    <col min="8" max="8" width="13.85546875" style="1" customWidth="1"/>
    <col min="9" max="12" width="0" style="1" hidden="1" customWidth="1"/>
    <col min="13" max="13" width="20.28515625" style="1" customWidth="1"/>
    <col min="14" max="14" width="15.42578125" style="1" customWidth="1"/>
    <col min="15" max="15" width="19.42578125" style="1" customWidth="1"/>
    <col min="16" max="16" width="22.7109375" style="1" customWidth="1"/>
    <col min="17" max="17" width="12.85546875" style="1" customWidth="1"/>
    <col min="18" max="18" width="13.7109375" style="1" customWidth="1"/>
    <col min="19" max="19" width="17.28515625" style="2" customWidth="1"/>
    <col min="20" max="20" width="22.140625" style="3" customWidth="1"/>
    <col min="21" max="21" width="15.5703125" style="3" customWidth="1"/>
    <col min="22" max="22" width="13.28515625" style="1" customWidth="1"/>
    <col min="23" max="23" width="18.28515625" style="1" customWidth="1"/>
    <col min="24" max="16384" width="9.140625" style="1"/>
  </cols>
  <sheetData>
    <row r="1" spans="1:31" ht="2.25" customHeight="1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1" ht="63" hidden="1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1" ht="52.5" hidden="1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31" ht="32.2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31" ht="31.5" customHeight="1" x14ac:dyDescent="0.2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31" ht="34.5" customHeight="1" x14ac:dyDescent="0.2">
      <c r="A6" s="53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31" ht="34.5" customHeight="1" x14ac:dyDescent="0.2">
      <c r="A7" s="53" t="s">
        <v>30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31" s="37" customFormat="1" ht="24.75" customHeight="1" x14ac:dyDescent="0.25">
      <c r="A8" s="54" t="s">
        <v>31</v>
      </c>
      <c r="B8" s="54"/>
      <c r="C8" s="56" t="s">
        <v>32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8"/>
    </row>
    <row r="9" spans="1:31" s="37" customFormat="1" ht="42" customHeight="1" x14ac:dyDescent="0.25">
      <c r="A9" s="54" t="s">
        <v>33</v>
      </c>
      <c r="B9" s="54"/>
      <c r="C9" s="56" t="s">
        <v>34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8"/>
    </row>
    <row r="10" spans="1:31" s="37" customFormat="1" ht="125.25" customHeight="1" x14ac:dyDescent="0.25">
      <c r="A10" s="55" t="s">
        <v>35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1" ht="34.5" customHeight="1" x14ac:dyDescent="0.2">
      <c r="A11" s="42" t="s">
        <v>19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31" ht="39" customHeight="1" x14ac:dyDescent="0.2">
      <c r="A12" s="43" t="s">
        <v>0</v>
      </c>
      <c r="B12" s="44" t="s">
        <v>1</v>
      </c>
      <c r="C12" s="50" t="s">
        <v>36</v>
      </c>
      <c r="D12" s="43" t="s">
        <v>2</v>
      </c>
      <c r="E12" s="43" t="s">
        <v>3</v>
      </c>
      <c r="F12" s="45" t="s">
        <v>4</v>
      </c>
      <c r="G12" s="45"/>
      <c r="H12" s="45"/>
      <c r="I12" s="46" t="s">
        <v>5</v>
      </c>
      <c r="J12" s="46"/>
      <c r="K12" s="46"/>
      <c r="L12" s="45" t="s">
        <v>6</v>
      </c>
      <c r="M12" s="48" t="s">
        <v>20</v>
      </c>
      <c r="N12" s="48"/>
      <c r="O12" s="48"/>
      <c r="P12" s="49" t="s">
        <v>21</v>
      </c>
      <c r="Q12" s="49"/>
      <c r="R12" s="49"/>
      <c r="S12" s="49"/>
    </row>
    <row r="13" spans="1:31" ht="105.75" customHeight="1" x14ac:dyDescent="0.2">
      <c r="A13" s="43"/>
      <c r="B13" s="44"/>
      <c r="C13" s="50"/>
      <c r="D13" s="43"/>
      <c r="E13" s="43"/>
      <c r="F13" s="4" t="s">
        <v>7</v>
      </c>
      <c r="G13" s="4" t="s">
        <v>8</v>
      </c>
      <c r="H13" s="4" t="s">
        <v>9</v>
      </c>
      <c r="I13" s="5" t="s">
        <v>10</v>
      </c>
      <c r="J13" s="5" t="s">
        <v>10</v>
      </c>
      <c r="K13" s="5" t="s">
        <v>10</v>
      </c>
      <c r="L13" s="47"/>
      <c r="M13" s="5" t="s">
        <v>11</v>
      </c>
      <c r="N13" s="5" t="s">
        <v>12</v>
      </c>
      <c r="O13" s="4" t="s">
        <v>13</v>
      </c>
      <c r="P13" s="5" t="s">
        <v>38</v>
      </c>
      <c r="Q13" s="5" t="s">
        <v>14</v>
      </c>
      <c r="R13" s="5" t="s">
        <v>15</v>
      </c>
      <c r="S13" s="4" t="s">
        <v>22</v>
      </c>
    </row>
    <row r="14" spans="1:31" ht="86.25" customHeight="1" x14ac:dyDescent="0.2">
      <c r="A14" s="31">
        <v>1</v>
      </c>
      <c r="B14" s="59" t="s">
        <v>40</v>
      </c>
      <c r="C14" s="38" t="s">
        <v>37</v>
      </c>
      <c r="D14" s="36" t="s">
        <v>29</v>
      </c>
      <c r="E14" s="23">
        <v>800</v>
      </c>
      <c r="F14" s="29">
        <v>181</v>
      </c>
      <c r="G14" s="29">
        <v>173.0814</v>
      </c>
      <c r="H14" s="29">
        <v>177.76</v>
      </c>
      <c r="I14" s="24"/>
      <c r="J14" s="24"/>
      <c r="K14" s="24"/>
      <c r="L14" s="25"/>
      <c r="M14" s="26">
        <f>AVERAGE(F14:H14)</f>
        <v>177.28046666666668</v>
      </c>
      <c r="N14" s="27">
        <f>SQRT(((SUM((POWER(F14-M14,2)),(POWER(G14-M14,2)),(POWER(H14-M14,2)))/(COLUMNS(F14:H14)-1))))</f>
        <v>3.9810200518627532</v>
      </c>
      <c r="O14" s="28">
        <f>N14/M14</f>
        <v>2.2456055800823813E-2</v>
      </c>
      <c r="P14" s="29">
        <f>((E14/3)*(SUM(F14:H14)))</f>
        <v>141824.37333333335</v>
      </c>
      <c r="Q14" s="29">
        <f>ROUND(P14/E14,2)</f>
        <v>177.28</v>
      </c>
      <c r="R14" s="29">
        <f>ROUNDDOWN(Q14,2)</f>
        <v>177.28</v>
      </c>
      <c r="S14" s="30">
        <f>ROUND(SUM(E14*R14),2)</f>
        <v>141824</v>
      </c>
    </row>
    <row r="15" spans="1:31" ht="91.5" customHeight="1" x14ac:dyDescent="0.2">
      <c r="A15" s="31">
        <v>2</v>
      </c>
      <c r="B15" s="59" t="s">
        <v>41</v>
      </c>
      <c r="C15" s="38" t="s">
        <v>37</v>
      </c>
      <c r="D15" s="36" t="s">
        <v>29</v>
      </c>
      <c r="E15" s="23">
        <v>400</v>
      </c>
      <c r="F15" s="29">
        <v>545</v>
      </c>
      <c r="G15" s="29">
        <v>522.85540000000003</v>
      </c>
      <c r="H15" s="29">
        <v>536.4</v>
      </c>
      <c r="I15" s="24"/>
      <c r="J15" s="24"/>
      <c r="K15" s="24"/>
      <c r="L15" s="25"/>
      <c r="M15" s="26">
        <f>AVERAGE(F15:H15)</f>
        <v>534.7518</v>
      </c>
      <c r="N15" s="27">
        <f>SQRT(((SUM((POWER(F15-M15,2)),(POWER(G15-M15,2)),(POWER(H15-M15,2)))/(COLUMNS(F15:H15)-1))))</f>
        <v>11.163926268119097</v>
      </c>
      <c r="O15" s="28">
        <f>N15/M15</f>
        <v>2.087683719459962E-2</v>
      </c>
      <c r="P15" s="29">
        <f>((E15/3)*(SUM(F15:H15)))</f>
        <v>213900.72000000003</v>
      </c>
      <c r="Q15" s="29">
        <f>ROUND(P15/E15,2)</f>
        <v>534.75</v>
      </c>
      <c r="R15" s="29">
        <f>ROUNDDOWN(Q15,2)</f>
        <v>534.75</v>
      </c>
      <c r="S15" s="30">
        <f>ROUND(SUM(E15*R15),2)</f>
        <v>213900</v>
      </c>
    </row>
    <row r="16" spans="1:31" ht="78.75" customHeight="1" x14ac:dyDescent="0.2">
      <c r="A16" s="31">
        <v>3</v>
      </c>
      <c r="B16" s="35" t="s">
        <v>42</v>
      </c>
      <c r="C16" s="36" t="s">
        <v>37</v>
      </c>
      <c r="D16" s="36" t="s">
        <v>29</v>
      </c>
      <c r="E16" s="23">
        <v>104</v>
      </c>
      <c r="F16" s="29">
        <v>545</v>
      </c>
      <c r="G16" s="29">
        <v>522.85540000000003</v>
      </c>
      <c r="H16" s="29">
        <v>536.4</v>
      </c>
      <c r="I16" s="24"/>
      <c r="J16" s="24"/>
      <c r="K16" s="24"/>
      <c r="L16" s="25"/>
      <c r="M16" s="26">
        <f>AVERAGE(F16:H16)</f>
        <v>534.7518</v>
      </c>
      <c r="N16" s="27">
        <f>SQRT(((SUM((POWER(F16-M16,2)),(POWER(G16-M16,2)),(POWER(H16-M16,2)))/(COLUMNS(F16:H16)-1))))</f>
        <v>11.163926268119097</v>
      </c>
      <c r="O16" s="28">
        <f>N16/M16</f>
        <v>2.087683719459962E-2</v>
      </c>
      <c r="P16" s="29">
        <f>((E16/3)*(SUM(F16:H16)))</f>
        <v>55614.187199999993</v>
      </c>
      <c r="Q16" s="29">
        <f>ROUND(P16/E16,2)</f>
        <v>534.75</v>
      </c>
      <c r="R16" s="29">
        <f>ROUNDDOWN(Q16,2)</f>
        <v>534.75</v>
      </c>
      <c r="S16" s="30">
        <f>ROUND(SUM(E16*R16),2)</f>
        <v>55614</v>
      </c>
    </row>
    <row r="17" spans="1:23" s="12" customFormat="1" ht="27" customHeight="1" x14ac:dyDescent="0.25">
      <c r="A17" s="6"/>
      <c r="B17" s="7"/>
      <c r="C17" s="7"/>
      <c r="D17" s="17"/>
      <c r="E17" s="18"/>
      <c r="F17" s="19"/>
      <c r="G17" s="19"/>
      <c r="H17" s="19"/>
      <c r="I17" s="8"/>
      <c r="J17" s="8"/>
      <c r="K17" s="8"/>
      <c r="L17" s="8"/>
      <c r="M17" s="8"/>
      <c r="N17" s="20"/>
      <c r="O17" s="21"/>
      <c r="P17" s="39" t="s">
        <v>16</v>
      </c>
      <c r="Q17" s="39"/>
      <c r="R17" s="39"/>
      <c r="S17" s="9">
        <f>SUM(S14:S16)</f>
        <v>411338</v>
      </c>
      <c r="T17" s="3"/>
      <c r="U17" s="3"/>
      <c r="V17" s="10"/>
      <c r="W17" s="11"/>
    </row>
    <row r="18" spans="1:23" s="12" customFormat="1" ht="20.25" customHeight="1" x14ac:dyDescent="0.25">
      <c r="A18" s="40" t="s">
        <v>24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3"/>
      <c r="U18" s="3"/>
    </row>
    <row r="19" spans="1:23" s="12" customFormat="1" ht="39" customHeight="1" x14ac:dyDescent="0.25">
      <c r="A19" s="32"/>
      <c r="B19" s="33" t="s">
        <v>23</v>
      </c>
      <c r="C19" s="33"/>
      <c r="D19" s="33"/>
      <c r="E19" s="33"/>
      <c r="F19" s="34">
        <f>SUM(S17)</f>
        <v>411338</v>
      </c>
      <c r="G19" s="33" t="s">
        <v>17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"/>
      <c r="U19" s="3"/>
    </row>
    <row r="20" spans="1:23" ht="51" customHeight="1" x14ac:dyDescent="0.25">
      <c r="A20" s="41" t="s">
        <v>25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23" s="14" customFormat="1" ht="18" customHeight="1" x14ac:dyDescent="0.25">
      <c r="A21" s="13"/>
      <c r="B21" s="13"/>
      <c r="C21" s="13"/>
      <c r="D21" s="13"/>
      <c r="E21" s="13"/>
      <c r="F21" s="13"/>
      <c r="G21" s="13"/>
      <c r="H21" s="13"/>
      <c r="S21" s="15"/>
      <c r="T21" s="16"/>
      <c r="U21" s="16"/>
    </row>
    <row r="22" spans="1:23" s="14" customFormat="1" ht="15.75" customHeight="1" x14ac:dyDescent="0.25">
      <c r="A22" s="22" t="s">
        <v>39</v>
      </c>
      <c r="B22" s="22"/>
      <c r="C22" s="22"/>
      <c r="D22" s="13"/>
      <c r="E22" s="13"/>
      <c r="F22" s="13"/>
      <c r="G22" s="13"/>
      <c r="H22" s="13"/>
      <c r="S22" s="15"/>
      <c r="T22" s="16"/>
      <c r="U22" s="16"/>
    </row>
    <row r="24" spans="1:23" ht="24" customHeight="1" x14ac:dyDescent="0.25">
      <c r="A24" s="22" t="s">
        <v>26</v>
      </c>
      <c r="B24" s="22"/>
      <c r="C24" s="22"/>
      <c r="D24" s="22"/>
      <c r="E24" s="22"/>
      <c r="F24" s="22"/>
    </row>
    <row r="25" spans="1:23" ht="19.5" customHeight="1" x14ac:dyDescent="0.2"/>
    <row r="26" spans="1:23" ht="15.75" customHeight="1" x14ac:dyDescent="0.2"/>
  </sheetData>
  <sheetProtection selectLockedCells="1" selectUnlockedCells="1"/>
  <mergeCells count="23">
    <mergeCell ref="A9:B9"/>
    <mergeCell ref="A10:AE10"/>
    <mergeCell ref="C8:AE8"/>
    <mergeCell ref="C9:AE9"/>
    <mergeCell ref="A1:S4"/>
    <mergeCell ref="A5:S5"/>
    <mergeCell ref="A6:S6"/>
    <mergeCell ref="A7:S7"/>
    <mergeCell ref="A8:B8"/>
    <mergeCell ref="P17:R17"/>
    <mergeCell ref="A18:S18"/>
    <mergeCell ref="A20:S20"/>
    <mergeCell ref="A11:S11"/>
    <mergeCell ref="A12:A13"/>
    <mergeCell ref="B12:B13"/>
    <mergeCell ref="D12:D13"/>
    <mergeCell ref="E12:E13"/>
    <mergeCell ref="F12:H12"/>
    <mergeCell ref="I12:K12"/>
    <mergeCell ref="L12:L13"/>
    <mergeCell ref="M12:O12"/>
    <mergeCell ref="P12:S12"/>
    <mergeCell ref="C12:C13"/>
  </mergeCells>
  <pageMargins left="0.19652777777777777" right="0.19652777777777777" top="0.35416666666666669" bottom="0.35416666666666669" header="0.51180555555555551" footer="0.51180555555555551"/>
  <pageSetup paperSize="9" scale="57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</vt:lpstr>
      <vt:lpstr>'Расчет цены'!Excel_BuiltIn__FilterDatabase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Василий Дерябин</cp:lastModifiedBy>
  <cp:lastPrinted>2024-10-15T09:26:06Z</cp:lastPrinted>
  <dcterms:created xsi:type="dcterms:W3CDTF">2018-03-05T11:36:30Z</dcterms:created>
  <dcterms:modified xsi:type="dcterms:W3CDTF">2026-06-05T08:04:21Z</dcterms:modified>
</cp:coreProperties>
</file>