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filterPrivacy="1" defaultThemeVersion="124226"/>
  <xr:revisionPtr revIDLastSave="0" documentId="8_{0AD49C85-23AB-4627-AAC4-8C6B0A0F71B9}" xr6:coauthVersionLast="46" xr6:coauthVersionMax="46" xr10:uidLastSave="{00000000-0000-0000-0000-000000000000}"/>
  <bookViews>
    <workbookView xWindow="4215" yWindow="45" windowWidth="24465" windowHeight="13800" xr2:uid="{00000000-000D-0000-FFFF-FFFF00000000}"/>
  </bookViews>
  <sheets>
    <sheet name="Лист1" sheetId="1" r:id="rId1"/>
  </sheets>
  <calcPr calcId="191029" calcOnSave="0" concurrentCalc="0"/>
</workbook>
</file>

<file path=xl/calcChain.xml><?xml version="1.0" encoding="utf-8"?>
<calcChain xmlns="http://schemas.openxmlformats.org/spreadsheetml/2006/main">
  <c r="O14" i="1" l="1"/>
  <c r="K10" i="1"/>
  <c r="L10" i="1"/>
  <c r="J10" i="1"/>
  <c r="M10" i="1"/>
  <c r="N10" i="1"/>
  <c r="O10" i="1"/>
  <c r="K11" i="1"/>
  <c r="L11" i="1"/>
  <c r="J11" i="1"/>
  <c r="M11" i="1"/>
  <c r="N11" i="1"/>
  <c r="O11" i="1"/>
  <c r="K12" i="1"/>
  <c r="L12" i="1"/>
  <c r="J12" i="1"/>
  <c r="M12" i="1"/>
  <c r="N12" i="1"/>
  <c r="O12" i="1"/>
  <c r="K13" i="1"/>
  <c r="L13" i="1"/>
  <c r="J13" i="1"/>
  <c r="M13" i="1"/>
  <c r="N13" i="1"/>
  <c r="O13" i="1"/>
</calcChain>
</file>

<file path=xl/sharedStrings.xml><?xml version="1.0" encoding="utf-8"?>
<sst xmlns="http://schemas.openxmlformats.org/spreadsheetml/2006/main" count="37" uniqueCount="30">
  <si>
    <t>№ п/п</t>
  </si>
  <si>
    <t>Наименование товара, работ, услуг</t>
  </si>
  <si>
    <t>Объем</t>
  </si>
  <si>
    <t>Ед.изм.</t>
  </si>
  <si>
    <t>Кол-во</t>
  </si>
  <si>
    <t>Источник №1</t>
  </si>
  <si>
    <t>Цена за ед.изм.</t>
  </si>
  <si>
    <t>Источник №2</t>
  </si>
  <si>
    <t>Источник №3</t>
  </si>
  <si>
    <t>Источник №4</t>
  </si>
  <si>
    <t>Источник №5</t>
  </si>
  <si>
    <t>Совокупность значений</t>
  </si>
  <si>
    <t>Рыночная стоимость</t>
  </si>
  <si>
    <t>Кол-во знач.</t>
  </si>
  <si>
    <t>Сред.квадр.откл. σ=</t>
  </si>
  <si>
    <t>Коэфф вариации V=</t>
  </si>
  <si>
    <t>Средн. арифм.</t>
  </si>
  <si>
    <t>Характеристики объекта закупки</t>
  </si>
  <si>
    <t xml:space="preserve">Используемый метод определения НМЦК 
с обоснованием:
</t>
  </si>
  <si>
    <t xml:space="preserve">Метод сопоставимых рыночных цен (анализа рынка) является приоритетным для определения и обоснования начальной (максимальной) цены контракта.
Расчет выполнен в соответствии с Методическими рекомендациями, утвержденными приказом, МЭР РФ от 02.10.2013 №567
</t>
  </si>
  <si>
    <t>РАСЧЕТ НМЦК</t>
  </si>
  <si>
    <t>Итого:</t>
  </si>
  <si>
    <t>шт</t>
  </si>
  <si>
    <t>Тарелка мелкая d=21см</t>
  </si>
  <si>
    <t>Тарелка глубокая d=18см, объем 600мл.</t>
  </si>
  <si>
    <t>Салатник d=12см, объем 300мл</t>
  </si>
  <si>
    <t>Кружка объем 300мл</t>
  </si>
  <si>
    <t>На основании проведенного анализа рынка и расчетов, НМЦК составляет: 192 651,00 рублей.</t>
  </si>
  <si>
    <t xml:space="preserve">Приложение 2. Обоснование начальной (максимальной) цены контракта с
 указанием информации о валюте, используемой для формирования цены 
контракта и расчетов с поставщиком (подрядчиком, исполнителем), 
порядка применения официального курса иностранной валюты к
рублю Российской Федерации, установленного Центральным 
банком Российской Федерации и используемого при оплате контракта.
</t>
  </si>
  <si>
    <t xml:space="preserve">ОБОСНОВАНИЕ НАЧАЛЬНОЙ (МАКСИМАЛЬНОЙ) ЦЕНЫ КОНТРАКТА.
В соответствии со статьей 22 Федерального закона начальная (максимальная) цена Контракта установлена посредством применения метода сопоставимых рыночных цен (анализ рынка) согласно приказа Министерства экономического развития Российской Федерации от 2 октября 2013 года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</si>
</sst>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р_."/>
    <numFmt numFmtId="165" formatCode="#\ ##0.00#########"/>
    <numFmt numFmtId="166" formatCode="#,##0.00\ _₽"/>
  </numFmts>
  <fonts count="6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charset val="204"/>
    </font>
    <font>
      <sz val="11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0</xdr:row>
      <xdr:rowOff>0</xdr:rowOff>
    </xdr:from>
    <xdr:to>
      <xdr:col>5</xdr:col>
      <xdr:colOff>676910</xdr:colOff>
      <xdr:row>0</xdr:row>
      <xdr:rowOff>19685</xdr:rowOff>
    </xdr:to>
    <xdr:pic>
      <xdr:nvPicPr>
        <xdr:cNvPr id="3" name="Изображение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6070" y="2801620"/>
          <a:ext cx="1593850" cy="6197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zoomScaleNormal="100" workbookViewId="0">
      <selection activeCell="C4" sqref="C4"/>
    </sheetView>
  </sheetViews>
  <sheetFormatPr defaultColWidth="9.140625" defaultRowHeight="21" customHeight="1" x14ac:dyDescent="0.25"/>
  <cols>
    <col min="1" max="1" width="4.85546875" style="8" customWidth="1"/>
    <col min="2" max="2" width="37.28515625" style="3" customWidth="1"/>
    <col min="3" max="3" width="9.85546875" style="8" customWidth="1"/>
    <col min="4" max="4" width="9.140625" style="8"/>
    <col min="5" max="9" width="12.7109375" style="4" customWidth="1"/>
    <col min="10" max="10" width="13.5703125" style="4" customWidth="1"/>
    <col min="11" max="11" width="7.85546875" style="8" customWidth="1"/>
    <col min="12" max="12" width="12.5703125" style="8" customWidth="1"/>
    <col min="13" max="13" width="10.28515625" style="8" customWidth="1"/>
    <col min="14" max="14" width="16.85546875" style="8" customWidth="1"/>
    <col min="15" max="15" width="13.28515625" style="4" customWidth="1"/>
    <col min="16" max="17" width="14.28515625" style="8" customWidth="1"/>
    <col min="18" max="18" width="9.140625" style="8"/>
    <col min="19" max="19" width="14.42578125" style="8" bestFit="1" customWidth="1"/>
    <col min="20" max="16384" width="9.140625" style="8"/>
  </cols>
  <sheetData>
    <row r="1" spans="1:15" ht="86.45" customHeight="1" x14ac:dyDescent="0.25">
      <c r="A1" s="17" t="s">
        <v>28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3" spans="1:15" ht="67.900000000000006" customHeight="1" x14ac:dyDescent="0.25">
      <c r="A3" s="18" t="s">
        <v>29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5" spans="1:15" ht="21" customHeight="1" x14ac:dyDescent="0.25">
      <c r="A5" s="14" t="s">
        <v>17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31.5" customHeight="1" x14ac:dyDescent="0.25">
      <c r="A6" s="14" t="s">
        <v>18</v>
      </c>
      <c r="B6" s="14"/>
      <c r="C6" s="19" t="s">
        <v>19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21" customHeight="1" x14ac:dyDescent="0.25">
      <c r="A7" s="20" t="s">
        <v>20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 ht="21" customHeight="1" x14ac:dyDescent="0.25">
      <c r="A8" s="14" t="s">
        <v>0</v>
      </c>
      <c r="B8" s="14" t="s">
        <v>1</v>
      </c>
      <c r="C8" s="14" t="s">
        <v>2</v>
      </c>
      <c r="D8" s="14"/>
      <c r="E8" s="6" t="s">
        <v>5</v>
      </c>
      <c r="F8" s="6" t="s">
        <v>7</v>
      </c>
      <c r="G8" s="6" t="s">
        <v>8</v>
      </c>
      <c r="H8" s="6" t="s">
        <v>9</v>
      </c>
      <c r="I8" s="6" t="s">
        <v>10</v>
      </c>
      <c r="J8" s="21" t="s">
        <v>16</v>
      </c>
      <c r="K8" s="14" t="s">
        <v>13</v>
      </c>
      <c r="L8" s="14" t="s">
        <v>14</v>
      </c>
      <c r="M8" s="14" t="s">
        <v>15</v>
      </c>
      <c r="N8" s="14" t="s">
        <v>11</v>
      </c>
      <c r="O8" s="21" t="s">
        <v>12</v>
      </c>
    </row>
    <row r="9" spans="1:15" ht="31.9" customHeight="1" x14ac:dyDescent="0.25">
      <c r="A9" s="14"/>
      <c r="B9" s="14"/>
      <c r="C9" s="7" t="s">
        <v>3</v>
      </c>
      <c r="D9" s="7" t="s">
        <v>4</v>
      </c>
      <c r="E9" s="6" t="s">
        <v>6</v>
      </c>
      <c r="F9" s="6" t="s">
        <v>6</v>
      </c>
      <c r="G9" s="6" t="s">
        <v>6</v>
      </c>
      <c r="H9" s="6" t="s">
        <v>6</v>
      </c>
      <c r="I9" s="6" t="s">
        <v>6</v>
      </c>
      <c r="J9" s="21"/>
      <c r="K9" s="14"/>
      <c r="L9" s="14"/>
      <c r="M9" s="14"/>
      <c r="N9" s="14"/>
      <c r="O9" s="21"/>
    </row>
    <row r="10" spans="1:15" ht="21" customHeight="1" x14ac:dyDescent="0.25">
      <c r="A10" s="7">
        <v>1</v>
      </c>
      <c r="B10" s="10" t="s">
        <v>24</v>
      </c>
      <c r="C10" s="11" t="s">
        <v>22</v>
      </c>
      <c r="D10" s="13">
        <v>150</v>
      </c>
      <c r="E10" s="12">
        <v>368</v>
      </c>
      <c r="F10" s="12">
        <v>370</v>
      </c>
      <c r="G10" s="12">
        <v>350</v>
      </c>
      <c r="H10" s="9"/>
      <c r="I10" s="1"/>
      <c r="J10" s="6">
        <f t="shared" ref="J10:J13" si="0">ROUND(AVERAGE(E10,F10,G10,H10,I10),2)</f>
        <v>362.67</v>
      </c>
      <c r="K10" s="7">
        <f t="shared" ref="K10:K13" si="1">COUNT(E10:I10)</f>
        <v>3</v>
      </c>
      <c r="L10" s="7">
        <f t="shared" ref="L10:L13" si="2">STDEV(E10,F10,G10,H10,I10)</f>
        <v>11.015141094572204</v>
      </c>
      <c r="M10" s="7">
        <f t="shared" ref="M10:M13" si="3">L10/J10*100</f>
        <v>3.0372352536940479</v>
      </c>
      <c r="N10" s="7" t="str">
        <f t="shared" ref="N10:N13" si="4">IF(M10&lt;33,"ОДНОРОДНЫЕ","НЕОДНОРОДНЫЕ")</f>
        <v>ОДНОРОДНЫЕ</v>
      </c>
      <c r="O10" s="6">
        <f t="shared" ref="O10:O13" si="5">ROUND(D10*J10,2)</f>
        <v>54400.5</v>
      </c>
    </row>
    <row r="11" spans="1:15" ht="21" customHeight="1" x14ac:dyDescent="0.25">
      <c r="A11" s="7">
        <v>2</v>
      </c>
      <c r="B11" s="10" t="s">
        <v>23</v>
      </c>
      <c r="C11" s="11" t="s">
        <v>22</v>
      </c>
      <c r="D11" s="13">
        <v>150</v>
      </c>
      <c r="E11" s="12">
        <v>390</v>
      </c>
      <c r="F11" s="12">
        <v>399</v>
      </c>
      <c r="G11" s="12">
        <v>380</v>
      </c>
      <c r="H11" s="9"/>
      <c r="I11" s="1"/>
      <c r="J11" s="6">
        <f t="shared" si="0"/>
        <v>389.67</v>
      </c>
      <c r="K11" s="7">
        <f t="shared" si="1"/>
        <v>3</v>
      </c>
      <c r="L11" s="7">
        <f t="shared" si="2"/>
        <v>9.5043849529221696</v>
      </c>
      <c r="M11" s="7">
        <f t="shared" si="3"/>
        <v>2.4390856244828107</v>
      </c>
      <c r="N11" s="7" t="str">
        <f t="shared" si="4"/>
        <v>ОДНОРОДНЫЕ</v>
      </c>
      <c r="O11" s="6">
        <f t="shared" si="5"/>
        <v>58450.5</v>
      </c>
    </row>
    <row r="12" spans="1:15" ht="21" customHeight="1" x14ac:dyDescent="0.25">
      <c r="A12" s="7">
        <v>3</v>
      </c>
      <c r="B12" s="10" t="s">
        <v>25</v>
      </c>
      <c r="C12" s="11" t="s">
        <v>22</v>
      </c>
      <c r="D12" s="13">
        <v>150</v>
      </c>
      <c r="E12" s="12">
        <v>278</v>
      </c>
      <c r="F12" s="12">
        <v>287</v>
      </c>
      <c r="G12" s="12">
        <v>260</v>
      </c>
      <c r="H12" s="9"/>
      <c r="I12" s="1"/>
      <c r="J12" s="6">
        <f t="shared" si="0"/>
        <v>275</v>
      </c>
      <c r="K12" s="7">
        <f t="shared" si="1"/>
        <v>3</v>
      </c>
      <c r="L12" s="7">
        <f t="shared" si="2"/>
        <v>13.74772708486752</v>
      </c>
      <c r="M12" s="7">
        <f t="shared" si="3"/>
        <v>4.999173485406371</v>
      </c>
      <c r="N12" s="7" t="str">
        <f t="shared" si="4"/>
        <v>ОДНОРОДНЫЕ</v>
      </c>
      <c r="O12" s="6">
        <f t="shared" si="5"/>
        <v>41250</v>
      </c>
    </row>
    <row r="13" spans="1:15" ht="21" customHeight="1" x14ac:dyDescent="0.25">
      <c r="A13" s="7">
        <v>4</v>
      </c>
      <c r="B13" s="10" t="s">
        <v>26</v>
      </c>
      <c r="C13" s="11" t="s">
        <v>22</v>
      </c>
      <c r="D13" s="13">
        <v>150</v>
      </c>
      <c r="E13" s="12">
        <v>257</v>
      </c>
      <c r="F13" s="12">
        <v>269</v>
      </c>
      <c r="G13" s="12">
        <v>245</v>
      </c>
      <c r="H13" s="9"/>
      <c r="I13" s="1"/>
      <c r="J13" s="6">
        <f t="shared" si="0"/>
        <v>257</v>
      </c>
      <c r="K13" s="7">
        <f t="shared" si="1"/>
        <v>3</v>
      </c>
      <c r="L13" s="7">
        <f t="shared" si="2"/>
        <v>12</v>
      </c>
      <c r="M13" s="7">
        <f t="shared" si="3"/>
        <v>4.6692607003891053</v>
      </c>
      <c r="N13" s="7" t="str">
        <f t="shared" si="4"/>
        <v>ОДНОРОДНЫЕ</v>
      </c>
      <c r="O13" s="6">
        <f t="shared" si="5"/>
        <v>38550</v>
      </c>
    </row>
    <row r="14" spans="1:15" s="5" customFormat="1" ht="21" customHeight="1" x14ac:dyDescent="0.25">
      <c r="A14" s="15" t="s">
        <v>21</v>
      </c>
      <c r="B14" s="16"/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2">
        <f>SUM(O10:O13)</f>
        <v>192651</v>
      </c>
    </row>
    <row r="15" spans="1:15" ht="21" customHeight="1" x14ac:dyDescent="0.25">
      <c r="A15" s="14" t="s">
        <v>27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</sheetData>
  <mergeCells count="17">
    <mergeCell ref="J8:J9"/>
    <mergeCell ref="K8:K9"/>
    <mergeCell ref="L8:L9"/>
    <mergeCell ref="A15:O15"/>
    <mergeCell ref="A14:N14"/>
    <mergeCell ref="A1:O1"/>
    <mergeCell ref="A3:O3"/>
    <mergeCell ref="A5:O5"/>
    <mergeCell ref="A6:B6"/>
    <mergeCell ref="C6:O6"/>
    <mergeCell ref="A7:O7"/>
    <mergeCell ref="O8:O9"/>
    <mergeCell ref="M8:M9"/>
    <mergeCell ref="N8:N9"/>
    <mergeCell ref="A8:A9"/>
    <mergeCell ref="B8:B9"/>
    <mergeCell ref="C8:D8"/>
  </mergeCells>
  <conditionalFormatting sqref="N10:N13">
    <cfRule type="containsText" dxfId="5" priority="16" operator="containsText" text="НЕ">
      <formula>NOT(ISERROR(SEARCH("НЕ",N10)))</formula>
    </cfRule>
    <cfRule type="containsText" dxfId="4" priority="17" operator="containsText" text="ОДНОРОДНЫЕ">
      <formula>NOT(ISERROR(SEARCH("ОДНОРОДНЫЕ",N10)))</formula>
    </cfRule>
    <cfRule type="containsText" dxfId="3" priority="18" operator="containsText" text="НЕОДНОРОДНЫЕ">
      <formula>NOT(ISERROR(SEARCH("НЕОДНОРОДНЫЕ",N10)))</formula>
    </cfRule>
  </conditionalFormatting>
  <conditionalFormatting sqref="N10:N13">
    <cfRule type="containsText" dxfId="2" priority="13" operator="containsText" text="НЕОДНОРОДНЫЕ">
      <formula>NOT(ISERROR(SEARCH("НЕОДНОРОДНЫЕ",N10)))</formula>
    </cfRule>
    <cfRule type="containsText" dxfId="1" priority="14" operator="containsText" text="ОДНОРОДНЫЕ">
      <formula>NOT(ISERROR(SEARCH("ОДНОРОДНЫЕ",N10)))</formula>
    </cfRule>
    <cfRule type="containsText" dxfId="0" priority="15" operator="containsText" text="НЕОДНОРОДНЫЕ">
      <formula>NOT(ISERROR(SEARCH("НЕОДНОРОДНЫЕ",N10)))</formula>
    </cfRule>
  </conditionalFormatting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2026-06-15T08:36:28Z</dcterms:modified>
</cp:coreProperties>
</file>