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а\планируемая закупка ЕП\Субподряд\нанесение дорожной разметки\"/>
    </mc:Choice>
  </mc:AlternateContent>
  <xr:revisionPtr revIDLastSave="0" documentId="13_ncr:1_{22889568-F248-4EDC-AC11-1D6F05EDF7E9}" xr6:coauthVersionLast="47" xr6:coauthVersionMax="47" xr10:uidLastSave="{00000000-0000-0000-0000-000000000000}"/>
  <bookViews>
    <workbookView xWindow="3195" yWindow="3195" windowWidth="21600" windowHeight="11295" xr2:uid="{00000000-000D-0000-FFFF-FFFF00000000}"/>
  </bookViews>
  <sheets>
    <sheet name="график выполнения" sheetId="4" r:id="rId1"/>
  </sheets>
  <externalReferences>
    <externalReference r:id="rId2"/>
  </externalReferences>
  <definedNames>
    <definedName name="Excel_BuiltIn_Print_Area_1">'[1]прил.4(лот № 1-лот №9)'!#REF!</definedName>
    <definedName name="Excel_BuiltIn_Print_Titles_1_1">#REF!</definedName>
  </definedNames>
  <calcPr calcId="181029" fullPrecision="0" calcOnSave="0" concurrentCalc="0"/>
</workbook>
</file>

<file path=xl/calcChain.xml><?xml version="1.0" encoding="utf-8"?>
<calcChain xmlns="http://schemas.openxmlformats.org/spreadsheetml/2006/main">
  <c r="I32" i="4" l="1"/>
  <c r="I34" i="4"/>
  <c r="I36" i="4"/>
  <c r="I38" i="4"/>
  <c r="I39" i="4"/>
  <c r="I41" i="4"/>
  <c r="I52" i="4"/>
  <c r="I57" i="4"/>
  <c r="I58" i="4"/>
  <c r="I60" i="4"/>
  <c r="I71" i="4"/>
  <c r="I86" i="4"/>
  <c r="I87" i="4"/>
  <c r="I89" i="4"/>
  <c r="I92" i="4"/>
  <c r="K84" i="4"/>
  <c r="AG84" i="4"/>
  <c r="K83" i="4"/>
  <c r="K86" i="4"/>
  <c r="AG82" i="4"/>
  <c r="AG78" i="4"/>
  <c r="AG77" i="4"/>
  <c r="AG76" i="4"/>
  <c r="AG70" i="4"/>
  <c r="K71" i="4"/>
  <c r="AG85" i="4"/>
  <c r="AG79" i="4"/>
  <c r="AG74" i="4"/>
  <c r="AG73" i="4"/>
  <c r="AG72" i="4"/>
  <c r="AG69" i="4"/>
  <c r="AG56" i="4"/>
  <c r="I53" i="4"/>
  <c r="AG53" i="4"/>
  <c r="I49" i="4"/>
  <c r="AG49" i="4"/>
  <c r="K36" i="4"/>
  <c r="K38" i="4"/>
  <c r="K33" i="4"/>
  <c r="K31" i="4"/>
  <c r="J17" i="4"/>
  <c r="J16" i="4"/>
  <c r="K16" i="4"/>
  <c r="I20" i="4"/>
  <c r="I21" i="4"/>
  <c r="I23" i="4"/>
  <c r="I19" i="4"/>
  <c r="I17" i="4"/>
  <c r="I16" i="4"/>
  <c r="AG15" i="4"/>
  <c r="K87" i="4"/>
  <c r="K89" i="4"/>
  <c r="K90" i="4"/>
  <c r="AG83" i="4"/>
  <c r="AG80" i="4"/>
  <c r="AG81" i="4"/>
  <c r="AG75" i="4"/>
  <c r="K88" i="4"/>
  <c r="AG68" i="4"/>
  <c r="AG50" i="4"/>
  <c r="AG54" i="4"/>
  <c r="AG55" i="4"/>
  <c r="AG51" i="4"/>
  <c r="AG57" i="4"/>
  <c r="AG52" i="4"/>
  <c r="K34" i="4"/>
  <c r="K39" i="4"/>
  <c r="K41" i="4"/>
  <c r="K20" i="4"/>
  <c r="K21" i="4"/>
  <c r="K17" i="4"/>
  <c r="AG17" i="4"/>
  <c r="AG16" i="4"/>
  <c r="AG18" i="4"/>
  <c r="I22" i="4"/>
  <c r="I42" i="4"/>
  <c r="I40" i="4"/>
  <c r="I24" i="4"/>
  <c r="I59" i="4"/>
  <c r="I88" i="4"/>
  <c r="AG71" i="4"/>
  <c r="AG86" i="4"/>
  <c r="K42" i="4"/>
  <c r="K40" i="4"/>
  <c r="K23" i="4"/>
  <c r="K24" i="4"/>
  <c r="K22" i="4"/>
  <c r="AG19" i="4"/>
  <c r="AG20" i="4"/>
  <c r="I93" i="4"/>
  <c r="K92" i="4"/>
  <c r="K93" i="4"/>
  <c r="I90" i="4"/>
  <c r="I61" i="4"/>
  <c r="AG87" i="4"/>
  <c r="AG59" i="4"/>
  <c r="AG58" i="4"/>
  <c r="AG22" i="4"/>
  <c r="AG21" i="4"/>
  <c r="AG88" i="4"/>
</calcChain>
</file>

<file path=xl/sharedStrings.xml><?xml version="1.0" encoding="utf-8"?>
<sst xmlns="http://schemas.openxmlformats.org/spreadsheetml/2006/main" count="203" uniqueCount="69">
  <si>
    <t>2027 год</t>
  </si>
  <si>
    <t>2026 год</t>
  </si>
  <si>
    <t xml:space="preserve">Ремонт автомобильной дороги Саянск - Тубинск - граница Курагинского района на участке км 17+000 - км 25+000                                                                                                                                                                                                                                          </t>
  </si>
  <si>
    <t>N п/п</t>
  </si>
  <si>
    <t>Наименование видов работ</t>
  </si>
  <si>
    <t>Единица измерения</t>
  </si>
  <si>
    <t>Количество</t>
  </si>
  <si>
    <t>Объем и стоимость работ на весь период выполнения работ, 
в том числе:</t>
  </si>
  <si>
    <t>Обязательства Подрядчика, предусмотренные Контрактом и связанные с реализацией данного проекта
(с указанием обязательств 
по годам)</t>
  </si>
  <si>
    <t>Мощность км/пог.м,
тип покрытия</t>
  </si>
  <si>
    <t>с даты заключения Контракта по 05.10.2026 г.</t>
  </si>
  <si>
    <t>с 01.02.2027г. по 15.10.2027 г.</t>
  </si>
  <si>
    <t>Объем</t>
  </si>
  <si>
    <t>Стоимость, руб.</t>
  </si>
  <si>
    <t>м3</t>
  </si>
  <si>
    <t>руб.</t>
  </si>
  <si>
    <t>м2</t>
  </si>
  <si>
    <t>ГЛАВА 3. ОБУСТРОЙСТВО</t>
  </si>
  <si>
    <t xml:space="preserve">Восстановление присыпных берм  </t>
  </si>
  <si>
    <t xml:space="preserve">Восстановление дорожных знаков </t>
  </si>
  <si>
    <t>шт</t>
  </si>
  <si>
    <t>Нанесение горизонтальной разметки</t>
  </si>
  <si>
    <t>пог.м</t>
  </si>
  <si>
    <t>Нанесение фигурной разметки</t>
  </si>
  <si>
    <t>Итого по главе 3:</t>
  </si>
  <si>
    <t>Всего</t>
  </si>
  <si>
    <t>в том числе НДС</t>
  </si>
  <si>
    <t>Итого с учетом понижающего коэффициента 0,975</t>
  </si>
  <si>
    <t xml:space="preserve">Ремонт автомобильной дороги Саяны на участке км 144+525 - км 152+750                                                                                                                                                                                                                        </t>
  </si>
  <si>
    <t>с даты заключения Контракта по 13.10.2026 г.</t>
  </si>
  <si>
    <t>с 01.02.2027г.  по 22.10.2027 г.</t>
  </si>
  <si>
    <t>ГЛАВА 4. ПЕРЕСЕЧЕНИЯ И ПРИМЫКАНИЯ</t>
  </si>
  <si>
    <t>Нанесение разметки</t>
  </si>
  <si>
    <t>Итого по главе 4:</t>
  </si>
  <si>
    <t>ГЛАВА 5. ОБУСТРОЙСТВО</t>
  </si>
  <si>
    <t>Итого по главе 5:</t>
  </si>
  <si>
    <t xml:space="preserve">Ремонт автомобильной дороги Саяны на участке км 152+750 - км 160+410                                                                                                                                                                                </t>
  </si>
  <si>
    <t>14 этап
Срок выполнения работ:</t>
  </si>
  <si>
    <t>15 этап
Срок выполнения работ:</t>
  </si>
  <si>
    <t>16 этап
Срок выполнения работ:</t>
  </si>
  <si>
    <t>с даты заключения Контракта по 21.10.2026 г.</t>
  </si>
  <si>
    <t>с даты заключения Контракта по 22.10.2026 г.</t>
  </si>
  <si>
    <t>с даты заключения Контракта по 23.10.2026 г.</t>
  </si>
  <si>
    <t>Устройство шумовых полос</t>
  </si>
  <si>
    <t>Автобусная остановка</t>
  </si>
  <si>
    <t xml:space="preserve">Ремонт автомобильной дороги Минусинск – Новоселово – Идринское на участке км 11+850 – км 19+750                                                                                                                                  </t>
  </si>
  <si>
    <t>21 этап
Срок выполнения работ:</t>
  </si>
  <si>
    <t>32 этап
Срок выполнения работ:</t>
  </si>
  <si>
    <t>33 этап
Срок выполнения работ:</t>
  </si>
  <si>
    <t>34 этап
Срок выполнения работ:</t>
  </si>
  <si>
    <t>35 этап
Срок выполнения работ:</t>
  </si>
  <si>
    <t>с даты заключения Контракта по 29.10.2026 г.</t>
  </si>
  <si>
    <t>с даты заключения Контракта по 30.10.2026 г.</t>
  </si>
  <si>
    <t>с 01.02.2027г.  по 26.10.2027 г.</t>
  </si>
  <si>
    <t>с 01.02.2027г.  по 27.10.2027 г.</t>
  </si>
  <si>
    <t>с 01.02.2027г. по 28.10.2027 г.</t>
  </si>
  <si>
    <t>с 01.02.2027г. по 29.10.2027 г.</t>
  </si>
  <si>
    <t>Восстановление искусственных сооружений ПК 6+72,12</t>
  </si>
  <si>
    <t>усл.ед.</t>
  </si>
  <si>
    <t>Восстановление искусственных сооружений ПК 18+89,55</t>
  </si>
  <si>
    <t>Восстановление искусственных сооружений ПК 25+71,69</t>
  </si>
  <si>
    <t>Восстановление искусственных сооружений ПК 46+29,89</t>
  </si>
  <si>
    <t>Восстановление искусственных сооружений ПК 73+58,85</t>
  </si>
  <si>
    <t>Информационные щиты после ремонта</t>
  </si>
  <si>
    <t>Восстановление искусственного освещения</t>
  </si>
  <si>
    <t>Нанесение вертикальной разметки</t>
  </si>
  <si>
    <t xml:space="preserve">на выполнение всего комплекса работ по ремонту автомобильных дорог в Идринско-Краснотуранском и Курагинском муниципальных округах Красноярского края </t>
  </si>
  <si>
    <t xml:space="preserve">Сводная ведомость объемов и стоимости работ </t>
  </si>
  <si>
    <t xml:space="preserve">ИТОГО по сводной ведомости объемов и стоимости работ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</si>
</sst>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0"/>
    <numFmt numFmtId="166" formatCode="#,##0.0000"/>
    <numFmt numFmtId="167" formatCode="#,##0.000000"/>
    <numFmt numFmtId="168" formatCode="#,##0.00000000000000"/>
    <numFmt numFmtId="169" formatCode="#,##0.0"/>
  </numFmts>
  <fonts count="43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Arial Cyr"/>
      <charset val="204"/>
    </font>
    <font>
      <sz val="13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0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 Cyr"/>
      <charset val="204"/>
    </font>
    <font>
      <b/>
      <sz val="14"/>
      <color theme="1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2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>
      <alignment horizontal="left" vertical="top" wrapText="1"/>
    </xf>
    <xf numFmtId="0" fontId="1" fillId="0" borderId="0"/>
  </cellStyleXfs>
  <cellXfs count="392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4" fontId="20" fillId="0" borderId="0" xfId="0" applyNumberFormat="1" applyFont="1"/>
    <xf numFmtId="0" fontId="0" fillId="0" borderId="0" xfId="0" applyAlignment="1">
      <alignment vertical="center"/>
    </xf>
    <xf numFmtId="4" fontId="0" fillId="0" borderId="0" xfId="0" applyNumberFormat="1"/>
    <xf numFmtId="2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2" fontId="23" fillId="0" borderId="0" xfId="43" applyNumberFormat="1" applyFont="1"/>
    <xf numFmtId="164" fontId="23" fillId="0" borderId="0" xfId="43" applyNumberFormat="1" applyFont="1"/>
    <xf numFmtId="4" fontId="25" fillId="0" borderId="0" xfId="43" applyNumberFormat="1" applyFont="1"/>
    <xf numFmtId="2" fontId="25" fillId="0" borderId="0" xfId="43" applyNumberFormat="1" applyFont="1" applyAlignment="1">
      <alignment horizontal="center" vertical="center"/>
    </xf>
    <xf numFmtId="4" fontId="23" fillId="0" borderId="0" xfId="43" applyNumberFormat="1" applyFont="1"/>
    <xf numFmtId="0" fontId="26" fillId="0" borderId="0" xfId="0" applyFont="1" applyAlignment="1">
      <alignment vertical="center" wrapText="1"/>
    </xf>
    <xf numFmtId="0" fontId="24" fillId="0" borderId="0" xfId="44" applyFont="1"/>
    <xf numFmtId="0" fontId="27" fillId="0" borderId="0" xfId="0" applyFont="1" applyAlignment="1">
      <alignment horizontal="center" vertical="center" wrapText="1"/>
    </xf>
    <xf numFmtId="164" fontId="24" fillId="0" borderId="0" xfId="44" applyNumberFormat="1" applyFont="1"/>
    <xf numFmtId="0" fontId="29" fillId="0" borderId="0" xfId="0" applyFont="1" applyAlignment="1">
      <alignment vertical="center" wrapText="1"/>
    </xf>
    <xf numFmtId="0" fontId="24" fillId="0" borderId="0" xfId="44" applyFont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 wrapText="1"/>
    </xf>
    <xf numFmtId="4" fontId="24" fillId="0" borderId="10" xfId="0" applyNumberFormat="1" applyFont="1" applyBorder="1" applyAlignment="1">
      <alignment horizontal="center" vertical="center" wrapText="1"/>
    </xf>
    <xf numFmtId="1" fontId="24" fillId="0" borderId="0" xfId="44" applyNumberFormat="1" applyFont="1" applyAlignment="1">
      <alignment horizontal="center" vertical="center"/>
    </xf>
    <xf numFmtId="164" fontId="24" fillId="0" borderId="0" xfId="44" applyNumberFormat="1" applyFont="1" applyAlignment="1">
      <alignment horizontal="center" vertical="center"/>
    </xf>
    <xf numFmtId="4" fontId="24" fillId="0" borderId="31" xfId="45" applyNumberFormat="1" applyFont="1" applyBorder="1" applyAlignment="1">
      <alignment horizontal="center" vertical="center"/>
    </xf>
    <xf numFmtId="165" fontId="24" fillId="0" borderId="0" xfId="44" applyNumberFormat="1" applyFont="1" applyAlignment="1">
      <alignment vertical="center"/>
    </xf>
    <xf numFmtId="4" fontId="24" fillId="0" borderId="10" xfId="45" applyNumberFormat="1" applyFont="1" applyBorder="1" applyAlignment="1">
      <alignment horizontal="center" vertical="center"/>
    </xf>
    <xf numFmtId="4" fontId="30" fillId="0" borderId="31" xfId="45" applyNumberFormat="1" applyFont="1" applyBorder="1" applyAlignment="1">
      <alignment horizontal="center" vertical="center"/>
    </xf>
    <xf numFmtId="4" fontId="30" fillId="0" borderId="31" xfId="0" applyNumberFormat="1" applyFont="1" applyBorder="1" applyAlignment="1">
      <alignment horizontal="center" vertical="center" wrapText="1"/>
    </xf>
    <xf numFmtId="168" fontId="24" fillId="0" borderId="10" xfId="0" applyNumberFormat="1" applyFont="1" applyBorder="1" applyAlignment="1">
      <alignment horizontal="center" vertical="center" wrapText="1"/>
    </xf>
    <xf numFmtId="4" fontId="25" fillId="0" borderId="48" xfId="0" applyNumberFormat="1" applyFont="1" applyBorder="1" applyAlignment="1">
      <alignment horizontal="center" vertical="center" wrapText="1"/>
    </xf>
    <xf numFmtId="4" fontId="25" fillId="0" borderId="39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24" fillId="0" borderId="0" xfId="44" applyFont="1" applyAlignment="1">
      <alignment horizontal="center"/>
    </xf>
    <xf numFmtId="168" fontId="24" fillId="0" borderId="16" xfId="0" applyNumberFormat="1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horizontal="center" vertical="center" wrapText="1"/>
    </xf>
    <xf numFmtId="1" fontId="24" fillId="0" borderId="0" xfId="45" applyNumberFormat="1" applyFont="1" applyAlignment="1">
      <alignment horizontal="center" vertical="center"/>
    </xf>
    <xf numFmtId="164" fontId="24" fillId="0" borderId="0" xfId="45" applyNumberFormat="1" applyFont="1" applyAlignment="1">
      <alignment horizontal="center" vertical="center"/>
    </xf>
    <xf numFmtId="4" fontId="25" fillId="0" borderId="10" xfId="45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/>
    </xf>
    <xf numFmtId="2" fontId="33" fillId="0" borderId="0" xfId="43" applyNumberFormat="1" applyFont="1"/>
    <xf numFmtId="4" fontId="35" fillId="0" borderId="0" xfId="43" applyNumberFormat="1" applyFont="1"/>
    <xf numFmtId="1" fontId="24" fillId="0" borderId="34" xfId="44" applyNumberFormat="1" applyFont="1" applyBorder="1" applyAlignment="1">
      <alignment horizontal="center" vertical="center"/>
    </xf>
    <xf numFmtId="0" fontId="24" fillId="0" borderId="34" xfId="44" applyFont="1" applyBorder="1"/>
    <xf numFmtId="2" fontId="36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/>
    </xf>
    <xf numFmtId="4" fontId="36" fillId="0" borderId="0" xfId="0" applyNumberFormat="1" applyFont="1" applyAlignment="1">
      <alignment vertical="center"/>
    </xf>
    <xf numFmtId="2" fontId="36" fillId="0" borderId="0" xfId="43" applyNumberFormat="1" applyFont="1"/>
    <xf numFmtId="4" fontId="36" fillId="0" borderId="0" xfId="43" applyNumberFormat="1" applyFont="1"/>
    <xf numFmtId="2" fontId="36" fillId="0" borderId="0" xfId="43" applyNumberFormat="1" applyFont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4" fontId="21" fillId="0" borderId="0" xfId="0" applyNumberFormat="1" applyFont="1" applyAlignment="1">
      <alignment horizontal="center" vertical="center" wrapText="1"/>
    </xf>
    <xf numFmtId="0" fontId="21" fillId="0" borderId="0" xfId="44" applyFont="1"/>
    <xf numFmtId="3" fontId="21" fillId="0" borderId="38" xfId="0" applyNumberFormat="1" applyFont="1" applyBorder="1" applyAlignment="1">
      <alignment horizontal="center" vertical="center" wrapText="1"/>
    </xf>
    <xf numFmtId="4" fontId="21" fillId="0" borderId="39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3" fontId="21" fillId="0" borderId="49" xfId="0" applyNumberFormat="1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3" fontId="21" fillId="0" borderId="52" xfId="0" applyNumberFormat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2" xfId="44" applyFont="1" applyBorder="1" applyAlignment="1">
      <alignment horizontal="center" vertical="center"/>
    </xf>
    <xf numFmtId="0" fontId="21" fillId="0" borderId="58" xfId="44" applyFont="1" applyBorder="1" applyAlignment="1">
      <alignment horizontal="center" vertical="center"/>
    </xf>
    <xf numFmtId="0" fontId="21" fillId="0" borderId="0" xfId="44" applyFont="1" applyAlignment="1">
      <alignment horizontal="center"/>
    </xf>
    <xf numFmtId="3" fontId="21" fillId="0" borderId="0" xfId="44" applyNumberFormat="1" applyFont="1" applyAlignment="1">
      <alignment horizontal="center"/>
    </xf>
    <xf numFmtId="0" fontId="21" fillId="0" borderId="51" xfId="44" applyFont="1" applyBorder="1" applyAlignment="1">
      <alignment horizontal="center"/>
    </xf>
    <xf numFmtId="3" fontId="21" fillId="0" borderId="43" xfId="44" applyNumberFormat="1" applyFont="1" applyBorder="1" applyAlignment="1">
      <alignment horizontal="center"/>
    </xf>
    <xf numFmtId="0" fontId="21" fillId="0" borderId="42" xfId="44" applyFont="1" applyBorder="1" applyAlignment="1">
      <alignment horizontal="center"/>
    </xf>
    <xf numFmtId="0" fontId="21" fillId="0" borderId="56" xfId="44" applyFont="1" applyBorder="1" applyAlignment="1">
      <alignment horizontal="center" vertical="center"/>
    </xf>
    <xf numFmtId="0" fontId="21" fillId="0" borderId="43" xfId="44" applyFont="1" applyBorder="1" applyAlignment="1">
      <alignment horizontal="center" vertical="center"/>
    </xf>
    <xf numFmtId="1" fontId="21" fillId="0" borderId="30" xfId="47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10" xfId="47" applyFont="1" applyBorder="1" applyAlignment="1">
      <alignment horizontal="center" vertical="center" wrapText="1"/>
    </xf>
    <xf numFmtId="4" fontId="40" fillId="0" borderId="14" xfId="47" applyNumberFormat="1" applyFont="1" applyBorder="1" applyAlignment="1">
      <alignment horizontal="center" vertical="center" wrapText="1"/>
    </xf>
    <xf numFmtId="1" fontId="21" fillId="0" borderId="30" xfId="45" applyNumberFormat="1" applyFont="1" applyBorder="1" applyAlignment="1">
      <alignment horizontal="center" vertical="center"/>
    </xf>
    <xf numFmtId="1" fontId="21" fillId="0" borderId="31" xfId="44" applyNumberFormat="1" applyFont="1" applyBorder="1" applyAlignment="1">
      <alignment horizontal="center" vertical="center"/>
    </xf>
    <xf numFmtId="165" fontId="21" fillId="0" borderId="30" xfId="44" applyNumberFormat="1" applyFont="1" applyBorder="1" applyAlignment="1">
      <alignment vertical="center"/>
    </xf>
    <xf numFmtId="4" fontId="40" fillId="0" borderId="0" xfId="44" applyNumberFormat="1" applyFont="1" applyAlignment="1">
      <alignment horizontal="center" vertical="center"/>
    </xf>
    <xf numFmtId="1" fontId="21" fillId="0" borderId="0" xfId="44" applyNumberFormat="1" applyFont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31" xfId="45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" fontId="21" fillId="0" borderId="30" xfId="44" applyNumberFormat="1" applyFont="1" applyBorder="1" applyAlignment="1">
      <alignment horizontal="center" vertical="center"/>
    </xf>
    <xf numFmtId="4" fontId="21" fillId="0" borderId="31" xfId="44" applyNumberFormat="1" applyFont="1" applyBorder="1" applyAlignment="1">
      <alignment horizontal="center" vertical="center"/>
    </xf>
    <xf numFmtId="0" fontId="21" fillId="0" borderId="30" xfId="46" applyFont="1" applyBorder="1" applyAlignment="1">
      <alignment horizontal="center" vertical="center" wrapText="1"/>
    </xf>
    <xf numFmtId="0" fontId="21" fillId="0" borderId="10" xfId="46" applyFont="1" applyBorder="1" applyAlignment="1">
      <alignment vertical="center" wrapText="1"/>
    </xf>
    <xf numFmtId="1" fontId="21" fillId="0" borderId="10" xfId="45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 wrapText="1"/>
    </xf>
    <xf numFmtId="4" fontId="21" fillId="0" borderId="30" xfId="0" applyNumberFormat="1" applyFont="1" applyBorder="1" applyAlignment="1">
      <alignment horizontal="center" vertical="center" wrapText="1"/>
    </xf>
    <xf numFmtId="4" fontId="21" fillId="0" borderId="30" xfId="45" applyNumberFormat="1" applyFont="1" applyBorder="1" applyAlignment="1">
      <alignment horizontal="center" vertical="center"/>
    </xf>
    <xf numFmtId="4" fontId="21" fillId="0" borderId="0" xfId="44" applyNumberFormat="1" applyFont="1" applyAlignment="1">
      <alignment horizontal="center" vertical="center"/>
    </xf>
    <xf numFmtId="0" fontId="21" fillId="0" borderId="30" xfId="46" applyFont="1" applyBorder="1" applyAlignment="1">
      <alignment horizontal="center" vertical="center"/>
    </xf>
    <xf numFmtId="49" fontId="21" fillId="0" borderId="10" xfId="43" applyNumberFormat="1" applyFont="1" applyBorder="1" applyAlignment="1">
      <alignment horizontal="left" vertical="center" wrapText="1"/>
    </xf>
    <xf numFmtId="0" fontId="21" fillId="0" borderId="10" xfId="46" applyFont="1" applyBorder="1" applyAlignment="1">
      <alignment horizontal="center" vertical="center"/>
    </xf>
    <xf numFmtId="4" fontId="21" fillId="0" borderId="30" xfId="47" applyNumberFormat="1" applyFont="1" applyBorder="1" applyAlignment="1">
      <alignment horizontal="center" vertical="center" wrapText="1"/>
    </xf>
    <xf numFmtId="167" fontId="21" fillId="0" borderId="0" xfId="0" applyNumberFormat="1" applyFont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4" fontId="21" fillId="0" borderId="16" xfId="47" applyNumberFormat="1" applyFont="1" applyBorder="1" applyAlignment="1">
      <alignment horizontal="center" vertical="center" wrapText="1"/>
    </xf>
    <xf numFmtId="4" fontId="40" fillId="0" borderId="31" xfId="0" applyNumberFormat="1" applyFont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4" fontId="40" fillId="0" borderId="16" xfId="47" applyNumberFormat="1" applyFont="1" applyBorder="1" applyAlignment="1">
      <alignment horizontal="center" vertical="center" wrapText="1"/>
    </xf>
    <xf numFmtId="0" fontId="40" fillId="0" borderId="10" xfId="48" applyFont="1" applyBorder="1" applyAlignment="1">
      <alignment vertical="center"/>
    </xf>
    <xf numFmtId="49" fontId="40" fillId="0" borderId="10" xfId="49" applyNumberFormat="1" applyFont="1" applyBorder="1" applyAlignment="1">
      <alignment horizontal="center" vertical="center" wrapText="1"/>
    </xf>
    <xf numFmtId="4" fontId="21" fillId="0" borderId="14" xfId="47" applyNumberFormat="1" applyFont="1" applyBorder="1" applyAlignment="1">
      <alignment horizontal="center" vertical="center" wrapText="1"/>
    </xf>
    <xf numFmtId="4" fontId="40" fillId="0" borderId="31" xfId="44" applyNumberFormat="1" applyFont="1" applyBorder="1" applyAlignment="1">
      <alignment horizontal="center" vertical="center"/>
    </xf>
    <xf numFmtId="4" fontId="21" fillId="0" borderId="30" xfId="44" applyNumberFormat="1" applyFont="1" applyBorder="1" applyAlignment="1">
      <alignment horizontal="center" vertical="center"/>
    </xf>
    <xf numFmtId="2" fontId="21" fillId="0" borderId="0" xfId="44" applyNumberFormat="1" applyFont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40" fillId="0" borderId="10" xfId="0" applyFont="1" applyBorder="1" applyAlignment="1">
      <alignment vertical="center" wrapText="1"/>
    </xf>
    <xf numFmtId="4" fontId="21" fillId="0" borderId="14" xfId="0" applyNumberFormat="1" applyFont="1" applyBorder="1" applyAlignment="1">
      <alignment horizontal="center" vertical="center"/>
    </xf>
    <xf numFmtId="4" fontId="40" fillId="0" borderId="31" xfId="45" applyNumberFormat="1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4" fontId="21" fillId="0" borderId="44" xfId="0" applyNumberFormat="1" applyFont="1" applyBorder="1" applyAlignment="1">
      <alignment horizontal="center" vertical="center"/>
    </xf>
    <xf numFmtId="1" fontId="21" fillId="0" borderId="45" xfId="44" applyNumberFormat="1" applyFont="1" applyBorder="1" applyAlignment="1">
      <alignment horizontal="center" vertical="center"/>
    </xf>
    <xf numFmtId="4" fontId="21" fillId="0" borderId="46" xfId="44" applyNumberFormat="1" applyFont="1" applyBorder="1" applyAlignment="1">
      <alignment horizontal="center" vertical="center"/>
    </xf>
    <xf numFmtId="165" fontId="21" fillId="0" borderId="45" xfId="44" applyNumberFormat="1" applyFont="1" applyBorder="1" applyAlignment="1">
      <alignment vertical="center"/>
    </xf>
    <xf numFmtId="4" fontId="21" fillId="0" borderId="47" xfId="47" applyNumberFormat="1" applyFont="1" applyBorder="1" applyAlignment="1">
      <alignment horizontal="center" vertical="center" wrapText="1"/>
    </xf>
    <xf numFmtId="4" fontId="21" fillId="0" borderId="45" xfId="0" applyNumberFormat="1" applyFont="1" applyBorder="1" applyAlignment="1">
      <alignment horizontal="center" vertical="center" wrapText="1"/>
    </xf>
    <xf numFmtId="49" fontId="40" fillId="0" borderId="10" xfId="50" applyNumberFormat="1" applyFont="1" applyBorder="1" applyAlignment="1">
      <alignment horizontal="center" vertical="center" wrapText="1"/>
    </xf>
    <xf numFmtId="165" fontId="21" fillId="0" borderId="30" xfId="45" applyNumberFormat="1" applyFont="1" applyBorder="1" applyAlignment="1">
      <alignment vertical="center"/>
    </xf>
    <xf numFmtId="4" fontId="40" fillId="0" borderId="0" xfId="45" applyNumberFormat="1" applyFont="1" applyAlignment="1">
      <alignment horizontal="center" vertical="center"/>
    </xf>
    <xf numFmtId="1" fontId="21" fillId="0" borderId="0" xfId="45" applyNumberFormat="1" applyFont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61" xfId="0" applyFont="1" applyBorder="1" applyAlignment="1">
      <alignment vertical="center" wrapText="1"/>
    </xf>
    <xf numFmtId="0" fontId="21" fillId="0" borderId="61" xfId="0" applyFont="1" applyBorder="1" applyAlignment="1">
      <alignment horizontal="center" vertical="center"/>
    </xf>
    <xf numFmtId="1" fontId="21" fillId="0" borderId="45" xfId="45" applyNumberFormat="1" applyFont="1" applyBorder="1" applyAlignment="1">
      <alignment horizontal="center" vertical="center"/>
    </xf>
    <xf numFmtId="4" fontId="36" fillId="0" borderId="46" xfId="0" applyNumberFormat="1" applyFont="1" applyBorder="1" applyAlignment="1">
      <alignment horizontal="center" vertical="center"/>
    </xf>
    <xf numFmtId="165" fontId="21" fillId="0" borderId="45" xfId="45" applyNumberFormat="1" applyFont="1" applyBorder="1" applyAlignment="1">
      <alignment vertical="center"/>
    </xf>
    <xf numFmtId="4" fontId="36" fillId="0" borderId="0" xfId="0" applyNumberFormat="1" applyFont="1" applyAlignment="1">
      <alignment horizontal="center" vertical="center"/>
    </xf>
    <xf numFmtId="0" fontId="38" fillId="0" borderId="20" xfId="0" applyFont="1" applyBorder="1" applyAlignment="1">
      <alignment vertical="center" wrapText="1"/>
    </xf>
    <xf numFmtId="4" fontId="21" fillId="0" borderId="60" xfId="0" applyNumberFormat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center" vertical="center" wrapText="1"/>
    </xf>
    <xf numFmtId="4" fontId="21" fillId="0" borderId="46" xfId="0" applyNumberFormat="1" applyFont="1" applyBorder="1" applyAlignment="1">
      <alignment horizontal="center" vertical="center" wrapText="1"/>
    </xf>
    <xf numFmtId="3" fontId="21" fillId="0" borderId="47" xfId="0" applyNumberFormat="1" applyFont="1" applyBorder="1" applyAlignment="1">
      <alignment horizontal="center" vertical="center" wrapText="1"/>
    </xf>
    <xf numFmtId="4" fontId="21" fillId="0" borderId="61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wrapText="1"/>
    </xf>
    <xf numFmtId="0" fontId="21" fillId="0" borderId="41" xfId="0" applyFont="1" applyBorder="1" applyAlignment="1">
      <alignment horizontal="center" wrapText="1"/>
    </xf>
    <xf numFmtId="3" fontId="21" fillId="0" borderId="26" xfId="0" applyNumberFormat="1" applyFont="1" applyBorder="1" applyAlignment="1">
      <alignment horizontal="center" wrapText="1"/>
    </xf>
    <xf numFmtId="0" fontId="21" fillId="0" borderId="25" xfId="44" applyFont="1" applyBorder="1" applyAlignment="1">
      <alignment horizontal="center"/>
    </xf>
    <xf numFmtId="0" fontId="21" fillId="0" borderId="25" xfId="44" applyFont="1" applyBorder="1"/>
    <xf numFmtId="0" fontId="21" fillId="0" borderId="26" xfId="44" applyFont="1" applyBorder="1"/>
    <xf numFmtId="0" fontId="21" fillId="0" borderId="50" xfId="44" applyFont="1" applyBorder="1" applyAlignment="1">
      <alignment horizontal="center"/>
    </xf>
    <xf numFmtId="0" fontId="21" fillId="0" borderId="41" xfId="44" applyFont="1" applyBorder="1" applyAlignment="1">
      <alignment horizontal="center"/>
    </xf>
    <xf numFmtId="1" fontId="21" fillId="0" borderId="32" xfId="45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4" fontId="40" fillId="0" borderId="31" xfId="0" applyNumberFormat="1" applyFont="1" applyBorder="1" applyAlignment="1">
      <alignment vertical="center" wrapText="1"/>
    </xf>
    <xf numFmtId="166" fontId="21" fillId="0" borderId="30" xfId="45" applyNumberFormat="1" applyFont="1" applyBorder="1" applyAlignment="1">
      <alignment horizontal="center" vertical="center"/>
    </xf>
    <xf numFmtId="4" fontId="40" fillId="0" borderId="62" xfId="44" applyNumberFormat="1" applyFont="1" applyBorder="1" applyAlignment="1">
      <alignment horizontal="center" vertical="center"/>
    </xf>
    <xf numFmtId="166" fontId="21" fillId="0" borderId="65" xfId="44" applyNumberFormat="1" applyFont="1" applyBorder="1" applyAlignment="1">
      <alignment horizontal="center" vertical="center"/>
    </xf>
    <xf numFmtId="4" fontId="21" fillId="0" borderId="59" xfId="44" applyNumberFormat="1" applyFont="1" applyBorder="1" applyAlignment="1">
      <alignment horizontal="center" vertical="center"/>
    </xf>
    <xf numFmtId="4" fontId="21" fillId="0" borderId="0" xfId="45" applyNumberFormat="1" applyFont="1" applyAlignment="1">
      <alignment horizontal="center" vertical="center"/>
    </xf>
    <xf numFmtId="166" fontId="21" fillId="0" borderId="0" xfId="45" applyNumberFormat="1" applyFont="1" applyAlignment="1">
      <alignment horizontal="center" vertical="center"/>
    </xf>
    <xf numFmtId="166" fontId="21" fillId="0" borderId="0" xfId="44" applyNumberFormat="1" applyFont="1" applyAlignment="1">
      <alignment horizontal="center" vertical="center"/>
    </xf>
    <xf numFmtId="0" fontId="21" fillId="0" borderId="32" xfId="46" applyFont="1" applyBorder="1" applyAlignment="1">
      <alignment horizontal="center" vertical="center" wrapText="1"/>
    </xf>
    <xf numFmtId="0" fontId="21" fillId="0" borderId="32" xfId="51" applyFont="1" applyBorder="1" applyAlignment="1">
      <alignment horizontal="left" vertical="center" wrapText="1"/>
    </xf>
    <xf numFmtId="4" fontId="21" fillId="0" borderId="31" xfId="0" applyNumberFormat="1" applyFont="1" applyBorder="1" applyAlignment="1">
      <alignment horizontal="center" vertical="center" wrapText="1"/>
    </xf>
    <xf numFmtId="4" fontId="21" fillId="0" borderId="62" xfId="44" applyNumberFormat="1" applyFont="1" applyBorder="1" applyAlignment="1">
      <alignment horizontal="center" vertical="center"/>
    </xf>
    <xf numFmtId="4" fontId="21" fillId="0" borderId="0" xfId="45" applyNumberFormat="1" applyFont="1" applyAlignment="1">
      <alignment vertical="center"/>
    </xf>
    <xf numFmtId="1" fontId="21" fillId="0" borderId="32" xfId="46" applyNumberFormat="1" applyFont="1" applyBorder="1" applyAlignment="1">
      <alignment horizontal="center" vertical="center" wrapText="1"/>
    </xf>
    <xf numFmtId="49" fontId="21" fillId="0" borderId="30" xfId="43" applyNumberFormat="1" applyFont="1" applyBorder="1" applyAlignment="1">
      <alignment horizontal="left" vertical="center" wrapText="1"/>
    </xf>
    <xf numFmtId="0" fontId="21" fillId="0" borderId="32" xfId="46" applyFont="1" applyBorder="1" applyAlignment="1">
      <alignment horizontal="center" vertical="center"/>
    </xf>
    <xf numFmtId="0" fontId="40" fillId="0" borderId="30" xfId="48" applyFont="1" applyBorder="1" applyAlignment="1">
      <alignment vertical="center"/>
    </xf>
    <xf numFmtId="4" fontId="21" fillId="0" borderId="31" xfId="47" applyNumberFormat="1" applyFont="1" applyBorder="1" applyAlignment="1">
      <alignment horizontal="center" vertical="center" wrapText="1"/>
    </xf>
    <xf numFmtId="1" fontId="21" fillId="0" borderId="32" xfId="47" applyNumberFormat="1" applyFont="1" applyBorder="1" applyAlignment="1">
      <alignment horizontal="center" vertical="center"/>
    </xf>
    <xf numFmtId="4" fontId="40" fillId="0" borderId="31" xfId="47" applyNumberFormat="1" applyFont="1" applyBorder="1" applyAlignment="1">
      <alignment horizontal="center" vertical="center" wrapText="1"/>
    </xf>
    <xf numFmtId="4" fontId="21" fillId="0" borderId="0" xfId="47" applyNumberFormat="1" applyFont="1" applyAlignment="1">
      <alignment horizontal="center" vertical="center" wrapText="1"/>
    </xf>
    <xf numFmtId="165" fontId="21" fillId="0" borderId="0" xfId="44" applyNumberFormat="1" applyFont="1" applyAlignment="1">
      <alignment vertical="center"/>
    </xf>
    <xf numFmtId="4" fontId="40" fillId="0" borderId="59" xfId="44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40" fillId="0" borderId="30" xfId="0" applyFont="1" applyBorder="1" applyAlignment="1">
      <alignment vertical="center" wrapText="1"/>
    </xf>
    <xf numFmtId="4" fontId="21" fillId="0" borderId="31" xfId="0" applyNumberFormat="1" applyFont="1" applyBorder="1" applyAlignment="1">
      <alignment horizontal="center" vertical="center"/>
    </xf>
    <xf numFmtId="4" fontId="40" fillId="0" borderId="62" xfId="0" applyNumberFormat="1" applyFont="1" applyBorder="1" applyAlignment="1">
      <alignment horizontal="center" vertical="center" wrapText="1"/>
    </xf>
    <xf numFmtId="4" fontId="21" fillId="0" borderId="65" xfId="44" applyNumberFormat="1" applyFont="1" applyBorder="1" applyAlignment="1">
      <alignment horizontal="center" vertical="center"/>
    </xf>
    <xf numFmtId="4" fontId="21" fillId="0" borderId="0" xfId="44" applyNumberFormat="1" applyFont="1" applyAlignment="1">
      <alignment vertical="center"/>
    </xf>
    <xf numFmtId="0" fontId="21" fillId="0" borderId="53" xfId="0" applyFont="1" applyBorder="1" applyAlignment="1">
      <alignment horizontal="center" vertical="center"/>
    </xf>
    <xf numFmtId="0" fontId="21" fillId="0" borderId="45" xfId="0" applyFont="1" applyBorder="1" applyAlignment="1">
      <alignment vertical="center" wrapText="1"/>
    </xf>
    <xf numFmtId="4" fontId="21" fillId="0" borderId="46" xfId="0" applyNumberFormat="1" applyFont="1" applyBorder="1" applyAlignment="1">
      <alignment horizontal="center" vertical="center"/>
    </xf>
    <xf numFmtId="4" fontId="21" fillId="0" borderId="47" xfId="44" applyNumberFormat="1" applyFont="1" applyBorder="1" applyAlignment="1">
      <alignment horizontal="center" vertical="center"/>
    </xf>
    <xf numFmtId="4" fontId="21" fillId="0" borderId="61" xfId="44" applyNumberFormat="1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4" fontId="21" fillId="0" borderId="10" xfId="47" applyNumberFormat="1" applyFont="1" applyBorder="1" applyAlignment="1">
      <alignment horizontal="center" vertical="center" wrapText="1"/>
    </xf>
    <xf numFmtId="4" fontId="40" fillId="0" borderId="62" xfId="45" applyNumberFormat="1" applyFont="1" applyBorder="1" applyAlignment="1">
      <alignment horizontal="center" vertical="center"/>
    </xf>
    <xf numFmtId="4" fontId="21" fillId="0" borderId="65" xfId="45" applyNumberFormat="1" applyFont="1" applyBorder="1" applyAlignment="1">
      <alignment horizontal="center" vertical="center"/>
    </xf>
    <xf numFmtId="4" fontId="40" fillId="0" borderId="59" xfId="45" applyNumberFormat="1" applyFont="1" applyBorder="1" applyAlignment="1">
      <alignment horizontal="center" vertical="center"/>
    </xf>
    <xf numFmtId="165" fontId="21" fillId="0" borderId="0" xfId="45" applyNumberFormat="1" applyFont="1" applyAlignment="1">
      <alignment vertical="center"/>
    </xf>
    <xf numFmtId="0" fontId="21" fillId="0" borderId="68" xfId="0" applyFont="1" applyBorder="1" applyAlignment="1">
      <alignment horizontal="center" vertical="center"/>
    </xf>
    <xf numFmtId="4" fontId="21" fillId="0" borderId="61" xfId="47" applyNumberFormat="1" applyFont="1" applyBorder="1" applyAlignment="1">
      <alignment horizontal="center" vertical="center" wrapText="1"/>
    </xf>
    <xf numFmtId="2" fontId="36" fillId="0" borderId="45" xfId="0" applyNumberFormat="1" applyFont="1" applyBorder="1" applyAlignment="1">
      <alignment vertical="center"/>
    </xf>
    <xf numFmtId="2" fontId="36" fillId="0" borderId="47" xfId="0" applyNumberFormat="1" applyFont="1" applyBorder="1" applyAlignment="1">
      <alignment vertical="center"/>
    </xf>
    <xf numFmtId="4" fontId="36" fillId="0" borderId="61" xfId="0" applyNumberFormat="1" applyFont="1" applyBorder="1" applyAlignment="1">
      <alignment horizontal="center" vertical="center"/>
    </xf>
    <xf numFmtId="4" fontId="21" fillId="0" borderId="23" xfId="0" applyNumberFormat="1" applyFont="1" applyBorder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0" fontId="21" fillId="0" borderId="23" xfId="44" applyFont="1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3" fontId="21" fillId="0" borderId="52" xfId="0" applyNumberFormat="1" applyFont="1" applyBorder="1" applyAlignment="1">
      <alignment horizontal="center" wrapText="1"/>
    </xf>
    <xf numFmtId="0" fontId="21" fillId="0" borderId="28" xfId="44" applyFont="1" applyBorder="1" applyAlignment="1">
      <alignment horizontal="center"/>
    </xf>
    <xf numFmtId="0" fontId="21" fillId="0" borderId="29" xfId="44" applyFont="1" applyBorder="1" applyAlignment="1">
      <alignment horizontal="center"/>
    </xf>
    <xf numFmtId="3" fontId="21" fillId="0" borderId="26" xfId="44" applyNumberFormat="1" applyFont="1" applyBorder="1" applyAlignment="1">
      <alignment horizontal="center"/>
    </xf>
    <xf numFmtId="0" fontId="21" fillId="0" borderId="23" xfId="44" applyFont="1" applyBorder="1" applyAlignment="1">
      <alignment horizontal="center"/>
    </xf>
    <xf numFmtId="4" fontId="40" fillId="0" borderId="60" xfId="0" applyNumberFormat="1" applyFont="1" applyBorder="1" applyAlignment="1">
      <alignment vertical="center" wrapText="1"/>
    </xf>
    <xf numFmtId="165" fontId="21" fillId="0" borderId="69" xfId="45" applyNumberFormat="1" applyFont="1" applyBorder="1" applyAlignment="1">
      <alignment horizontal="center" vertical="center"/>
    </xf>
    <xf numFmtId="4" fontId="21" fillId="0" borderId="62" xfId="45" applyNumberFormat="1" applyFont="1" applyBorder="1" applyAlignment="1">
      <alignment horizontal="center" vertical="center"/>
    </xf>
    <xf numFmtId="4" fontId="40" fillId="0" borderId="0" xfId="47" applyNumberFormat="1" applyFont="1" applyAlignment="1">
      <alignment horizontal="center" vertical="center" wrapText="1"/>
    </xf>
    <xf numFmtId="165" fontId="21" fillId="0" borderId="30" xfId="45" applyNumberFormat="1" applyFont="1" applyBorder="1" applyAlignment="1">
      <alignment horizontal="center" vertical="center"/>
    </xf>
    <xf numFmtId="165" fontId="21" fillId="0" borderId="0" xfId="44" applyNumberFormat="1" applyFont="1" applyAlignment="1">
      <alignment vertical="center" wrapText="1"/>
    </xf>
    <xf numFmtId="1" fontId="21" fillId="0" borderId="30" xfId="46" applyNumberFormat="1" applyFont="1" applyBorder="1" applyAlignment="1">
      <alignment horizontal="center" vertical="center" wrapText="1"/>
    </xf>
    <xf numFmtId="0" fontId="21" fillId="0" borderId="14" xfId="51" applyFont="1" applyBorder="1" applyAlignment="1">
      <alignment horizontal="left" vertical="center" wrapText="1"/>
    </xf>
    <xf numFmtId="4" fontId="21" fillId="0" borderId="69" xfId="45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4" fontId="21" fillId="0" borderId="60" xfId="47" applyNumberFormat="1" applyFont="1" applyBorder="1" applyAlignment="1">
      <alignment horizontal="center" vertical="center" wrapText="1"/>
    </xf>
    <xf numFmtId="1" fontId="21" fillId="0" borderId="16" xfId="45" applyNumberFormat="1" applyFont="1" applyBorder="1" applyAlignment="1">
      <alignment horizontal="center" vertical="center"/>
    </xf>
    <xf numFmtId="4" fontId="40" fillId="0" borderId="60" xfId="47" applyNumberFormat="1" applyFont="1" applyBorder="1" applyAlignment="1">
      <alignment horizontal="center" vertical="center" wrapText="1"/>
    </xf>
    <xf numFmtId="2" fontId="21" fillId="0" borderId="16" xfId="45" applyNumberFormat="1" applyFont="1" applyBorder="1" applyAlignment="1">
      <alignment horizontal="center" vertical="center"/>
    </xf>
    <xf numFmtId="164" fontId="21" fillId="0" borderId="30" xfId="45" applyNumberFormat="1" applyFont="1" applyBorder="1" applyAlignment="1">
      <alignment horizontal="center" vertical="center"/>
    </xf>
    <xf numFmtId="165" fontId="21" fillId="0" borderId="69" xfId="44" applyNumberFormat="1" applyFont="1" applyBorder="1" applyAlignment="1">
      <alignment horizontal="center" vertical="center"/>
    </xf>
    <xf numFmtId="3" fontId="21" fillId="0" borderId="0" xfId="44" applyNumberFormat="1" applyFont="1" applyAlignment="1">
      <alignment horizontal="center" vertical="center"/>
    </xf>
    <xf numFmtId="165" fontId="21" fillId="0" borderId="30" xfId="44" applyNumberFormat="1" applyFont="1" applyBorder="1" applyAlignment="1">
      <alignment horizontal="center" vertical="center"/>
    </xf>
    <xf numFmtId="4" fontId="21" fillId="0" borderId="60" xfId="0" applyNumberFormat="1" applyFont="1" applyBorder="1" applyAlignment="1">
      <alignment horizontal="center" vertical="center"/>
    </xf>
    <xf numFmtId="4" fontId="40" fillId="0" borderId="69" xfId="44" applyNumberFormat="1" applyFont="1" applyBorder="1" applyAlignment="1">
      <alignment vertical="center"/>
    </xf>
    <xf numFmtId="4" fontId="40" fillId="0" borderId="16" xfId="0" applyNumberFormat="1" applyFont="1" applyBorder="1" applyAlignment="1">
      <alignment horizontal="center" vertical="center" wrapText="1"/>
    </xf>
    <xf numFmtId="4" fontId="40" fillId="0" borderId="30" xfId="0" applyNumberFormat="1" applyFont="1" applyBorder="1" applyAlignment="1">
      <alignment horizontal="center" vertical="center" wrapText="1"/>
    </xf>
    <xf numFmtId="4" fontId="40" fillId="0" borderId="30" xfId="44" applyNumberFormat="1" applyFont="1" applyBorder="1" applyAlignment="1">
      <alignment vertical="center"/>
    </xf>
    <xf numFmtId="4" fontId="21" fillId="0" borderId="0" xfId="44" applyNumberFormat="1" applyFont="1" applyAlignment="1">
      <alignment vertical="center" wrapText="1"/>
    </xf>
    <xf numFmtId="0" fontId="21" fillId="0" borderId="45" xfId="0" applyFont="1" applyBorder="1" applyAlignment="1">
      <alignment horizontal="center" vertical="center"/>
    </xf>
    <xf numFmtId="4" fontId="21" fillId="0" borderId="45" xfId="44" applyNumberFormat="1" applyFont="1" applyBorder="1" applyAlignment="1">
      <alignment vertical="center"/>
    </xf>
    <xf numFmtId="4" fontId="21" fillId="0" borderId="47" xfId="0" applyNumberFormat="1" applyFont="1" applyBorder="1" applyAlignment="1">
      <alignment horizontal="center" vertical="center" wrapText="1"/>
    </xf>
    <xf numFmtId="4" fontId="21" fillId="0" borderId="45" xfId="47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4" fontId="21" fillId="0" borderId="69" xfId="45" applyNumberFormat="1" applyFont="1" applyBorder="1" applyAlignment="1">
      <alignment vertical="center"/>
    </xf>
    <xf numFmtId="4" fontId="21" fillId="0" borderId="30" xfId="45" applyNumberFormat="1" applyFont="1" applyBorder="1" applyAlignment="1">
      <alignment vertical="center"/>
    </xf>
    <xf numFmtId="4" fontId="21" fillId="0" borderId="70" xfId="45" applyNumberFormat="1" applyFont="1" applyBorder="1" applyAlignment="1">
      <alignment vertical="center"/>
    </xf>
    <xf numFmtId="4" fontId="36" fillId="0" borderId="39" xfId="0" applyNumberFormat="1" applyFont="1" applyBorder="1" applyAlignment="1">
      <alignment horizontal="center" vertical="center"/>
    </xf>
    <xf numFmtId="4" fontId="21" fillId="0" borderId="45" xfId="45" applyNumberFormat="1" applyFont="1" applyBorder="1" applyAlignment="1">
      <alignment vertical="center"/>
    </xf>
    <xf numFmtId="0" fontId="21" fillId="0" borderId="23" xfId="44" applyFont="1" applyBorder="1"/>
    <xf numFmtId="0" fontId="21" fillId="0" borderId="26" xfId="44" applyFont="1" applyBorder="1" applyAlignment="1">
      <alignment horizontal="center"/>
    </xf>
    <xf numFmtId="0" fontId="21" fillId="0" borderId="41" xfId="0" applyFont="1" applyBorder="1" applyAlignment="1">
      <alignment horizontal="center" vertical="center" wrapText="1"/>
    </xf>
    <xf numFmtId="0" fontId="21" fillId="0" borderId="27" xfId="44" applyFont="1" applyBorder="1" applyAlignment="1">
      <alignment horizontal="center"/>
    </xf>
    <xf numFmtId="166" fontId="21" fillId="0" borderId="32" xfId="0" applyNumberFormat="1" applyFont="1" applyBorder="1" applyAlignment="1">
      <alignment horizontal="center" vertical="center" wrapText="1"/>
    </xf>
    <xf numFmtId="1" fontId="21" fillId="0" borderId="31" xfId="45" applyNumberFormat="1" applyFont="1" applyBorder="1" applyAlignment="1">
      <alignment horizontal="center" vertical="center"/>
    </xf>
    <xf numFmtId="2" fontId="21" fillId="0" borderId="30" xfId="45" applyNumberFormat="1" applyFont="1" applyBorder="1" applyAlignment="1">
      <alignment horizontal="center" vertical="center"/>
    </xf>
    <xf numFmtId="4" fontId="21" fillId="0" borderId="32" xfId="0" applyNumberFormat="1" applyFont="1" applyBorder="1" applyAlignment="1">
      <alignment horizontal="center" vertical="center" wrapText="1"/>
    </xf>
    <xf numFmtId="166" fontId="40" fillId="0" borderId="32" xfId="47" applyNumberFormat="1" applyFont="1" applyBorder="1" applyAlignment="1">
      <alignment horizontal="center" vertical="center" wrapText="1"/>
    </xf>
    <xf numFmtId="166" fontId="21" fillId="0" borderId="32" xfId="45" applyNumberFormat="1" applyFont="1" applyBorder="1" applyAlignment="1">
      <alignment horizontal="center" vertical="center"/>
    </xf>
    <xf numFmtId="2" fontId="21" fillId="0" borderId="32" xfId="45" applyNumberFormat="1" applyFont="1" applyBorder="1" applyAlignment="1">
      <alignment horizontal="center" vertical="center"/>
    </xf>
    <xf numFmtId="2" fontId="21" fillId="0" borderId="31" xfId="45" applyNumberFormat="1" applyFont="1" applyBorder="1" applyAlignment="1">
      <alignment horizontal="center" vertical="center"/>
    </xf>
    <xf numFmtId="4" fontId="21" fillId="0" borderId="32" xfId="45" applyNumberFormat="1" applyFont="1" applyBorder="1" applyAlignment="1">
      <alignment horizontal="center" vertical="center"/>
    </xf>
    <xf numFmtId="169" fontId="21" fillId="0" borderId="32" xfId="0" applyNumberFormat="1" applyFont="1" applyBorder="1" applyAlignment="1">
      <alignment horizontal="center" vertical="center" wrapText="1"/>
    </xf>
    <xf numFmtId="4" fontId="40" fillId="0" borderId="30" xfId="47" applyNumberFormat="1" applyFont="1" applyBorder="1" applyAlignment="1">
      <alignment horizontal="center" vertical="center" wrapText="1"/>
    </xf>
    <xf numFmtId="166" fontId="21" fillId="0" borderId="3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center" vertical="center" wrapText="1"/>
    </xf>
    <xf numFmtId="164" fontId="21" fillId="0" borderId="32" xfId="45" applyNumberFormat="1" applyFont="1" applyBorder="1" applyAlignment="1">
      <alignment horizontal="center" vertical="center"/>
    </xf>
    <xf numFmtId="165" fontId="21" fillId="0" borderId="30" xfId="0" applyNumberFormat="1" applyFont="1" applyBorder="1" applyAlignment="1">
      <alignment horizontal="center" vertical="center" wrapText="1"/>
    </xf>
    <xf numFmtId="2" fontId="21" fillId="0" borderId="0" xfId="45" applyNumberFormat="1" applyFont="1" applyAlignment="1">
      <alignment horizontal="center" vertical="center"/>
    </xf>
    <xf numFmtId="4" fontId="21" fillId="0" borderId="46" xfId="45" applyNumberFormat="1" applyFont="1" applyBorder="1" applyAlignment="1">
      <alignment horizontal="center" vertical="center"/>
    </xf>
    <xf numFmtId="4" fontId="21" fillId="0" borderId="45" xfId="45" applyNumberFormat="1" applyFont="1" applyBorder="1" applyAlignment="1">
      <alignment horizontal="center" vertical="center"/>
    </xf>
    <xf numFmtId="164" fontId="21" fillId="0" borderId="45" xfId="45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8" xfId="0" applyFont="1" applyBorder="1" applyAlignment="1">
      <alignment vertical="center" wrapText="1"/>
    </xf>
    <xf numFmtId="0" fontId="21" fillId="0" borderId="48" xfId="0" applyFont="1" applyBorder="1" applyAlignment="1">
      <alignment horizontal="center" vertical="center"/>
    </xf>
    <xf numFmtId="4" fontId="21" fillId="0" borderId="39" xfId="0" applyNumberFormat="1" applyFont="1" applyBorder="1" applyAlignment="1">
      <alignment horizontal="center" vertical="center"/>
    </xf>
    <xf numFmtId="4" fontId="21" fillId="0" borderId="38" xfId="0" applyNumberFormat="1" applyFont="1" applyBorder="1" applyAlignment="1">
      <alignment horizontal="center" vertical="center" wrapText="1"/>
    </xf>
    <xf numFmtId="4" fontId="21" fillId="0" borderId="38" xfId="45" applyNumberFormat="1" applyFont="1" applyBorder="1" applyAlignment="1">
      <alignment vertical="center"/>
    </xf>
    <xf numFmtId="4" fontId="21" fillId="0" borderId="38" xfId="47" applyNumberFormat="1" applyFont="1" applyBorder="1" applyAlignment="1">
      <alignment horizontal="center" vertical="center" wrapText="1"/>
    </xf>
    <xf numFmtId="4" fontId="38" fillId="0" borderId="0" xfId="43" applyNumberFormat="1" applyFont="1"/>
    <xf numFmtId="2" fontId="33" fillId="0" borderId="18" xfId="43" applyNumberFormat="1" applyFont="1" applyBorder="1" applyAlignment="1">
      <alignment horizontal="center" vertical="center"/>
    </xf>
    <xf numFmtId="2" fontId="33" fillId="0" borderId="20" xfId="43" applyNumberFormat="1" applyFont="1" applyBorder="1" applyAlignment="1">
      <alignment horizontal="center" vertical="center"/>
    </xf>
    <xf numFmtId="4" fontId="35" fillId="0" borderId="19" xfId="43" applyNumberFormat="1" applyFont="1" applyBorder="1" applyAlignment="1">
      <alignment horizontal="center" vertical="center"/>
    </xf>
    <xf numFmtId="2" fontId="33" fillId="0" borderId="20" xfId="43" applyNumberFormat="1" applyFont="1" applyBorder="1"/>
    <xf numFmtId="2" fontId="33" fillId="0" borderId="35" xfId="43" applyNumberFormat="1" applyFont="1" applyBorder="1" applyAlignment="1">
      <alignment horizontal="center" vertical="center"/>
    </xf>
    <xf numFmtId="2" fontId="33" fillId="0" borderId="54" xfId="43" applyNumberFormat="1" applyFont="1" applyBorder="1" applyAlignment="1">
      <alignment horizontal="center" vertical="center"/>
    </xf>
    <xf numFmtId="4" fontId="33" fillId="0" borderId="40" xfId="43" applyNumberFormat="1" applyFont="1" applyBorder="1" applyAlignment="1">
      <alignment horizontal="center" vertical="center"/>
    </xf>
    <xf numFmtId="2" fontId="33" fillId="0" borderId="54" xfId="43" applyNumberFormat="1" applyFont="1" applyBorder="1"/>
    <xf numFmtId="4" fontId="36" fillId="0" borderId="71" xfId="0" applyNumberFormat="1" applyFont="1" applyBorder="1" applyAlignment="1">
      <alignment horizontal="center" vertical="center"/>
    </xf>
    <xf numFmtId="2" fontId="33" fillId="0" borderId="18" xfId="43" applyNumberFormat="1" applyFont="1" applyBorder="1" applyAlignment="1">
      <alignment horizontal="center" vertical="center"/>
    </xf>
    <xf numFmtId="2" fontId="33" fillId="0" borderId="20" xfId="43" applyNumberFormat="1" applyFont="1" applyBorder="1" applyAlignment="1">
      <alignment horizontal="center" vertical="center"/>
    </xf>
    <xf numFmtId="2" fontId="33" fillId="0" borderId="19" xfId="43" applyNumberFormat="1" applyFont="1" applyBorder="1" applyAlignment="1">
      <alignment horizontal="center" vertical="center"/>
    </xf>
    <xf numFmtId="2" fontId="33" fillId="0" borderId="20" xfId="43" applyNumberFormat="1" applyFont="1" applyBorder="1" applyAlignment="1">
      <alignment horizontal="left"/>
    </xf>
    <xf numFmtId="2" fontId="33" fillId="0" borderId="19" xfId="43" applyNumberFormat="1" applyFont="1" applyBorder="1" applyAlignment="1">
      <alignment horizontal="left"/>
    </xf>
    <xf numFmtId="4" fontId="36" fillId="0" borderId="32" xfId="0" applyNumberFormat="1" applyFont="1" applyBorder="1" applyAlignment="1">
      <alignment horizontal="center" vertical="center" wrapText="1"/>
    </xf>
    <xf numFmtId="4" fontId="36" fillId="0" borderId="33" xfId="0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21" fillId="0" borderId="32" xfId="45" applyFont="1" applyBorder="1" applyAlignment="1">
      <alignment horizontal="center" vertical="center" wrapText="1"/>
    </xf>
    <xf numFmtId="0" fontId="21" fillId="0" borderId="33" xfId="45" applyFont="1" applyBorder="1" applyAlignment="1">
      <alignment horizontal="center" vertical="center" wrapText="1"/>
    </xf>
    <xf numFmtId="0" fontId="21" fillId="0" borderId="18" xfId="44" applyFont="1" applyBorder="1" applyAlignment="1">
      <alignment horizontal="center" vertical="center"/>
    </xf>
    <xf numFmtId="0" fontId="21" fillId="0" borderId="19" xfId="44" applyFont="1" applyBorder="1" applyAlignment="1">
      <alignment horizontal="center" vertical="center"/>
    </xf>
    <xf numFmtId="165" fontId="21" fillId="0" borderId="21" xfId="45" applyNumberFormat="1" applyFont="1" applyBorder="1" applyAlignment="1">
      <alignment horizontal="center" vertical="center" wrapText="1"/>
    </xf>
    <xf numFmtId="165" fontId="21" fillId="0" borderId="22" xfId="45" applyNumberFormat="1" applyFont="1" applyBorder="1" applyAlignment="1">
      <alignment horizontal="center" vertical="center" wrapText="1"/>
    </xf>
    <xf numFmtId="165" fontId="21" fillId="0" borderId="23" xfId="45" applyNumberFormat="1" applyFont="1" applyBorder="1" applyAlignment="1">
      <alignment horizontal="center" vertical="center" wrapText="1"/>
    </xf>
    <xf numFmtId="165" fontId="21" fillId="0" borderId="34" xfId="45" applyNumberFormat="1" applyFont="1" applyBorder="1" applyAlignment="1">
      <alignment horizontal="center" vertical="center" wrapText="1"/>
    </xf>
    <xf numFmtId="165" fontId="21" fillId="0" borderId="35" xfId="45" applyNumberFormat="1" applyFont="1" applyBorder="1" applyAlignment="1">
      <alignment horizontal="center" vertical="center" wrapText="1"/>
    </xf>
    <xf numFmtId="165" fontId="21" fillId="0" borderId="40" xfId="45" applyNumberFormat="1" applyFont="1" applyBorder="1" applyAlignment="1">
      <alignment horizontal="center" vertical="center" wrapText="1"/>
    </xf>
    <xf numFmtId="0" fontId="21" fillId="0" borderId="63" xfId="45" applyFont="1" applyBorder="1" applyAlignment="1">
      <alignment horizontal="center" vertical="center" wrapText="1"/>
    </xf>
    <xf numFmtId="0" fontId="21" fillId="0" borderId="64" xfId="45" applyFont="1" applyBorder="1" applyAlignment="1">
      <alignment horizontal="center" vertical="center" wrapText="1"/>
    </xf>
    <xf numFmtId="0" fontId="21" fillId="0" borderId="30" xfId="45" applyFont="1" applyBorder="1" applyAlignment="1">
      <alignment horizontal="center" vertical="center" wrapText="1"/>
    </xf>
    <xf numFmtId="0" fontId="21" fillId="0" borderId="31" xfId="45" applyFont="1" applyBorder="1" applyAlignment="1">
      <alignment horizontal="center" vertical="center" wrapText="1"/>
    </xf>
    <xf numFmtId="0" fontId="21" fillId="0" borderId="21" xfId="44" applyFont="1" applyBorder="1" applyAlignment="1">
      <alignment horizontal="center"/>
    </xf>
    <xf numFmtId="0" fontId="21" fillId="0" borderId="22" xfId="44" applyFont="1" applyBorder="1" applyAlignment="1">
      <alignment horizontal="center"/>
    </xf>
    <xf numFmtId="0" fontId="21" fillId="0" borderId="23" xfId="44" applyFont="1" applyBorder="1" applyAlignment="1">
      <alignment horizontal="center" wrapText="1"/>
    </xf>
    <xf numFmtId="0" fontId="21" fillId="0" borderId="0" xfId="44" applyFont="1" applyAlignment="1">
      <alignment horizontal="center" wrapText="1"/>
    </xf>
    <xf numFmtId="0" fontId="21" fillId="0" borderId="0" xfId="44" applyFont="1" applyAlignment="1">
      <alignment horizontal="center" vertical="center"/>
    </xf>
    <xf numFmtId="4" fontId="21" fillId="0" borderId="23" xfId="44" applyNumberFormat="1" applyFont="1" applyBorder="1" applyAlignment="1">
      <alignment horizontal="center" vertical="center" wrapText="1"/>
    </xf>
    <xf numFmtId="4" fontId="21" fillId="0" borderId="34" xfId="44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" fontId="21" fillId="0" borderId="55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4" fontId="21" fillId="0" borderId="20" xfId="0" applyNumberFormat="1" applyFont="1" applyBorder="1" applyAlignment="1">
      <alignment horizontal="center" vertical="center" wrapText="1"/>
    </xf>
    <xf numFmtId="4" fontId="21" fillId="0" borderId="19" xfId="0" applyNumberFormat="1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4" fontId="21" fillId="0" borderId="25" xfId="0" applyNumberFormat="1" applyFont="1" applyBorder="1" applyAlignment="1">
      <alignment horizontal="center" vertical="center" wrapText="1"/>
    </xf>
    <xf numFmtId="4" fontId="21" fillId="0" borderId="26" xfId="0" applyNumberFormat="1" applyFont="1" applyBorder="1" applyAlignment="1">
      <alignment horizontal="center" vertical="center" wrapText="1"/>
    </xf>
    <xf numFmtId="2" fontId="21" fillId="0" borderId="27" xfId="44" applyNumberFormat="1" applyFont="1" applyBorder="1" applyAlignment="1">
      <alignment horizontal="center" vertical="center" wrapText="1"/>
    </xf>
    <xf numFmtId="2" fontId="21" fillId="0" borderId="28" xfId="44" applyNumberFormat="1" applyFont="1" applyBorder="1" applyAlignment="1">
      <alignment horizontal="center" vertical="center"/>
    </xf>
    <xf numFmtId="0" fontId="21" fillId="0" borderId="27" xfId="44" applyFont="1" applyBorder="1" applyAlignment="1">
      <alignment horizontal="center" wrapText="1"/>
    </xf>
    <xf numFmtId="0" fontId="21" fillId="0" borderId="28" xfId="44" applyFont="1" applyBorder="1" applyAlignment="1">
      <alignment horizontal="center" wrapText="1"/>
    </xf>
    <xf numFmtId="0" fontId="21" fillId="0" borderId="25" xfId="44" applyFont="1" applyBorder="1" applyAlignment="1">
      <alignment horizontal="center" wrapText="1"/>
    </xf>
    <xf numFmtId="0" fontId="21" fillId="0" borderId="26" xfId="44" applyFont="1" applyBorder="1" applyAlignment="1">
      <alignment horizontal="center"/>
    </xf>
    <xf numFmtId="4" fontId="21" fillId="0" borderId="27" xfId="0" applyNumberFormat="1" applyFont="1" applyBorder="1" applyAlignment="1">
      <alignment horizontal="center" vertical="center" wrapText="1"/>
    </xf>
    <xf numFmtId="4" fontId="21" fillId="0" borderId="28" xfId="0" applyNumberFormat="1" applyFont="1" applyBorder="1" applyAlignment="1">
      <alignment horizontal="center" vertical="center" wrapText="1"/>
    </xf>
    <xf numFmtId="2" fontId="21" fillId="0" borderId="28" xfId="44" applyNumberFormat="1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4" fontId="36" fillId="0" borderId="30" xfId="0" applyNumberFormat="1" applyFont="1" applyBorder="1" applyAlignment="1">
      <alignment horizontal="center" vertical="center" wrapText="1"/>
    </xf>
    <xf numFmtId="4" fontId="36" fillId="0" borderId="31" xfId="0" applyNumberFormat="1" applyFont="1" applyBorder="1" applyAlignment="1">
      <alignment horizontal="center" vertical="center" wrapText="1"/>
    </xf>
    <xf numFmtId="165" fontId="24" fillId="0" borderId="0" xfId="44" applyNumberFormat="1" applyFont="1" applyAlignment="1">
      <alignment horizontal="center" vertical="center" wrapText="1"/>
    </xf>
    <xf numFmtId="4" fontId="36" fillId="0" borderId="69" xfId="0" applyNumberFormat="1" applyFont="1" applyBorder="1" applyAlignment="1">
      <alignment horizontal="center" vertical="center" wrapText="1"/>
    </xf>
    <xf numFmtId="4" fontId="36" fillId="0" borderId="62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36" fillId="0" borderId="15" xfId="0" applyNumberFormat="1" applyFont="1" applyBorder="1" applyAlignment="1">
      <alignment horizontal="center" vertical="center" wrapText="1"/>
    </xf>
    <xf numFmtId="0" fontId="21" fillId="0" borderId="23" xfId="44" applyFont="1" applyBorder="1" applyAlignment="1">
      <alignment horizontal="center" vertical="center" wrapText="1"/>
    </xf>
    <xf numFmtId="0" fontId="21" fillId="0" borderId="0" xfId="44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4" fontId="21" fillId="0" borderId="52" xfId="0" applyNumberFormat="1" applyFont="1" applyBorder="1" applyAlignment="1">
      <alignment horizontal="center" vertical="center" wrapText="1"/>
    </xf>
    <xf numFmtId="4" fontId="21" fillId="0" borderId="54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4" fontId="21" fillId="0" borderId="40" xfId="0" applyNumberFormat="1" applyFont="1" applyBorder="1" applyAlignment="1">
      <alignment horizontal="center" vertical="center" wrapText="1"/>
    </xf>
    <xf numFmtId="4" fontId="21" fillId="0" borderId="5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21" fillId="0" borderId="69" xfId="0" applyNumberFormat="1" applyFont="1" applyBorder="1" applyAlignment="1">
      <alignment horizontal="center" vertical="center" wrapText="1"/>
    </xf>
    <xf numFmtId="4" fontId="21" fillId="0" borderId="62" xfId="0" applyNumberFormat="1" applyFont="1" applyBorder="1" applyAlignment="1">
      <alignment horizontal="center" vertical="center" wrapText="1"/>
    </xf>
    <xf numFmtId="0" fontId="21" fillId="0" borderId="62" xfId="45" applyFont="1" applyBorder="1" applyAlignment="1">
      <alignment horizontal="center" vertical="center" wrapText="1"/>
    </xf>
    <xf numFmtId="0" fontId="21" fillId="0" borderId="67" xfId="45" applyFont="1" applyBorder="1" applyAlignment="1">
      <alignment horizontal="center" vertical="center" wrapText="1"/>
    </xf>
    <xf numFmtId="0" fontId="21" fillId="0" borderId="65" xfId="45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1" fillId="0" borderId="0" xfId="45" applyFont="1" applyAlignment="1">
      <alignment horizontal="center" vertical="center" wrapText="1"/>
    </xf>
    <xf numFmtId="4" fontId="36" fillId="0" borderId="23" xfId="0" applyNumberFormat="1" applyFont="1" applyBorder="1" applyAlignment="1">
      <alignment horizontal="center" vertical="center" wrapText="1"/>
    </xf>
    <xf numFmtId="165" fontId="21" fillId="0" borderId="21" xfId="44" applyNumberFormat="1" applyFont="1" applyBorder="1" applyAlignment="1">
      <alignment horizontal="center" vertical="center" wrapText="1"/>
    </xf>
    <xf numFmtId="165" fontId="21" fillId="0" borderId="22" xfId="44" applyNumberFormat="1" applyFont="1" applyBorder="1" applyAlignment="1">
      <alignment horizontal="center" vertical="center" wrapText="1"/>
    </xf>
    <xf numFmtId="165" fontId="21" fillId="0" borderId="23" xfId="44" applyNumberFormat="1" applyFont="1" applyBorder="1" applyAlignment="1">
      <alignment horizontal="center" vertical="center" wrapText="1"/>
    </xf>
    <xf numFmtId="165" fontId="21" fillId="0" borderId="34" xfId="44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4" fontId="21" fillId="0" borderId="57" xfId="0" applyNumberFormat="1" applyFont="1" applyBorder="1" applyAlignment="1">
      <alignment horizontal="center" vertical="center" wrapText="1"/>
    </xf>
    <xf numFmtId="4" fontId="21" fillId="0" borderId="35" xfId="0" applyNumberFormat="1" applyFont="1" applyBorder="1" applyAlignment="1">
      <alignment horizontal="center" vertical="center" wrapText="1"/>
    </xf>
    <xf numFmtId="0" fontId="21" fillId="0" borderId="25" xfId="44" applyFont="1" applyBorder="1" applyAlignment="1">
      <alignment horizontal="center" vertical="center" wrapText="1"/>
    </xf>
    <xf numFmtId="0" fontId="21" fillId="0" borderId="26" xfId="44" applyFont="1" applyBorder="1" applyAlignment="1">
      <alignment horizontal="center" vertical="center"/>
    </xf>
    <xf numFmtId="0" fontId="21" fillId="0" borderId="67" xfId="44" applyFont="1" applyBorder="1" applyAlignment="1">
      <alignment horizontal="center" wrapText="1"/>
    </xf>
    <xf numFmtId="0" fontId="21" fillId="0" borderId="65" xfId="44" applyFont="1" applyBorder="1" applyAlignment="1">
      <alignment horizontal="center" wrapText="1"/>
    </xf>
    <xf numFmtId="2" fontId="21" fillId="0" borderId="0" xfId="44" applyNumberFormat="1" applyFont="1" applyAlignment="1">
      <alignment horizontal="center" vertical="center" wrapText="1"/>
    </xf>
    <xf numFmtId="0" fontId="21" fillId="0" borderId="0" xfId="44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" fontId="34" fillId="0" borderId="0" xfId="52" applyNumberFormat="1" applyFont="1" applyAlignment="1">
      <alignment horizontal="center" vertical="center" wrapText="1"/>
    </xf>
    <xf numFmtId="4" fontId="36" fillId="0" borderId="0" xfId="43" applyNumberFormat="1" applyFont="1" applyAlignment="1">
      <alignment horizontal="center"/>
    </xf>
    <xf numFmtId="4" fontId="21" fillId="0" borderId="23" xfId="0" applyNumberFormat="1" applyFont="1" applyBorder="1" applyAlignment="1">
      <alignment horizontal="center" vertical="center" wrapText="1"/>
    </xf>
    <xf numFmtId="4" fontId="21" fillId="0" borderId="34" xfId="0" applyNumberFormat="1" applyFont="1" applyBorder="1" applyAlignment="1">
      <alignment horizontal="center" vertical="center" wrapText="1"/>
    </xf>
  </cellXfs>
  <cellStyles count="5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2" xfId="51" xr:uid="{00000000-0005-0000-0000-000024000000}"/>
    <cellStyle name="Обычный 14" xfId="43" xr:uid="{00000000-0005-0000-0000-000025000000}"/>
    <cellStyle name="Обычный 14 2" xfId="53" xr:uid="{00000000-0005-0000-0000-000026000000}"/>
    <cellStyle name="Обычный 2" xfId="44" xr:uid="{00000000-0005-0000-0000-000027000000}"/>
    <cellStyle name="Обычный 2 2" xfId="45" xr:uid="{00000000-0005-0000-0000-000028000000}"/>
    <cellStyle name="Обычный 2 2 3" xfId="52" xr:uid="{00000000-0005-0000-0000-000029000000}"/>
    <cellStyle name="Обычный 2 5 2" xfId="46" xr:uid="{00000000-0005-0000-0000-00002A000000}"/>
    <cellStyle name="Обычный 2 5 2 2 2 2" xfId="48" xr:uid="{00000000-0005-0000-0000-00002B000000}"/>
    <cellStyle name="Обычный 2 7" xfId="49" xr:uid="{00000000-0005-0000-0000-00002C000000}"/>
    <cellStyle name="Обычный 2 7 2" xfId="50" xr:uid="{00000000-0005-0000-0000-00002D000000}"/>
    <cellStyle name="Обычный 4 8" xfId="47" xr:uid="{00000000-0005-0000-0000-00002E000000}"/>
    <cellStyle name="Обычный 7" xfId="42" xr:uid="{00000000-0005-0000-0000-00002F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777777"/>
      <color rgb="FF5F5F5F"/>
      <color rgb="FF4D4D4D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lmacheva\&#1085;&#1086;&#1074;&#1072;&#1103;%20&#1087;&#1072;&#1087;&#1082;&#1072;\DOCUME~1\21B9~1\LOCALS~1\Temp\Rar$DI01.391\&#1055;&#1088;&#1080;&#1083;&#1086;&#1078;&#1077;&#1085;&#1080;&#1103;%20&#1082;%20&#1087;&#1088;&#1086;&#1077;&#1082;&#1090;&#1091;%20&#1082;&#1086;&#1085;&#1090;&#1088;&#1072;&#1082;&#1090;&#1072;%201,%202,%20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.1"/>
      <sheetName val="прил.1 (лот № 1)"/>
      <sheetName val="прил.1 (лот № 2)"/>
      <sheetName val="прил.1 (лот № 3)"/>
      <sheetName val="прил.1 (лот 4)"/>
      <sheetName val="прил.1 (лот № 5)"/>
      <sheetName val="прил.1 (лот № 6)"/>
      <sheetName val="прил.1 (лот № 7)"/>
      <sheetName val="прил.1 (лот № 8)"/>
      <sheetName val="прил.1 (лот № 9)"/>
      <sheetName val="прил.4(лот № 1-лот №9)"/>
      <sheetName val="прил.2 (лот № 1-лот № 9)"/>
      <sheetName val="прил.4(лоՂ № 1耭лот №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O97"/>
  <sheetViews>
    <sheetView tabSelected="1" topLeftCell="A69" zoomScale="55" zoomScaleNormal="55" workbookViewId="0">
      <selection activeCell="D62" sqref="D62:AA62"/>
    </sheetView>
  </sheetViews>
  <sheetFormatPr defaultColWidth="10.6640625" defaultRowHeight="15.75" x14ac:dyDescent="0.25"/>
  <cols>
    <col min="1" max="3" width="10.6640625" style="8"/>
    <col min="4" max="4" width="11.1640625" style="11" customWidth="1"/>
    <col min="5" max="5" width="82.33203125" style="8" customWidth="1"/>
    <col min="6" max="6" width="18.6640625" style="8" customWidth="1"/>
    <col min="7" max="7" width="21" style="10" customWidth="1"/>
    <col min="8" max="8" width="22.1640625" style="11" customWidth="1"/>
    <col min="9" max="9" width="26.1640625" style="8" customWidth="1"/>
    <col min="10" max="10" width="22.6640625" style="8" hidden="1" customWidth="1"/>
    <col min="11" max="11" width="23.1640625" style="8" hidden="1" customWidth="1"/>
    <col min="12" max="12" width="20.5" style="8" hidden="1" customWidth="1"/>
    <col min="13" max="13" width="22.33203125" style="12" hidden="1" customWidth="1"/>
    <col min="14" max="14" width="22.1640625" style="8" hidden="1" customWidth="1"/>
    <col min="15" max="15" width="22.33203125" style="12" hidden="1" customWidth="1"/>
    <col min="16" max="16" width="22" style="8" hidden="1" customWidth="1"/>
    <col min="17" max="17" width="22.33203125" style="12" hidden="1" customWidth="1"/>
    <col min="18" max="18" width="21" style="8" hidden="1" customWidth="1"/>
    <col min="19" max="19" width="22.33203125" style="12" hidden="1" customWidth="1"/>
    <col min="20" max="20" width="34.33203125" style="12" hidden="1" customWidth="1"/>
    <col min="21" max="21" width="27.33203125" style="8" hidden="1" customWidth="1"/>
    <col min="22" max="22" width="19" style="8" hidden="1" customWidth="1"/>
    <col min="23" max="23" width="24.1640625" style="8" hidden="1" customWidth="1"/>
    <col min="24" max="24" width="21" style="8" hidden="1" customWidth="1"/>
    <col min="25" max="25" width="22.33203125" style="8" hidden="1" customWidth="1"/>
    <col min="26" max="26" width="20.33203125" style="8" hidden="1" customWidth="1"/>
    <col min="27" max="27" width="21.1640625" style="8" hidden="1" customWidth="1"/>
    <col min="28" max="28" width="21" style="8" customWidth="1"/>
    <col min="29" max="29" width="0.1640625" style="8" customWidth="1"/>
    <col min="30" max="30" width="32.33203125" style="8" hidden="1" customWidth="1"/>
    <col min="31" max="31" width="19.5" style="8" hidden="1" customWidth="1"/>
    <col min="32" max="32" width="19.1640625" style="8" hidden="1" customWidth="1"/>
    <col min="33" max="33" width="20.1640625" style="9" hidden="1" customWidth="1"/>
    <col min="34" max="35" width="10.6640625" style="8" hidden="1" customWidth="1"/>
    <col min="36" max="36" width="1.5" style="8" customWidth="1"/>
    <col min="37" max="41" width="10.6640625" style="8" hidden="1" customWidth="1"/>
    <col min="42" max="16384" width="10.6640625" style="8"/>
  </cols>
  <sheetData>
    <row r="1" spans="4:33" s="6" customFormat="1" ht="26.25" customHeight="1" x14ac:dyDescent="0.3">
      <c r="D1" s="4"/>
      <c r="E1"/>
      <c r="F1"/>
      <c r="G1" s="5"/>
      <c r="L1" s="4"/>
      <c r="N1" s="4"/>
      <c r="P1" s="4"/>
      <c r="R1" s="4"/>
      <c r="AA1" s="39"/>
      <c r="AB1" s="40"/>
      <c r="AC1" s="40"/>
      <c r="AG1" s="7"/>
    </row>
    <row r="2" spans="4:33" s="6" customFormat="1" ht="26.25" customHeight="1" x14ac:dyDescent="0.3">
      <c r="D2" s="4"/>
      <c r="E2"/>
      <c r="F2"/>
      <c r="G2" s="5"/>
      <c r="L2" s="4"/>
      <c r="N2" s="4"/>
      <c r="P2" s="4"/>
      <c r="R2" s="4"/>
      <c r="AA2" s="39"/>
      <c r="AB2" s="40"/>
      <c r="AC2" s="40"/>
      <c r="AG2" s="7"/>
    </row>
    <row r="3" spans="4:33" s="6" customFormat="1" ht="26.25" customHeight="1" x14ac:dyDescent="0.3">
      <c r="D3" s="4"/>
      <c r="E3"/>
      <c r="F3"/>
      <c r="G3" s="5"/>
      <c r="L3" s="4"/>
      <c r="N3" s="4"/>
      <c r="P3" s="4"/>
      <c r="R3" s="4"/>
      <c r="AA3" s="39"/>
      <c r="AB3" s="40"/>
      <c r="AC3" s="40"/>
      <c r="AG3" s="7"/>
    </row>
    <row r="4" spans="4:33" s="6" customFormat="1" ht="26.25" customHeight="1" x14ac:dyDescent="0.3">
      <c r="D4" s="2"/>
      <c r="E4" s="1"/>
      <c r="F4" s="1"/>
      <c r="G4" s="3"/>
      <c r="H4" s="45"/>
      <c r="I4" s="45"/>
      <c r="J4" s="45"/>
      <c r="K4" s="45"/>
      <c r="L4" s="2"/>
      <c r="M4" s="45"/>
      <c r="N4" s="2"/>
      <c r="O4" s="45"/>
      <c r="P4" s="2"/>
      <c r="Q4" s="45"/>
      <c r="R4" s="2"/>
      <c r="S4" s="45"/>
      <c r="T4" s="45"/>
      <c r="U4" s="45"/>
      <c r="V4" s="45"/>
      <c r="W4" s="45"/>
      <c r="X4" s="45"/>
      <c r="Y4" s="45"/>
      <c r="Z4" s="45"/>
      <c r="AA4" s="46"/>
      <c r="AB4" s="47"/>
      <c r="AC4" s="47"/>
      <c r="AG4" s="7"/>
    </row>
    <row r="5" spans="4:33" s="6" customFormat="1" ht="26.25" customHeight="1" x14ac:dyDescent="0.3">
      <c r="D5" s="386" t="s">
        <v>67</v>
      </c>
      <c r="E5" s="387"/>
      <c r="F5" s="387"/>
      <c r="G5" s="387"/>
      <c r="H5" s="387"/>
      <c r="I5" s="387"/>
      <c r="J5" s="387"/>
      <c r="K5" s="387"/>
      <c r="L5" s="2"/>
      <c r="M5" s="45"/>
      <c r="N5" s="2"/>
      <c r="O5" s="45"/>
      <c r="P5" s="2"/>
      <c r="Q5" s="45"/>
      <c r="R5" s="2"/>
      <c r="S5" s="45"/>
      <c r="T5" s="45"/>
      <c r="U5" s="45"/>
      <c r="V5" s="45"/>
      <c r="W5" s="45"/>
      <c r="X5" s="45"/>
      <c r="Y5" s="45"/>
      <c r="Z5" s="45"/>
      <c r="AA5" s="46"/>
      <c r="AB5" s="47"/>
      <c r="AC5" s="47"/>
      <c r="AG5" s="7"/>
    </row>
    <row r="6" spans="4:33" s="6" customFormat="1" ht="21" customHeight="1" x14ac:dyDescent="0.2">
      <c r="D6" s="388" t="s">
        <v>66</v>
      </c>
      <c r="E6" s="388"/>
      <c r="F6" s="388"/>
      <c r="G6" s="388"/>
      <c r="H6" s="388"/>
      <c r="I6" s="388"/>
      <c r="J6" s="388"/>
      <c r="K6" s="388"/>
      <c r="L6" s="45"/>
      <c r="M6" s="48"/>
      <c r="N6" s="45"/>
      <c r="O6" s="48"/>
      <c r="P6" s="45"/>
      <c r="Q6" s="48"/>
      <c r="R6" s="45"/>
      <c r="S6" s="48"/>
      <c r="T6" s="48"/>
      <c r="U6" s="45"/>
      <c r="V6" s="45"/>
      <c r="W6" s="45"/>
      <c r="X6" s="45"/>
      <c r="Y6" s="45"/>
      <c r="Z6" s="45"/>
      <c r="AA6" s="45"/>
      <c r="AB6" s="45"/>
      <c r="AC6" s="45"/>
      <c r="AG6" s="7"/>
    </row>
    <row r="7" spans="4:33" ht="15.75" customHeight="1" x14ac:dyDescent="0.3">
      <c r="D7" s="388"/>
      <c r="E7" s="388"/>
      <c r="F7" s="388"/>
      <c r="G7" s="388"/>
      <c r="H7" s="388"/>
      <c r="I7" s="388"/>
      <c r="J7" s="388"/>
      <c r="K7" s="388"/>
      <c r="L7" s="49"/>
      <c r="M7" s="50"/>
      <c r="N7" s="49"/>
      <c r="O7" s="50"/>
      <c r="P7" s="49"/>
      <c r="Q7" s="50"/>
      <c r="R7" s="49"/>
      <c r="S7" s="50"/>
      <c r="T7" s="50"/>
      <c r="U7" s="49"/>
      <c r="V7" s="49"/>
      <c r="W7" s="49"/>
      <c r="X7" s="49"/>
      <c r="Y7" s="49"/>
      <c r="Z7" s="49"/>
      <c r="AA7" s="49"/>
      <c r="AB7" s="49"/>
      <c r="AC7" s="49"/>
    </row>
    <row r="8" spans="4:33" ht="19.5" thickBot="1" x14ac:dyDescent="0.35">
      <c r="D8" s="51"/>
      <c r="E8" s="49"/>
      <c r="F8" s="49"/>
      <c r="G8" s="50"/>
      <c r="H8" s="51"/>
      <c r="I8" s="49"/>
      <c r="J8" s="49"/>
      <c r="K8" s="49"/>
      <c r="L8" s="49"/>
      <c r="M8" s="50"/>
      <c r="N8" s="49"/>
      <c r="O8" s="50"/>
      <c r="P8" s="49"/>
      <c r="Q8" s="50"/>
      <c r="R8" s="49"/>
      <c r="S8" s="50"/>
      <c r="T8" s="50"/>
      <c r="U8" s="49"/>
      <c r="V8" s="49"/>
      <c r="W8" s="49"/>
      <c r="X8" s="49"/>
      <c r="Y8" s="49"/>
      <c r="Z8" s="49"/>
      <c r="AA8" s="49"/>
      <c r="AB8" s="49"/>
      <c r="AC8" s="49"/>
    </row>
    <row r="9" spans="4:33" s="6" customFormat="1" ht="45" hidden="1" customHeight="1" thickBot="1" x14ac:dyDescent="0.25">
      <c r="D9" s="312" t="s">
        <v>2</v>
      </c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4"/>
      <c r="Z9" s="45"/>
      <c r="AA9" s="45"/>
      <c r="AB9" s="52"/>
      <c r="AC9" s="53"/>
      <c r="AD9" s="13"/>
      <c r="AG9" s="7"/>
    </row>
    <row r="10" spans="4:33" s="14" customFormat="1" ht="136.5" hidden="1" customHeight="1" thickBot="1" x14ac:dyDescent="0.35">
      <c r="D10" s="315" t="s">
        <v>3</v>
      </c>
      <c r="E10" s="316" t="s">
        <v>4</v>
      </c>
      <c r="F10" s="317" t="s">
        <v>5</v>
      </c>
      <c r="G10" s="318" t="s">
        <v>6</v>
      </c>
      <c r="H10" s="390" t="s">
        <v>7</v>
      </c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91"/>
      <c r="X10" s="340" t="s">
        <v>8</v>
      </c>
      <c r="Y10" s="341"/>
      <c r="Z10" s="55"/>
      <c r="AA10" s="55"/>
      <c r="AB10" s="55"/>
      <c r="AC10" s="55"/>
      <c r="AD10" s="15"/>
      <c r="AG10" s="16"/>
    </row>
    <row r="11" spans="4:33" s="14" customFormat="1" ht="33.75" hidden="1" customHeight="1" x14ac:dyDescent="0.3">
      <c r="D11" s="315"/>
      <c r="E11" s="316"/>
      <c r="F11" s="317"/>
      <c r="G11" s="318"/>
      <c r="H11" s="333" t="s">
        <v>1</v>
      </c>
      <c r="I11" s="334"/>
      <c r="J11" s="327" t="s">
        <v>0</v>
      </c>
      <c r="K11" s="328"/>
      <c r="L11" s="390"/>
      <c r="M11" s="359"/>
      <c r="N11" s="359"/>
      <c r="O11" s="359"/>
      <c r="P11" s="361"/>
      <c r="Q11" s="334"/>
      <c r="R11" s="333"/>
      <c r="S11" s="334"/>
      <c r="T11" s="327"/>
      <c r="U11" s="335"/>
      <c r="V11" s="329"/>
      <c r="W11" s="330"/>
      <c r="X11" s="336"/>
      <c r="Y11" s="337"/>
      <c r="Z11" s="55"/>
      <c r="AA11" s="55"/>
      <c r="AB11" s="55"/>
      <c r="AC11" s="55"/>
      <c r="AD11" s="17"/>
      <c r="AG11" s="16"/>
    </row>
    <row r="12" spans="4:33" s="14" customFormat="1" ht="36.75" hidden="1" customHeight="1" x14ac:dyDescent="0.3">
      <c r="D12" s="315"/>
      <c r="E12" s="316"/>
      <c r="F12" s="317"/>
      <c r="G12" s="318"/>
      <c r="H12" s="287" t="s">
        <v>10</v>
      </c>
      <c r="I12" s="288"/>
      <c r="J12" s="289" t="s">
        <v>11</v>
      </c>
      <c r="K12" s="290"/>
      <c r="L12" s="370"/>
      <c r="M12" s="347"/>
      <c r="N12" s="347"/>
      <c r="O12" s="347"/>
      <c r="P12" s="348"/>
      <c r="Q12" s="288"/>
      <c r="R12" s="287"/>
      <c r="S12" s="288"/>
      <c r="T12" s="289"/>
      <c r="U12" s="290"/>
      <c r="V12" s="291"/>
      <c r="W12" s="292"/>
      <c r="X12" s="338"/>
      <c r="Y12" s="339"/>
      <c r="Z12" s="55"/>
      <c r="AA12" s="55"/>
      <c r="AB12" s="55"/>
      <c r="AC12" s="55"/>
      <c r="AD12" s="17"/>
      <c r="AG12" s="16"/>
    </row>
    <row r="13" spans="4:33" s="14" customFormat="1" ht="41.25" hidden="1" customHeight="1" thickBot="1" x14ac:dyDescent="0.35">
      <c r="D13" s="375"/>
      <c r="E13" s="376"/>
      <c r="F13" s="377"/>
      <c r="G13" s="378"/>
      <c r="H13" s="56" t="s">
        <v>12</v>
      </c>
      <c r="I13" s="57" t="s">
        <v>13</v>
      </c>
      <c r="J13" s="56" t="s">
        <v>12</v>
      </c>
      <c r="K13" s="57" t="s">
        <v>13</v>
      </c>
      <c r="L13" s="58"/>
      <c r="M13" s="54"/>
      <c r="N13" s="59"/>
      <c r="O13" s="54"/>
      <c r="P13" s="60"/>
      <c r="Q13" s="57"/>
      <c r="R13" s="56"/>
      <c r="S13" s="57"/>
      <c r="T13" s="56"/>
      <c r="U13" s="57"/>
      <c r="V13" s="56"/>
      <c r="W13" s="57"/>
      <c r="X13" s="340"/>
      <c r="Y13" s="341"/>
      <c r="Z13" s="55"/>
      <c r="AA13" s="55"/>
      <c r="AB13" s="55"/>
      <c r="AC13" s="55"/>
      <c r="AD13" s="17"/>
      <c r="AG13" s="16"/>
    </row>
    <row r="14" spans="4:33" s="14" customFormat="1" ht="19.5" hidden="1" thickBot="1" x14ac:dyDescent="0.35">
      <c r="D14" s="61">
        <v>1</v>
      </c>
      <c r="E14" s="62">
        <v>2</v>
      </c>
      <c r="F14" s="62">
        <v>3</v>
      </c>
      <c r="G14" s="63">
        <v>4</v>
      </c>
      <c r="H14" s="61">
        <v>7</v>
      </c>
      <c r="I14" s="64">
        <v>8</v>
      </c>
      <c r="J14" s="65">
        <v>17</v>
      </c>
      <c r="K14" s="66">
        <v>18</v>
      </c>
      <c r="L14" s="67"/>
      <c r="M14" s="68"/>
      <c r="N14" s="67"/>
      <c r="O14" s="68"/>
      <c r="P14" s="69"/>
      <c r="Q14" s="70"/>
      <c r="R14" s="71"/>
      <c r="S14" s="70"/>
      <c r="T14" s="65"/>
      <c r="U14" s="66"/>
      <c r="V14" s="72"/>
      <c r="W14" s="73"/>
      <c r="X14" s="293"/>
      <c r="Y14" s="294"/>
      <c r="Z14" s="55"/>
      <c r="AA14" s="55"/>
      <c r="AB14" s="55"/>
      <c r="AC14" s="55"/>
      <c r="AD14" s="18"/>
      <c r="AG14" s="16"/>
    </row>
    <row r="15" spans="4:33" s="21" customFormat="1" ht="31.5" hidden="1" customHeight="1" x14ac:dyDescent="0.2">
      <c r="D15" s="74"/>
      <c r="E15" s="75" t="s">
        <v>17</v>
      </c>
      <c r="F15" s="76"/>
      <c r="G15" s="77"/>
      <c r="H15" s="78"/>
      <c r="I15" s="79"/>
      <c r="J15" s="80"/>
      <c r="K15" s="79"/>
      <c r="L15" s="54"/>
      <c r="M15" s="81"/>
      <c r="N15" s="82"/>
      <c r="O15" s="82"/>
      <c r="P15" s="83"/>
      <c r="Q15" s="84"/>
      <c r="R15" s="85"/>
      <c r="S15" s="84"/>
      <c r="T15" s="80"/>
      <c r="U15" s="79"/>
      <c r="V15" s="86"/>
      <c r="W15" s="87"/>
      <c r="X15" s="371"/>
      <c r="Y15" s="372"/>
      <c r="Z15" s="82"/>
      <c r="AA15" s="82"/>
      <c r="AB15" s="82"/>
      <c r="AC15" s="82"/>
      <c r="AD15" s="24"/>
      <c r="AE15" s="20">
        <v>0</v>
      </c>
      <c r="AF15" s="27"/>
      <c r="AG15" s="22">
        <f t="shared" ref="AG15:AG22" si="0">AF15-W15-U15-S15-Q15-O15-M15-K15-I15</f>
        <v>0</v>
      </c>
    </row>
    <row r="16" spans="4:33" s="21" customFormat="1" ht="31.5" hidden="1" customHeight="1" x14ac:dyDescent="0.2">
      <c r="D16" s="88">
        <v>22</v>
      </c>
      <c r="E16" s="89" t="s">
        <v>18</v>
      </c>
      <c r="F16" s="90" t="s">
        <v>14</v>
      </c>
      <c r="G16" s="91">
        <v>286.89999999999998</v>
      </c>
      <c r="H16" s="92">
        <v>38.4</v>
      </c>
      <c r="I16" s="84">
        <f>H16*AC16</f>
        <v>0</v>
      </c>
      <c r="J16" s="93" t="e">
        <f>#REF!-#REF!</f>
        <v>#REF!</v>
      </c>
      <c r="K16" s="87" t="e">
        <f>J16*U16</f>
        <v>#REF!</v>
      </c>
      <c r="L16" s="54"/>
      <c r="M16" s="94"/>
      <c r="N16" s="82"/>
      <c r="O16" s="82"/>
      <c r="P16" s="83"/>
      <c r="Q16" s="84"/>
      <c r="R16" s="85"/>
      <c r="S16" s="84"/>
      <c r="T16" s="93"/>
      <c r="U16" s="87"/>
      <c r="V16" s="86"/>
      <c r="W16" s="87"/>
      <c r="X16" s="373"/>
      <c r="Y16" s="374"/>
      <c r="Z16" s="82"/>
      <c r="AA16" s="82"/>
      <c r="AB16" s="82"/>
      <c r="AC16" s="82"/>
      <c r="AD16" s="24"/>
      <c r="AE16" s="25">
        <v>3602.6</v>
      </c>
      <c r="AF16" s="23">
        <v>1033585.94</v>
      </c>
      <c r="AG16" s="22" t="e">
        <f t="shared" si="0"/>
        <v>#REF!</v>
      </c>
    </row>
    <row r="17" spans="3:33" s="21" customFormat="1" ht="31.5" hidden="1" customHeight="1" x14ac:dyDescent="0.2">
      <c r="D17" s="95">
        <v>23</v>
      </c>
      <c r="E17" s="96" t="s">
        <v>19</v>
      </c>
      <c r="F17" s="97" t="s">
        <v>20</v>
      </c>
      <c r="G17" s="91">
        <v>98</v>
      </c>
      <c r="H17" s="98">
        <v>13</v>
      </c>
      <c r="I17" s="84">
        <f>H17*AC17</f>
        <v>0</v>
      </c>
      <c r="J17" s="93" t="e">
        <f t="shared" ref="J17" si="1">#REF!-#REF!</f>
        <v>#REF!</v>
      </c>
      <c r="K17" s="87" t="e">
        <f>J17*U17</f>
        <v>#REF!</v>
      </c>
      <c r="L17" s="99"/>
      <c r="M17" s="94"/>
      <c r="N17" s="82"/>
      <c r="O17" s="82"/>
      <c r="P17" s="83"/>
      <c r="Q17" s="84"/>
      <c r="R17" s="100"/>
      <c r="S17" s="84"/>
      <c r="T17" s="93"/>
      <c r="U17" s="87"/>
      <c r="V17" s="86"/>
      <c r="W17" s="87"/>
      <c r="X17" s="373"/>
      <c r="Y17" s="374"/>
      <c r="Z17" s="82"/>
      <c r="AA17" s="82"/>
      <c r="AB17" s="82"/>
      <c r="AC17" s="82"/>
      <c r="AD17" s="24"/>
      <c r="AE17" s="20">
        <v>10970.89</v>
      </c>
      <c r="AF17" s="23">
        <v>1075147.22</v>
      </c>
      <c r="AG17" s="22" t="e">
        <f t="shared" si="0"/>
        <v>#REF!</v>
      </c>
    </row>
    <row r="18" spans="3:33" s="21" customFormat="1" ht="31.5" hidden="1" customHeight="1" x14ac:dyDescent="0.2">
      <c r="D18" s="95">
        <v>24</v>
      </c>
      <c r="E18" s="96" t="s">
        <v>21</v>
      </c>
      <c r="F18" s="97" t="s">
        <v>22</v>
      </c>
      <c r="G18" s="91">
        <v>24000</v>
      </c>
      <c r="H18" s="98">
        <v>4500</v>
      </c>
      <c r="I18" s="84">
        <v>114525</v>
      </c>
      <c r="J18" s="93">
        <v>19500</v>
      </c>
      <c r="K18" s="87">
        <v>496275</v>
      </c>
      <c r="L18" s="101"/>
      <c r="M18" s="94"/>
      <c r="N18" s="82"/>
      <c r="O18" s="82"/>
      <c r="P18" s="102"/>
      <c r="Q18" s="103"/>
      <c r="R18" s="85"/>
      <c r="S18" s="84"/>
      <c r="T18" s="93"/>
      <c r="U18" s="87"/>
      <c r="V18" s="86"/>
      <c r="W18" s="87"/>
      <c r="X18" s="373"/>
      <c r="Y18" s="374"/>
      <c r="Z18" s="82"/>
      <c r="AA18" s="82"/>
      <c r="AB18" s="82"/>
      <c r="AC18" s="82"/>
      <c r="AD18" s="24"/>
      <c r="AE18" s="20">
        <v>25.45</v>
      </c>
      <c r="AF18" s="23">
        <v>610800</v>
      </c>
      <c r="AG18" s="22">
        <f t="shared" si="0"/>
        <v>0</v>
      </c>
    </row>
    <row r="19" spans="3:33" s="21" customFormat="1" ht="31.5" hidden="1" customHeight="1" x14ac:dyDescent="0.2">
      <c r="D19" s="95">
        <v>25</v>
      </c>
      <c r="E19" s="96" t="s">
        <v>23</v>
      </c>
      <c r="F19" s="97" t="s">
        <v>16</v>
      </c>
      <c r="G19" s="91">
        <v>19.96</v>
      </c>
      <c r="H19" s="92"/>
      <c r="I19" s="84">
        <f>H19*AC19</f>
        <v>0</v>
      </c>
      <c r="J19" s="93">
        <v>19.96</v>
      </c>
      <c r="K19" s="87">
        <v>6213.95</v>
      </c>
      <c r="L19" s="54"/>
      <c r="M19" s="104"/>
      <c r="N19" s="82"/>
      <c r="O19" s="82"/>
      <c r="P19" s="105"/>
      <c r="Q19" s="103"/>
      <c r="R19" s="85"/>
      <c r="S19" s="84"/>
      <c r="T19" s="93"/>
      <c r="U19" s="87"/>
      <c r="V19" s="86"/>
      <c r="W19" s="87"/>
      <c r="X19" s="373"/>
      <c r="Y19" s="374"/>
      <c r="Z19" s="82"/>
      <c r="AA19" s="82"/>
      <c r="AB19" s="82"/>
      <c r="AC19" s="82"/>
      <c r="AD19" s="24"/>
      <c r="AE19" s="20">
        <v>311.32</v>
      </c>
      <c r="AF19" s="23">
        <v>6213.95</v>
      </c>
      <c r="AG19" s="22">
        <f t="shared" si="0"/>
        <v>0</v>
      </c>
    </row>
    <row r="20" spans="3:33" s="21" customFormat="1" ht="31.5" hidden="1" customHeight="1" x14ac:dyDescent="0.2">
      <c r="D20" s="95"/>
      <c r="E20" s="106" t="s">
        <v>24</v>
      </c>
      <c r="F20" s="107" t="s">
        <v>15</v>
      </c>
      <c r="G20" s="108"/>
      <c r="H20" s="86"/>
      <c r="I20" s="109">
        <f>I18</f>
        <v>114525</v>
      </c>
      <c r="J20" s="110"/>
      <c r="K20" s="109">
        <f>K18+K19</f>
        <v>502488.95</v>
      </c>
      <c r="L20" s="54"/>
      <c r="M20" s="104"/>
      <c r="N20" s="82"/>
      <c r="O20" s="82"/>
      <c r="P20" s="83"/>
      <c r="Q20" s="84"/>
      <c r="R20" s="85"/>
      <c r="S20" s="84"/>
      <c r="T20" s="110"/>
      <c r="U20" s="109"/>
      <c r="V20" s="86"/>
      <c r="W20" s="87"/>
      <c r="X20" s="373"/>
      <c r="Y20" s="374"/>
      <c r="Z20" s="82"/>
      <c r="AA20" s="82"/>
      <c r="AB20" s="82"/>
      <c r="AC20" s="111"/>
      <c r="AD20" s="24"/>
      <c r="AE20" s="20">
        <v>0</v>
      </c>
      <c r="AF20" s="27">
        <v>3901810.95</v>
      </c>
      <c r="AG20" s="22">
        <f t="shared" si="0"/>
        <v>3284797</v>
      </c>
    </row>
    <row r="21" spans="3:33" s="21" customFormat="1" ht="31.5" hidden="1" customHeight="1" x14ac:dyDescent="0.2">
      <c r="D21" s="112"/>
      <c r="E21" s="113" t="s">
        <v>25</v>
      </c>
      <c r="F21" s="107" t="s">
        <v>15</v>
      </c>
      <c r="G21" s="114"/>
      <c r="H21" s="86"/>
      <c r="I21" s="109">
        <f>I20</f>
        <v>114525</v>
      </c>
      <c r="J21" s="80"/>
      <c r="K21" s="109">
        <f>K20</f>
        <v>502488.95</v>
      </c>
      <c r="L21" s="54"/>
      <c r="M21" s="81"/>
      <c r="N21" s="82"/>
      <c r="O21" s="81"/>
      <c r="P21" s="102"/>
      <c r="Q21" s="115"/>
      <c r="R21" s="85"/>
      <c r="S21" s="115"/>
      <c r="T21" s="80"/>
      <c r="U21" s="109"/>
      <c r="V21" s="86"/>
      <c r="W21" s="109"/>
      <c r="X21" s="373"/>
      <c r="Y21" s="374"/>
      <c r="Z21" s="82"/>
      <c r="AA21" s="82"/>
      <c r="AB21" s="82"/>
      <c r="AC21" s="82"/>
      <c r="AD21" s="24"/>
      <c r="AE21" s="28"/>
      <c r="AF21" s="26">
        <v>162668526</v>
      </c>
      <c r="AG21" s="22">
        <f t="shared" si="0"/>
        <v>162051512.05000001</v>
      </c>
    </row>
    <row r="22" spans="3:33" s="21" customFormat="1" ht="31.5" hidden="1" customHeight="1" thickBot="1" x14ac:dyDescent="0.25">
      <c r="C22" s="43"/>
      <c r="D22" s="116"/>
      <c r="E22" s="117" t="s">
        <v>26</v>
      </c>
      <c r="F22" s="118" t="s">
        <v>15</v>
      </c>
      <c r="G22" s="119"/>
      <c r="H22" s="120"/>
      <c r="I22" s="121">
        <f>I21*22/122</f>
        <v>20652.05</v>
      </c>
      <c r="J22" s="122"/>
      <c r="K22" s="121">
        <f>K21*22/122+0.01</f>
        <v>90612.77</v>
      </c>
      <c r="L22" s="54"/>
      <c r="M22" s="94"/>
      <c r="N22" s="82"/>
      <c r="O22" s="94"/>
      <c r="P22" s="123"/>
      <c r="Q22" s="121"/>
      <c r="R22" s="124"/>
      <c r="S22" s="121"/>
      <c r="T22" s="122"/>
      <c r="U22" s="121"/>
      <c r="V22" s="120"/>
      <c r="W22" s="121"/>
      <c r="X22" s="373"/>
      <c r="Y22" s="374"/>
      <c r="Z22" s="82"/>
      <c r="AA22" s="82"/>
      <c r="AB22" s="82"/>
      <c r="AC22" s="82"/>
      <c r="AD22" s="24"/>
      <c r="AE22" s="29"/>
      <c r="AF22" s="30">
        <v>29333668.620000001</v>
      </c>
      <c r="AG22" s="22">
        <f t="shared" si="0"/>
        <v>29222403.800000001</v>
      </c>
    </row>
    <row r="23" spans="3:33" s="21" customFormat="1" ht="31.5" hidden="1" customHeight="1" x14ac:dyDescent="0.2">
      <c r="C23" s="43"/>
      <c r="D23" s="116"/>
      <c r="E23" s="113" t="s">
        <v>27</v>
      </c>
      <c r="F23" s="125" t="s">
        <v>15</v>
      </c>
      <c r="G23" s="114"/>
      <c r="H23" s="78"/>
      <c r="I23" s="115">
        <f>ROUND(I21*0.975,2)-0.01</f>
        <v>111661.87</v>
      </c>
      <c r="J23" s="126"/>
      <c r="K23" s="115">
        <f>ROUND(K21*0.975,2)</f>
        <v>489926.73</v>
      </c>
      <c r="L23" s="54"/>
      <c r="M23" s="127"/>
      <c r="N23" s="128"/>
      <c r="O23" s="127"/>
      <c r="P23" s="102"/>
      <c r="Q23" s="115"/>
      <c r="R23" s="85"/>
      <c r="S23" s="115"/>
      <c r="T23" s="126"/>
      <c r="U23" s="115"/>
      <c r="V23" s="78"/>
      <c r="W23" s="115"/>
      <c r="X23" s="373"/>
      <c r="Y23" s="374"/>
      <c r="Z23" s="82"/>
      <c r="AA23" s="82"/>
      <c r="AB23" s="82"/>
      <c r="AC23" s="111"/>
      <c r="AD23" s="24"/>
      <c r="AE23" s="31"/>
      <c r="AF23" s="32"/>
      <c r="AG23" s="22"/>
    </row>
    <row r="24" spans="3:33" s="21" customFormat="1" ht="31.5" hidden="1" customHeight="1" thickBot="1" x14ac:dyDescent="0.25">
      <c r="C24" s="43"/>
      <c r="D24" s="129"/>
      <c r="E24" s="130" t="s">
        <v>26</v>
      </c>
      <c r="F24" s="131" t="s">
        <v>15</v>
      </c>
      <c r="G24" s="119"/>
      <c r="H24" s="132"/>
      <c r="I24" s="133">
        <f>ROUND(I23*22/122,2)</f>
        <v>20135.75</v>
      </c>
      <c r="J24" s="134"/>
      <c r="K24" s="133">
        <f>ROUND(K23*22/122,2)</f>
        <v>88347.44</v>
      </c>
      <c r="L24" s="54"/>
      <c r="M24" s="135"/>
      <c r="N24" s="128"/>
      <c r="O24" s="135"/>
      <c r="P24" s="123"/>
      <c r="Q24" s="133"/>
      <c r="R24" s="124"/>
      <c r="S24" s="133"/>
      <c r="T24" s="134"/>
      <c r="U24" s="133"/>
      <c r="V24" s="132"/>
      <c r="W24" s="133"/>
      <c r="X24" s="373"/>
      <c r="Y24" s="374"/>
      <c r="Z24" s="82"/>
      <c r="AA24" s="82"/>
      <c r="AB24" s="82"/>
      <c r="AC24" s="82"/>
      <c r="AD24" s="24"/>
      <c r="AE24" s="31"/>
      <c r="AF24" s="32"/>
      <c r="AG24" s="22"/>
    </row>
    <row r="25" spans="3:33" s="6" customFormat="1" ht="47.25" customHeight="1" thickBot="1" x14ac:dyDescent="0.25">
      <c r="D25" s="312" t="s">
        <v>28</v>
      </c>
      <c r="E25" s="313"/>
      <c r="F25" s="313"/>
      <c r="G25" s="313"/>
      <c r="H25" s="313"/>
      <c r="I25" s="313"/>
      <c r="J25" s="313"/>
      <c r="K25" s="314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52"/>
      <c r="AC25" s="53"/>
      <c r="AD25" s="13"/>
      <c r="AG25" s="7"/>
    </row>
    <row r="26" spans="3:33" s="14" customFormat="1" ht="136.5" hidden="1" customHeight="1" thickBot="1" x14ac:dyDescent="0.3">
      <c r="D26" s="315" t="s">
        <v>3</v>
      </c>
      <c r="E26" s="316" t="s">
        <v>4</v>
      </c>
      <c r="F26" s="317" t="s">
        <v>5</v>
      </c>
      <c r="G26" s="318" t="s">
        <v>6</v>
      </c>
      <c r="H26" s="379" t="s">
        <v>7</v>
      </c>
      <c r="I26" s="358"/>
      <c r="J26" s="358"/>
      <c r="K26" s="358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15" t="s">
        <v>8</v>
      </c>
      <c r="AG26" s="16"/>
    </row>
    <row r="27" spans="3:33" s="14" customFormat="1" ht="33.75" customHeight="1" x14ac:dyDescent="0.3">
      <c r="D27" s="315"/>
      <c r="E27" s="316"/>
      <c r="F27" s="317"/>
      <c r="G27" s="318"/>
      <c r="H27" s="325" t="s">
        <v>1</v>
      </c>
      <c r="I27" s="326"/>
      <c r="J27" s="380" t="s">
        <v>0</v>
      </c>
      <c r="K27" s="381"/>
      <c r="L27" s="382"/>
      <c r="M27" s="383"/>
      <c r="N27" s="359"/>
      <c r="O27" s="359"/>
      <c r="P27" s="359"/>
      <c r="Q27" s="359"/>
      <c r="R27" s="359"/>
      <c r="S27" s="359"/>
      <c r="T27" s="384"/>
      <c r="U27" s="384"/>
      <c r="V27" s="308"/>
      <c r="W27" s="308"/>
      <c r="X27" s="308"/>
      <c r="Y27" s="308"/>
      <c r="Z27" s="308"/>
      <c r="AA27" s="308"/>
      <c r="AB27" s="308"/>
      <c r="AC27" s="385"/>
      <c r="AD27" s="362"/>
      <c r="AG27" s="16"/>
    </row>
    <row r="28" spans="3:33" s="14" customFormat="1" ht="36.75" hidden="1" customHeight="1" x14ac:dyDescent="0.25">
      <c r="D28" s="315"/>
      <c r="E28" s="316"/>
      <c r="F28" s="317"/>
      <c r="G28" s="318"/>
      <c r="H28" s="363" t="s">
        <v>29</v>
      </c>
      <c r="I28" s="364"/>
      <c r="J28" s="303" t="s">
        <v>30</v>
      </c>
      <c r="K28" s="365"/>
      <c r="L28" s="366"/>
      <c r="M28" s="367"/>
      <c r="N28" s="347"/>
      <c r="O28" s="347"/>
      <c r="P28" s="359"/>
      <c r="Q28" s="359"/>
      <c r="R28" s="347"/>
      <c r="S28" s="347"/>
      <c r="T28" s="368"/>
      <c r="U28" s="368"/>
      <c r="V28" s="369"/>
      <c r="W28" s="369"/>
      <c r="X28" s="369"/>
      <c r="Y28" s="369"/>
      <c r="Z28" s="369"/>
      <c r="AA28" s="369"/>
      <c r="AB28" s="369"/>
      <c r="AC28" s="369"/>
      <c r="AD28" s="362"/>
      <c r="AG28" s="16"/>
    </row>
    <row r="29" spans="3:33" s="14" customFormat="1" ht="41.25" customHeight="1" thickBot="1" x14ac:dyDescent="0.3">
      <c r="D29" s="375"/>
      <c r="E29" s="376"/>
      <c r="F29" s="377"/>
      <c r="G29" s="378"/>
      <c r="H29" s="138" t="s">
        <v>12</v>
      </c>
      <c r="I29" s="139" t="s">
        <v>13</v>
      </c>
      <c r="J29" s="138" t="s">
        <v>12</v>
      </c>
      <c r="K29" s="139" t="s">
        <v>13</v>
      </c>
      <c r="L29" s="140"/>
      <c r="M29" s="141"/>
      <c r="N29" s="59"/>
      <c r="O29" s="54"/>
      <c r="P29" s="59"/>
      <c r="Q29" s="54"/>
      <c r="R29" s="59"/>
      <c r="S29" s="54"/>
      <c r="T29" s="59"/>
      <c r="U29" s="54"/>
      <c r="V29" s="59"/>
      <c r="W29" s="54"/>
      <c r="X29" s="59"/>
      <c r="Y29" s="54"/>
      <c r="Z29" s="59"/>
      <c r="AA29" s="54"/>
      <c r="AB29" s="59"/>
      <c r="AC29" s="54"/>
      <c r="AD29" s="362"/>
      <c r="AG29" s="16"/>
    </row>
    <row r="30" spans="3:33" s="14" customFormat="1" ht="18.75" x14ac:dyDescent="0.3">
      <c r="D30" s="142">
        <v>1</v>
      </c>
      <c r="E30" s="143">
        <v>2</v>
      </c>
      <c r="F30" s="144">
        <v>3</v>
      </c>
      <c r="G30" s="145">
        <v>4</v>
      </c>
      <c r="H30" s="146">
        <v>13</v>
      </c>
      <c r="I30" s="205">
        <v>14</v>
      </c>
      <c r="J30" s="147"/>
      <c r="K30" s="148"/>
      <c r="L30" s="149"/>
      <c r="M30" s="150"/>
      <c r="N30" s="67"/>
      <c r="O30" s="68"/>
      <c r="P30" s="67"/>
      <c r="Q30" s="68"/>
      <c r="R30" s="67"/>
      <c r="S30" s="68"/>
      <c r="T30" s="67"/>
      <c r="U30" s="67"/>
      <c r="V30" s="67"/>
      <c r="W30" s="67"/>
      <c r="X30" s="67"/>
      <c r="Y30" s="67"/>
      <c r="Z30" s="55"/>
      <c r="AA30" s="55"/>
      <c r="AB30" s="67"/>
      <c r="AC30" s="67"/>
      <c r="AD30" s="33"/>
      <c r="AG30" s="16"/>
    </row>
    <row r="31" spans="3:33" s="21" customFormat="1" ht="31.5" customHeight="1" x14ac:dyDescent="0.2">
      <c r="D31" s="151"/>
      <c r="E31" s="152" t="s">
        <v>31</v>
      </c>
      <c r="F31" s="113"/>
      <c r="G31" s="153"/>
      <c r="H31" s="93"/>
      <c r="I31" s="209"/>
      <c r="J31" s="154"/>
      <c r="K31" s="155">
        <f>J31*O31</f>
        <v>0</v>
      </c>
      <c r="L31" s="156"/>
      <c r="M31" s="157"/>
      <c r="N31" s="128"/>
      <c r="O31" s="82"/>
      <c r="P31" s="158"/>
      <c r="Q31" s="158"/>
      <c r="R31" s="54"/>
      <c r="S31" s="94"/>
      <c r="T31" s="54"/>
      <c r="U31" s="94"/>
      <c r="V31" s="158"/>
      <c r="W31" s="94"/>
      <c r="X31" s="159"/>
      <c r="Y31" s="94"/>
      <c r="Z31" s="159"/>
      <c r="AA31" s="81"/>
      <c r="AB31" s="160"/>
      <c r="AC31" s="94"/>
      <c r="AD31" s="344"/>
      <c r="AE31" s="19"/>
      <c r="AF31" s="23"/>
      <c r="AG31" s="22"/>
    </row>
    <row r="32" spans="3:33" s="21" customFormat="1" ht="31.5" customHeight="1" x14ac:dyDescent="0.2">
      <c r="D32" s="161">
        <v>58</v>
      </c>
      <c r="E32" s="162" t="s">
        <v>21</v>
      </c>
      <c r="F32" s="97" t="s">
        <v>22</v>
      </c>
      <c r="G32" s="163">
        <v>852</v>
      </c>
      <c r="H32" s="92">
        <v>459</v>
      </c>
      <c r="I32" s="164">
        <f>24005.7</f>
        <v>24005.7</v>
      </c>
      <c r="J32" s="93">
        <v>393</v>
      </c>
      <c r="K32" s="164">
        <v>20553.900000000001</v>
      </c>
      <c r="L32" s="156"/>
      <c r="M32" s="157"/>
      <c r="N32" s="54"/>
      <c r="O32" s="158"/>
      <c r="P32" s="54"/>
      <c r="Q32" s="94"/>
      <c r="R32" s="54"/>
      <c r="S32" s="94"/>
      <c r="T32" s="54"/>
      <c r="U32" s="82"/>
      <c r="V32" s="165"/>
      <c r="W32" s="82"/>
      <c r="X32" s="159"/>
      <c r="Y32" s="94"/>
      <c r="Z32" s="159"/>
      <c r="AA32" s="94"/>
      <c r="AB32" s="160"/>
      <c r="AC32" s="94"/>
      <c r="AD32" s="344"/>
      <c r="AE32" s="19"/>
      <c r="AF32" s="23"/>
      <c r="AG32" s="22"/>
    </row>
    <row r="33" spans="3:33" s="21" customFormat="1" ht="31.5" customHeight="1" x14ac:dyDescent="0.2">
      <c r="D33" s="166">
        <v>58</v>
      </c>
      <c r="E33" s="167" t="s">
        <v>32</v>
      </c>
      <c r="F33" s="97" t="s">
        <v>16</v>
      </c>
      <c r="G33" s="163">
        <v>116.17</v>
      </c>
      <c r="H33" s="92">
        <v>70.38</v>
      </c>
      <c r="I33" s="164">
        <v>38167.78</v>
      </c>
      <c r="J33" s="93">
        <v>45.79</v>
      </c>
      <c r="K33" s="164">
        <f>24832.37</f>
        <v>24832.37</v>
      </c>
      <c r="L33" s="156"/>
      <c r="M33" s="157"/>
      <c r="N33" s="54"/>
      <c r="O33" s="54"/>
      <c r="P33" s="54"/>
      <c r="Q33" s="94"/>
      <c r="R33" s="54"/>
      <c r="S33" s="94"/>
      <c r="T33" s="54"/>
      <c r="U33" s="82"/>
      <c r="V33" s="165"/>
      <c r="W33" s="82"/>
      <c r="X33" s="159"/>
      <c r="Y33" s="94"/>
      <c r="Z33" s="159"/>
      <c r="AA33" s="94"/>
      <c r="AB33" s="160"/>
      <c r="AC33" s="94"/>
      <c r="AD33" s="344"/>
      <c r="AE33" s="19"/>
      <c r="AF33" s="23"/>
      <c r="AG33" s="22"/>
    </row>
    <row r="34" spans="3:33" s="21" customFormat="1" ht="31.5" customHeight="1" x14ac:dyDescent="0.2">
      <c r="D34" s="168"/>
      <c r="E34" s="169" t="s">
        <v>33</v>
      </c>
      <c r="F34" s="107" t="s">
        <v>15</v>
      </c>
      <c r="G34" s="170"/>
      <c r="H34" s="92"/>
      <c r="I34" s="155">
        <f>SUM(I32:I33)</f>
        <v>62173.48</v>
      </c>
      <c r="J34" s="154"/>
      <c r="K34" s="155">
        <f>SUM(K31:K33)</f>
        <v>45386.27</v>
      </c>
      <c r="L34" s="156"/>
      <c r="M34" s="157"/>
      <c r="N34" s="54"/>
      <c r="O34" s="81"/>
      <c r="P34" s="54"/>
      <c r="Q34" s="81"/>
      <c r="R34" s="54"/>
      <c r="S34" s="81"/>
      <c r="T34" s="54"/>
      <c r="U34" s="81"/>
      <c r="V34" s="165"/>
      <c r="W34" s="81"/>
      <c r="X34" s="159"/>
      <c r="Y34" s="81"/>
      <c r="Z34" s="159"/>
      <c r="AA34" s="81"/>
      <c r="AB34" s="160"/>
      <c r="AC34" s="94"/>
      <c r="AD34" s="344"/>
      <c r="AE34" s="19"/>
      <c r="AF34" s="27"/>
      <c r="AG34" s="22"/>
    </row>
    <row r="35" spans="3:33" s="21" customFormat="1" ht="31.5" customHeight="1" x14ac:dyDescent="0.2">
      <c r="D35" s="171"/>
      <c r="E35" s="152" t="s">
        <v>34</v>
      </c>
      <c r="F35" s="76"/>
      <c r="G35" s="172"/>
      <c r="H35" s="92"/>
      <c r="I35" s="164"/>
      <c r="J35" s="154"/>
      <c r="K35" s="164"/>
      <c r="L35" s="156"/>
      <c r="M35" s="157"/>
      <c r="N35" s="54"/>
      <c r="O35" s="94"/>
      <c r="P35" s="54"/>
      <c r="Q35" s="94"/>
      <c r="R35" s="54"/>
      <c r="S35" s="94"/>
      <c r="T35" s="173"/>
      <c r="U35" s="82"/>
      <c r="V35" s="165"/>
      <c r="W35" s="82"/>
      <c r="X35" s="159"/>
      <c r="Y35" s="94"/>
      <c r="Z35" s="159"/>
      <c r="AA35" s="94"/>
      <c r="AB35" s="160"/>
      <c r="AC35" s="94"/>
      <c r="AD35" s="344"/>
      <c r="AE35" s="19"/>
      <c r="AF35" s="27"/>
      <c r="AG35" s="22"/>
    </row>
    <row r="36" spans="3:33" s="21" customFormat="1" ht="31.5" customHeight="1" x14ac:dyDescent="0.2">
      <c r="D36" s="161">
        <v>64</v>
      </c>
      <c r="E36" s="162" t="s">
        <v>21</v>
      </c>
      <c r="F36" s="97" t="s">
        <v>22</v>
      </c>
      <c r="G36" s="163">
        <v>26282</v>
      </c>
      <c r="H36" s="247">
        <v>7297</v>
      </c>
      <c r="I36" s="164">
        <f>348723.63</f>
        <v>348723.63</v>
      </c>
      <c r="J36" s="93">
        <v>18985</v>
      </c>
      <c r="K36" s="164">
        <f>907293.15</f>
        <v>907293.15</v>
      </c>
      <c r="L36" s="82"/>
      <c r="M36" s="82"/>
      <c r="N36" s="128"/>
      <c r="O36" s="82"/>
      <c r="P36" s="128"/>
      <c r="Q36" s="94"/>
      <c r="R36" s="54"/>
      <c r="S36" s="158"/>
      <c r="T36" s="174"/>
      <c r="U36" s="94"/>
      <c r="V36" s="165"/>
      <c r="W36" s="82"/>
      <c r="X36" s="159"/>
      <c r="Y36" s="94"/>
      <c r="Z36" s="82"/>
      <c r="AA36" s="82"/>
      <c r="AB36" s="158"/>
      <c r="AC36" s="94"/>
      <c r="AD36" s="344"/>
      <c r="AE36" s="19"/>
      <c r="AF36" s="23"/>
      <c r="AG36" s="22"/>
    </row>
    <row r="37" spans="3:33" s="21" customFormat="1" ht="31.5" customHeight="1" x14ac:dyDescent="0.2">
      <c r="D37" s="161">
        <v>65</v>
      </c>
      <c r="E37" s="162" t="s">
        <v>23</v>
      </c>
      <c r="F37" s="97" t="s">
        <v>16</v>
      </c>
      <c r="G37" s="163">
        <v>3</v>
      </c>
      <c r="H37" s="93"/>
      <c r="I37" s="209"/>
      <c r="J37" s="93">
        <v>3</v>
      </c>
      <c r="K37" s="164">
        <v>1419.99</v>
      </c>
      <c r="L37" s="82"/>
      <c r="M37" s="82"/>
      <c r="N37" s="128"/>
      <c r="O37" s="82"/>
      <c r="P37" s="158"/>
      <c r="Q37" s="158"/>
      <c r="R37" s="54"/>
      <c r="S37" s="158"/>
      <c r="T37" s="174"/>
      <c r="U37" s="81"/>
      <c r="V37" s="165"/>
      <c r="W37" s="82"/>
      <c r="X37" s="160"/>
      <c r="Y37" s="94"/>
      <c r="Z37" s="82"/>
      <c r="AA37" s="82"/>
      <c r="AB37" s="158"/>
      <c r="AC37" s="94"/>
      <c r="AD37" s="344"/>
      <c r="AE37" s="19"/>
      <c r="AF37" s="23"/>
      <c r="AG37" s="22"/>
    </row>
    <row r="38" spans="3:33" s="21" customFormat="1" ht="31.5" customHeight="1" x14ac:dyDescent="0.2">
      <c r="D38" s="168"/>
      <c r="E38" s="169" t="s">
        <v>35</v>
      </c>
      <c r="F38" s="107" t="s">
        <v>15</v>
      </c>
      <c r="G38" s="170"/>
      <c r="H38" s="98"/>
      <c r="I38" s="179">
        <f>I36</f>
        <v>348723.63</v>
      </c>
      <c r="J38" s="86"/>
      <c r="K38" s="155">
        <f>SUM(K35:K37)</f>
        <v>908713.14</v>
      </c>
      <c r="L38" s="156"/>
      <c r="M38" s="175"/>
      <c r="N38" s="128"/>
      <c r="O38" s="82"/>
      <c r="P38" s="173"/>
      <c r="Q38" s="104"/>
      <c r="R38" s="54"/>
      <c r="S38" s="104"/>
      <c r="T38" s="174"/>
      <c r="U38" s="81"/>
      <c r="V38" s="128"/>
      <c r="W38" s="82"/>
      <c r="X38" s="160"/>
      <c r="Y38" s="104"/>
      <c r="Z38" s="82"/>
      <c r="AA38" s="81"/>
      <c r="AB38" s="160"/>
      <c r="AC38" s="81"/>
      <c r="AD38" s="344"/>
      <c r="AE38" s="19"/>
      <c r="AF38" s="27"/>
      <c r="AG38" s="22"/>
    </row>
    <row r="39" spans="3:33" s="21" customFormat="1" ht="31.5" customHeight="1" x14ac:dyDescent="0.2">
      <c r="D39" s="176"/>
      <c r="E39" s="177" t="s">
        <v>25</v>
      </c>
      <c r="F39" s="107" t="s">
        <v>15</v>
      </c>
      <c r="G39" s="178"/>
      <c r="H39" s="92"/>
      <c r="I39" s="179">
        <f>I34+I38</f>
        <v>410897.11</v>
      </c>
      <c r="J39" s="86"/>
      <c r="K39" s="179">
        <f>K34+K38</f>
        <v>954099.41</v>
      </c>
      <c r="L39" s="180"/>
      <c r="M39" s="175"/>
      <c r="N39" s="94"/>
      <c r="O39" s="104"/>
      <c r="P39" s="54"/>
      <c r="Q39" s="104"/>
      <c r="R39" s="54"/>
      <c r="S39" s="104"/>
      <c r="T39" s="181"/>
      <c r="U39" s="104"/>
      <c r="V39" s="94"/>
      <c r="W39" s="104"/>
      <c r="X39" s="94"/>
      <c r="Y39" s="104"/>
      <c r="Z39" s="82"/>
      <c r="AA39" s="104"/>
      <c r="AB39" s="94"/>
      <c r="AC39" s="81"/>
      <c r="AD39" s="344"/>
      <c r="AE39" s="34"/>
      <c r="AF39" s="26"/>
      <c r="AG39" s="22"/>
    </row>
    <row r="40" spans="3:33" s="21" customFormat="1" ht="31.5" customHeight="1" thickBot="1" x14ac:dyDescent="0.25">
      <c r="D40" s="182"/>
      <c r="E40" s="183" t="s">
        <v>26</v>
      </c>
      <c r="F40" s="118" t="s">
        <v>15</v>
      </c>
      <c r="G40" s="184"/>
      <c r="H40" s="124"/>
      <c r="I40" s="121">
        <f>I39*22/122</f>
        <v>74096.2</v>
      </c>
      <c r="J40" s="120"/>
      <c r="K40" s="121">
        <f>K39*22/122</f>
        <v>172050.71</v>
      </c>
      <c r="L40" s="185"/>
      <c r="M40" s="186"/>
      <c r="N40" s="94"/>
      <c r="O40" s="94"/>
      <c r="P40" s="54"/>
      <c r="Q40" s="94"/>
      <c r="R40" s="54"/>
      <c r="S40" s="94"/>
      <c r="T40" s="181"/>
      <c r="U40" s="94"/>
      <c r="V40" s="94"/>
      <c r="W40" s="94"/>
      <c r="X40" s="94"/>
      <c r="Y40" s="94"/>
      <c r="Z40" s="82"/>
      <c r="AA40" s="94"/>
      <c r="AB40" s="94"/>
      <c r="AC40" s="94"/>
      <c r="AD40" s="344"/>
      <c r="AE40" s="35"/>
      <c r="AF40" s="30"/>
      <c r="AG40" s="22"/>
    </row>
    <row r="41" spans="3:33" s="21" customFormat="1" ht="31.5" customHeight="1" x14ac:dyDescent="0.2">
      <c r="C41" s="43"/>
      <c r="D41" s="187"/>
      <c r="E41" s="177" t="s">
        <v>27</v>
      </c>
      <c r="F41" s="125" t="s">
        <v>15</v>
      </c>
      <c r="G41" s="178"/>
      <c r="H41" s="188"/>
      <c r="I41" s="189">
        <f>ROUND(I39*0.975,2)</f>
        <v>400624.68</v>
      </c>
      <c r="J41" s="78"/>
      <c r="K41" s="189">
        <f>ROUND(K39*0.975,2)+0.01</f>
        <v>930246.93</v>
      </c>
      <c r="L41" s="190"/>
      <c r="M41" s="191"/>
      <c r="N41" s="128"/>
      <c r="O41" s="127"/>
      <c r="P41" s="173"/>
      <c r="Q41" s="127"/>
      <c r="R41" s="54"/>
      <c r="S41" s="127"/>
      <c r="T41" s="192"/>
      <c r="U41" s="127"/>
      <c r="V41" s="128"/>
      <c r="W41" s="127"/>
      <c r="X41" s="158"/>
      <c r="Y41" s="127"/>
      <c r="Z41" s="128"/>
      <c r="AA41" s="127"/>
      <c r="AB41" s="158"/>
      <c r="AC41" s="127"/>
      <c r="AD41" s="344"/>
      <c r="AE41" s="31"/>
      <c r="AF41" s="32"/>
      <c r="AG41" s="22"/>
    </row>
    <row r="42" spans="3:33" s="21" customFormat="1" ht="31.5" customHeight="1" thickBot="1" x14ac:dyDescent="0.25">
      <c r="C42" s="43"/>
      <c r="D42" s="193"/>
      <c r="E42" s="183" t="s">
        <v>26</v>
      </c>
      <c r="F42" s="131" t="s">
        <v>15</v>
      </c>
      <c r="G42" s="184"/>
      <c r="H42" s="194"/>
      <c r="I42" s="281">
        <f>ROUND(I41*22/122,2)</f>
        <v>72243.789999999994</v>
      </c>
      <c r="J42" s="195"/>
      <c r="K42" s="133">
        <f>ROUND(K41*22/122,2)</f>
        <v>167749.45000000001</v>
      </c>
      <c r="L42" s="196"/>
      <c r="M42" s="197"/>
      <c r="N42" s="128"/>
      <c r="O42" s="135"/>
      <c r="P42" s="173"/>
      <c r="Q42" s="135"/>
      <c r="R42" s="54"/>
      <c r="S42" s="135"/>
      <c r="T42" s="192"/>
      <c r="U42" s="135"/>
      <c r="V42" s="128"/>
      <c r="W42" s="135"/>
      <c r="X42" s="45"/>
      <c r="Y42" s="135"/>
      <c r="Z42" s="45"/>
      <c r="AA42" s="135"/>
      <c r="AB42" s="45"/>
      <c r="AC42" s="135"/>
      <c r="AD42" s="344"/>
      <c r="AE42" s="31"/>
      <c r="AF42" s="32"/>
      <c r="AG42" s="22"/>
    </row>
    <row r="43" spans="3:33" s="6" customFormat="1" ht="47.25" customHeight="1" thickBot="1" x14ac:dyDescent="0.25">
      <c r="D43" s="312" t="s">
        <v>36</v>
      </c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4"/>
      <c r="X43" s="53"/>
      <c r="Y43" s="53"/>
      <c r="Z43" s="53"/>
      <c r="AA43" s="53"/>
      <c r="AB43" s="52"/>
      <c r="AC43" s="53"/>
      <c r="AD43" s="13"/>
      <c r="AG43" s="7"/>
    </row>
    <row r="44" spans="3:33" s="14" customFormat="1" ht="0.75" customHeight="1" thickBot="1" x14ac:dyDescent="0.35">
      <c r="D44" s="351" t="s">
        <v>3</v>
      </c>
      <c r="E44" s="316" t="s">
        <v>4</v>
      </c>
      <c r="F44" s="317" t="s">
        <v>5</v>
      </c>
      <c r="G44" s="356" t="s">
        <v>6</v>
      </c>
      <c r="H44" s="358" t="s">
        <v>7</v>
      </c>
      <c r="I44" s="358"/>
      <c r="J44" s="359"/>
      <c r="K44" s="359"/>
      <c r="L44" s="359"/>
      <c r="M44" s="359"/>
      <c r="N44" s="359"/>
      <c r="O44" s="359"/>
      <c r="P44" s="358"/>
      <c r="Q44" s="358"/>
      <c r="R44" s="358"/>
      <c r="S44" s="358"/>
      <c r="T44" s="358"/>
      <c r="U44" s="360"/>
      <c r="V44" s="340" t="s">
        <v>8</v>
      </c>
      <c r="W44" s="341"/>
      <c r="X44" s="198"/>
      <c r="Y44" s="199"/>
      <c r="Z44" s="55"/>
      <c r="AA44" s="55"/>
      <c r="AB44" s="55"/>
      <c r="AC44" s="55"/>
      <c r="AG44" s="16"/>
    </row>
    <row r="45" spans="3:33" s="14" customFormat="1" ht="33.75" customHeight="1" x14ac:dyDescent="0.3">
      <c r="C45" s="44"/>
      <c r="D45" s="352"/>
      <c r="E45" s="316"/>
      <c r="F45" s="317"/>
      <c r="G45" s="319"/>
      <c r="H45" s="325" t="s">
        <v>1</v>
      </c>
      <c r="I45" s="326"/>
      <c r="J45" s="359"/>
      <c r="K45" s="359"/>
      <c r="L45" s="359"/>
      <c r="M45" s="359"/>
      <c r="N45" s="359"/>
      <c r="O45" s="359"/>
      <c r="P45" s="361" t="s">
        <v>37</v>
      </c>
      <c r="Q45" s="334"/>
      <c r="R45" s="333" t="s">
        <v>38</v>
      </c>
      <c r="S45" s="334"/>
      <c r="T45" s="333" t="s">
        <v>39</v>
      </c>
      <c r="U45" s="334"/>
      <c r="V45" s="336" t="s">
        <v>9</v>
      </c>
      <c r="W45" s="337"/>
      <c r="X45" s="307"/>
      <c r="Y45" s="308"/>
      <c r="Z45" s="55"/>
      <c r="AA45" s="55"/>
      <c r="AB45" s="55"/>
      <c r="AC45" s="55"/>
      <c r="AG45" s="16"/>
    </row>
    <row r="46" spans="3:33" s="14" customFormat="1" ht="36.75" hidden="1" customHeight="1" x14ac:dyDescent="0.3">
      <c r="C46" s="44"/>
      <c r="D46" s="352"/>
      <c r="E46" s="316"/>
      <c r="F46" s="317"/>
      <c r="G46" s="319"/>
      <c r="H46" s="345" t="s">
        <v>42</v>
      </c>
      <c r="I46" s="346"/>
      <c r="J46" s="347"/>
      <c r="K46" s="347"/>
      <c r="L46" s="347"/>
      <c r="M46" s="347"/>
      <c r="N46" s="347"/>
      <c r="O46" s="347"/>
      <c r="P46" s="348" t="s">
        <v>40</v>
      </c>
      <c r="Q46" s="288"/>
      <c r="R46" s="287" t="s">
        <v>41</v>
      </c>
      <c r="S46" s="288"/>
      <c r="T46" s="287" t="s">
        <v>42</v>
      </c>
      <c r="U46" s="288"/>
      <c r="V46" s="338"/>
      <c r="W46" s="339"/>
      <c r="X46" s="349"/>
      <c r="Y46" s="350"/>
      <c r="Z46" s="55"/>
      <c r="AA46" s="55"/>
      <c r="AB46" s="55"/>
      <c r="AC46" s="55"/>
      <c r="AG46" s="16"/>
    </row>
    <row r="47" spans="3:33" s="14" customFormat="1" ht="41.25" customHeight="1" thickBot="1" x14ac:dyDescent="0.35">
      <c r="C47" s="44"/>
      <c r="D47" s="353"/>
      <c r="E47" s="354"/>
      <c r="F47" s="355"/>
      <c r="G47" s="357"/>
      <c r="H47" s="138" t="s">
        <v>12</v>
      </c>
      <c r="I47" s="139" t="s">
        <v>13</v>
      </c>
      <c r="J47" s="59"/>
      <c r="K47" s="54"/>
      <c r="L47" s="59"/>
      <c r="M47" s="54"/>
      <c r="N47" s="59"/>
      <c r="O47" s="54"/>
      <c r="P47" s="140" t="s">
        <v>12</v>
      </c>
      <c r="Q47" s="139" t="s">
        <v>13</v>
      </c>
      <c r="R47" s="138" t="s">
        <v>12</v>
      </c>
      <c r="S47" s="139" t="s">
        <v>13</v>
      </c>
      <c r="T47" s="138" t="s">
        <v>12</v>
      </c>
      <c r="U47" s="139" t="s">
        <v>13</v>
      </c>
      <c r="V47" s="340"/>
      <c r="W47" s="341"/>
      <c r="X47" s="200"/>
      <c r="Y47" s="201"/>
      <c r="Z47" s="55"/>
      <c r="AA47" s="55"/>
      <c r="AB47" s="55"/>
      <c r="AC47" s="55"/>
      <c r="AG47" s="16"/>
    </row>
    <row r="48" spans="3:33" s="14" customFormat="1" ht="18.75" x14ac:dyDescent="0.3">
      <c r="D48" s="61">
        <v>1</v>
      </c>
      <c r="E48" s="62">
        <v>2</v>
      </c>
      <c r="F48" s="62">
        <v>3</v>
      </c>
      <c r="G48" s="202">
        <v>4</v>
      </c>
      <c r="H48" s="146">
        <v>17</v>
      </c>
      <c r="I48" s="203">
        <v>18</v>
      </c>
      <c r="J48" s="67"/>
      <c r="K48" s="67"/>
      <c r="L48" s="67"/>
      <c r="M48" s="68"/>
      <c r="N48" s="67"/>
      <c r="O48" s="68"/>
      <c r="P48" s="204">
        <v>13</v>
      </c>
      <c r="Q48" s="205">
        <v>14</v>
      </c>
      <c r="R48" s="146">
        <v>15</v>
      </c>
      <c r="S48" s="205">
        <v>16</v>
      </c>
      <c r="T48" s="146">
        <v>17</v>
      </c>
      <c r="U48" s="203">
        <v>18</v>
      </c>
      <c r="V48" s="305"/>
      <c r="W48" s="306"/>
      <c r="X48" s="206"/>
      <c r="Y48" s="67"/>
      <c r="Z48" s="55"/>
      <c r="AA48" s="55"/>
      <c r="AB48" s="309"/>
      <c r="AC48" s="309"/>
      <c r="AG48" s="16"/>
    </row>
    <row r="49" spans="4:33" s="21" customFormat="1" ht="31.5" customHeight="1" x14ac:dyDescent="0.2">
      <c r="D49" s="78"/>
      <c r="E49" s="75" t="s">
        <v>31</v>
      </c>
      <c r="F49" s="113"/>
      <c r="G49" s="207"/>
      <c r="H49" s="208"/>
      <c r="I49" s="209">
        <f>H49*S49</f>
        <v>0</v>
      </c>
      <c r="J49" s="210"/>
      <c r="K49" s="158"/>
      <c r="L49" s="54"/>
      <c r="M49" s="158"/>
      <c r="N49" s="128"/>
      <c r="O49" s="158"/>
      <c r="P49" s="83"/>
      <c r="Q49" s="84"/>
      <c r="R49" s="92"/>
      <c r="S49" s="84"/>
      <c r="T49" s="211"/>
      <c r="U49" s="84"/>
      <c r="V49" s="310"/>
      <c r="W49" s="311"/>
      <c r="X49" s="82"/>
      <c r="Y49" s="82"/>
      <c r="Z49" s="82"/>
      <c r="AA49" s="82"/>
      <c r="AB49" s="212"/>
      <c r="AC49" s="212"/>
      <c r="AE49" s="19"/>
      <c r="AF49" s="23"/>
      <c r="AG49" s="22">
        <f t="shared" ref="AG49:AG59" si="2">AF49-Y49-W49-U49-S49-Q49-O49-M49-K49-I49</f>
        <v>0</v>
      </c>
    </row>
    <row r="50" spans="4:33" s="21" customFormat="1" ht="31.5" customHeight="1" x14ac:dyDescent="0.2">
      <c r="D50" s="213">
        <v>96</v>
      </c>
      <c r="E50" s="214" t="s">
        <v>21</v>
      </c>
      <c r="F50" s="97" t="s">
        <v>22</v>
      </c>
      <c r="G50" s="137">
        <v>466</v>
      </c>
      <c r="H50" s="215">
        <v>466</v>
      </c>
      <c r="I50" s="209">
        <v>22955.16</v>
      </c>
      <c r="J50" s="216"/>
      <c r="K50" s="158"/>
      <c r="L50" s="128"/>
      <c r="M50" s="158"/>
      <c r="N50" s="54"/>
      <c r="O50" s="158"/>
      <c r="P50" s="83"/>
      <c r="Q50" s="84"/>
      <c r="R50" s="92"/>
      <c r="S50" s="84"/>
      <c r="T50" s="93"/>
      <c r="U50" s="84"/>
      <c r="V50" s="310"/>
      <c r="W50" s="311"/>
      <c r="X50" s="82"/>
      <c r="Y50" s="82"/>
      <c r="Z50" s="82"/>
      <c r="AA50" s="82"/>
      <c r="AB50" s="212"/>
      <c r="AC50" s="212"/>
      <c r="AE50" s="19">
        <v>49.26</v>
      </c>
      <c r="AF50" s="23">
        <v>22955.16</v>
      </c>
      <c r="AG50" s="22">
        <f t="shared" si="2"/>
        <v>0</v>
      </c>
    </row>
    <row r="51" spans="4:33" s="21" customFormat="1" ht="31.5" customHeight="1" x14ac:dyDescent="0.2">
      <c r="D51" s="213">
        <v>97</v>
      </c>
      <c r="E51" s="96" t="s">
        <v>32</v>
      </c>
      <c r="F51" s="97" t="s">
        <v>16</v>
      </c>
      <c r="G51" s="137">
        <v>7.27</v>
      </c>
      <c r="H51" s="215">
        <v>7.27</v>
      </c>
      <c r="I51" s="209">
        <v>3519.99</v>
      </c>
      <c r="J51" s="216"/>
      <c r="K51" s="158"/>
      <c r="L51" s="128"/>
      <c r="M51" s="158"/>
      <c r="N51" s="54"/>
      <c r="O51" s="54"/>
      <c r="P51" s="83"/>
      <c r="Q51" s="84"/>
      <c r="R51" s="92"/>
      <c r="S51" s="84"/>
      <c r="T51" s="93"/>
      <c r="U51" s="84"/>
      <c r="V51" s="310"/>
      <c r="W51" s="311"/>
      <c r="X51" s="82"/>
      <c r="Y51" s="82"/>
      <c r="Z51" s="82"/>
      <c r="AA51" s="82"/>
      <c r="AB51" s="212"/>
      <c r="AC51" s="212"/>
      <c r="AE51" s="19">
        <v>484.18</v>
      </c>
      <c r="AF51" s="23">
        <v>3519.99</v>
      </c>
      <c r="AG51" s="22">
        <f t="shared" si="2"/>
        <v>0</v>
      </c>
    </row>
    <row r="52" spans="4:33" s="21" customFormat="1" ht="31.5" customHeight="1" x14ac:dyDescent="0.2">
      <c r="D52" s="95"/>
      <c r="E52" s="106" t="s">
        <v>33</v>
      </c>
      <c r="F52" s="107" t="s">
        <v>15</v>
      </c>
      <c r="G52" s="217"/>
      <c r="H52" s="208"/>
      <c r="I52" s="189">
        <f>SUM(I50:I51)</f>
        <v>26475.15</v>
      </c>
      <c r="J52" s="54"/>
      <c r="K52" s="158"/>
      <c r="L52" s="128"/>
      <c r="M52" s="127"/>
      <c r="N52" s="54"/>
      <c r="O52" s="158"/>
      <c r="P52" s="218"/>
      <c r="Q52" s="115"/>
      <c r="R52" s="92"/>
      <c r="S52" s="115"/>
      <c r="T52" s="211"/>
      <c r="U52" s="115"/>
      <c r="V52" s="310"/>
      <c r="W52" s="311"/>
      <c r="X52" s="82"/>
      <c r="Y52" s="82"/>
      <c r="Z52" s="82"/>
      <c r="AA52" s="82"/>
      <c r="AB52" s="212"/>
      <c r="AC52" s="212"/>
      <c r="AE52" s="19"/>
      <c r="AF52" s="27">
        <v>4374640.33</v>
      </c>
      <c r="AG52" s="22">
        <f t="shared" si="2"/>
        <v>4348165.18</v>
      </c>
    </row>
    <row r="53" spans="4:33" s="21" customFormat="1" ht="31.5" customHeight="1" x14ac:dyDescent="0.2">
      <c r="D53" s="74"/>
      <c r="E53" s="75" t="s">
        <v>34</v>
      </c>
      <c r="F53" s="76"/>
      <c r="G53" s="219"/>
      <c r="H53" s="208"/>
      <c r="I53" s="209">
        <f>H53*S53</f>
        <v>0</v>
      </c>
      <c r="J53" s="54"/>
      <c r="K53" s="104"/>
      <c r="L53" s="128"/>
      <c r="M53" s="158"/>
      <c r="N53" s="54"/>
      <c r="O53" s="158"/>
      <c r="P53" s="218"/>
      <c r="Q53" s="84"/>
      <c r="R53" s="98"/>
      <c r="S53" s="84"/>
      <c r="T53" s="211"/>
      <c r="U53" s="84"/>
      <c r="V53" s="310"/>
      <c r="W53" s="311"/>
      <c r="X53" s="82"/>
      <c r="Y53" s="82"/>
      <c r="Z53" s="82"/>
      <c r="AA53" s="82"/>
      <c r="AB53" s="212"/>
      <c r="AC53" s="212"/>
      <c r="AE53" s="19"/>
      <c r="AF53" s="27"/>
      <c r="AG53" s="22">
        <f t="shared" si="2"/>
        <v>0</v>
      </c>
    </row>
    <row r="54" spans="4:33" s="21" customFormat="1" ht="31.5" customHeight="1" x14ac:dyDescent="0.2">
      <c r="D54" s="88">
        <v>103</v>
      </c>
      <c r="E54" s="214" t="s">
        <v>21</v>
      </c>
      <c r="F54" s="97" t="s">
        <v>22</v>
      </c>
      <c r="G54" s="137">
        <v>23182</v>
      </c>
      <c r="H54" s="215">
        <v>23182</v>
      </c>
      <c r="I54" s="209">
        <v>1082367.58</v>
      </c>
      <c r="J54" s="173"/>
      <c r="K54" s="104"/>
      <c r="L54" s="54"/>
      <c r="M54" s="127"/>
      <c r="N54" s="128"/>
      <c r="O54" s="128"/>
      <c r="P54" s="220"/>
      <c r="Q54" s="84"/>
      <c r="R54" s="92"/>
      <c r="S54" s="84"/>
      <c r="T54" s="221"/>
      <c r="U54" s="84"/>
      <c r="V54" s="310"/>
      <c r="W54" s="311"/>
      <c r="X54" s="82"/>
      <c r="Y54" s="82"/>
      <c r="Z54" s="82"/>
      <c r="AA54" s="82"/>
      <c r="AB54" s="212"/>
      <c r="AC54" s="212"/>
      <c r="AE54" s="19">
        <v>46.69</v>
      </c>
      <c r="AF54" s="23">
        <v>1082367.58</v>
      </c>
      <c r="AG54" s="22">
        <f t="shared" si="2"/>
        <v>0</v>
      </c>
    </row>
    <row r="55" spans="4:33" s="21" customFormat="1" ht="31.5" customHeight="1" x14ac:dyDescent="0.2">
      <c r="D55" s="88">
        <v>104</v>
      </c>
      <c r="E55" s="214" t="s">
        <v>23</v>
      </c>
      <c r="F55" s="97" t="s">
        <v>16</v>
      </c>
      <c r="G55" s="137">
        <v>55.86</v>
      </c>
      <c r="H55" s="215">
        <v>55.86</v>
      </c>
      <c r="I55" s="209">
        <v>27299.9</v>
      </c>
      <c r="J55" s="210"/>
      <c r="K55" s="104"/>
      <c r="L55" s="54"/>
      <c r="M55" s="158"/>
      <c r="N55" s="128"/>
      <c r="O55" s="128"/>
      <c r="P55" s="220"/>
      <c r="Q55" s="84"/>
      <c r="R55" s="92"/>
      <c r="S55" s="84"/>
      <c r="T55" s="221"/>
      <c r="U55" s="84"/>
      <c r="V55" s="310"/>
      <c r="W55" s="311"/>
      <c r="X55" s="82"/>
      <c r="Y55" s="82"/>
      <c r="Z55" s="82"/>
      <c r="AA55" s="82"/>
      <c r="AB55" s="212"/>
      <c r="AC55" s="212"/>
      <c r="AE55" s="19">
        <v>488.72</v>
      </c>
      <c r="AF55" s="23">
        <v>27299.9</v>
      </c>
      <c r="AG55" s="22">
        <f t="shared" si="2"/>
        <v>0</v>
      </c>
    </row>
    <row r="56" spans="4:33" s="21" customFormat="1" ht="31.5" customHeight="1" x14ac:dyDescent="0.2">
      <c r="D56" s="88">
        <v>105</v>
      </c>
      <c r="E56" s="214" t="s">
        <v>43</v>
      </c>
      <c r="F56" s="97" t="s">
        <v>16</v>
      </c>
      <c r="G56" s="137">
        <v>14</v>
      </c>
      <c r="H56" s="215">
        <v>14</v>
      </c>
      <c r="I56" s="209">
        <v>398874.56</v>
      </c>
      <c r="J56" s="54"/>
      <c r="K56" s="158"/>
      <c r="L56" s="99"/>
      <c r="M56" s="158"/>
      <c r="N56" s="128"/>
      <c r="O56" s="128"/>
      <c r="P56" s="83"/>
      <c r="Q56" s="84"/>
      <c r="R56" s="92"/>
      <c r="S56" s="84"/>
      <c r="T56" s="221"/>
      <c r="U56" s="84"/>
      <c r="V56" s="310"/>
      <c r="W56" s="311"/>
      <c r="X56" s="82"/>
      <c r="Y56" s="82"/>
      <c r="Z56" s="82"/>
      <c r="AA56" s="82"/>
      <c r="AB56" s="212"/>
      <c r="AC56" s="212"/>
      <c r="AE56" s="19">
        <v>28491.040000000001</v>
      </c>
      <c r="AF56" s="23">
        <v>398874.56</v>
      </c>
      <c r="AG56" s="22">
        <f t="shared" si="2"/>
        <v>0</v>
      </c>
    </row>
    <row r="57" spans="4:33" s="21" customFormat="1" ht="31.5" customHeight="1" x14ac:dyDescent="0.2">
      <c r="D57" s="95"/>
      <c r="E57" s="106" t="s">
        <v>35</v>
      </c>
      <c r="F57" s="107" t="s">
        <v>15</v>
      </c>
      <c r="G57" s="217"/>
      <c r="H57" s="222"/>
      <c r="I57" s="155">
        <f>SUM(I54:I56)</f>
        <v>1508542.04</v>
      </c>
      <c r="J57" s="82"/>
      <c r="K57" s="82"/>
      <c r="L57" s="223"/>
      <c r="M57" s="158"/>
      <c r="N57" s="54"/>
      <c r="O57" s="158"/>
      <c r="P57" s="83"/>
      <c r="Q57" s="109"/>
      <c r="R57" s="92"/>
      <c r="S57" s="109"/>
      <c r="T57" s="224"/>
      <c r="U57" s="109"/>
      <c r="V57" s="310"/>
      <c r="W57" s="311"/>
      <c r="X57" s="82"/>
      <c r="Y57" s="82"/>
      <c r="Z57" s="82"/>
      <c r="AA57" s="82"/>
      <c r="AB57" s="212"/>
      <c r="AC57" s="212"/>
      <c r="AE57" s="19"/>
      <c r="AF57" s="27">
        <v>11058508.220000001</v>
      </c>
      <c r="AG57" s="22">
        <f t="shared" si="2"/>
        <v>9549966.1799999997</v>
      </c>
    </row>
    <row r="58" spans="4:33" s="21" customFormat="1" ht="31.5" customHeight="1" x14ac:dyDescent="0.2">
      <c r="D58" s="112"/>
      <c r="E58" s="113" t="s">
        <v>25</v>
      </c>
      <c r="F58" s="107" t="s">
        <v>15</v>
      </c>
      <c r="G58" s="225"/>
      <c r="H58" s="226"/>
      <c r="I58" s="189">
        <f>I52+I57</f>
        <v>1535017.19</v>
      </c>
      <c r="J58" s="81"/>
      <c r="K58" s="127"/>
      <c r="L58" s="81"/>
      <c r="M58" s="127"/>
      <c r="N58" s="104"/>
      <c r="O58" s="127"/>
      <c r="P58" s="227"/>
      <c r="Q58" s="115"/>
      <c r="R58" s="228"/>
      <c r="S58" s="115"/>
      <c r="T58" s="229"/>
      <c r="U58" s="115"/>
      <c r="V58" s="310"/>
      <c r="W58" s="311"/>
      <c r="X58" s="81"/>
      <c r="Y58" s="81"/>
      <c r="Z58" s="82"/>
      <c r="AA58" s="82"/>
      <c r="AB58" s="212"/>
      <c r="AC58" s="230"/>
      <c r="AE58" s="34"/>
      <c r="AF58" s="26">
        <v>205968190</v>
      </c>
      <c r="AG58" s="22">
        <f t="shared" si="2"/>
        <v>204433172.81</v>
      </c>
    </row>
    <row r="59" spans="4:33" s="21" customFormat="1" ht="31.5" customHeight="1" thickBot="1" x14ac:dyDescent="0.25">
      <c r="D59" s="231"/>
      <c r="E59" s="117" t="s">
        <v>26</v>
      </c>
      <c r="F59" s="118" t="s">
        <v>15</v>
      </c>
      <c r="G59" s="119"/>
      <c r="H59" s="232"/>
      <c r="I59" s="139">
        <f>I58*22/122</f>
        <v>276806.38</v>
      </c>
      <c r="J59" s="94"/>
      <c r="K59" s="54"/>
      <c r="L59" s="94"/>
      <c r="M59" s="54"/>
      <c r="N59" s="54"/>
      <c r="O59" s="54"/>
      <c r="P59" s="233"/>
      <c r="Q59" s="139"/>
      <c r="R59" s="234"/>
      <c r="S59" s="139"/>
      <c r="T59" s="232"/>
      <c r="U59" s="139"/>
      <c r="V59" s="310"/>
      <c r="W59" s="311"/>
      <c r="X59" s="94"/>
      <c r="Y59" s="94"/>
      <c r="Z59" s="82"/>
      <c r="AA59" s="82"/>
      <c r="AB59" s="212"/>
      <c r="AC59" s="212"/>
      <c r="AE59" s="35"/>
      <c r="AF59" s="30">
        <v>37141804.75</v>
      </c>
      <c r="AG59" s="22">
        <f t="shared" si="2"/>
        <v>36864998.369999997</v>
      </c>
    </row>
    <row r="60" spans="4:33" s="21" customFormat="1" ht="31.5" customHeight="1" x14ac:dyDescent="0.2">
      <c r="D60" s="235"/>
      <c r="E60" s="113" t="s">
        <v>27</v>
      </c>
      <c r="F60" s="125" t="s">
        <v>15</v>
      </c>
      <c r="G60" s="225"/>
      <c r="H60" s="236"/>
      <c r="I60" s="189">
        <f>ROUND(I58*0.975,2)</f>
        <v>1496641.76</v>
      </c>
      <c r="J60" s="158"/>
      <c r="K60" s="127"/>
      <c r="L60" s="158"/>
      <c r="M60" s="127"/>
      <c r="N60" s="54"/>
      <c r="O60" s="127"/>
      <c r="P60" s="83"/>
      <c r="Q60" s="115"/>
      <c r="R60" s="98"/>
      <c r="S60" s="115"/>
      <c r="T60" s="237"/>
      <c r="U60" s="115"/>
      <c r="V60" s="310"/>
      <c r="W60" s="311"/>
      <c r="X60" s="94"/>
      <c r="Y60" s="94"/>
      <c r="Z60" s="82"/>
      <c r="AA60" s="82"/>
      <c r="AB60" s="212"/>
      <c r="AC60" s="230"/>
      <c r="AE60" s="31"/>
      <c r="AF60" s="32"/>
      <c r="AG60" s="22"/>
    </row>
    <row r="61" spans="4:33" s="21" customFormat="1" ht="31.5" customHeight="1" thickBot="1" x14ac:dyDescent="0.25">
      <c r="D61" s="235"/>
      <c r="E61" s="130" t="s">
        <v>26</v>
      </c>
      <c r="F61" s="131" t="s">
        <v>15</v>
      </c>
      <c r="G61" s="119"/>
      <c r="H61" s="238"/>
      <c r="I61" s="239">
        <f>ROUND(I60*22/122,2)</f>
        <v>269886.21999999997</v>
      </c>
      <c r="J61" s="158"/>
      <c r="K61" s="135"/>
      <c r="L61" s="158"/>
      <c r="M61" s="135"/>
      <c r="N61" s="54"/>
      <c r="O61" s="135"/>
      <c r="P61" s="233"/>
      <c r="Q61" s="133"/>
      <c r="R61" s="234"/>
      <c r="S61" s="133"/>
      <c r="T61" s="240"/>
      <c r="U61" s="133"/>
      <c r="V61" s="310"/>
      <c r="W61" s="311"/>
      <c r="X61" s="94"/>
      <c r="Y61" s="94"/>
      <c r="Z61" s="82"/>
      <c r="AA61" s="82"/>
      <c r="AB61" s="212"/>
      <c r="AC61" s="212"/>
      <c r="AE61" s="31"/>
      <c r="AF61" s="32"/>
      <c r="AG61" s="22"/>
    </row>
    <row r="62" spans="4:33" s="6" customFormat="1" ht="44.25" customHeight="1" thickBot="1" x14ac:dyDescent="0.25">
      <c r="D62" s="312" t="s">
        <v>45</v>
      </c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  <c r="AA62" s="314"/>
      <c r="AB62" s="52"/>
      <c r="AC62" s="53"/>
      <c r="AD62" s="13"/>
      <c r="AG62" s="7"/>
    </row>
    <row r="63" spans="4:33" s="14" customFormat="1" ht="123.75" hidden="1" customHeight="1" thickBot="1" x14ac:dyDescent="0.35">
      <c r="D63" s="315" t="s">
        <v>3</v>
      </c>
      <c r="E63" s="316" t="s">
        <v>4</v>
      </c>
      <c r="F63" s="317" t="s">
        <v>5</v>
      </c>
      <c r="G63" s="318" t="s">
        <v>6</v>
      </c>
      <c r="H63" s="320" t="s">
        <v>7</v>
      </c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2"/>
      <c r="Z63" s="323" t="s">
        <v>8</v>
      </c>
      <c r="AA63" s="324"/>
      <c r="AB63" s="241"/>
      <c r="AC63" s="55"/>
      <c r="AG63" s="16"/>
    </row>
    <row r="64" spans="4:33" s="14" customFormat="1" ht="33.75" customHeight="1" x14ac:dyDescent="0.3">
      <c r="D64" s="315"/>
      <c r="E64" s="316"/>
      <c r="F64" s="317"/>
      <c r="G64" s="319"/>
      <c r="H64" s="325" t="s">
        <v>1</v>
      </c>
      <c r="I64" s="326"/>
      <c r="J64" s="327" t="s">
        <v>0</v>
      </c>
      <c r="K64" s="328"/>
      <c r="L64" s="329"/>
      <c r="M64" s="330"/>
      <c r="N64" s="331"/>
      <c r="O64" s="332"/>
      <c r="P64" s="333" t="s">
        <v>46</v>
      </c>
      <c r="Q64" s="334"/>
      <c r="R64" s="333" t="s">
        <v>47</v>
      </c>
      <c r="S64" s="334"/>
      <c r="T64" s="327" t="s">
        <v>48</v>
      </c>
      <c r="U64" s="335"/>
      <c r="V64" s="329" t="s">
        <v>49</v>
      </c>
      <c r="W64" s="330"/>
      <c r="X64" s="329" t="s">
        <v>50</v>
      </c>
      <c r="Y64" s="330"/>
      <c r="Z64" s="336" t="s">
        <v>9</v>
      </c>
      <c r="AA64" s="337"/>
      <c r="AB64" s="55"/>
      <c r="AC64" s="55"/>
      <c r="AG64" s="16"/>
    </row>
    <row r="65" spans="4:33" s="14" customFormat="1" ht="36.75" hidden="1" customHeight="1" x14ac:dyDescent="0.3">
      <c r="D65" s="315"/>
      <c r="E65" s="316"/>
      <c r="F65" s="317"/>
      <c r="G65" s="319"/>
      <c r="H65" s="342" t="s">
        <v>51</v>
      </c>
      <c r="I65" s="343"/>
      <c r="J65" s="289" t="s">
        <v>54</v>
      </c>
      <c r="K65" s="290"/>
      <c r="L65" s="301"/>
      <c r="M65" s="302"/>
      <c r="N65" s="303"/>
      <c r="O65" s="304"/>
      <c r="P65" s="287" t="s">
        <v>52</v>
      </c>
      <c r="Q65" s="288"/>
      <c r="R65" s="287" t="s">
        <v>53</v>
      </c>
      <c r="S65" s="288"/>
      <c r="T65" s="289" t="s">
        <v>54</v>
      </c>
      <c r="U65" s="290"/>
      <c r="V65" s="291" t="s">
        <v>55</v>
      </c>
      <c r="W65" s="292"/>
      <c r="X65" s="291" t="s">
        <v>56</v>
      </c>
      <c r="Y65" s="292"/>
      <c r="Z65" s="338"/>
      <c r="AA65" s="339"/>
      <c r="AB65" s="55"/>
      <c r="AC65" s="55"/>
      <c r="AG65" s="16"/>
    </row>
    <row r="66" spans="4:33" s="14" customFormat="1" ht="41.25" customHeight="1" thickBot="1" x14ac:dyDescent="0.35">
      <c r="D66" s="315"/>
      <c r="E66" s="316"/>
      <c r="F66" s="317"/>
      <c r="G66" s="319"/>
      <c r="H66" s="138" t="s">
        <v>12</v>
      </c>
      <c r="I66" s="139" t="s">
        <v>13</v>
      </c>
      <c r="J66" s="138" t="s">
        <v>12</v>
      </c>
      <c r="K66" s="139" t="s">
        <v>13</v>
      </c>
      <c r="L66" s="138"/>
      <c r="M66" s="139"/>
      <c r="N66" s="56"/>
      <c r="O66" s="57"/>
      <c r="P66" s="138" t="s">
        <v>12</v>
      </c>
      <c r="Q66" s="139" t="s">
        <v>13</v>
      </c>
      <c r="R66" s="138" t="s">
        <v>12</v>
      </c>
      <c r="S66" s="139" t="s">
        <v>13</v>
      </c>
      <c r="T66" s="138" t="s">
        <v>12</v>
      </c>
      <c r="U66" s="139" t="s">
        <v>13</v>
      </c>
      <c r="V66" s="138" t="s">
        <v>12</v>
      </c>
      <c r="W66" s="139" t="s">
        <v>13</v>
      </c>
      <c r="X66" s="56" t="s">
        <v>12</v>
      </c>
      <c r="Y66" s="57" t="s">
        <v>13</v>
      </c>
      <c r="Z66" s="340"/>
      <c r="AA66" s="341"/>
      <c r="AB66" s="55"/>
      <c r="AC66" s="55"/>
      <c r="AG66" s="16"/>
    </row>
    <row r="67" spans="4:33" s="14" customFormat="1" ht="19.5" thickBot="1" x14ac:dyDescent="0.35">
      <c r="D67" s="142">
        <v>1</v>
      </c>
      <c r="E67" s="243">
        <v>2</v>
      </c>
      <c r="F67" s="243">
        <v>3</v>
      </c>
      <c r="G67" s="145">
        <v>4</v>
      </c>
      <c r="H67" s="146">
        <v>11</v>
      </c>
      <c r="I67" s="205">
        <v>12</v>
      </c>
      <c r="J67" s="146">
        <v>17</v>
      </c>
      <c r="K67" s="203">
        <v>18</v>
      </c>
      <c r="L67" s="244"/>
      <c r="M67" s="242"/>
      <c r="N67" s="146"/>
      <c r="O67" s="205"/>
      <c r="P67" s="146">
        <v>13</v>
      </c>
      <c r="Q67" s="205">
        <v>14</v>
      </c>
      <c r="R67" s="146">
        <v>15</v>
      </c>
      <c r="S67" s="205">
        <v>16</v>
      </c>
      <c r="T67" s="146">
        <v>17</v>
      </c>
      <c r="U67" s="203">
        <v>18</v>
      </c>
      <c r="V67" s="244">
        <v>19</v>
      </c>
      <c r="W67" s="242">
        <v>20</v>
      </c>
      <c r="X67" s="146">
        <v>21</v>
      </c>
      <c r="Y67" s="242">
        <v>22</v>
      </c>
      <c r="Z67" s="293">
        <v>23</v>
      </c>
      <c r="AA67" s="294"/>
      <c r="AB67" s="55"/>
      <c r="AC67" s="55"/>
      <c r="AG67" s="16"/>
    </row>
    <row r="68" spans="4:33" s="36" customFormat="1" ht="31.5" customHeight="1" x14ac:dyDescent="0.2">
      <c r="D68" s="78"/>
      <c r="E68" s="75" t="s">
        <v>31</v>
      </c>
      <c r="F68" s="113"/>
      <c r="G68" s="153"/>
      <c r="H68" s="245"/>
      <c r="I68" s="84"/>
      <c r="J68" s="93"/>
      <c r="K68" s="84"/>
      <c r="L68" s="221"/>
      <c r="M68" s="84"/>
      <c r="N68" s="78"/>
      <c r="O68" s="246"/>
      <c r="P68" s="247"/>
      <c r="Q68" s="84"/>
      <c r="R68" s="248"/>
      <c r="S68" s="84"/>
      <c r="T68" s="93"/>
      <c r="U68" s="84"/>
      <c r="V68" s="221"/>
      <c r="W68" s="84"/>
      <c r="X68" s="78"/>
      <c r="Y68" s="246"/>
      <c r="Z68" s="295"/>
      <c r="AA68" s="296"/>
      <c r="AB68" s="128"/>
      <c r="AC68" s="128"/>
      <c r="AE68" s="20"/>
      <c r="AF68" s="23"/>
      <c r="AG68" s="37">
        <f>AF68-Y68-W68-U68-S68-Q68-O68-M68-K68-I68</f>
        <v>0</v>
      </c>
    </row>
    <row r="69" spans="4:33" s="36" customFormat="1" ht="31.5" customHeight="1" x14ac:dyDescent="0.2">
      <c r="D69" s="213">
        <v>146</v>
      </c>
      <c r="E69" s="214" t="s">
        <v>21</v>
      </c>
      <c r="F69" s="97" t="s">
        <v>22</v>
      </c>
      <c r="G69" s="163">
        <v>333</v>
      </c>
      <c r="H69" s="248">
        <v>74</v>
      </c>
      <c r="I69" s="84">
        <v>1320.16</v>
      </c>
      <c r="J69" s="211">
        <v>259</v>
      </c>
      <c r="K69" s="84">
        <v>4620.5600000000004</v>
      </c>
      <c r="L69" s="221"/>
      <c r="M69" s="84"/>
      <c r="N69" s="78"/>
      <c r="O69" s="246"/>
      <c r="P69" s="247"/>
      <c r="Q69" s="84"/>
      <c r="R69" s="249"/>
      <c r="S69" s="103"/>
      <c r="T69" s="211"/>
      <c r="U69" s="84"/>
      <c r="V69" s="221"/>
      <c r="W69" s="84"/>
      <c r="X69" s="78"/>
      <c r="Y69" s="246"/>
      <c r="Z69" s="297"/>
      <c r="AA69" s="298"/>
      <c r="AB69" s="128"/>
      <c r="AC69" s="128"/>
      <c r="AE69" s="20">
        <v>17.84</v>
      </c>
      <c r="AF69" s="23">
        <v>5940.72</v>
      </c>
      <c r="AG69" s="37">
        <f>AF69-Y69-W69-U69-S69-Q69-O69-M69-K69-I69</f>
        <v>0</v>
      </c>
    </row>
    <row r="70" spans="4:33" s="36" customFormat="1" ht="31.5" customHeight="1" x14ac:dyDescent="0.2">
      <c r="D70" s="213">
        <v>147</v>
      </c>
      <c r="E70" s="96" t="s">
        <v>32</v>
      </c>
      <c r="F70" s="97" t="s">
        <v>16</v>
      </c>
      <c r="G70" s="163">
        <v>16.72</v>
      </c>
      <c r="H70" s="245"/>
      <c r="I70" s="84"/>
      <c r="J70" s="93">
        <v>16.72</v>
      </c>
      <c r="K70" s="84">
        <v>63402.74</v>
      </c>
      <c r="L70" s="221"/>
      <c r="M70" s="84"/>
      <c r="N70" s="78"/>
      <c r="O70" s="246"/>
      <c r="P70" s="247"/>
      <c r="Q70" s="84"/>
      <c r="R70" s="245"/>
      <c r="S70" s="84"/>
      <c r="T70" s="93"/>
      <c r="U70" s="84"/>
      <c r="V70" s="221"/>
      <c r="W70" s="84"/>
      <c r="X70" s="78"/>
      <c r="Y70" s="246"/>
      <c r="Z70" s="297"/>
      <c r="AA70" s="298"/>
      <c r="AB70" s="128"/>
      <c r="AC70" s="128"/>
      <c r="AE70" s="20">
        <v>3792.03</v>
      </c>
      <c r="AF70" s="23">
        <v>63402.74</v>
      </c>
      <c r="AG70" s="37">
        <f>AF70-Y70-W70-U70-S70-Q70-O70-M70-K70-I70</f>
        <v>0</v>
      </c>
    </row>
    <row r="71" spans="4:33" s="36" customFormat="1" ht="31.5" customHeight="1" x14ac:dyDescent="0.2">
      <c r="D71" s="95"/>
      <c r="E71" s="106" t="s">
        <v>33</v>
      </c>
      <c r="F71" s="107" t="s">
        <v>15</v>
      </c>
      <c r="G71" s="170"/>
      <c r="H71" s="250"/>
      <c r="I71" s="115">
        <f>SUM(I68:I70)</f>
        <v>1320.16</v>
      </c>
      <c r="J71" s="93"/>
      <c r="K71" s="115">
        <f>SUM(K68:K70)</f>
        <v>68023.3</v>
      </c>
      <c r="L71" s="221"/>
      <c r="M71" s="84"/>
      <c r="N71" s="78"/>
      <c r="O71" s="246"/>
      <c r="P71" s="247"/>
      <c r="Q71" s="84"/>
      <c r="R71" s="251"/>
      <c r="S71" s="84"/>
      <c r="T71" s="93"/>
      <c r="U71" s="115"/>
      <c r="V71" s="221"/>
      <c r="W71" s="84"/>
      <c r="X71" s="78"/>
      <c r="Y71" s="246"/>
      <c r="Z71" s="297"/>
      <c r="AA71" s="298"/>
      <c r="AB71" s="128"/>
      <c r="AC71" s="128"/>
      <c r="AE71" s="20"/>
      <c r="AF71" s="27">
        <v>1403387.64</v>
      </c>
      <c r="AG71" s="37">
        <f>AF71-Y71-W71-U71-S71-Q71-O71-M71-K71-I71</f>
        <v>1334044.18</v>
      </c>
    </row>
    <row r="72" spans="4:33" s="36" customFormat="1" ht="31.5" customHeight="1" x14ac:dyDescent="0.2">
      <c r="D72" s="74"/>
      <c r="E72" s="75" t="s">
        <v>34</v>
      </c>
      <c r="F72" s="76"/>
      <c r="G72" s="172"/>
      <c r="H72" s="245"/>
      <c r="I72" s="84"/>
      <c r="J72" s="93"/>
      <c r="K72" s="252"/>
      <c r="L72" s="221"/>
      <c r="M72" s="84"/>
      <c r="N72" s="78"/>
      <c r="O72" s="246"/>
      <c r="P72" s="247"/>
      <c r="Q72" s="84"/>
      <c r="R72" s="248"/>
      <c r="S72" s="84"/>
      <c r="T72" s="93"/>
      <c r="U72" s="252"/>
      <c r="V72" s="221"/>
      <c r="W72" s="84"/>
      <c r="X72" s="78"/>
      <c r="Y72" s="246"/>
      <c r="Z72" s="297"/>
      <c r="AA72" s="298"/>
      <c r="AB72" s="128"/>
      <c r="AC72" s="128"/>
      <c r="AE72" s="20"/>
      <c r="AF72" s="27"/>
      <c r="AG72" s="37">
        <f>AF72-Y72-W72-U72-S72-Q72-O72-M72-K72-I72</f>
        <v>0</v>
      </c>
    </row>
    <row r="73" spans="4:33" s="36" customFormat="1" ht="31.5" customHeight="1" x14ac:dyDescent="0.2">
      <c r="D73" s="88">
        <v>152</v>
      </c>
      <c r="E73" s="214" t="s">
        <v>21</v>
      </c>
      <c r="F73" s="97" t="s">
        <v>22</v>
      </c>
      <c r="G73" s="163">
        <v>22974</v>
      </c>
      <c r="H73" s="253">
        <v>20874</v>
      </c>
      <c r="I73" s="84">
        <v>417897.48</v>
      </c>
      <c r="J73" s="92">
        <v>2100</v>
      </c>
      <c r="K73" s="84">
        <v>42042</v>
      </c>
      <c r="L73" s="128"/>
      <c r="M73" s="128"/>
      <c r="N73" s="78"/>
      <c r="O73" s="246"/>
      <c r="P73" s="98"/>
      <c r="Q73" s="103"/>
      <c r="R73" s="92"/>
      <c r="S73" s="84"/>
      <c r="T73" s="211"/>
      <c r="U73" s="252"/>
      <c r="V73" s="92"/>
      <c r="W73" s="84"/>
      <c r="X73" s="78"/>
      <c r="Y73" s="246"/>
      <c r="Z73" s="297"/>
      <c r="AA73" s="298"/>
      <c r="AB73" s="128"/>
      <c r="AC73" s="128"/>
      <c r="AE73" s="20">
        <v>20.02</v>
      </c>
      <c r="AF73" s="23">
        <v>459939.48</v>
      </c>
      <c r="AG73" s="37" t="e">
        <f>AF73-Y73-W73-U73-S73-Q73-O73-K73-#REF!-I73</f>
        <v>#REF!</v>
      </c>
    </row>
    <row r="74" spans="4:33" s="36" customFormat="1" ht="31.5" customHeight="1" x14ac:dyDescent="0.2">
      <c r="D74" s="88">
        <v>153</v>
      </c>
      <c r="E74" s="214" t="s">
        <v>23</v>
      </c>
      <c r="F74" s="97" t="s">
        <v>16</v>
      </c>
      <c r="G74" s="163">
        <v>9.6</v>
      </c>
      <c r="H74" s="154"/>
      <c r="I74" s="84"/>
      <c r="J74" s="254">
        <v>9.6</v>
      </c>
      <c r="K74" s="84">
        <v>36403.39</v>
      </c>
      <c r="L74" s="128"/>
      <c r="M74" s="128"/>
      <c r="N74" s="78"/>
      <c r="O74" s="246"/>
      <c r="P74" s="255"/>
      <c r="Q74" s="103"/>
      <c r="R74" s="254"/>
      <c r="S74" s="84"/>
      <c r="T74" s="211"/>
      <c r="U74" s="252"/>
      <c r="V74" s="254"/>
      <c r="W74" s="84"/>
      <c r="X74" s="78"/>
      <c r="Y74" s="246"/>
      <c r="Z74" s="297"/>
      <c r="AA74" s="298"/>
      <c r="AB74" s="128"/>
      <c r="AC74" s="128"/>
      <c r="AE74" s="20">
        <v>3792.02</v>
      </c>
      <c r="AF74" s="23">
        <v>36403.39</v>
      </c>
      <c r="AG74" s="37" t="e">
        <f>AF74-Y74-W74-U74-S74-Q74-O74-K74-#REF!-I74</f>
        <v>#REF!</v>
      </c>
    </row>
    <row r="75" spans="4:33" s="36" customFormat="1" ht="31.5" hidden="1" customHeight="1" x14ac:dyDescent="0.2">
      <c r="D75" s="88">
        <v>154</v>
      </c>
      <c r="E75" s="96" t="s">
        <v>57</v>
      </c>
      <c r="F75" s="97" t="s">
        <v>58</v>
      </c>
      <c r="G75" s="163">
        <v>1</v>
      </c>
      <c r="H75" s="256"/>
      <c r="I75" s="84"/>
      <c r="J75" s="211"/>
      <c r="K75" s="252"/>
      <c r="L75" s="221"/>
      <c r="M75" s="84"/>
      <c r="N75" s="78"/>
      <c r="O75" s="246"/>
      <c r="P75" s="92"/>
      <c r="Q75" s="84"/>
      <c r="R75" s="248"/>
      <c r="S75" s="84"/>
      <c r="T75" s="211"/>
      <c r="U75" s="252"/>
      <c r="V75" s="221"/>
      <c r="W75" s="84"/>
      <c r="X75" s="78"/>
      <c r="Y75" s="246"/>
      <c r="Z75" s="297"/>
      <c r="AA75" s="298"/>
      <c r="AB75" s="128"/>
      <c r="AC75" s="128"/>
      <c r="AE75" s="20">
        <v>1282160.74</v>
      </c>
      <c r="AF75" s="23">
        <v>1282160.74</v>
      </c>
      <c r="AG75" s="37">
        <f t="shared" ref="AG75:AG82" si="3">AF75-Y75-W75-U75-S75-Q75-O75-M75-K75-I75</f>
        <v>1282160.74</v>
      </c>
    </row>
    <row r="76" spans="4:33" s="36" customFormat="1" ht="31.5" hidden="1" customHeight="1" x14ac:dyDescent="0.2">
      <c r="D76" s="88">
        <v>155</v>
      </c>
      <c r="E76" s="96" t="s">
        <v>59</v>
      </c>
      <c r="F76" s="97" t="s">
        <v>58</v>
      </c>
      <c r="G76" s="163">
        <v>1</v>
      </c>
      <c r="H76" s="256"/>
      <c r="I76" s="84"/>
      <c r="J76" s="211"/>
      <c r="K76" s="252"/>
      <c r="L76" s="221"/>
      <c r="M76" s="84"/>
      <c r="N76" s="78"/>
      <c r="O76" s="84"/>
      <c r="P76" s="92"/>
      <c r="Q76" s="84"/>
      <c r="R76" s="248"/>
      <c r="S76" s="84"/>
      <c r="T76" s="211"/>
      <c r="U76" s="252"/>
      <c r="V76" s="221"/>
      <c r="W76" s="84"/>
      <c r="X76" s="78"/>
      <c r="Y76" s="84"/>
      <c r="Z76" s="297"/>
      <c r="AA76" s="298"/>
      <c r="AB76" s="128"/>
      <c r="AC76" s="128"/>
      <c r="AE76" s="20">
        <v>485327.46</v>
      </c>
      <c r="AF76" s="23">
        <v>485327.46</v>
      </c>
      <c r="AG76" s="37">
        <f t="shared" si="3"/>
        <v>485327.46</v>
      </c>
    </row>
    <row r="77" spans="4:33" s="36" customFormat="1" ht="31.5" hidden="1" customHeight="1" x14ac:dyDescent="0.2">
      <c r="D77" s="88">
        <v>156</v>
      </c>
      <c r="E77" s="96" t="s">
        <v>60</v>
      </c>
      <c r="F77" s="97" t="s">
        <v>58</v>
      </c>
      <c r="G77" s="163">
        <v>1</v>
      </c>
      <c r="H77" s="256"/>
      <c r="I77" s="84"/>
      <c r="J77" s="211"/>
      <c r="K77" s="252"/>
      <c r="L77" s="221"/>
      <c r="M77" s="84"/>
      <c r="N77" s="78"/>
      <c r="O77" s="84"/>
      <c r="P77" s="92"/>
      <c r="Q77" s="84"/>
      <c r="R77" s="248"/>
      <c r="S77" s="84"/>
      <c r="T77" s="211"/>
      <c r="U77" s="252"/>
      <c r="V77" s="221"/>
      <c r="W77" s="84"/>
      <c r="X77" s="78"/>
      <c r="Y77" s="84"/>
      <c r="Z77" s="297"/>
      <c r="AA77" s="298"/>
      <c r="AB77" s="128"/>
      <c r="AC77" s="128"/>
      <c r="AE77" s="20">
        <v>1281915.42</v>
      </c>
      <c r="AF77" s="23">
        <v>1281915.42</v>
      </c>
      <c r="AG77" s="37">
        <f t="shared" si="3"/>
        <v>1281915.42</v>
      </c>
    </row>
    <row r="78" spans="4:33" s="36" customFormat="1" ht="31.5" hidden="1" customHeight="1" x14ac:dyDescent="0.2">
      <c r="D78" s="88">
        <v>157</v>
      </c>
      <c r="E78" s="96" t="s">
        <v>61</v>
      </c>
      <c r="F78" s="97" t="s">
        <v>58</v>
      </c>
      <c r="G78" s="163">
        <v>1</v>
      </c>
      <c r="H78" s="256"/>
      <c r="I78" s="84"/>
      <c r="J78" s="211"/>
      <c r="K78" s="252"/>
      <c r="L78" s="221"/>
      <c r="M78" s="84"/>
      <c r="N78" s="78"/>
      <c r="O78" s="84"/>
      <c r="P78" s="92"/>
      <c r="Q78" s="84"/>
      <c r="R78" s="248"/>
      <c r="S78" s="84"/>
      <c r="T78" s="211"/>
      <c r="U78" s="252"/>
      <c r="V78" s="221"/>
      <c r="W78" s="84"/>
      <c r="X78" s="78"/>
      <c r="Y78" s="84"/>
      <c r="Z78" s="297"/>
      <c r="AA78" s="298"/>
      <c r="AB78" s="128"/>
      <c r="AC78" s="128"/>
      <c r="AE78" s="20">
        <v>890016.16</v>
      </c>
      <c r="AF78" s="23">
        <v>890016.16</v>
      </c>
      <c r="AG78" s="37">
        <f t="shared" si="3"/>
        <v>890016.16</v>
      </c>
    </row>
    <row r="79" spans="4:33" s="36" customFormat="1" ht="39" hidden="1" customHeight="1" x14ac:dyDescent="0.2">
      <c r="D79" s="88">
        <v>158</v>
      </c>
      <c r="E79" s="96" t="s">
        <v>62</v>
      </c>
      <c r="F79" s="97" t="s">
        <v>58</v>
      </c>
      <c r="G79" s="163">
        <v>1</v>
      </c>
      <c r="H79" s="256"/>
      <c r="I79" s="84"/>
      <c r="J79" s="211"/>
      <c r="K79" s="252"/>
      <c r="L79" s="221"/>
      <c r="M79" s="84"/>
      <c r="N79" s="78"/>
      <c r="O79" s="84"/>
      <c r="P79" s="92"/>
      <c r="Q79" s="84"/>
      <c r="R79" s="248"/>
      <c r="S79" s="84"/>
      <c r="T79" s="211"/>
      <c r="U79" s="252"/>
      <c r="V79" s="221"/>
      <c r="W79" s="84"/>
      <c r="X79" s="78"/>
      <c r="Y79" s="84"/>
      <c r="Z79" s="297"/>
      <c r="AA79" s="298"/>
      <c r="AB79" s="128"/>
      <c r="AC79" s="128"/>
      <c r="AE79" s="20">
        <v>984147.22</v>
      </c>
      <c r="AF79" s="23">
        <v>984147.22</v>
      </c>
      <c r="AG79" s="37">
        <f t="shared" si="3"/>
        <v>984147.22</v>
      </c>
    </row>
    <row r="80" spans="4:33" s="36" customFormat="1" ht="31.5" hidden="1" customHeight="1" x14ac:dyDescent="0.2">
      <c r="D80" s="88">
        <v>159</v>
      </c>
      <c r="E80" s="257" t="s">
        <v>63</v>
      </c>
      <c r="F80" s="97" t="s">
        <v>20</v>
      </c>
      <c r="G80" s="163">
        <v>2</v>
      </c>
      <c r="H80" s="256"/>
      <c r="I80" s="84"/>
      <c r="J80" s="211"/>
      <c r="K80" s="115"/>
      <c r="L80" s="221"/>
      <c r="M80" s="84"/>
      <c r="N80" s="78"/>
      <c r="O80" s="84"/>
      <c r="P80" s="92"/>
      <c r="Q80" s="115"/>
      <c r="R80" s="92"/>
      <c r="S80" s="115"/>
      <c r="T80" s="211"/>
      <c r="U80" s="115"/>
      <c r="V80" s="221"/>
      <c r="W80" s="84"/>
      <c r="X80" s="78"/>
      <c r="Y80" s="84"/>
      <c r="Z80" s="297"/>
      <c r="AA80" s="298"/>
      <c r="AB80" s="128"/>
      <c r="AC80" s="128"/>
      <c r="AE80" s="38">
        <v>67433.89</v>
      </c>
      <c r="AF80" s="23">
        <v>134867.78</v>
      </c>
      <c r="AG80" s="37">
        <f t="shared" si="3"/>
        <v>134867.78</v>
      </c>
    </row>
    <row r="81" spans="4:33" s="36" customFormat="1" ht="31.5" hidden="1" customHeight="1" x14ac:dyDescent="0.2">
      <c r="D81" s="88">
        <v>160</v>
      </c>
      <c r="E81" s="96" t="s">
        <v>64</v>
      </c>
      <c r="F81" s="97" t="s">
        <v>58</v>
      </c>
      <c r="G81" s="163">
        <v>3</v>
      </c>
      <c r="H81" s="256"/>
      <c r="I81" s="115"/>
      <c r="J81" s="126"/>
      <c r="K81" s="115"/>
      <c r="L81" s="221"/>
      <c r="M81" s="84"/>
      <c r="N81" s="78"/>
      <c r="O81" s="84"/>
      <c r="P81" s="92"/>
      <c r="Q81" s="115"/>
      <c r="R81" s="92"/>
      <c r="S81" s="115"/>
      <c r="T81" s="126"/>
      <c r="U81" s="115"/>
      <c r="V81" s="221"/>
      <c r="W81" s="84"/>
      <c r="X81" s="78"/>
      <c r="Y81" s="84"/>
      <c r="Z81" s="297"/>
      <c r="AA81" s="298"/>
      <c r="AB81" s="128"/>
      <c r="AC81" s="128"/>
      <c r="AE81" s="38">
        <v>126205.47</v>
      </c>
      <c r="AF81" s="23">
        <v>378616.41</v>
      </c>
      <c r="AG81" s="37">
        <f t="shared" si="3"/>
        <v>378616.41</v>
      </c>
    </row>
    <row r="82" spans="4:33" s="36" customFormat="1" ht="31.5" customHeight="1" x14ac:dyDescent="0.2">
      <c r="D82" s="74"/>
      <c r="E82" s="258" t="s">
        <v>44</v>
      </c>
      <c r="F82" s="76"/>
      <c r="G82" s="172"/>
      <c r="H82" s="256"/>
      <c r="I82" s="84"/>
      <c r="J82" s="126"/>
      <c r="K82" s="84"/>
      <c r="L82" s="78"/>
      <c r="M82" s="84"/>
      <c r="N82" s="221"/>
      <c r="O82" s="84"/>
      <c r="P82" s="92"/>
      <c r="Q82" s="163"/>
      <c r="R82" s="92"/>
      <c r="S82" s="84"/>
      <c r="T82" s="126"/>
      <c r="U82" s="84"/>
      <c r="V82" s="78"/>
      <c r="W82" s="84"/>
      <c r="X82" s="221"/>
      <c r="Y82" s="84"/>
      <c r="Z82" s="297"/>
      <c r="AA82" s="298"/>
      <c r="AB82" s="128"/>
      <c r="AC82" s="128"/>
      <c r="AE82" s="20"/>
      <c r="AF82" s="27"/>
      <c r="AG82" s="37">
        <f t="shared" si="3"/>
        <v>0</v>
      </c>
    </row>
    <row r="83" spans="4:33" s="36" customFormat="1" ht="31.5" customHeight="1" x14ac:dyDescent="0.2">
      <c r="D83" s="88">
        <v>163</v>
      </c>
      <c r="E83" s="214" t="s">
        <v>21</v>
      </c>
      <c r="F83" s="97" t="s">
        <v>22</v>
      </c>
      <c r="G83" s="163">
        <v>92</v>
      </c>
      <c r="H83" s="256"/>
      <c r="I83" s="84"/>
      <c r="J83" s="259">
        <v>92</v>
      </c>
      <c r="K83" s="84">
        <f>2949.52</f>
        <v>2949.52</v>
      </c>
      <c r="L83" s="221"/>
      <c r="M83" s="84"/>
      <c r="N83" s="128"/>
      <c r="O83" s="128"/>
      <c r="P83" s="247"/>
      <c r="Q83" s="84"/>
      <c r="R83" s="255"/>
      <c r="S83" s="103"/>
      <c r="T83" s="211"/>
      <c r="U83" s="84"/>
      <c r="V83" s="221"/>
      <c r="W83" s="84"/>
      <c r="X83" s="259"/>
      <c r="Y83" s="84"/>
      <c r="Z83" s="297"/>
      <c r="AA83" s="298"/>
      <c r="AB83" s="128"/>
      <c r="AC83" s="128"/>
      <c r="AE83" s="20">
        <v>32.06</v>
      </c>
      <c r="AF83" s="23">
        <v>2949.52</v>
      </c>
      <c r="AG83" s="37" t="e">
        <f>AF83-Y83-W83-U83-S83-Q83-K83-M83-#REF!-I83</f>
        <v>#REF!</v>
      </c>
    </row>
    <row r="84" spans="4:33" s="36" customFormat="1" ht="31.5" customHeight="1" x14ac:dyDescent="0.2">
      <c r="D84" s="88">
        <v>164</v>
      </c>
      <c r="E84" s="214" t="s">
        <v>23</v>
      </c>
      <c r="F84" s="97" t="s">
        <v>16</v>
      </c>
      <c r="G84" s="163">
        <v>5.12</v>
      </c>
      <c r="H84" s="92"/>
      <c r="I84" s="163"/>
      <c r="J84" s="259">
        <v>5.12</v>
      </c>
      <c r="K84" s="84">
        <f>19415.14</f>
        <v>19415.14</v>
      </c>
      <c r="L84" s="221"/>
      <c r="M84" s="84"/>
      <c r="N84" s="128"/>
      <c r="O84" s="128"/>
      <c r="P84" s="247"/>
      <c r="Q84" s="84"/>
      <c r="R84" s="260"/>
      <c r="S84" s="84"/>
      <c r="T84" s="93"/>
      <c r="U84" s="84"/>
      <c r="V84" s="221"/>
      <c r="W84" s="84"/>
      <c r="X84" s="259"/>
      <c r="Y84" s="84"/>
      <c r="Z84" s="297"/>
      <c r="AA84" s="298"/>
      <c r="AB84" s="128"/>
      <c r="AC84" s="128"/>
      <c r="AE84" s="20">
        <v>3792.02</v>
      </c>
      <c r="AF84" s="23">
        <v>19415.14</v>
      </c>
      <c r="AG84" s="37" t="e">
        <f>AF84-Y84-W84-U84-S84-Q84-K84-M84-#REF!-I84</f>
        <v>#REF!</v>
      </c>
    </row>
    <row r="85" spans="4:33" s="36" customFormat="1" ht="31.5" customHeight="1" x14ac:dyDescent="0.2">
      <c r="D85" s="88">
        <v>165</v>
      </c>
      <c r="E85" s="214" t="s">
        <v>65</v>
      </c>
      <c r="F85" s="97" t="s">
        <v>16</v>
      </c>
      <c r="G85" s="163">
        <v>27.6</v>
      </c>
      <c r="H85" s="92"/>
      <c r="I85" s="163"/>
      <c r="J85" s="259">
        <v>27.6</v>
      </c>
      <c r="K85" s="84">
        <v>23483.18</v>
      </c>
      <c r="L85" s="221"/>
      <c r="M85" s="84"/>
      <c r="N85" s="128"/>
      <c r="O85" s="128"/>
      <c r="P85" s="247"/>
      <c r="Q85" s="84"/>
      <c r="R85" s="92"/>
      <c r="S85" s="84"/>
      <c r="T85" s="93"/>
      <c r="U85" s="84"/>
      <c r="V85" s="221"/>
      <c r="W85" s="84"/>
      <c r="X85" s="259"/>
      <c r="Y85" s="84"/>
      <c r="Z85" s="297"/>
      <c r="AA85" s="298"/>
      <c r="AB85" s="128"/>
      <c r="AC85" s="128"/>
      <c r="AE85" s="20">
        <v>850.84</v>
      </c>
      <c r="AF85" s="23">
        <v>23483.18</v>
      </c>
      <c r="AG85" s="37" t="e">
        <f>AF85-Y85-W85-U85-S85-Q85-K85-M85-#REF!-I85</f>
        <v>#REF!</v>
      </c>
    </row>
    <row r="86" spans="4:33" s="36" customFormat="1" ht="31.5" customHeight="1" x14ac:dyDescent="0.2">
      <c r="D86" s="95"/>
      <c r="E86" s="106" t="s">
        <v>35</v>
      </c>
      <c r="F86" s="107" t="s">
        <v>15</v>
      </c>
      <c r="G86" s="170"/>
      <c r="H86" s="92"/>
      <c r="I86" s="115">
        <f>SUM(I73:I85)</f>
        <v>417897.48</v>
      </c>
      <c r="J86" s="93"/>
      <c r="K86" s="115">
        <f>K73+K74+K83+K84+K85</f>
        <v>124293.23</v>
      </c>
      <c r="L86" s="221"/>
      <c r="M86" s="115"/>
      <c r="N86" s="151"/>
      <c r="O86" s="115"/>
      <c r="P86" s="247"/>
      <c r="Q86" s="115"/>
      <c r="R86" s="92"/>
      <c r="S86" s="115"/>
      <c r="T86" s="93"/>
      <c r="U86" s="115"/>
      <c r="V86" s="221"/>
      <c r="W86" s="115"/>
      <c r="X86" s="151"/>
      <c r="Y86" s="115"/>
      <c r="Z86" s="297"/>
      <c r="AA86" s="298"/>
      <c r="AB86" s="128"/>
      <c r="AC86" s="128"/>
      <c r="AE86" s="20"/>
      <c r="AF86" s="27">
        <v>13111831.08</v>
      </c>
      <c r="AG86" s="37">
        <f>AF86-Y86-W86-U86-S86-Q86-O86-M86-K86-I86</f>
        <v>12569640.369999999</v>
      </c>
    </row>
    <row r="87" spans="4:33" s="36" customFormat="1" ht="31.5" customHeight="1" x14ac:dyDescent="0.2">
      <c r="D87" s="112"/>
      <c r="E87" s="113" t="s">
        <v>25</v>
      </c>
      <c r="F87" s="107" t="s">
        <v>15</v>
      </c>
      <c r="G87" s="178"/>
      <c r="H87" s="78"/>
      <c r="I87" s="115">
        <f>I71+I86</f>
        <v>419217.64</v>
      </c>
      <c r="J87" s="93"/>
      <c r="K87" s="115">
        <f>K71+K86</f>
        <v>192316.53</v>
      </c>
      <c r="L87" s="221"/>
      <c r="M87" s="115"/>
      <c r="N87" s="151"/>
      <c r="O87" s="115"/>
      <c r="P87" s="247"/>
      <c r="Q87" s="115"/>
      <c r="R87" s="92"/>
      <c r="S87" s="115"/>
      <c r="T87" s="93"/>
      <c r="U87" s="115"/>
      <c r="V87" s="221"/>
      <c r="W87" s="115"/>
      <c r="X87" s="151"/>
      <c r="Y87" s="115"/>
      <c r="Z87" s="297"/>
      <c r="AA87" s="298"/>
      <c r="AB87" s="128"/>
      <c r="AC87" s="261"/>
      <c r="AE87" s="28"/>
      <c r="AF87" s="26">
        <v>221760709</v>
      </c>
      <c r="AG87" s="37">
        <f>AF87-Y87-W87-U87-S87-Q87-O87-M87-K87-I87</f>
        <v>221149174.83000001</v>
      </c>
    </row>
    <row r="88" spans="4:33" s="36" customFormat="1" ht="31.5" customHeight="1" thickBot="1" x14ac:dyDescent="0.25">
      <c r="D88" s="231"/>
      <c r="E88" s="117" t="s">
        <v>26</v>
      </c>
      <c r="F88" s="118" t="s">
        <v>15</v>
      </c>
      <c r="G88" s="184"/>
      <c r="H88" s="132"/>
      <c r="I88" s="262">
        <f>I87*22/122</f>
        <v>75596.62</v>
      </c>
      <c r="J88" s="263"/>
      <c r="K88" s="262">
        <f>K87*22/122</f>
        <v>34680.03</v>
      </c>
      <c r="L88" s="264"/>
      <c r="M88" s="262"/>
      <c r="N88" s="132"/>
      <c r="O88" s="262"/>
      <c r="P88" s="124"/>
      <c r="Q88" s="262"/>
      <c r="R88" s="124"/>
      <c r="S88" s="262"/>
      <c r="T88" s="263"/>
      <c r="U88" s="262"/>
      <c r="V88" s="264"/>
      <c r="W88" s="262"/>
      <c r="X88" s="132"/>
      <c r="Y88" s="262"/>
      <c r="Z88" s="297"/>
      <c r="AA88" s="298"/>
      <c r="AB88" s="128"/>
      <c r="AC88" s="128"/>
      <c r="AE88" s="29"/>
      <c r="AF88" s="30">
        <v>39989636.049999997</v>
      </c>
      <c r="AG88" s="37">
        <f>AF88-Y88-W88-U88-S88-Q88-O88-M88-K88-I88</f>
        <v>39879359.399999999</v>
      </c>
    </row>
    <row r="89" spans="4:33" s="36" customFormat="1" ht="31.5" customHeight="1" x14ac:dyDescent="0.2">
      <c r="D89" s="112"/>
      <c r="E89" s="113" t="s">
        <v>27</v>
      </c>
      <c r="F89" s="125" t="s">
        <v>15</v>
      </c>
      <c r="G89" s="178"/>
      <c r="H89" s="92"/>
      <c r="I89" s="115">
        <f>ROUND(I87*0.975,2)</f>
        <v>408737.2</v>
      </c>
      <c r="J89" s="237"/>
      <c r="K89" s="115">
        <f>ROUND(K87*0.975,2)</f>
        <v>187508.62</v>
      </c>
      <c r="L89" s="237"/>
      <c r="M89" s="115"/>
      <c r="N89" s="237"/>
      <c r="O89" s="115"/>
      <c r="P89" s="92"/>
      <c r="Q89" s="115"/>
      <c r="R89" s="98"/>
      <c r="S89" s="115"/>
      <c r="T89" s="237"/>
      <c r="U89" s="115"/>
      <c r="V89" s="237"/>
      <c r="W89" s="115"/>
      <c r="X89" s="237"/>
      <c r="Y89" s="115"/>
      <c r="Z89" s="297"/>
      <c r="AA89" s="298"/>
      <c r="AB89" s="128"/>
      <c r="AC89" s="261"/>
      <c r="AE89" s="31"/>
      <c r="AF89" s="32"/>
      <c r="AG89" s="37"/>
    </row>
    <row r="90" spans="4:33" s="36" customFormat="1" ht="31.5" customHeight="1" thickBot="1" x14ac:dyDescent="0.25">
      <c r="D90" s="265"/>
      <c r="E90" s="266" t="s">
        <v>26</v>
      </c>
      <c r="F90" s="267" t="s">
        <v>15</v>
      </c>
      <c r="G90" s="268"/>
      <c r="H90" s="269"/>
      <c r="I90" s="239">
        <f>ROUND(I89*22/122,2)</f>
        <v>73706.710000000006</v>
      </c>
      <c r="J90" s="270"/>
      <c r="K90" s="239">
        <f>ROUND(K89*22/122,2)</f>
        <v>33813.03</v>
      </c>
      <c r="L90" s="270"/>
      <c r="M90" s="239"/>
      <c r="N90" s="270"/>
      <c r="O90" s="239"/>
      <c r="P90" s="269"/>
      <c r="Q90" s="239"/>
      <c r="R90" s="271"/>
      <c r="S90" s="239"/>
      <c r="T90" s="270"/>
      <c r="U90" s="239"/>
      <c r="V90" s="270"/>
      <c r="W90" s="239"/>
      <c r="X90" s="270"/>
      <c r="Y90" s="239"/>
      <c r="Z90" s="299"/>
      <c r="AA90" s="300"/>
      <c r="AB90" s="128"/>
      <c r="AC90" s="128"/>
      <c r="AE90" s="31"/>
      <c r="AF90" s="32"/>
      <c r="AG90" s="37"/>
    </row>
    <row r="91" spans="4:33" ht="33" customHeight="1" thickBot="1" x14ac:dyDescent="0.35">
      <c r="D91" s="282" t="s">
        <v>68</v>
      </c>
      <c r="E91" s="283"/>
      <c r="F91" s="283"/>
      <c r="G91" s="283"/>
      <c r="H91" s="283"/>
      <c r="I91" s="283"/>
      <c r="J91" s="283"/>
      <c r="K91" s="284"/>
      <c r="L91" s="49"/>
      <c r="M91" s="50"/>
      <c r="N91" s="49"/>
      <c r="O91" s="50"/>
      <c r="P91" s="49"/>
      <c r="Q91" s="50"/>
      <c r="R91" s="49"/>
      <c r="S91" s="50"/>
      <c r="T91" s="50"/>
      <c r="U91" s="49"/>
      <c r="V91" s="49"/>
      <c r="W91" s="49"/>
      <c r="X91" s="49"/>
      <c r="Y91" s="49"/>
      <c r="Z91" s="49"/>
      <c r="AA91" s="49"/>
      <c r="AB91" s="49"/>
      <c r="AC91" s="49"/>
    </row>
    <row r="92" spans="4:33" ht="29.25" customHeight="1" thickBot="1" x14ac:dyDescent="0.35">
      <c r="D92" s="273"/>
      <c r="E92" s="285" t="s">
        <v>25</v>
      </c>
      <c r="F92" s="285"/>
      <c r="G92" s="286"/>
      <c r="H92" s="274"/>
      <c r="I92" s="275">
        <f>I41+I60+I89</f>
        <v>2306003.64</v>
      </c>
      <c r="J92" s="276"/>
      <c r="K92" s="275">
        <f>K23+K41+K89</f>
        <v>1607682.28</v>
      </c>
      <c r="L92" s="49"/>
      <c r="M92" s="50"/>
      <c r="N92" s="49"/>
      <c r="O92" s="50"/>
      <c r="P92" s="49"/>
      <c r="Q92" s="50"/>
      <c r="R92" s="49"/>
      <c r="S92" s="50"/>
      <c r="T92" s="50"/>
      <c r="U92" s="49"/>
      <c r="V92" s="49"/>
      <c r="W92" s="49"/>
      <c r="X92" s="49"/>
      <c r="Y92" s="49"/>
      <c r="Z92" s="49"/>
      <c r="AA92" s="49"/>
      <c r="AB92" s="49"/>
      <c r="AC92" s="272"/>
    </row>
    <row r="93" spans="4:33" ht="21.75" customHeight="1" thickBot="1" x14ac:dyDescent="0.35">
      <c r="D93" s="277"/>
      <c r="E93" s="285" t="s">
        <v>26</v>
      </c>
      <c r="F93" s="285"/>
      <c r="G93" s="286"/>
      <c r="H93" s="278"/>
      <c r="I93" s="279">
        <f>I92/1.22*0.22</f>
        <v>415836.72</v>
      </c>
      <c r="J93" s="280"/>
      <c r="K93" s="279">
        <f>K92/1.22*0.22</f>
        <v>289909.92</v>
      </c>
      <c r="L93" s="49"/>
      <c r="M93" s="50"/>
      <c r="N93" s="49"/>
      <c r="O93" s="50"/>
      <c r="P93" s="49"/>
      <c r="Q93" s="50"/>
      <c r="R93" s="49"/>
      <c r="S93" s="50"/>
      <c r="T93" s="50"/>
      <c r="U93" s="49"/>
      <c r="V93" s="49"/>
      <c r="W93" s="49"/>
      <c r="X93" s="49"/>
      <c r="Y93" s="49"/>
      <c r="Z93" s="49"/>
      <c r="AA93" s="49"/>
      <c r="AB93" s="49"/>
      <c r="AC93" s="50"/>
    </row>
    <row r="95" spans="4:33" ht="20.25" x14ac:dyDescent="0.3">
      <c r="AB95" s="41"/>
      <c r="AC95" s="42"/>
    </row>
    <row r="97" spans="15:29" ht="20.25" x14ac:dyDescent="0.3">
      <c r="O97" s="389"/>
      <c r="P97" s="389"/>
      <c r="Q97" s="389"/>
      <c r="R97" s="389"/>
      <c r="S97" s="389"/>
      <c r="T97" s="389"/>
      <c r="U97" s="389"/>
      <c r="V97" s="389"/>
      <c r="W97" s="389"/>
      <c r="X97" s="389"/>
      <c r="Y97" s="389"/>
      <c r="Z97" s="389"/>
      <c r="AA97" s="389"/>
      <c r="AB97" s="389"/>
      <c r="AC97" s="42"/>
    </row>
  </sheetData>
  <mergeCells count="117">
    <mergeCell ref="D5:K5"/>
    <mergeCell ref="D6:K7"/>
    <mergeCell ref="O97:AB97"/>
    <mergeCell ref="D9:Y9"/>
    <mergeCell ref="D10:D13"/>
    <mergeCell ref="E10:E13"/>
    <mergeCell ref="F10:F13"/>
    <mergeCell ref="G10:G13"/>
    <mergeCell ref="H10:W10"/>
    <mergeCell ref="X10:Y10"/>
    <mergeCell ref="H11:I11"/>
    <mergeCell ref="J11:K11"/>
    <mergeCell ref="L11:M11"/>
    <mergeCell ref="N11:O11"/>
    <mergeCell ref="P11:Q11"/>
    <mergeCell ref="R11:S11"/>
    <mergeCell ref="T11:U11"/>
    <mergeCell ref="V11:W11"/>
    <mergeCell ref="X11:Y13"/>
    <mergeCell ref="H12:I12"/>
    <mergeCell ref="J12:K12"/>
    <mergeCell ref="N12:O12"/>
    <mergeCell ref="P12:Q12"/>
    <mergeCell ref="R12:S12"/>
    <mergeCell ref="T12:U12"/>
    <mergeCell ref="V12:W12"/>
    <mergeCell ref="L12:M12"/>
    <mergeCell ref="X14:Y14"/>
    <mergeCell ref="X15:Y24"/>
    <mergeCell ref="D26:D29"/>
    <mergeCell ref="E26:E29"/>
    <mergeCell ref="F26:F29"/>
    <mergeCell ref="G26:G29"/>
    <mergeCell ref="H26:AC26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D25:K25"/>
    <mergeCell ref="AD27:AD29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31:AD42"/>
    <mergeCell ref="D43:W43"/>
    <mergeCell ref="H46:I46"/>
    <mergeCell ref="J46:K46"/>
    <mergeCell ref="L46:M46"/>
    <mergeCell ref="N46:O46"/>
    <mergeCell ref="P46:Q46"/>
    <mergeCell ref="R46:S46"/>
    <mergeCell ref="T46:U46"/>
    <mergeCell ref="X46:Y46"/>
    <mergeCell ref="D44:D47"/>
    <mergeCell ref="E44:E47"/>
    <mergeCell ref="F44:F47"/>
    <mergeCell ref="G44:G47"/>
    <mergeCell ref="H44:U44"/>
    <mergeCell ref="H45:I45"/>
    <mergeCell ref="J45:K45"/>
    <mergeCell ref="L45:M45"/>
    <mergeCell ref="N45:O45"/>
    <mergeCell ref="P45:Q45"/>
    <mergeCell ref="R45:S45"/>
    <mergeCell ref="T45:U45"/>
    <mergeCell ref="V45:W47"/>
    <mergeCell ref="V44:W44"/>
    <mergeCell ref="V48:W48"/>
    <mergeCell ref="X45:Y45"/>
    <mergeCell ref="AB48:AC48"/>
    <mergeCell ref="V49:W61"/>
    <mergeCell ref="D62:AA62"/>
    <mergeCell ref="D63:D66"/>
    <mergeCell ref="E63:E66"/>
    <mergeCell ref="F63:F66"/>
    <mergeCell ref="G63:G66"/>
    <mergeCell ref="H63:Y63"/>
    <mergeCell ref="Z63:AA63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6"/>
    <mergeCell ref="H65:I65"/>
    <mergeCell ref="D91:K91"/>
    <mergeCell ref="E92:G92"/>
    <mergeCell ref="E93:G93"/>
    <mergeCell ref="R65:S65"/>
    <mergeCell ref="T65:U65"/>
    <mergeCell ref="V65:W65"/>
    <mergeCell ref="X65:Y65"/>
    <mergeCell ref="Z67:AA67"/>
    <mergeCell ref="Z68:AA90"/>
    <mergeCell ref="J65:K65"/>
    <mergeCell ref="L65:M65"/>
    <mergeCell ref="N65:O65"/>
    <mergeCell ref="P65:Q65"/>
  </mergeCells>
  <pageMargins left="0.19685039370078741" right="0.19685039370078741" top="0" bottom="0" header="0.31496062992125984" footer="0.31496062992125984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выполнения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Вешникова</dc:creator>
  <cp:lastModifiedBy>User</cp:lastModifiedBy>
  <cp:lastPrinted>2026-05-22T09:06:07Z</cp:lastPrinted>
  <dcterms:created xsi:type="dcterms:W3CDTF">2010-03-02T06:52:42Z</dcterms:created>
  <dcterms:modified xsi:type="dcterms:W3CDTF">2026-07-08T07:10:28Z</dcterms:modified>
</cp:coreProperties>
</file>