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 filterPrivacy="1" defaultThemeVersion="124226"/>
  <xr:revisionPtr revIDLastSave="0" documentId="8_{07DBF07D-74DF-4017-A490-FF6FE0F2B3D1}" xr6:coauthVersionLast="46" xr6:coauthVersionMax="46" xr10:uidLastSave="{00000000-0000-0000-0000-000000000000}"/>
  <bookViews>
    <workbookView xWindow="10995" yWindow="75" windowWidth="17595" windowHeight="1530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K21" i="1" l="1"/>
  <c r="K22" i="1"/>
  <c r="K23" i="1"/>
  <c r="P23" i="1" s="1"/>
  <c r="K24" i="1"/>
  <c r="P24" i="1" s="1"/>
  <c r="K25" i="1"/>
  <c r="P25" i="1" s="1"/>
  <c r="K20" i="1"/>
  <c r="P20" i="1" s="1"/>
  <c r="M25" i="1"/>
  <c r="L25" i="1"/>
  <c r="M24" i="1"/>
  <c r="L24" i="1"/>
  <c r="M23" i="1"/>
  <c r="L23" i="1"/>
  <c r="M22" i="1"/>
  <c r="L22" i="1"/>
  <c r="P22" i="1"/>
  <c r="M21" i="1"/>
  <c r="L21" i="1"/>
  <c r="P21" i="1"/>
  <c r="M20" i="1"/>
  <c r="L20" i="1"/>
  <c r="M19" i="1"/>
  <c r="L19" i="1"/>
  <c r="K19" i="1"/>
  <c r="P19" i="1" s="1"/>
  <c r="M18" i="1"/>
  <c r="L18" i="1"/>
  <c r="K18" i="1"/>
  <c r="P18" i="1" s="1"/>
  <c r="N22" i="1" l="1"/>
  <c r="O22" i="1" s="1"/>
  <c r="N25" i="1"/>
  <c r="O25" i="1" s="1"/>
  <c r="N24" i="1"/>
  <c r="O24" i="1" s="1"/>
  <c r="N23" i="1"/>
  <c r="O23" i="1" s="1"/>
  <c r="N21" i="1"/>
  <c r="O21" i="1" s="1"/>
  <c r="N20" i="1"/>
  <c r="O20" i="1" s="1"/>
  <c r="N19" i="1"/>
  <c r="O19" i="1" s="1"/>
  <c r="N18" i="1"/>
  <c r="O18" i="1" s="1"/>
  <c r="K17" i="1"/>
  <c r="P17" i="1" s="1"/>
  <c r="M17" i="1"/>
  <c r="L17" i="1"/>
  <c r="L10" i="1"/>
  <c r="M10" i="1"/>
  <c r="K10" i="1"/>
  <c r="P10" i="1" s="1"/>
  <c r="L11" i="1"/>
  <c r="M11" i="1"/>
  <c r="K11" i="1"/>
  <c r="P11" i="1" s="1"/>
  <c r="L12" i="1"/>
  <c r="M12" i="1"/>
  <c r="K12" i="1"/>
  <c r="L13" i="1"/>
  <c r="M13" i="1"/>
  <c r="K13" i="1"/>
  <c r="P13" i="1" s="1"/>
  <c r="L14" i="1"/>
  <c r="M14" i="1"/>
  <c r="K14" i="1"/>
  <c r="P14" i="1" s="1"/>
  <c r="L15" i="1"/>
  <c r="M15" i="1"/>
  <c r="K15" i="1"/>
  <c r="P15" i="1" s="1"/>
  <c r="L16" i="1"/>
  <c r="M16" i="1"/>
  <c r="N16" i="1" s="1"/>
  <c r="O16" i="1" s="1"/>
  <c r="K16" i="1"/>
  <c r="P16" i="1" s="1"/>
  <c r="N17" i="1" l="1"/>
  <c r="O17" i="1" s="1"/>
  <c r="N12" i="1"/>
  <c r="O12" i="1" s="1"/>
  <c r="N14" i="1"/>
  <c r="O14" i="1" s="1"/>
  <c r="N10" i="1"/>
  <c r="O10" i="1" s="1"/>
  <c r="N13" i="1"/>
  <c r="O13" i="1" s="1"/>
  <c r="N11" i="1"/>
  <c r="O11" i="1" s="1"/>
  <c r="P12" i="1"/>
  <c r="P26" i="1" s="1"/>
  <c r="N15" i="1"/>
  <c r="O15" i="1" s="1"/>
</calcChain>
</file>

<file path=xl/sharedStrings.xml><?xml version="1.0" encoding="utf-8"?>
<sst xmlns="http://schemas.openxmlformats.org/spreadsheetml/2006/main" count="63" uniqueCount="44">
  <si>
    <t>№ п/п</t>
  </si>
  <si>
    <t>Наименование товара, работ, услуг</t>
  </si>
  <si>
    <t>Объем</t>
  </si>
  <si>
    <t>Ед.изм.</t>
  </si>
  <si>
    <t>Кол-во</t>
  </si>
  <si>
    <t>Источник №1</t>
  </si>
  <si>
    <t>Цена за ед.изм.</t>
  </si>
  <si>
    <t>Источник №2</t>
  </si>
  <si>
    <t>Источник №3</t>
  </si>
  <si>
    <t>Источник №4</t>
  </si>
  <si>
    <t>Источник №5</t>
  </si>
  <si>
    <t>Совокупность значений</t>
  </si>
  <si>
    <t>Рыночная стоимость</t>
  </si>
  <si>
    <t>Кол-во знач.</t>
  </si>
  <si>
    <t>Сред.квадр.откл. σ=</t>
  </si>
  <si>
    <t>Коэфф вариации V=</t>
  </si>
  <si>
    <t>Средн. арифм.</t>
  </si>
  <si>
    <t>Характеристики объекта закупки</t>
  </si>
  <si>
    <t xml:space="preserve">Используемый метод определения НМЦК 
с обоснованием:
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</si>
  <si>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контракта.
Расчет выполнен в соответствии с Методическими рекомендациями, утвержденными приказом, МЭР РФ от 02.10.2013 №567
</t>
  </si>
  <si>
    <t>РАСЧЕТ НМЦК</t>
  </si>
  <si>
    <t>Итого:</t>
  </si>
  <si>
    <t>шт</t>
  </si>
  <si>
    <t>Источник №6</t>
  </si>
  <si>
    <t>Батарейка R6 АА 1,5V</t>
  </si>
  <si>
    <t>Батапейка CR 2032</t>
  </si>
  <si>
    <t>Батарейка R14*1,5</t>
  </si>
  <si>
    <t>Вехотка</t>
  </si>
  <si>
    <t>Губка для посуды металлическая</t>
  </si>
  <si>
    <t>Губка хозяйственная (поролон)</t>
  </si>
  <si>
    <t>Лопата совковая (рельсовая сталь)</t>
  </si>
  <si>
    <t>Лопата штыковая (рельсовая сталь)</t>
  </si>
  <si>
    <t>Черенок для лопаты</t>
  </si>
  <si>
    <t>Перчатки одноразовые (полиэтиленовые)</t>
  </si>
  <si>
    <t>пар</t>
  </si>
  <si>
    <t>Контейнер одноразовый (1л)</t>
  </si>
  <si>
    <t>Доска разделочная 20*30см (пластик)</t>
  </si>
  <si>
    <t>Кружка мерная (1л)</t>
  </si>
  <si>
    <t>Набор для специй (солонка, перечница)</t>
  </si>
  <si>
    <t>Корзина хозяйственная с крыщкой (пластик)</t>
  </si>
  <si>
    <t>Ложка разливная 300мл (нержавеющая сталь)</t>
  </si>
  <si>
    <t>На основании проведенного анализа рынка и расчетов, НМЦК составляет: 108 870,80 рублей.</t>
  </si>
  <si>
    <t xml:space="preserve">Приложение 2. Обоснование начальной (максимальной) цены контракта с
 указанием информации о валюте, используемой для формирования цены 
контракта и расчетов с поставщиком (подрядчиком, исполнителем), 
порядка применения официального курса иностранной валюты к
рублю Российской Федерации, установленного Центральным 
банком Российской Федерации и используемого при оплате контракта.
</t>
  </si>
  <si>
    <t xml:space="preserve">ОБОСНОВАНИЕ НАЧАЛЬНОЙ (МАКСИМАЛЬНОЙ) ЦЕНЫ КОНТРАКТА.
В соответствии со статьей 22 Федерального закона начальная (максимальная) цена Контракта установлена посредством применения метода сопоставимых рыночных цен (анализ рынка) согласно приказа Министерства экономического развития Российской Федерации от 2 октября 2013 года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</si>
</sst>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_р_."/>
    <numFmt numFmtId="165" formatCode="#\ ##0.00#########"/>
    <numFmt numFmtId="166" formatCode="#,##0.00\ _₽"/>
  </numFmts>
  <fonts count="6" x14ac:knownFonts="1"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charset val="204"/>
    </font>
    <font>
      <sz val="11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" fontId="2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64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166" fontId="4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164" fontId="3" fillId="0" borderId="2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18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0</xdr:row>
      <xdr:rowOff>0</xdr:rowOff>
    </xdr:from>
    <xdr:to>
      <xdr:col>5</xdr:col>
      <xdr:colOff>676910</xdr:colOff>
      <xdr:row>0</xdr:row>
      <xdr:rowOff>19685</xdr:rowOff>
    </xdr:to>
    <xdr:pic>
      <xdr:nvPicPr>
        <xdr:cNvPr id="3" name="Изображение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6070" y="2801620"/>
          <a:ext cx="1593850" cy="61976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7"/>
  <sheetViews>
    <sheetView tabSelected="1" topLeftCell="A4" zoomScaleNormal="100" workbookViewId="0">
      <selection activeCell="G19" sqref="G19"/>
    </sheetView>
  </sheetViews>
  <sheetFormatPr defaultColWidth="9.140625" defaultRowHeight="21" customHeight="1" x14ac:dyDescent="0.25"/>
  <cols>
    <col min="1" max="1" width="4.85546875" style="8" customWidth="1"/>
    <col min="2" max="2" width="37.28515625" style="3" customWidth="1"/>
    <col min="3" max="3" width="9.85546875" style="8" customWidth="1"/>
    <col min="4" max="4" width="9.140625" style="8"/>
    <col min="5" max="10" width="12.7109375" style="4" customWidth="1"/>
    <col min="11" max="11" width="13.5703125" style="4" customWidth="1"/>
    <col min="12" max="12" width="7.85546875" style="8" customWidth="1"/>
    <col min="13" max="13" width="12.5703125" style="8" customWidth="1"/>
    <col min="14" max="14" width="10.28515625" style="8" customWidth="1"/>
    <col min="15" max="15" width="16.85546875" style="8" customWidth="1"/>
    <col min="16" max="16" width="13.28515625" style="4" customWidth="1"/>
    <col min="17" max="18" width="14.28515625" style="8" customWidth="1"/>
    <col min="19" max="19" width="9.140625" style="8"/>
    <col min="20" max="20" width="14.42578125" style="8" bestFit="1" customWidth="1"/>
    <col min="21" max="16384" width="9.140625" style="8"/>
  </cols>
  <sheetData>
    <row r="1" spans="1:16" ht="86.45" customHeight="1" x14ac:dyDescent="0.25">
      <c r="A1" s="18" t="s">
        <v>42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3" spans="1:16" ht="67.900000000000006" customHeight="1" x14ac:dyDescent="0.25">
      <c r="A3" s="19" t="s">
        <v>43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</row>
    <row r="5" spans="1:16" ht="21" customHeight="1" x14ac:dyDescent="0.25">
      <c r="A5" s="15" t="s">
        <v>17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</row>
    <row r="6" spans="1:16" ht="31.5" customHeight="1" x14ac:dyDescent="0.25">
      <c r="A6" s="15" t="s">
        <v>18</v>
      </c>
      <c r="B6" s="15"/>
      <c r="C6" s="20" t="s">
        <v>19</v>
      </c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</row>
    <row r="7" spans="1:16" ht="21" customHeight="1" x14ac:dyDescent="0.25">
      <c r="A7" s="21" t="s">
        <v>20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</row>
    <row r="8" spans="1:16" ht="21" customHeight="1" x14ac:dyDescent="0.25">
      <c r="A8" s="15" t="s">
        <v>0</v>
      </c>
      <c r="B8" s="15" t="s">
        <v>1</v>
      </c>
      <c r="C8" s="15" t="s">
        <v>2</v>
      </c>
      <c r="D8" s="15"/>
      <c r="E8" s="6" t="s">
        <v>5</v>
      </c>
      <c r="F8" s="6" t="s">
        <v>7</v>
      </c>
      <c r="G8" s="6" t="s">
        <v>8</v>
      </c>
      <c r="H8" s="6" t="s">
        <v>9</v>
      </c>
      <c r="I8" s="6" t="s">
        <v>10</v>
      </c>
      <c r="J8" s="6" t="s">
        <v>23</v>
      </c>
      <c r="K8" s="14" t="s">
        <v>16</v>
      </c>
      <c r="L8" s="15" t="s">
        <v>13</v>
      </c>
      <c r="M8" s="15" t="s">
        <v>14</v>
      </c>
      <c r="N8" s="15" t="s">
        <v>15</v>
      </c>
      <c r="O8" s="15" t="s">
        <v>11</v>
      </c>
      <c r="P8" s="14" t="s">
        <v>12</v>
      </c>
    </row>
    <row r="9" spans="1:16" ht="31.9" customHeight="1" x14ac:dyDescent="0.25">
      <c r="A9" s="15"/>
      <c r="B9" s="15"/>
      <c r="C9" s="7" t="s">
        <v>3</v>
      </c>
      <c r="D9" s="7" t="s">
        <v>4</v>
      </c>
      <c r="E9" s="6" t="s">
        <v>6</v>
      </c>
      <c r="F9" s="6" t="s">
        <v>6</v>
      </c>
      <c r="G9" s="6" t="s">
        <v>6</v>
      </c>
      <c r="H9" s="6" t="s">
        <v>6</v>
      </c>
      <c r="I9" s="6" t="s">
        <v>6</v>
      </c>
      <c r="J9" s="6" t="s">
        <v>6</v>
      </c>
      <c r="K9" s="14"/>
      <c r="L9" s="15"/>
      <c r="M9" s="15"/>
      <c r="N9" s="15"/>
      <c r="O9" s="15"/>
      <c r="P9" s="14"/>
    </row>
    <row r="10" spans="1:16" ht="21" customHeight="1" x14ac:dyDescent="0.25">
      <c r="A10" s="7">
        <v>1</v>
      </c>
      <c r="B10" s="10" t="s">
        <v>24</v>
      </c>
      <c r="C10" s="11" t="s">
        <v>22</v>
      </c>
      <c r="D10" s="13">
        <v>200</v>
      </c>
      <c r="E10" s="12">
        <v>30</v>
      </c>
      <c r="F10" s="12">
        <v>35</v>
      </c>
      <c r="G10" s="12">
        <v>30</v>
      </c>
      <c r="H10" s="9"/>
      <c r="I10" s="9"/>
      <c r="J10" s="1"/>
      <c r="K10" s="6">
        <f t="shared" ref="K10:K17" si="0">ROUND(AVERAGE(E10,F10,G10,H10,J10),2)</f>
        <v>31.67</v>
      </c>
      <c r="L10" s="7">
        <f t="shared" ref="L10:L17" si="1">COUNT(E10:J10)</f>
        <v>3</v>
      </c>
      <c r="M10" s="7">
        <f t="shared" ref="M10:M17" si="2">STDEV(E10,F10,G10,H10,J10)</f>
        <v>2.8867513459481291</v>
      </c>
      <c r="N10" s="7">
        <f t="shared" ref="N10:N16" si="3">M10/K10*100</f>
        <v>9.1150973980048278</v>
      </c>
      <c r="O10" s="7" t="str">
        <f t="shared" ref="O10:O16" si="4">IF(N10&lt;33,"ОДНОРОДНЫЕ","НЕОДНОРОДНЫЕ")</f>
        <v>ОДНОРОДНЫЕ</v>
      </c>
      <c r="P10" s="6">
        <f t="shared" ref="P10:P17" si="5">ROUND(D10*K10,2)</f>
        <v>6334</v>
      </c>
    </row>
    <row r="11" spans="1:16" ht="21" customHeight="1" x14ac:dyDescent="0.25">
      <c r="A11" s="7">
        <v>2</v>
      </c>
      <c r="B11" s="10" t="s">
        <v>25</v>
      </c>
      <c r="C11" s="11" t="s">
        <v>22</v>
      </c>
      <c r="D11" s="13">
        <v>10</v>
      </c>
      <c r="E11" s="12">
        <v>25</v>
      </c>
      <c r="F11" s="12">
        <v>25</v>
      </c>
      <c r="G11" s="12">
        <v>35</v>
      </c>
      <c r="H11" s="9"/>
      <c r="I11" s="9"/>
      <c r="J11" s="1"/>
      <c r="K11" s="6">
        <f t="shared" si="0"/>
        <v>28.33</v>
      </c>
      <c r="L11" s="7">
        <f t="shared" si="1"/>
        <v>3</v>
      </c>
      <c r="M11" s="7">
        <f t="shared" si="2"/>
        <v>5.7735026918962511</v>
      </c>
      <c r="N11" s="7">
        <f t="shared" si="3"/>
        <v>20.379465908564249</v>
      </c>
      <c r="O11" s="7" t="str">
        <f t="shared" si="4"/>
        <v>ОДНОРОДНЫЕ</v>
      </c>
      <c r="P11" s="6">
        <f t="shared" si="5"/>
        <v>283.3</v>
      </c>
    </row>
    <row r="12" spans="1:16" ht="25.15" customHeight="1" x14ac:dyDescent="0.25">
      <c r="A12" s="7">
        <v>3</v>
      </c>
      <c r="B12" s="10" t="s">
        <v>26</v>
      </c>
      <c r="C12" s="11" t="s">
        <v>22</v>
      </c>
      <c r="D12" s="13">
        <v>40</v>
      </c>
      <c r="E12" s="12">
        <v>50</v>
      </c>
      <c r="F12" s="12">
        <v>45</v>
      </c>
      <c r="G12" s="12">
        <v>60</v>
      </c>
      <c r="H12" s="9"/>
      <c r="I12" s="9"/>
      <c r="J12" s="1"/>
      <c r="K12" s="6">
        <f t="shared" si="0"/>
        <v>51.67</v>
      </c>
      <c r="L12" s="7">
        <f t="shared" si="1"/>
        <v>3</v>
      </c>
      <c r="M12" s="7">
        <f t="shared" si="2"/>
        <v>7.6376261582597431</v>
      </c>
      <c r="N12" s="7">
        <f t="shared" si="3"/>
        <v>14.781548593496696</v>
      </c>
      <c r="O12" s="7" t="str">
        <f t="shared" si="4"/>
        <v>ОДНОРОДНЫЕ</v>
      </c>
      <c r="P12" s="6">
        <f t="shared" si="5"/>
        <v>2066.8000000000002</v>
      </c>
    </row>
    <row r="13" spans="1:16" ht="21" customHeight="1" x14ac:dyDescent="0.25">
      <c r="A13" s="7">
        <v>4</v>
      </c>
      <c r="B13" s="10" t="s">
        <v>27</v>
      </c>
      <c r="C13" s="11" t="s">
        <v>22</v>
      </c>
      <c r="D13" s="13">
        <v>400</v>
      </c>
      <c r="E13" s="12">
        <v>115</v>
      </c>
      <c r="F13" s="12">
        <v>105</v>
      </c>
      <c r="G13" s="12">
        <v>120</v>
      </c>
      <c r="H13" s="9"/>
      <c r="I13" s="9"/>
      <c r="J13" s="1"/>
      <c r="K13" s="6">
        <f t="shared" si="0"/>
        <v>113.33</v>
      </c>
      <c r="L13" s="7">
        <f t="shared" si="1"/>
        <v>3</v>
      </c>
      <c r="M13" s="7">
        <f t="shared" si="2"/>
        <v>7.6376261582597342</v>
      </c>
      <c r="N13" s="7">
        <f t="shared" si="3"/>
        <v>6.7392801184679554</v>
      </c>
      <c r="O13" s="7" t="str">
        <f t="shared" si="4"/>
        <v>ОДНОРОДНЫЕ</v>
      </c>
      <c r="P13" s="6">
        <f t="shared" si="5"/>
        <v>45332</v>
      </c>
    </row>
    <row r="14" spans="1:16" ht="21" customHeight="1" x14ac:dyDescent="0.25">
      <c r="A14" s="7">
        <v>5</v>
      </c>
      <c r="B14" s="10" t="s">
        <v>28</v>
      </c>
      <c r="C14" s="11" t="s">
        <v>22</v>
      </c>
      <c r="D14" s="13">
        <v>200</v>
      </c>
      <c r="E14" s="12">
        <v>25</v>
      </c>
      <c r="F14" s="12">
        <v>20</v>
      </c>
      <c r="G14" s="12">
        <v>18</v>
      </c>
      <c r="H14" s="9"/>
      <c r="I14" s="9"/>
      <c r="J14" s="1"/>
      <c r="K14" s="6">
        <f t="shared" si="0"/>
        <v>21</v>
      </c>
      <c r="L14" s="7">
        <f t="shared" si="1"/>
        <v>3</v>
      </c>
      <c r="M14" s="7">
        <f t="shared" si="2"/>
        <v>3.6055512754639891</v>
      </c>
      <c r="N14" s="7">
        <f t="shared" si="3"/>
        <v>17.169291787923758</v>
      </c>
      <c r="O14" s="7" t="str">
        <f t="shared" si="4"/>
        <v>ОДНОРОДНЫЕ</v>
      </c>
      <c r="P14" s="6">
        <f t="shared" si="5"/>
        <v>4200</v>
      </c>
    </row>
    <row r="15" spans="1:16" ht="21" customHeight="1" x14ac:dyDescent="0.25">
      <c r="A15" s="7">
        <v>6</v>
      </c>
      <c r="B15" s="10" t="s">
        <v>29</v>
      </c>
      <c r="C15" s="11" t="s">
        <v>22</v>
      </c>
      <c r="D15" s="13">
        <v>300</v>
      </c>
      <c r="E15" s="12">
        <v>10</v>
      </c>
      <c r="F15" s="12">
        <v>15</v>
      </c>
      <c r="G15" s="12">
        <v>15</v>
      </c>
      <c r="H15" s="9"/>
      <c r="I15" s="9"/>
      <c r="J15" s="1"/>
      <c r="K15" s="6">
        <f t="shared" si="0"/>
        <v>13.33</v>
      </c>
      <c r="L15" s="7">
        <f t="shared" si="1"/>
        <v>3</v>
      </c>
      <c r="M15" s="7">
        <f t="shared" si="2"/>
        <v>2.8867513459481255</v>
      </c>
      <c r="N15" s="7">
        <f t="shared" si="3"/>
        <v>21.656049106887661</v>
      </c>
      <c r="O15" s="7" t="str">
        <f t="shared" si="4"/>
        <v>ОДНОРОДНЫЕ</v>
      </c>
      <c r="P15" s="6">
        <f t="shared" si="5"/>
        <v>3999</v>
      </c>
    </row>
    <row r="16" spans="1:16" ht="21" customHeight="1" x14ac:dyDescent="0.25">
      <c r="A16" s="7">
        <v>7</v>
      </c>
      <c r="B16" s="10" t="s">
        <v>30</v>
      </c>
      <c r="C16" s="11" t="s">
        <v>22</v>
      </c>
      <c r="D16" s="13">
        <v>15</v>
      </c>
      <c r="E16" s="12">
        <v>340</v>
      </c>
      <c r="F16" s="12">
        <v>325</v>
      </c>
      <c r="G16" s="12">
        <v>290</v>
      </c>
      <c r="H16" s="9"/>
      <c r="I16" s="9"/>
      <c r="J16" s="1"/>
      <c r="K16" s="6">
        <f t="shared" si="0"/>
        <v>318.33</v>
      </c>
      <c r="L16" s="7">
        <f t="shared" si="1"/>
        <v>3</v>
      </c>
      <c r="M16" s="7">
        <f t="shared" si="2"/>
        <v>25.658007197234419</v>
      </c>
      <c r="N16" s="7">
        <f t="shared" si="3"/>
        <v>8.0601913728628851</v>
      </c>
      <c r="O16" s="7" t="str">
        <f t="shared" si="4"/>
        <v>ОДНОРОДНЫЕ</v>
      </c>
      <c r="P16" s="6">
        <f t="shared" si="5"/>
        <v>4774.95</v>
      </c>
    </row>
    <row r="17" spans="1:16" ht="22.9" customHeight="1" x14ac:dyDescent="0.25">
      <c r="A17" s="7">
        <v>8</v>
      </c>
      <c r="B17" s="10" t="s">
        <v>31</v>
      </c>
      <c r="C17" s="11" t="s">
        <v>22</v>
      </c>
      <c r="D17" s="13">
        <v>10</v>
      </c>
      <c r="E17" s="12">
        <v>280</v>
      </c>
      <c r="F17" s="12">
        <v>265</v>
      </c>
      <c r="G17" s="12">
        <v>290</v>
      </c>
      <c r="H17" s="9"/>
      <c r="I17" s="9"/>
      <c r="J17" s="1"/>
      <c r="K17" s="6">
        <f t="shared" si="0"/>
        <v>278.33</v>
      </c>
      <c r="L17" s="7">
        <f t="shared" si="1"/>
        <v>3</v>
      </c>
      <c r="M17" s="7">
        <f t="shared" si="2"/>
        <v>12.583057392117915</v>
      </c>
      <c r="N17" s="7">
        <f t="shared" ref="N17" si="6">M17/K17*100</f>
        <v>4.5209130859475861</v>
      </c>
      <c r="O17" s="7" t="str">
        <f t="shared" ref="O17" si="7">IF(N17&lt;33,"ОДНОРОДНЫЕ","НЕОДНОРОДНЫЕ")</f>
        <v>ОДНОРОДНЫЕ</v>
      </c>
      <c r="P17" s="6">
        <f t="shared" si="5"/>
        <v>2783.3</v>
      </c>
    </row>
    <row r="18" spans="1:16" ht="22.9" customHeight="1" x14ac:dyDescent="0.25">
      <c r="A18" s="7">
        <v>9</v>
      </c>
      <c r="B18" s="10" t="s">
        <v>32</v>
      </c>
      <c r="C18" s="11" t="s">
        <v>22</v>
      </c>
      <c r="D18" s="13">
        <v>25</v>
      </c>
      <c r="E18" s="12">
        <v>190</v>
      </c>
      <c r="F18" s="12">
        <v>220</v>
      </c>
      <c r="G18" s="12">
        <v>200</v>
      </c>
      <c r="H18" s="9"/>
      <c r="I18" s="9"/>
      <c r="J18" s="1"/>
      <c r="K18" s="6">
        <f t="shared" ref="K18:K19" si="8">ROUND(AVERAGE(E18,F18,G18,H18,J18),2)</f>
        <v>203.33</v>
      </c>
      <c r="L18" s="7">
        <f t="shared" ref="L18:L25" si="9">COUNT(E18:J18)</f>
        <v>3</v>
      </c>
      <c r="M18" s="7">
        <f t="shared" ref="M18:M25" si="10">STDEV(E18,F18,G18,H18,J18)</f>
        <v>15.275252316519468</v>
      </c>
      <c r="N18" s="7">
        <f t="shared" ref="N18:N25" si="11">M18/K18*100</f>
        <v>7.5125423284903698</v>
      </c>
      <c r="O18" s="7" t="str">
        <f t="shared" ref="O18:O25" si="12">IF(N18&lt;33,"ОДНОРОДНЫЕ","НЕОДНОРОДНЫЕ")</f>
        <v>ОДНОРОДНЫЕ</v>
      </c>
      <c r="P18" s="6">
        <f t="shared" ref="P18:P25" si="13">ROUND(D18*K18,2)</f>
        <v>5083.25</v>
      </c>
    </row>
    <row r="19" spans="1:16" ht="22.9" customHeight="1" x14ac:dyDescent="0.25">
      <c r="A19" s="7">
        <v>10</v>
      </c>
      <c r="B19" s="10" t="s">
        <v>33</v>
      </c>
      <c r="C19" s="11" t="s">
        <v>34</v>
      </c>
      <c r="D19" s="13">
        <v>2000</v>
      </c>
      <c r="E19" s="12">
        <v>1.4</v>
      </c>
      <c r="F19" s="12">
        <v>1.32</v>
      </c>
      <c r="G19" s="12">
        <v>1</v>
      </c>
      <c r="H19" s="9"/>
      <c r="I19" s="9"/>
      <c r="J19" s="1"/>
      <c r="K19" s="6">
        <f t="shared" si="8"/>
        <v>1.24</v>
      </c>
      <c r="L19" s="7">
        <f t="shared" si="9"/>
        <v>3</v>
      </c>
      <c r="M19" s="7">
        <f t="shared" si="10"/>
        <v>0.21166010488516818</v>
      </c>
      <c r="N19" s="7">
        <f t="shared" si="11"/>
        <v>17.069363297190982</v>
      </c>
      <c r="O19" s="7" t="str">
        <f t="shared" si="12"/>
        <v>ОДНОРОДНЫЕ</v>
      </c>
      <c r="P19" s="6">
        <f t="shared" si="13"/>
        <v>2480</v>
      </c>
    </row>
    <row r="20" spans="1:16" ht="22.9" customHeight="1" x14ac:dyDescent="0.25">
      <c r="A20" s="7">
        <v>11</v>
      </c>
      <c r="B20" s="10" t="s">
        <v>35</v>
      </c>
      <c r="C20" s="11" t="s">
        <v>22</v>
      </c>
      <c r="D20" s="13">
        <v>200</v>
      </c>
      <c r="E20" s="12">
        <v>25</v>
      </c>
      <c r="F20" s="12"/>
      <c r="G20" s="12"/>
      <c r="H20" s="9">
        <v>35</v>
      </c>
      <c r="I20" s="9">
        <v>29</v>
      </c>
      <c r="J20" s="1"/>
      <c r="K20" s="6">
        <f>ROUND(AVERAGE(E20,F20,G20,H20,J20,I20),2)</f>
        <v>29.67</v>
      </c>
      <c r="L20" s="7">
        <f t="shared" si="9"/>
        <v>3</v>
      </c>
      <c r="M20" s="7">
        <f t="shared" si="10"/>
        <v>7.0710678118654755</v>
      </c>
      <c r="N20" s="7">
        <f t="shared" si="11"/>
        <v>23.832382244238204</v>
      </c>
      <c r="O20" s="7" t="str">
        <f t="shared" si="12"/>
        <v>ОДНОРОДНЫЕ</v>
      </c>
      <c r="P20" s="6">
        <f t="shared" si="13"/>
        <v>5934</v>
      </c>
    </row>
    <row r="21" spans="1:16" ht="22.9" customHeight="1" x14ac:dyDescent="0.25">
      <c r="A21" s="7">
        <v>12</v>
      </c>
      <c r="B21" s="10" t="s">
        <v>36</v>
      </c>
      <c r="C21" s="11" t="s">
        <v>22</v>
      </c>
      <c r="D21" s="13">
        <v>10</v>
      </c>
      <c r="E21" s="12"/>
      <c r="F21" s="12"/>
      <c r="G21" s="12">
        <v>180</v>
      </c>
      <c r="H21" s="9">
        <v>230</v>
      </c>
      <c r="I21" s="9">
        <v>200</v>
      </c>
      <c r="J21" s="1"/>
      <c r="K21" s="6">
        <f t="shared" ref="K21:K25" si="14">ROUND(AVERAGE(E21,F21,G21,H21,J21,I21),2)</f>
        <v>203.33</v>
      </c>
      <c r="L21" s="7">
        <f t="shared" si="9"/>
        <v>3</v>
      </c>
      <c r="M21" s="7">
        <f t="shared" si="10"/>
        <v>35.355339059327378</v>
      </c>
      <c r="N21" s="7">
        <f t="shared" si="11"/>
        <v>17.388156720271173</v>
      </c>
      <c r="O21" s="7" t="str">
        <f t="shared" si="12"/>
        <v>ОДНОРОДНЫЕ</v>
      </c>
      <c r="P21" s="6">
        <f t="shared" si="13"/>
        <v>2033.3</v>
      </c>
    </row>
    <row r="22" spans="1:16" ht="22.9" customHeight="1" x14ac:dyDescent="0.25">
      <c r="A22" s="7">
        <v>13</v>
      </c>
      <c r="B22" s="10" t="s">
        <v>37</v>
      </c>
      <c r="C22" s="11" t="s">
        <v>22</v>
      </c>
      <c r="D22" s="13">
        <v>10</v>
      </c>
      <c r="E22" s="12"/>
      <c r="F22" s="12"/>
      <c r="G22" s="12">
        <v>250</v>
      </c>
      <c r="H22" s="9">
        <v>260</v>
      </c>
      <c r="I22" s="9">
        <v>250</v>
      </c>
      <c r="J22" s="1"/>
      <c r="K22" s="6">
        <f t="shared" si="14"/>
        <v>253.33</v>
      </c>
      <c r="L22" s="7">
        <f t="shared" si="9"/>
        <v>3</v>
      </c>
      <c r="M22" s="7">
        <f t="shared" si="10"/>
        <v>7.0710678118654755</v>
      </c>
      <c r="N22" s="7">
        <f t="shared" si="11"/>
        <v>2.7912477053114415</v>
      </c>
      <c r="O22" s="7" t="str">
        <f t="shared" si="12"/>
        <v>ОДНОРОДНЫЕ</v>
      </c>
      <c r="P22" s="6">
        <f t="shared" si="13"/>
        <v>2533.3000000000002</v>
      </c>
    </row>
    <row r="23" spans="1:16" ht="22.9" customHeight="1" x14ac:dyDescent="0.25">
      <c r="A23" s="7">
        <v>14</v>
      </c>
      <c r="B23" s="10" t="s">
        <v>38</v>
      </c>
      <c r="C23" s="11" t="s">
        <v>22</v>
      </c>
      <c r="D23" s="13">
        <v>70</v>
      </c>
      <c r="E23" s="12">
        <v>160</v>
      </c>
      <c r="F23" s="12"/>
      <c r="G23" s="12"/>
      <c r="H23" s="9">
        <v>130</v>
      </c>
      <c r="I23" s="9">
        <v>150</v>
      </c>
      <c r="J23" s="1"/>
      <c r="K23" s="6">
        <f t="shared" si="14"/>
        <v>146.66999999999999</v>
      </c>
      <c r="L23" s="7">
        <f t="shared" si="9"/>
        <v>3</v>
      </c>
      <c r="M23" s="7">
        <f t="shared" si="10"/>
        <v>21.213203435596427</v>
      </c>
      <c r="N23" s="7">
        <f t="shared" si="11"/>
        <v>14.463219087472851</v>
      </c>
      <c r="O23" s="7" t="str">
        <f t="shared" si="12"/>
        <v>ОДНОРОДНЫЕ</v>
      </c>
      <c r="P23" s="6">
        <f t="shared" si="13"/>
        <v>10266.9</v>
      </c>
    </row>
    <row r="24" spans="1:16" ht="22.9" customHeight="1" x14ac:dyDescent="0.25">
      <c r="A24" s="7">
        <v>15</v>
      </c>
      <c r="B24" s="10" t="s">
        <v>39</v>
      </c>
      <c r="C24" s="11" t="s">
        <v>22</v>
      </c>
      <c r="D24" s="13">
        <v>10</v>
      </c>
      <c r="E24" s="12">
        <v>890</v>
      </c>
      <c r="F24" s="12"/>
      <c r="G24" s="12">
        <v>680</v>
      </c>
      <c r="H24" s="9">
        <v>820</v>
      </c>
      <c r="I24" s="9"/>
      <c r="J24" s="1"/>
      <c r="K24" s="6">
        <f t="shared" si="14"/>
        <v>796.67</v>
      </c>
      <c r="L24" s="7">
        <f t="shared" si="9"/>
        <v>3</v>
      </c>
      <c r="M24" s="7">
        <f t="shared" si="10"/>
        <v>106.92676621563645</v>
      </c>
      <c r="N24" s="7">
        <f t="shared" si="11"/>
        <v>13.421713660064574</v>
      </c>
      <c r="O24" s="7" t="str">
        <f t="shared" si="12"/>
        <v>ОДНОРОДНЫЕ</v>
      </c>
      <c r="P24" s="6">
        <f t="shared" si="13"/>
        <v>7966.7</v>
      </c>
    </row>
    <row r="25" spans="1:16" ht="22.9" customHeight="1" x14ac:dyDescent="0.25">
      <c r="A25" s="7">
        <v>16</v>
      </c>
      <c r="B25" s="10" t="s">
        <v>40</v>
      </c>
      <c r="C25" s="11" t="s">
        <v>22</v>
      </c>
      <c r="D25" s="13">
        <v>5</v>
      </c>
      <c r="E25" s="12">
        <v>560</v>
      </c>
      <c r="F25" s="12"/>
      <c r="G25" s="12"/>
      <c r="H25" s="9">
        <v>520</v>
      </c>
      <c r="I25" s="9">
        <v>600</v>
      </c>
      <c r="J25" s="1"/>
      <c r="K25" s="6">
        <f t="shared" si="14"/>
        <v>560</v>
      </c>
      <c r="L25" s="7">
        <f t="shared" si="9"/>
        <v>3</v>
      </c>
      <c r="M25" s="7">
        <f t="shared" si="10"/>
        <v>28.284271247461902</v>
      </c>
      <c r="N25" s="7">
        <f t="shared" si="11"/>
        <v>5.0507627227610543</v>
      </c>
      <c r="O25" s="7" t="str">
        <f t="shared" si="12"/>
        <v>ОДНОРОДНЫЕ</v>
      </c>
      <c r="P25" s="6">
        <f t="shared" si="13"/>
        <v>2800</v>
      </c>
    </row>
    <row r="26" spans="1:16" s="5" customFormat="1" ht="21" customHeight="1" x14ac:dyDescent="0.25">
      <c r="A26" s="16" t="s">
        <v>21</v>
      </c>
      <c r="B26" s="17"/>
      <c r="C26" s="17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2">
        <f>SUM(P10:P25)</f>
        <v>108870.8</v>
      </c>
    </row>
    <row r="27" spans="1:16" ht="21" customHeight="1" x14ac:dyDescent="0.25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</row>
  </sheetData>
  <mergeCells count="17">
    <mergeCell ref="A7:P7"/>
    <mergeCell ref="P8:P9"/>
    <mergeCell ref="N8:N9"/>
    <mergeCell ref="O8:O9"/>
    <mergeCell ref="A8:A9"/>
    <mergeCell ref="B8:B9"/>
    <mergeCell ref="C8:D8"/>
    <mergeCell ref="A1:P1"/>
    <mergeCell ref="A3:P3"/>
    <mergeCell ref="A5:P5"/>
    <mergeCell ref="A6:B6"/>
    <mergeCell ref="C6:P6"/>
    <mergeCell ref="K8:K9"/>
    <mergeCell ref="L8:L9"/>
    <mergeCell ref="M8:M9"/>
    <mergeCell ref="A27:P27"/>
    <mergeCell ref="A26:O26"/>
  </mergeCells>
  <conditionalFormatting sqref="O10:O16">
    <cfRule type="containsText" dxfId="17" priority="22" operator="containsText" text="НЕ">
      <formula>NOT(ISERROR(SEARCH("НЕ",O10)))</formula>
    </cfRule>
    <cfRule type="containsText" dxfId="16" priority="23" operator="containsText" text="ОДНОРОДНЫЕ">
      <formula>NOT(ISERROR(SEARCH("ОДНОРОДНЫЕ",O10)))</formula>
    </cfRule>
    <cfRule type="containsText" dxfId="15" priority="24" operator="containsText" text="НЕОДНОРОДНЫЕ">
      <formula>NOT(ISERROR(SEARCH("НЕОДНОРОДНЫЕ",O10)))</formula>
    </cfRule>
  </conditionalFormatting>
  <conditionalFormatting sqref="O10:O16">
    <cfRule type="containsText" dxfId="14" priority="19" operator="containsText" text="НЕОДНОРОДНЫЕ">
      <formula>NOT(ISERROR(SEARCH("НЕОДНОРОДНЫЕ",O10)))</formula>
    </cfRule>
    <cfRule type="containsText" dxfId="13" priority="20" operator="containsText" text="ОДНОРОДНЫЕ">
      <formula>NOT(ISERROR(SEARCH("ОДНОРОДНЫЕ",O10)))</formula>
    </cfRule>
    <cfRule type="containsText" dxfId="12" priority="21" operator="containsText" text="НЕОДНОРОДНЫЕ">
      <formula>NOT(ISERROR(SEARCH("НЕОДНОРОДНЫЕ",O10)))</formula>
    </cfRule>
  </conditionalFormatting>
  <conditionalFormatting sqref="O17">
    <cfRule type="containsText" dxfId="11" priority="16" operator="containsText" text="НЕ">
      <formula>NOT(ISERROR(SEARCH("НЕ",O17)))</formula>
    </cfRule>
    <cfRule type="containsText" dxfId="10" priority="17" operator="containsText" text="ОДНОРОДНЫЕ">
      <formula>NOT(ISERROR(SEARCH("ОДНОРОДНЫЕ",O17)))</formula>
    </cfRule>
    <cfRule type="containsText" dxfId="9" priority="18" operator="containsText" text="НЕОДНОРОДНЫЕ">
      <formula>NOT(ISERROR(SEARCH("НЕОДНОРОДНЫЕ",O17)))</formula>
    </cfRule>
  </conditionalFormatting>
  <conditionalFormatting sqref="O17">
    <cfRule type="containsText" dxfId="8" priority="13" operator="containsText" text="НЕОДНОРОДНЫЕ">
      <formula>NOT(ISERROR(SEARCH("НЕОДНОРОДНЫЕ",O17)))</formula>
    </cfRule>
    <cfRule type="containsText" dxfId="7" priority="14" operator="containsText" text="ОДНОРОДНЫЕ">
      <formula>NOT(ISERROR(SEARCH("ОДНОРОДНЫЕ",O17)))</formula>
    </cfRule>
    <cfRule type="containsText" dxfId="6" priority="15" operator="containsText" text="НЕОДНОРОДНЫЕ">
      <formula>NOT(ISERROR(SEARCH("НЕОДНОРОДНЫЕ",O17)))</formula>
    </cfRule>
  </conditionalFormatting>
  <conditionalFormatting sqref="O18:O25">
    <cfRule type="containsText" dxfId="5" priority="4" operator="containsText" text="НЕ">
      <formula>NOT(ISERROR(SEARCH("НЕ",O18)))</formula>
    </cfRule>
    <cfRule type="containsText" dxfId="4" priority="5" operator="containsText" text="ОДНОРОДНЫЕ">
      <formula>NOT(ISERROR(SEARCH("ОДНОРОДНЫЕ",O18)))</formula>
    </cfRule>
    <cfRule type="containsText" dxfId="3" priority="6" operator="containsText" text="НЕОДНОРОДНЫЕ">
      <formula>NOT(ISERROR(SEARCH("НЕОДНОРОДНЫЕ",O18)))</formula>
    </cfRule>
  </conditionalFormatting>
  <conditionalFormatting sqref="O18:O25">
    <cfRule type="containsText" dxfId="2" priority="1" operator="containsText" text="НЕОДНОРОДНЫЕ">
      <formula>NOT(ISERROR(SEARCH("НЕОДНОРОДНЫЕ",O18)))</formula>
    </cfRule>
    <cfRule type="containsText" dxfId="1" priority="2" operator="containsText" text="ОДНОРОДНЫЕ">
      <formula>NOT(ISERROR(SEARCH("ОДНОРОДНЫЕ",O18)))</formula>
    </cfRule>
    <cfRule type="containsText" dxfId="0" priority="3" operator="containsText" text="НЕОДНОРОДНЫЕ">
      <formula>NOT(ISERROR(SEARCH("НЕОДНОРОДНЫЕ",O18)))</formula>
    </cfRule>
  </conditionalFormatting>
  <pageMargins left="0.7" right="0.7" top="0.75" bottom="0.75" header="0.3" footer="0.3"/>
  <pageSetup paperSize="9" orientation="portrait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2026-08-17T05:32:11Z</dcterms:modified>
</cp:coreProperties>
</file>