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119\Desktop\Рабочий стол\Аукцион\Подгузники 03.09.2026\"/>
    </mc:Choice>
  </mc:AlternateContent>
  <xr:revisionPtr revIDLastSave="0" documentId="8_{F7703BD7-DE20-448A-8C6F-B1552F5A96E1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GoBack" localSheetId="0">Лист1!#REF!</definedName>
    <definedName name="_xlnm._FilterDatabase" localSheetId="0" hidden="1">Лист1!$A$16:$N$33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0">Лист1!$A$1:$N$36</definedName>
    <definedName name="тыс">{0,"тысячz";1,"тысячаz";2,"тысячиz";5,"тысячz"}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6" i="1" l="1"/>
  <c r="D35" i="1"/>
  <c r="N19" i="1"/>
  <c r="N20" i="1"/>
  <c r="N21" i="1"/>
  <c r="N22" i="1"/>
  <c r="N23" i="1"/>
  <c r="N24" i="1"/>
  <c r="N25" i="1"/>
  <c r="L19" i="1"/>
  <c r="L20" i="1"/>
  <c r="L21" i="1"/>
  <c r="L22" i="1"/>
  <c r="L23" i="1"/>
  <c r="L24" i="1"/>
  <c r="L25" i="1"/>
  <c r="J19" i="1"/>
  <c r="J20" i="1"/>
  <c r="J21" i="1"/>
  <c r="J22" i="1"/>
  <c r="J23" i="1"/>
  <c r="J24" i="1"/>
  <c r="J25" i="1"/>
  <c r="H24" i="1"/>
  <c r="H25" i="1"/>
  <c r="H20" i="1"/>
  <c r="H19" i="1"/>
  <c r="H21" i="1"/>
  <c r="H22" i="1"/>
  <c r="H23" i="1"/>
  <c r="N18" i="1"/>
  <c r="N26" i="1"/>
  <c r="L18" i="1"/>
  <c r="L26" i="1"/>
  <c r="J18" i="1"/>
  <c r="J26" i="1"/>
  <c r="H18" i="1"/>
  <c r="H26" i="1"/>
  <c r="A29" i="1"/>
  <c r="D30" i="1"/>
  <c r="F36" i="1"/>
  <c r="F30" i="1"/>
  <c r="F35" i="1"/>
</calcChain>
</file>

<file path=xl/sharedStrings.xml><?xml version="1.0" encoding="utf-8"?>
<sst xmlns="http://schemas.openxmlformats.org/spreadsheetml/2006/main" count="80" uniqueCount="51">
  <si>
    <t>№ пп</t>
  </si>
  <si>
    <t>тарифный метод</t>
  </si>
  <si>
    <t>затратный метод</t>
  </si>
  <si>
    <t>х</t>
  </si>
  <si>
    <t>проектно-сметный метод</t>
  </si>
  <si>
    <t xml:space="preserve">Способ закупки </t>
  </si>
  <si>
    <t>ФЗ</t>
  </si>
  <si>
    <t>ОКВЭД 2</t>
  </si>
  <si>
    <t>ОКПД 2</t>
  </si>
  <si>
    <t>метод сопоставления рыночных цен (анализ рынка)</t>
  </si>
  <si>
    <t>Ед. изм.</t>
  </si>
  <si>
    <t>Наименование товара (работ, услуг)</t>
  </si>
  <si>
    <t>Цена за ед.</t>
  </si>
  <si>
    <t>Сумма</t>
  </si>
  <si>
    <t>Обеспечение заявки</t>
  </si>
  <si>
    <t>Обеспечение исполнения контракта</t>
  </si>
  <si>
    <t>Порядковый номер по плану закупок</t>
  </si>
  <si>
    <t>Преференции</t>
  </si>
  <si>
    <t>Субъекты МСП</t>
  </si>
  <si>
    <t>Требуемые документы</t>
  </si>
  <si>
    <t xml:space="preserve">иные методы обоснования </t>
  </si>
  <si>
    <t>аукцион в электронной форме</t>
  </si>
  <si>
    <t>конкурс (в т.ч. в электронной форме)</t>
  </si>
  <si>
    <t>запрос котировок (в т.ч. в электронной форме)</t>
  </si>
  <si>
    <t>запрос предложений (в т.ч. в электронной форме)</t>
  </si>
  <si>
    <t>закупка у единственного поставщика</t>
  </si>
  <si>
    <t xml:space="preserve">см. извещение/документацию </t>
  </si>
  <si>
    <t>На основании коммерческих предложений, полученных Заказчиком в ответ на направленные запросы ценовой информации и (или) с учетом ценовой информации из других источников, приведенных в обосновании, по решению Заказчика</t>
  </si>
  <si>
    <t>устанавливается, равной</t>
  </si>
  <si>
    <t>Расчет</t>
  </si>
  <si>
    <t>При подготовке обоснования учтены все затраты</t>
  </si>
  <si>
    <t>КП 1</t>
  </si>
  <si>
    <t>КП 2</t>
  </si>
  <si>
    <t>КП 3</t>
  </si>
  <si>
    <t>Метод определения и обоснования цены договора</t>
  </si>
  <si>
    <t>Источник информации: коммерческие предложения</t>
  </si>
  <si>
    <t>Кол-во</t>
  </si>
  <si>
    <t>Итого:</t>
  </si>
  <si>
    <t>упак</t>
  </si>
  <si>
    <t>Обоснование начальной (максимальной) цены договора на поставку подгузников</t>
  </si>
  <si>
    <t>Подгузники для взрослых размер S  Standart, легкая степень недержания</t>
  </si>
  <si>
    <t>Подгузники для взрослых размер M Standart, средняя степень недержания</t>
  </si>
  <si>
    <t>Подгузники для взрослых L Standart, средняя степень недержания</t>
  </si>
  <si>
    <t>Подгузники для взрослых ХL Standart,  средняя степень недержания</t>
  </si>
  <si>
    <t>Подгузники для взрослых S Premium, тяжелая степень недержания</t>
  </si>
  <si>
    <t>Подгузники для взрослых M Premium, тяжелая степень недержания</t>
  </si>
  <si>
    <t>Подгузники для взрослых L Premium, тяжелая степень недержания</t>
  </si>
  <si>
    <t>Подгузники для взрослых ХL Premium, тяжелая степень недержания</t>
  </si>
  <si>
    <t>Применение Методических рекомендаций Минэкономразвития № 567</t>
  </si>
  <si>
    <t>17.22.12.130 ограничение - п.362, ПП РФ 1875</t>
  </si>
  <si>
    <t>17.22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</si>
</sst>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#,##0.00;[Red]#,##0.00"/>
  </numFmts>
  <fonts count="15" x14ac:knownFonts="1">
    <font>
      <sz val="10"/>
      <name val="Arial"/>
    </font>
    <font>
      <sz val="8"/>
      <name val="Arial"/>
      <family val="2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rgb="FF202020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2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/>
    <xf numFmtId="0" fontId="5" fillId="0" borderId="0" xfId="0" applyFont="1" applyFill="1" applyBorder="1"/>
    <xf numFmtId="0" fontId="4" fillId="0" borderId="0" xfId="0" applyFont="1" applyFill="1" applyBorder="1" applyAlignment="1"/>
    <xf numFmtId="164" fontId="3" fillId="0" borderId="0" xfId="0" applyNumberFormat="1" applyFont="1" applyFill="1" applyAlignment="1">
      <alignment wrapText="1"/>
    </xf>
    <xf numFmtId="165" fontId="3" fillId="0" borderId="0" xfId="0" applyNumberFormat="1" applyFont="1" applyFill="1"/>
    <xf numFmtId="0" fontId="2" fillId="0" borderId="0" xfId="0" applyFont="1" applyFill="1" applyBorder="1" applyAlignment="1">
      <alignment wrapText="1"/>
    </xf>
    <xf numFmtId="164" fontId="6" fillId="0" borderId="0" xfId="0" applyNumberFormat="1" applyFont="1" applyFill="1" applyBorder="1" applyAlignment="1">
      <alignment horizontal="center" wrapText="1"/>
    </xf>
    <xf numFmtId="164" fontId="3" fillId="0" borderId="0" xfId="0" applyNumberFormat="1" applyFont="1" applyFill="1"/>
    <xf numFmtId="164" fontId="3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165" fontId="4" fillId="0" borderId="0" xfId="0" applyNumberFormat="1" applyFont="1" applyFill="1"/>
    <xf numFmtId="0" fontId="4" fillId="0" borderId="0" xfId="0" applyFont="1" applyFill="1"/>
    <xf numFmtId="164" fontId="4" fillId="0" borderId="0" xfId="0" applyNumberFormat="1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Alignment="1">
      <alignment horizontal="right"/>
    </xf>
    <xf numFmtId="0" fontId="4" fillId="0" borderId="0" xfId="0" applyFont="1" applyFill="1" applyAlignment="1"/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0" fontId="7" fillId="0" borderId="0" xfId="0" applyFont="1" applyFill="1"/>
    <xf numFmtId="2" fontId="7" fillId="0" borderId="0" xfId="0" applyNumberFormat="1" applyFont="1" applyFill="1"/>
    <xf numFmtId="0" fontId="3" fillId="0" borderId="0" xfId="0" applyFont="1" applyFill="1" applyBorder="1" applyAlignment="1">
      <alignment horizont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165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165" fontId="3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164" fontId="3" fillId="0" borderId="0" xfId="0" applyNumberFormat="1" applyFont="1" applyFill="1" applyBorder="1" applyAlignment="1">
      <alignment horizontal="center" wrapText="1"/>
    </xf>
    <xf numFmtId="9" fontId="7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7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3" fillId="0" borderId="0" xfId="0" applyFont="1" applyFill="1" applyAlignment="1"/>
    <xf numFmtId="0" fontId="7" fillId="0" borderId="2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tabSelected="1" view="pageBreakPreview" topLeftCell="A13" zoomScaleSheetLayoutView="100" workbookViewId="0">
      <selection activeCell="J9" sqref="J9"/>
    </sheetView>
  </sheetViews>
  <sheetFormatPr defaultRowHeight="12.75" x14ac:dyDescent="0.2"/>
  <cols>
    <col min="1" max="1" width="5.140625" style="2" customWidth="1"/>
    <col min="2" max="2" width="12.85546875" style="2" customWidth="1"/>
    <col min="3" max="3" width="14.28515625" style="2" customWidth="1"/>
    <col min="4" max="4" width="37.7109375" style="7" customWidth="1"/>
    <col min="5" max="5" width="1.85546875" style="7" customWidth="1"/>
    <col min="6" max="6" width="12.5703125" style="7" customWidth="1"/>
    <col min="7" max="7" width="12.42578125" style="8" customWidth="1"/>
    <col min="8" max="8" width="14.7109375" style="5" customWidth="1"/>
    <col min="9" max="9" width="13" style="9" customWidth="1"/>
    <col min="10" max="10" width="12" style="6" customWidth="1"/>
    <col min="11" max="11" width="10.42578125" style="6" customWidth="1"/>
    <col min="12" max="12" width="13" style="6" customWidth="1"/>
    <col min="13" max="13" width="10.42578125" style="10" customWidth="1"/>
    <col min="14" max="14" width="16.7109375" style="6" customWidth="1"/>
    <col min="15" max="15" width="9.140625" style="1"/>
    <col min="16" max="16" width="13.5703125" style="1" customWidth="1"/>
    <col min="17" max="17" width="9.42578125" style="1" bestFit="1" customWidth="1"/>
    <col min="18" max="16384" width="9.140625" style="1"/>
  </cols>
  <sheetData>
    <row r="1" spans="1:15" ht="28.5" customHeight="1" x14ac:dyDescent="0.2">
      <c r="B1" s="92" t="s">
        <v>39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15" s="13" customFormat="1" x14ac:dyDescent="0.2">
      <c r="A2" s="18"/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1"/>
    </row>
    <row r="3" spans="1:15" s="13" customFormat="1" ht="27" customHeight="1" x14ac:dyDescent="0.2">
      <c r="B3" s="71" t="s">
        <v>16</v>
      </c>
      <c r="C3" s="71"/>
      <c r="D3" s="54"/>
      <c r="E3" s="63"/>
      <c r="F3" s="56">
        <v>26</v>
      </c>
      <c r="H3" s="1"/>
      <c r="I3" s="2"/>
      <c r="J3" s="30" t="s">
        <v>6</v>
      </c>
      <c r="K3" s="31"/>
      <c r="L3" s="67" t="s">
        <v>48</v>
      </c>
      <c r="M3" s="67"/>
      <c r="N3" s="67"/>
      <c r="O3" s="1"/>
    </row>
    <row r="4" spans="1:15" s="13" customFormat="1" ht="12.75" customHeight="1" x14ac:dyDescent="0.2">
      <c r="B4" s="71" t="s">
        <v>17</v>
      </c>
      <c r="C4" s="71"/>
      <c r="D4" s="42" t="s">
        <v>26</v>
      </c>
      <c r="E4" s="35"/>
      <c r="H4" s="1"/>
      <c r="I4" s="2"/>
      <c r="J4" s="32" t="s">
        <v>3</v>
      </c>
      <c r="K4" s="33">
        <v>223</v>
      </c>
      <c r="L4" s="67"/>
      <c r="M4" s="67"/>
      <c r="N4" s="67"/>
      <c r="O4" s="1"/>
    </row>
    <row r="5" spans="1:15" s="13" customFormat="1" ht="12" customHeight="1" x14ac:dyDescent="0.2">
      <c r="B5" s="71" t="s">
        <v>18</v>
      </c>
      <c r="C5" s="71"/>
      <c r="D5" s="42" t="s">
        <v>26</v>
      </c>
      <c r="E5" s="35"/>
      <c r="G5" s="59"/>
      <c r="H5" s="1"/>
      <c r="I5" s="2"/>
      <c r="J5" s="1"/>
      <c r="K5" s="1"/>
      <c r="L5" s="35"/>
      <c r="M5" s="34"/>
      <c r="O5" s="1"/>
    </row>
    <row r="6" spans="1:15" s="13" customFormat="1" ht="12" customHeight="1" x14ac:dyDescent="0.2">
      <c r="B6" s="71" t="s">
        <v>19</v>
      </c>
      <c r="C6" s="71"/>
      <c r="D6" s="42" t="s">
        <v>26</v>
      </c>
      <c r="E6" s="35"/>
      <c r="H6" s="1"/>
      <c r="I6" s="2"/>
      <c r="J6" s="1"/>
      <c r="K6" s="1"/>
      <c r="L6" s="35"/>
      <c r="M6" s="34"/>
      <c r="O6" s="1"/>
    </row>
    <row r="7" spans="1:15" s="13" customFormat="1" ht="12" customHeight="1" x14ac:dyDescent="0.2">
      <c r="B7" s="52"/>
      <c r="C7" s="36"/>
      <c r="D7" s="37"/>
      <c r="E7" s="37"/>
      <c r="H7" s="21"/>
      <c r="I7" s="20"/>
      <c r="J7" s="38"/>
      <c r="K7" s="33"/>
      <c r="L7" s="35"/>
      <c r="M7" s="34"/>
      <c r="O7" s="1"/>
    </row>
    <row r="8" spans="1:15" s="13" customFormat="1" ht="14.25" customHeight="1" x14ac:dyDescent="0.2">
      <c r="B8" s="99" t="s">
        <v>34</v>
      </c>
      <c r="C8" s="99"/>
      <c r="D8" s="99"/>
      <c r="E8" s="36"/>
      <c r="H8" s="20"/>
      <c r="I8" s="39"/>
      <c r="J8" s="40" t="s">
        <v>5</v>
      </c>
      <c r="K8" s="6"/>
      <c r="L8" s="6"/>
      <c r="M8" s="1"/>
      <c r="O8" s="1"/>
    </row>
    <row r="9" spans="1:15" s="13" customFormat="1" ht="25.5" x14ac:dyDescent="0.2">
      <c r="B9" s="69" t="s">
        <v>3</v>
      </c>
      <c r="C9" s="69"/>
      <c r="D9" s="53" t="s">
        <v>9</v>
      </c>
      <c r="E9" s="60"/>
      <c r="H9" s="28"/>
      <c r="I9" s="1"/>
      <c r="J9" s="41" t="s">
        <v>3</v>
      </c>
      <c r="K9" s="68" t="s">
        <v>21</v>
      </c>
      <c r="L9" s="68"/>
      <c r="M9" s="68"/>
      <c r="N9" s="68"/>
      <c r="O9" s="1"/>
    </row>
    <row r="10" spans="1:15" s="13" customFormat="1" x14ac:dyDescent="0.2">
      <c r="B10" s="70"/>
      <c r="C10" s="70"/>
      <c r="D10" s="42" t="s">
        <v>1</v>
      </c>
      <c r="E10" s="35"/>
      <c r="H10" s="35"/>
      <c r="I10" s="1"/>
      <c r="J10" s="41"/>
      <c r="K10" s="68" t="s">
        <v>22</v>
      </c>
      <c r="L10" s="68"/>
      <c r="M10" s="68"/>
      <c r="N10" s="68"/>
      <c r="O10" s="1"/>
    </row>
    <row r="11" spans="1:15" s="13" customFormat="1" x14ac:dyDescent="0.2">
      <c r="B11" s="70"/>
      <c r="C11" s="70"/>
      <c r="D11" s="42" t="s">
        <v>4</v>
      </c>
      <c r="E11" s="35"/>
      <c r="H11" s="35"/>
      <c r="I11" s="1"/>
      <c r="J11" s="41"/>
      <c r="K11" s="68" t="s">
        <v>24</v>
      </c>
      <c r="L11" s="68"/>
      <c r="M11" s="68"/>
      <c r="N11" s="68"/>
      <c r="O11" s="1"/>
    </row>
    <row r="12" spans="1:15" s="13" customFormat="1" x14ac:dyDescent="0.2">
      <c r="B12" s="70"/>
      <c r="C12" s="70"/>
      <c r="D12" s="42" t="s">
        <v>2</v>
      </c>
      <c r="E12" s="35"/>
      <c r="H12" s="35"/>
      <c r="I12" s="1"/>
      <c r="J12" s="41"/>
      <c r="K12" s="68" t="s">
        <v>23</v>
      </c>
      <c r="L12" s="68"/>
      <c r="M12" s="68"/>
      <c r="N12" s="68"/>
      <c r="O12" s="1"/>
    </row>
    <row r="13" spans="1:15" s="13" customFormat="1" x14ac:dyDescent="0.2">
      <c r="B13" s="70"/>
      <c r="C13" s="70"/>
      <c r="D13" s="42" t="s">
        <v>20</v>
      </c>
      <c r="E13" s="35"/>
      <c r="H13" s="35"/>
      <c r="I13" s="1"/>
      <c r="J13" s="41"/>
      <c r="K13" s="68" t="s">
        <v>25</v>
      </c>
      <c r="L13" s="68"/>
      <c r="M13" s="68"/>
      <c r="N13" s="68"/>
      <c r="O13" s="1"/>
    </row>
    <row r="14" spans="1:15" s="13" customFormat="1" x14ac:dyDescent="0.2">
      <c r="B14" s="43"/>
      <c r="C14" s="43"/>
      <c r="D14" s="43"/>
      <c r="E14" s="43"/>
      <c r="F14" s="43"/>
      <c r="G14" s="44"/>
      <c r="H14" s="20"/>
      <c r="I14" s="20"/>
      <c r="J14" s="20"/>
      <c r="K14" s="1"/>
      <c r="L14" s="1"/>
      <c r="M14" s="20"/>
      <c r="N14" s="1"/>
      <c r="O14" s="1"/>
    </row>
    <row r="15" spans="1:15" s="13" customFormat="1" ht="23.25" customHeight="1" x14ac:dyDescent="0.2">
      <c r="A15" s="3"/>
      <c r="B15" s="95" t="s">
        <v>35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1"/>
    </row>
    <row r="16" spans="1:15" ht="22.5" customHeight="1" x14ac:dyDescent="0.2">
      <c r="A16" s="69" t="s">
        <v>0</v>
      </c>
      <c r="B16" s="69" t="s">
        <v>7</v>
      </c>
      <c r="C16" s="69" t="s">
        <v>8</v>
      </c>
      <c r="D16" s="88" t="s">
        <v>11</v>
      </c>
      <c r="E16" s="89"/>
      <c r="F16" s="69" t="s">
        <v>36</v>
      </c>
      <c r="G16" s="69" t="s">
        <v>10</v>
      </c>
      <c r="H16" s="74" t="s">
        <v>29</v>
      </c>
      <c r="I16" s="75" t="s">
        <v>31</v>
      </c>
      <c r="J16" s="75"/>
      <c r="K16" s="75" t="s">
        <v>32</v>
      </c>
      <c r="L16" s="75"/>
      <c r="M16" s="75" t="s">
        <v>33</v>
      </c>
      <c r="N16" s="75"/>
    </row>
    <row r="17" spans="1:17" ht="24" customHeight="1" x14ac:dyDescent="0.2">
      <c r="A17" s="69"/>
      <c r="B17" s="69"/>
      <c r="C17" s="69"/>
      <c r="D17" s="90"/>
      <c r="E17" s="91"/>
      <c r="F17" s="69"/>
      <c r="G17" s="69"/>
      <c r="H17" s="74"/>
      <c r="I17" s="26" t="s">
        <v>12</v>
      </c>
      <c r="J17" s="25" t="s">
        <v>13</v>
      </c>
      <c r="K17" s="26" t="s">
        <v>12</v>
      </c>
      <c r="L17" s="25" t="s">
        <v>13</v>
      </c>
      <c r="M17" s="26" t="s">
        <v>12</v>
      </c>
      <c r="N17" s="25" t="s">
        <v>13</v>
      </c>
    </row>
    <row r="18" spans="1:17" ht="45" x14ac:dyDescent="0.2">
      <c r="A18" s="55">
        <v>1</v>
      </c>
      <c r="B18" s="57" t="s">
        <v>50</v>
      </c>
      <c r="C18" s="66" t="s">
        <v>49</v>
      </c>
      <c r="D18" s="84" t="s">
        <v>40</v>
      </c>
      <c r="E18" s="85"/>
      <c r="F18" s="58">
        <v>120</v>
      </c>
      <c r="G18" s="55" t="s">
        <v>38</v>
      </c>
      <c r="H18" s="64">
        <f>MIN(J18,L18,N18)</f>
        <v>113400</v>
      </c>
      <c r="I18" s="45">
        <v>1113</v>
      </c>
      <c r="J18" s="45">
        <f>F18*I18</f>
        <v>133560</v>
      </c>
      <c r="K18" s="45">
        <v>1150</v>
      </c>
      <c r="L18" s="45">
        <f t="shared" ref="L18:L25" si="0">F18*K18</f>
        <v>138000</v>
      </c>
      <c r="M18" s="45">
        <v>945</v>
      </c>
      <c r="N18" s="45">
        <f t="shared" ref="N18:N25" si="1">F18*M18</f>
        <v>113400</v>
      </c>
    </row>
    <row r="19" spans="1:17" ht="45" x14ac:dyDescent="0.2">
      <c r="A19" s="62">
        <v>2</v>
      </c>
      <c r="B19" s="57" t="s">
        <v>50</v>
      </c>
      <c r="C19" s="66" t="s">
        <v>49</v>
      </c>
      <c r="D19" s="86" t="s">
        <v>41</v>
      </c>
      <c r="E19" s="87"/>
      <c r="F19" s="58">
        <v>1400</v>
      </c>
      <c r="G19" s="62" t="s">
        <v>38</v>
      </c>
      <c r="H19" s="64">
        <f t="shared" ref="H19:H25" si="2">MIN(J19,L19,N19)</f>
        <v>1562400</v>
      </c>
      <c r="I19" s="45">
        <v>1189.2</v>
      </c>
      <c r="J19" s="45">
        <f t="shared" ref="J19:J25" si="3">F19*I19</f>
        <v>1664880</v>
      </c>
      <c r="K19" s="45">
        <v>1200</v>
      </c>
      <c r="L19" s="45">
        <f t="shared" si="0"/>
        <v>1680000</v>
      </c>
      <c r="M19" s="45">
        <v>1116</v>
      </c>
      <c r="N19" s="45">
        <f t="shared" si="1"/>
        <v>1562400</v>
      </c>
    </row>
    <row r="20" spans="1:17" ht="45" x14ac:dyDescent="0.2">
      <c r="A20" s="62">
        <v>3</v>
      </c>
      <c r="B20" s="57" t="s">
        <v>50</v>
      </c>
      <c r="C20" s="66" t="s">
        <v>49</v>
      </c>
      <c r="D20" s="82" t="s">
        <v>42</v>
      </c>
      <c r="E20" s="83"/>
      <c r="F20" s="58">
        <v>1600</v>
      </c>
      <c r="G20" s="62" t="s">
        <v>38</v>
      </c>
      <c r="H20" s="64">
        <f t="shared" si="2"/>
        <v>2004480</v>
      </c>
      <c r="I20" s="45">
        <v>1252.8</v>
      </c>
      <c r="J20" s="45">
        <f t="shared" si="3"/>
        <v>2004480</v>
      </c>
      <c r="K20" s="45">
        <v>1258</v>
      </c>
      <c r="L20" s="45">
        <f t="shared" si="0"/>
        <v>2012800</v>
      </c>
      <c r="M20" s="45">
        <v>1269</v>
      </c>
      <c r="N20" s="45">
        <f t="shared" si="1"/>
        <v>2030400</v>
      </c>
    </row>
    <row r="21" spans="1:17" ht="45" x14ac:dyDescent="0.2">
      <c r="A21" s="62">
        <v>4</v>
      </c>
      <c r="B21" s="57" t="s">
        <v>50</v>
      </c>
      <c r="C21" s="66" t="s">
        <v>49</v>
      </c>
      <c r="D21" s="100" t="s">
        <v>43</v>
      </c>
      <c r="E21" s="101"/>
      <c r="F21" s="58">
        <v>1200</v>
      </c>
      <c r="G21" s="62" t="s">
        <v>38</v>
      </c>
      <c r="H21" s="64">
        <f t="shared" si="2"/>
        <v>1141200</v>
      </c>
      <c r="I21" s="45">
        <v>1329.3</v>
      </c>
      <c r="J21" s="45">
        <f t="shared" si="3"/>
        <v>1595160</v>
      </c>
      <c r="K21" s="45">
        <v>1343</v>
      </c>
      <c r="L21" s="45">
        <f t="shared" si="0"/>
        <v>1611600</v>
      </c>
      <c r="M21" s="45">
        <v>951</v>
      </c>
      <c r="N21" s="45">
        <f t="shared" si="1"/>
        <v>1141200</v>
      </c>
    </row>
    <row r="22" spans="1:17" ht="45" x14ac:dyDescent="0.2">
      <c r="A22" s="62">
        <v>5</v>
      </c>
      <c r="B22" s="57" t="s">
        <v>50</v>
      </c>
      <c r="C22" s="66" t="s">
        <v>49</v>
      </c>
      <c r="D22" s="82" t="s">
        <v>44</v>
      </c>
      <c r="E22" s="83"/>
      <c r="F22" s="58">
        <v>120</v>
      </c>
      <c r="G22" s="62" t="s">
        <v>38</v>
      </c>
      <c r="H22" s="64">
        <f t="shared" si="2"/>
        <v>125640</v>
      </c>
      <c r="I22" s="45">
        <v>1128.9000000000001</v>
      </c>
      <c r="J22" s="45">
        <f t="shared" si="3"/>
        <v>135468</v>
      </c>
      <c r="K22" s="45">
        <v>1135.5999999999999</v>
      </c>
      <c r="L22" s="45">
        <f t="shared" si="0"/>
        <v>136272</v>
      </c>
      <c r="M22" s="45">
        <v>1047</v>
      </c>
      <c r="N22" s="45">
        <f t="shared" si="1"/>
        <v>125640</v>
      </c>
    </row>
    <row r="23" spans="1:17" ht="45" x14ac:dyDescent="0.2">
      <c r="A23" s="62">
        <v>6</v>
      </c>
      <c r="B23" s="57" t="s">
        <v>50</v>
      </c>
      <c r="C23" s="66" t="s">
        <v>49</v>
      </c>
      <c r="D23" s="82" t="s">
        <v>45</v>
      </c>
      <c r="E23" s="83"/>
      <c r="F23" s="58">
        <v>1400</v>
      </c>
      <c r="G23" s="62" t="s">
        <v>38</v>
      </c>
      <c r="H23" s="64">
        <f t="shared" si="2"/>
        <v>1691760.0000000002</v>
      </c>
      <c r="I23" s="45">
        <v>1208.4000000000001</v>
      </c>
      <c r="J23" s="45">
        <f t="shared" si="3"/>
        <v>1691760.0000000002</v>
      </c>
      <c r="K23" s="45">
        <v>1215</v>
      </c>
      <c r="L23" s="45">
        <f t="shared" si="0"/>
        <v>1701000</v>
      </c>
      <c r="M23" s="45">
        <v>1275</v>
      </c>
      <c r="N23" s="45">
        <f t="shared" si="1"/>
        <v>1785000</v>
      </c>
    </row>
    <row r="24" spans="1:17" ht="45" x14ac:dyDescent="0.2">
      <c r="A24" s="62">
        <v>7</v>
      </c>
      <c r="B24" s="57" t="s">
        <v>50</v>
      </c>
      <c r="C24" s="66" t="s">
        <v>49</v>
      </c>
      <c r="D24" s="82" t="s">
        <v>46</v>
      </c>
      <c r="E24" s="83"/>
      <c r="F24" s="58">
        <v>1400</v>
      </c>
      <c r="G24" s="62" t="s">
        <v>38</v>
      </c>
      <c r="H24" s="64">
        <f t="shared" si="2"/>
        <v>1780800</v>
      </c>
      <c r="I24" s="45">
        <v>1272</v>
      </c>
      <c r="J24" s="45">
        <f t="shared" si="3"/>
        <v>1780800</v>
      </c>
      <c r="K24" s="45">
        <v>1280.3</v>
      </c>
      <c r="L24" s="45">
        <f t="shared" si="0"/>
        <v>1792420</v>
      </c>
      <c r="M24" s="45">
        <v>1416</v>
      </c>
      <c r="N24" s="45">
        <f t="shared" si="1"/>
        <v>1982400</v>
      </c>
    </row>
    <row r="25" spans="1:17" ht="45" x14ac:dyDescent="0.2">
      <c r="A25" s="62">
        <v>8</v>
      </c>
      <c r="B25" s="57" t="s">
        <v>50</v>
      </c>
      <c r="C25" s="66" t="s">
        <v>49</v>
      </c>
      <c r="D25" s="80" t="s">
        <v>47</v>
      </c>
      <c r="E25" s="81"/>
      <c r="F25" s="58">
        <v>1200</v>
      </c>
      <c r="G25" s="62" t="s">
        <v>38</v>
      </c>
      <c r="H25" s="64">
        <f t="shared" si="2"/>
        <v>1625760</v>
      </c>
      <c r="I25" s="45">
        <v>1354.8</v>
      </c>
      <c r="J25" s="45">
        <f t="shared" si="3"/>
        <v>1625760</v>
      </c>
      <c r="K25" s="45">
        <v>1357</v>
      </c>
      <c r="L25" s="45">
        <f t="shared" si="0"/>
        <v>1628400</v>
      </c>
      <c r="M25" s="45">
        <v>1659</v>
      </c>
      <c r="N25" s="45">
        <f t="shared" si="1"/>
        <v>1990800</v>
      </c>
    </row>
    <row r="26" spans="1:17" s="22" customFormat="1" ht="12.75" customHeight="1" x14ac:dyDescent="0.2">
      <c r="A26" s="72" t="s">
        <v>37</v>
      </c>
      <c r="B26" s="93"/>
      <c r="C26" s="93"/>
      <c r="D26" s="94"/>
      <c r="E26" s="94"/>
      <c r="F26" s="93"/>
      <c r="G26" s="93"/>
      <c r="H26" s="65">
        <f>SUM(H18:H25)</f>
        <v>10045440</v>
      </c>
      <c r="I26" s="25"/>
      <c r="J26" s="25">
        <f>SUM(J18:J25)</f>
        <v>10631868</v>
      </c>
      <c r="K26" s="25"/>
      <c r="L26" s="29">
        <f>SUM(L18:L25)</f>
        <v>10700492</v>
      </c>
      <c r="M26" s="25"/>
      <c r="N26" s="25">
        <f>SUM(N18:N25)</f>
        <v>10731240</v>
      </c>
      <c r="Q26" s="23"/>
    </row>
    <row r="27" spans="1:17" s="48" customFormat="1" ht="9.75" customHeight="1" x14ac:dyDescent="0.2">
      <c r="A27" s="46"/>
      <c r="B27" s="46"/>
      <c r="C27" s="46"/>
      <c r="D27" s="46"/>
      <c r="E27" s="46"/>
      <c r="F27" s="46"/>
      <c r="G27" s="46"/>
      <c r="H27" s="47"/>
      <c r="I27" s="27"/>
      <c r="J27" s="47"/>
      <c r="K27" s="47"/>
      <c r="L27" s="47"/>
      <c r="M27" s="47"/>
      <c r="N27" s="47"/>
    </row>
    <row r="28" spans="1:17" s="48" customFormat="1" ht="25.5" customHeight="1" x14ac:dyDescent="0.2">
      <c r="A28" s="78" t="s">
        <v>27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</row>
    <row r="29" spans="1:17" x14ac:dyDescent="0.2">
      <c r="A29" s="79" t="str">
        <f>A26</f>
        <v>Итого: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</row>
    <row r="30" spans="1:17" ht="12.75" customHeight="1" x14ac:dyDescent="0.2">
      <c r="A30" s="78" t="s">
        <v>28</v>
      </c>
      <c r="B30" s="78"/>
      <c r="C30" s="78"/>
      <c r="D30" s="27">
        <f>H26</f>
        <v>10045440</v>
      </c>
      <c r="E30" s="27"/>
      <c r="F30" s="79" t="str">
        <f>SUBSTITUTE(PROPER(INDEX(n_4,MID(TEXT(D30,n0),1,1)+1)&amp;INDEX(n0x,MID(TEXT(D30,n0),2,1)+1,MID(TEXT(D30,n0),3,1)+1)&amp;IF(-MID(TEXT(D30,n0),1,3),"миллиард"&amp;VLOOKUP(MID(TEXT(D30,n0),3,1)*AND(MID(TEXT(D30,n0),2,1)-1),мил,2),"")&amp;INDEX(n_4,MID(TEXT(D30,n0),4,1)+1)&amp;INDEX(n0x,MID(TEXT(D30,n0),5,1)+1,MID(TEXT(D30,n0),6,1)+1)&amp;IF(-MID(TEXT(D30,n0),4,3),"миллион"&amp;VLOOKUP(MID(TEXT(D30,n0),6,1)*AND(MID(TEXT(D30,n0),5,1)-1),мил,2),"")&amp;INDEX(n_4,MID(TEXT(D30,n0),7,1)+1)&amp;INDEX(n1x,MID(TEXT(D30,n0),8,1)+1,MID(TEXT(D30,n0),9,1)+1)&amp;IF(-MID(TEXT(D30,n0),7,3),VLOOKUP(MID(TEXT(D30,n0),9,1)*AND(MID(TEXT(D30,n0),8,1)-1),тыс,2),"")&amp;INDEX(n_4,MID(TEXT(D30,n0),10,1)+1)&amp;INDEX(n0x,MID(TEXT(D30,n0),11,1)+1,MID(TEXT(D30,n0),12,1)+1)),"z"," ")&amp;IF(TRUNC(TEXT(D30,n0)),"","Ноль ")&amp;"рубл"&amp;VLOOKUP(MOD(MAX(MOD(MID(TEXT(D30,n0),11,2)-11,100),9),10),{0,"ь ";1,"я ";4,"ей "},2)&amp;RIGHT(TEXT(D30,n0),2)&amp;" копе"&amp;VLOOKUP(MOD(MAX(MOD(RIGHT(TEXT(D30,n0),2)-11,100),9),10),{0,"йка";1,"йки";4,"ек"},2)</f>
        <v>Десять миллионов сорок пять тысяч четыреста сорок рублей 00 копеек</v>
      </c>
      <c r="G30" s="79"/>
      <c r="H30" s="79"/>
      <c r="I30" s="79"/>
      <c r="J30" s="79"/>
      <c r="K30" s="79"/>
      <c r="L30" s="79"/>
      <c r="M30" s="79"/>
      <c r="N30" s="79"/>
      <c r="O30" s="79"/>
    </row>
    <row r="31" spans="1:17" ht="8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21.75" customHeight="1" x14ac:dyDescent="0.2">
      <c r="A32" s="78" t="s">
        <v>30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</row>
    <row r="33" spans="1:14" ht="12" customHeight="1" x14ac:dyDescent="0.2">
      <c r="A33" s="76"/>
      <c r="B33" s="76"/>
      <c r="C33" s="76"/>
      <c r="D33" s="76"/>
      <c r="E33" s="76"/>
      <c r="F33" s="76"/>
      <c r="G33" s="73"/>
      <c r="H33" s="73"/>
      <c r="I33" s="73"/>
      <c r="J33" s="73"/>
      <c r="K33" s="73"/>
      <c r="L33" s="24"/>
      <c r="M33" s="21"/>
      <c r="N33" s="21"/>
    </row>
    <row r="34" spans="1:14" x14ac:dyDescent="0.2">
      <c r="D34" s="19"/>
      <c r="E34" s="19"/>
      <c r="F34" s="19"/>
      <c r="G34" s="49"/>
    </row>
    <row r="35" spans="1:14" s="51" customFormat="1" ht="27.75" customHeight="1" x14ac:dyDescent="0.2">
      <c r="A35" s="50">
        <v>0</v>
      </c>
      <c r="B35" s="77" t="s">
        <v>14</v>
      </c>
      <c r="C35" s="77"/>
      <c r="D35" s="25">
        <f>D30*A35</f>
        <v>0</v>
      </c>
      <c r="E35" s="61"/>
      <c r="F35" s="72" t="str">
        <f>SUBSTITUTE(PROPER(INDEX(n_4,MID(TEXT(D35,n0),1,1)+1)&amp;INDEX(n0x,MID(TEXT(D35,n0),2,1)+1,MID(TEXT(D35,n0),3,1)+1)&amp;IF(-MID(TEXT(D35,n0),1,3),"миллиард"&amp;VLOOKUP(MID(TEXT(D35,n0),3,1)*AND(MID(TEXT(D35,n0),2,1)-1),мил,2),"")&amp;INDEX(n_4,MID(TEXT(D35,n0),4,1)+1)&amp;INDEX(n0x,MID(TEXT(D35,n0),5,1)+1,MID(TEXT(D35,n0),6,1)+1)&amp;IF(-MID(TEXT(D35,n0),4,3),"миллион"&amp;VLOOKUP(MID(TEXT(D35,n0),6,1)*AND(MID(TEXT(D35,n0),5,1)-1),мил,2),"")&amp;INDEX(n_4,MID(TEXT(D35,n0),7,1)+1)&amp;INDEX(n1x,MID(TEXT(D35,n0),8,1)+1,MID(TEXT(D35,n0),9,1)+1)&amp;IF(-MID(TEXT(D35,n0),7,3),VLOOKUP(MID(TEXT(D35,n0),9,1)*AND(MID(TEXT(D35,n0),8,1)-1),тыс,2),"")&amp;INDEX(n_4,MID(TEXT(D35,n0),10,1)+1)&amp;INDEX(n0x,MID(TEXT(D35,n0),11,1)+1,MID(TEXT(D35,n0),12,1)+1)),"z"," ")&amp;IF(TRUNC(TEXT(D35,n0)),"","Ноль ")&amp;"рубл"&amp;VLOOKUP(MOD(MAX(MOD(MID(TEXT(D35,n0),11,2)-11,100),9),10),{0,"ь ";1,"я ";4,"ей "},2)&amp;RIGHT(TEXT(D35,n0),2)&amp;" копе"&amp;VLOOKUP(MOD(MAX(MOD(RIGHT(TEXT(D35,n0),2)-11,100),9),10),{0,"йка";1,"йки";4,"ек"},2)</f>
        <v>Ноль рублей 00 копеек</v>
      </c>
      <c r="G35" s="72"/>
      <c r="H35" s="72"/>
      <c r="I35" s="72"/>
      <c r="J35" s="72"/>
      <c r="K35" s="72"/>
      <c r="L35" s="72"/>
      <c r="M35" s="72"/>
      <c r="N35" s="72"/>
    </row>
    <row r="36" spans="1:14" s="51" customFormat="1" ht="27.75" customHeight="1" x14ac:dyDescent="0.2">
      <c r="A36" s="50">
        <v>0.01</v>
      </c>
      <c r="B36" s="77" t="s">
        <v>15</v>
      </c>
      <c r="C36" s="77"/>
      <c r="D36" s="61">
        <f>D30*A36</f>
        <v>100454.40000000001</v>
      </c>
      <c r="E36" s="61"/>
      <c r="F36" s="72" t="str">
        <f>SUBSTITUTE(PROPER(INDEX(n_4,MID(TEXT(D36,n0),1,1)+1)&amp;INDEX(n0x,MID(TEXT(D36,n0),2,1)+1,MID(TEXT(D36,n0),3,1)+1)&amp;IF(-MID(TEXT(D36,n0),1,3),"миллиард"&amp;VLOOKUP(MID(TEXT(D36,n0),3,1)*AND(MID(TEXT(D36,n0),2,1)-1),мил,2),"")&amp;INDEX(n_4,MID(TEXT(D36,n0),4,1)+1)&amp;INDEX(n0x,MID(TEXT(D36,n0),5,1)+1,MID(TEXT(D36,n0),6,1)+1)&amp;IF(-MID(TEXT(D36,n0),4,3),"миллион"&amp;VLOOKUP(MID(TEXT(D36,n0),6,1)*AND(MID(TEXT(D36,n0),5,1)-1),мил,2),"")&amp;INDEX(n_4,MID(TEXT(D36,n0),7,1)+1)&amp;INDEX(n1x,MID(TEXT(D36,n0),8,1)+1,MID(TEXT(D36,n0),9,1)+1)&amp;IF(-MID(TEXT(D36,n0),7,3),VLOOKUP(MID(TEXT(D36,n0),9,1)*AND(MID(TEXT(D36,n0),8,1)-1),тыс,2),"")&amp;INDEX(n_4,MID(TEXT(D36,n0),10,1)+1)&amp;INDEX(n0x,MID(TEXT(D36,n0),11,1)+1,MID(TEXT(D36,n0),12,1)+1)),"z"," ")&amp;IF(TRUNC(TEXT(D36,n0)),"","Ноль ")&amp;"рубл"&amp;VLOOKUP(MOD(MAX(MOD(MID(TEXT(D36,n0),11,2)-11,100),9),10),{0,"ь ";1,"я ";4,"ей "},2)&amp;RIGHT(TEXT(D36,n0),2)&amp;" копе"&amp;VLOOKUP(MOD(MAX(MOD(RIGHT(TEXT(D36,n0),2)-11,100),9),10),{0,"йка";1,"йки";4,"ек"},2)</f>
        <v>Сто тысяч четыреста пятьдесят четыре рубля 40 копеек</v>
      </c>
      <c r="G36" s="72"/>
      <c r="H36" s="72"/>
      <c r="I36" s="72"/>
      <c r="J36" s="72"/>
      <c r="K36" s="72"/>
      <c r="L36" s="72"/>
      <c r="M36" s="72"/>
      <c r="N36" s="72"/>
    </row>
    <row r="37" spans="1:14" s="13" customFormat="1" ht="12" x14ac:dyDescent="0.2">
      <c r="A37" s="4"/>
      <c r="B37" s="4"/>
      <c r="C37" s="4"/>
      <c r="D37" s="15"/>
      <c r="E37" s="15"/>
      <c r="F37" s="15"/>
      <c r="G37" s="16"/>
      <c r="H37" s="14"/>
      <c r="I37" s="11"/>
      <c r="J37" s="12"/>
      <c r="K37" s="12"/>
      <c r="L37" s="12"/>
      <c r="M37" s="17"/>
      <c r="N37" s="12"/>
    </row>
  </sheetData>
  <autoFilter ref="A16:N33" xr:uid="{00000000-0009-0000-0000-000000000000}">
    <filterColumn colId="7" showButton="0"/>
    <filterColumn colId="8" showButton="0"/>
    <filterColumn colId="10" showButton="0"/>
    <filterColumn colId="12" showButton="0"/>
  </autoFilter>
  <mergeCells count="49">
    <mergeCell ref="B12:C12"/>
    <mergeCell ref="D16:E17"/>
    <mergeCell ref="B1:O1"/>
    <mergeCell ref="A26:G26"/>
    <mergeCell ref="B15:N15"/>
    <mergeCell ref="B2:N2"/>
    <mergeCell ref="B8:D8"/>
    <mergeCell ref="A16:A17"/>
    <mergeCell ref="C16:C17"/>
    <mergeCell ref="G16:G17"/>
    <mergeCell ref="K9:N9"/>
    <mergeCell ref="K12:N12"/>
    <mergeCell ref="K13:N13"/>
    <mergeCell ref="B3:C3"/>
    <mergeCell ref="B4:C4"/>
    <mergeCell ref="D21:E21"/>
    <mergeCell ref="D22:E22"/>
    <mergeCell ref="D23:E23"/>
    <mergeCell ref="D24:E24"/>
    <mergeCell ref="B13:C13"/>
    <mergeCell ref="M16:N16"/>
    <mergeCell ref="I16:J16"/>
    <mergeCell ref="D18:E18"/>
    <mergeCell ref="D19:E19"/>
    <mergeCell ref="D20:E20"/>
    <mergeCell ref="F35:N35"/>
    <mergeCell ref="F36:N36"/>
    <mergeCell ref="G33:K33"/>
    <mergeCell ref="H16:H17"/>
    <mergeCell ref="K16:L16"/>
    <mergeCell ref="F16:F17"/>
    <mergeCell ref="A33:F33"/>
    <mergeCell ref="B35:C35"/>
    <mergeCell ref="B36:C36"/>
    <mergeCell ref="A30:C30"/>
    <mergeCell ref="B16:B17"/>
    <mergeCell ref="A28:N28"/>
    <mergeCell ref="A29:N29"/>
    <mergeCell ref="F30:O30"/>
    <mergeCell ref="A32:N32"/>
    <mergeCell ref="D25:E25"/>
    <mergeCell ref="L3:N4"/>
    <mergeCell ref="K11:N11"/>
    <mergeCell ref="K10:N10"/>
    <mergeCell ref="B9:C9"/>
    <mergeCell ref="B10:C10"/>
    <mergeCell ref="B11:C11"/>
    <mergeCell ref="B6:C6"/>
    <mergeCell ref="B5:C5"/>
  </mergeCells>
  <phoneticPr fontId="0" type="noConversion"/>
  <pageMargins left="0.19685039370078741" right="0.15748031496062992" top="0.27559055118110237" bottom="0.23622047244094491" header="0.15748031496062992" footer="0.15748031496062992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Ларькина Марта Марковна</dc:creator>
  <cp:lastModifiedBy>User119</cp:lastModifiedBy>
  <cp:lastPrinted>2026-08-14T07:47:27Z</cp:lastPrinted>
  <dcterms:created xsi:type="dcterms:W3CDTF">1996-10-08T23:32:33Z</dcterms:created>
  <dcterms:modified xsi:type="dcterms:W3CDTF">2026-09-03T11:33:51Z</dcterms:modified>
</cp:coreProperties>
</file>