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 папка обмена\Контрактный отдел\Аукционы 2026\Зона контроля\Закупка №206-КЭФ Мебель (Качуг) зона контроля\"/>
    </mc:Choice>
  </mc:AlternateContent>
  <xr:revisionPtr revIDLastSave="0" documentId="13_ncr:1_{875E70F0-B692-4965-9C73-96FEC67B5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0" r:id="rId1"/>
  </sheets>
  <calcPr calcId="191029"/>
</workbook>
</file>

<file path=xl/calcChain.xml><?xml version="1.0" encoding="utf-8"?>
<calcChain xmlns="http://schemas.openxmlformats.org/spreadsheetml/2006/main">
  <c r="J20" i="10" l="1"/>
  <c r="I20" i="10" s="1"/>
  <c r="J12" i="10"/>
  <c r="I12" i="10" s="1"/>
  <c r="O22" i="10"/>
  <c r="N22" i="10"/>
  <c r="M22" i="10"/>
  <c r="L22" i="10"/>
  <c r="J22" i="10"/>
  <c r="I22" i="10" s="1"/>
  <c r="O21" i="10"/>
  <c r="N21" i="10"/>
  <c r="M21" i="10"/>
  <c r="L21" i="10"/>
  <c r="J21" i="10"/>
  <c r="I21" i="10" s="1"/>
  <c r="L20" i="10"/>
  <c r="M20" i="10"/>
  <c r="N20" i="10"/>
  <c r="O20" i="10"/>
  <c r="O19" i="10"/>
  <c r="N19" i="10"/>
  <c r="M19" i="10"/>
  <c r="L19" i="10"/>
  <c r="J19" i="10"/>
  <c r="I19" i="10" s="1"/>
  <c r="O18" i="10"/>
  <c r="N18" i="10"/>
  <c r="M18" i="10"/>
  <c r="L18" i="10"/>
  <c r="J18" i="10"/>
  <c r="I18" i="10" s="1"/>
  <c r="O17" i="10"/>
  <c r="N17" i="10"/>
  <c r="M17" i="10"/>
  <c r="L17" i="10"/>
  <c r="J17" i="10"/>
  <c r="I17" i="10" s="1"/>
  <c r="O16" i="10"/>
  <c r="N16" i="10"/>
  <c r="M16" i="10"/>
  <c r="L16" i="10"/>
  <c r="J16" i="10"/>
  <c r="I16" i="10" s="1"/>
  <c r="O15" i="10"/>
  <c r="N15" i="10"/>
  <c r="M15" i="10"/>
  <c r="L15" i="10"/>
  <c r="J15" i="10"/>
  <c r="I15" i="10" s="1"/>
  <c r="O14" i="10"/>
  <c r="N14" i="10"/>
  <c r="M14" i="10"/>
  <c r="L14" i="10"/>
  <c r="J14" i="10"/>
  <c r="I14" i="10" s="1"/>
  <c r="O13" i="10"/>
  <c r="N13" i="10"/>
  <c r="M13" i="10"/>
  <c r="L13" i="10"/>
  <c r="J13" i="10"/>
  <c r="I13" i="10" s="1"/>
  <c r="L12" i="10"/>
  <c r="M12" i="10"/>
  <c r="N12" i="10"/>
  <c r="O12" i="10"/>
  <c r="O11" i="10"/>
  <c r="N11" i="10"/>
  <c r="M11" i="10"/>
  <c r="L11" i="10"/>
  <c r="J11" i="10"/>
  <c r="I11" i="10" s="1"/>
  <c r="G23" i="10"/>
  <c r="F23" i="10"/>
  <c r="E23" i="10"/>
  <c r="J8" i="10"/>
  <c r="I8" i="10" s="1"/>
  <c r="L8" i="10"/>
  <c r="M8" i="10"/>
  <c r="N8" i="10"/>
  <c r="O8" i="10"/>
  <c r="J9" i="10"/>
  <c r="I9" i="10" s="1"/>
  <c r="L9" i="10"/>
  <c r="M9" i="10"/>
  <c r="N9" i="10"/>
  <c r="O9" i="10"/>
  <c r="J10" i="10"/>
  <c r="I10" i="10" s="1"/>
  <c r="L10" i="10"/>
  <c r="M10" i="10"/>
  <c r="N10" i="10"/>
  <c r="O10" i="10"/>
  <c r="H23" i="10"/>
  <c r="O23" i="10" l="1"/>
  <c r="N23" i="10"/>
  <c r="M23" i="10"/>
  <c r="L23" i="10"/>
  <c r="J23" i="10" l="1"/>
  <c r="I23" i="10" s="1"/>
</calcChain>
</file>

<file path=xl/sharedStrings.xml><?xml version="1.0" encoding="utf-8"?>
<sst xmlns="http://schemas.openxmlformats.org/spreadsheetml/2006/main" count="43" uniqueCount="31">
  <si>
    <t>Обоснование начальной (максимальной) цены договора</t>
  </si>
  <si>
    <t>Расчет начальной (максимальной) цены договора представлен в таблице:</t>
  </si>
  <si>
    <t>№ п/п</t>
  </si>
  <si>
    <t>Наименование объекта закупки</t>
  </si>
  <si>
    <t>Ед. изм.</t>
  </si>
  <si>
    <t>Кол-во</t>
  </si>
  <si>
    <t>Коммерческие предложения поставщиков. Цена за ед., руб.</t>
  </si>
  <si>
    <t>Коэффициент вариации *</t>
  </si>
  <si>
    <t>Расчетная цена за ед. ** , руб.</t>
  </si>
  <si>
    <t>шт</t>
  </si>
  <si>
    <t xml:space="preserve">Поставщик №1 </t>
  </si>
  <si>
    <t xml:space="preserve">Поставщик №2 </t>
  </si>
  <si>
    <t xml:space="preserve">Поставщик №3 </t>
  </si>
  <si>
    <t>Средняя цена общая, руб.</t>
  </si>
  <si>
    <t>Поставщик №4</t>
  </si>
  <si>
    <t>Стол прямой 150х65х77</t>
  </si>
  <si>
    <t>Стол прямой 120х65х77</t>
  </si>
  <si>
    <t>Стол переговоров 180х90х77</t>
  </si>
  <si>
    <t>Стул</t>
  </si>
  <si>
    <t>Тумба мобильная 40х45х55</t>
  </si>
  <si>
    <t>Кресло</t>
  </si>
  <si>
    <t>Шкаф архивный 915х458х1830</t>
  </si>
  <si>
    <t>Гардероб 72х36х183</t>
  </si>
  <si>
    <t>Шкаф высокий 72х36х183</t>
  </si>
  <si>
    <t>Вешалка напольная металл</t>
  </si>
  <si>
    <t>Корзина 14 л</t>
  </si>
  <si>
    <t>Тумба сервисная 80х60х55</t>
  </si>
  <si>
    <t>Сейф</t>
  </si>
  <si>
    <t>Стеллаж метеллический 460х70х200</t>
  </si>
  <si>
    <t>Шкаф средний 72,2х36х111,6</t>
  </si>
  <si>
    <t>Объект закупки: Поставка мебели (Зона контроля) для нужд Качугского авиаотделения ОГАУ «Иркутская база авиационной и наземной охраны лесов» (АСС)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</si>
</sst>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\ ##0.00_р_._-;\-* #\ ##0.00_р_._-;_-* &quot;-&quot;??_р_._-;_-@_-"/>
    <numFmt numFmtId="166" formatCode="_-* #\ ##0.00\ _₽_-;\-* #\ ##0.00\ _₽_-;_-* &quot;-&quot;??\ _₽_-;_-@_-"/>
    <numFmt numFmtId="167" formatCode="#\ ##0.00&quot; руб&quot;"/>
    <numFmt numFmtId="168" formatCode="#,##0.00\ &quot;₽&quot;"/>
  </numFmts>
  <fonts count="1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horizontal="left"/>
    </xf>
    <xf numFmtId="0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7" fillId="2" borderId="0" xfId="0" applyFont="1" applyFill="1"/>
    <xf numFmtId="168" fontId="8" fillId="2" borderId="0" xfId="0" applyNumberFormat="1" applyFont="1" applyFill="1"/>
    <xf numFmtId="168" fontId="5" fillId="2" borderId="0" xfId="0" applyNumberFormat="1" applyFont="1" applyFill="1"/>
    <xf numFmtId="4" fontId="8" fillId="2" borderId="0" xfId="0" applyNumberFormat="1" applyFont="1" applyFill="1"/>
    <xf numFmtId="0" fontId="5" fillId="0" borderId="2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5" fontId="8" fillId="0" borderId="3" xfId="3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center" wrapText="1" shrinkToFit="1"/>
    </xf>
  </cellXfs>
  <cellStyles count="8">
    <cellStyle name="Обычный" xfId="0" builtinId="0"/>
    <cellStyle name="Обычный 2" xfId="7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" xfId="3" builtinId="3"/>
    <cellStyle name="Финансовый 2" xfId="4" xr:uid="{00000000-0005-0000-0000-000005000000}"/>
    <cellStyle name="Финансовый 3" xfId="5" xr:uid="{00000000-0005-0000-0000-000006000000}"/>
    <cellStyle name="Финансовый 4" xfId="6" xr:uid="{00000000-0005-0000-0000-000007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"/>
  <sheetViews>
    <sheetView tabSelected="1" zoomScale="120" zoomScaleNormal="120" workbookViewId="0">
      <selection activeCell="J31" sqref="J31"/>
    </sheetView>
  </sheetViews>
  <sheetFormatPr defaultColWidth="9.140625" defaultRowHeight="12" x14ac:dyDescent="0.2"/>
  <cols>
    <col min="1" max="1" width="7.5703125" style="7" customWidth="1"/>
    <col min="2" max="2" width="30.140625" style="7" customWidth="1"/>
    <col min="3" max="3" width="9.140625" style="7"/>
    <col min="4" max="4" width="9.42578125" style="7" bestFit="1" customWidth="1"/>
    <col min="5" max="8" width="15.7109375" style="8" customWidth="1"/>
    <col min="9" max="9" width="12.7109375" style="7" customWidth="1"/>
    <col min="10" max="10" width="15.42578125" style="7" customWidth="1"/>
    <col min="11" max="11" width="12" style="7" customWidth="1"/>
    <col min="12" max="12" width="12.7109375" style="7" customWidth="1"/>
    <col min="13" max="14" width="12.85546875" style="7" customWidth="1"/>
    <col min="15" max="15" width="13.140625" style="7" customWidth="1"/>
    <col min="16" max="16384" width="9.140625" style="7"/>
  </cols>
  <sheetData>
    <row r="1" spans="1:20" x14ac:dyDescent="0.2">
      <c r="T1" s="1"/>
    </row>
    <row r="2" spans="1:20" ht="15" x14ac:dyDescent="0.2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18" customHeight="1" x14ac:dyDescent="0.2">
      <c r="A3" s="25" t="s">
        <v>30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20" x14ac:dyDescent="0.2">
      <c r="A4" s="2" t="s">
        <v>1</v>
      </c>
      <c r="B4" s="3"/>
      <c r="C4" s="2"/>
      <c r="D4" s="2"/>
      <c r="E4" s="9"/>
      <c r="F4" s="9"/>
      <c r="G4" s="9"/>
      <c r="H4" s="9"/>
      <c r="I4" s="2"/>
      <c r="J4" s="2"/>
      <c r="K4" s="2"/>
    </row>
    <row r="6" spans="1:20" ht="36" x14ac:dyDescent="0.2">
      <c r="A6" s="4" t="s">
        <v>2</v>
      </c>
      <c r="B6" s="4" t="s">
        <v>3</v>
      </c>
      <c r="C6" s="4" t="s">
        <v>4</v>
      </c>
      <c r="D6" s="4" t="s">
        <v>5</v>
      </c>
      <c r="E6" s="27" t="s">
        <v>6</v>
      </c>
      <c r="F6" s="28"/>
      <c r="G6" s="28"/>
      <c r="H6" s="29"/>
      <c r="I6" s="5" t="s">
        <v>7</v>
      </c>
      <c r="J6" s="6" t="s">
        <v>13</v>
      </c>
      <c r="K6" s="5" t="s">
        <v>8</v>
      </c>
    </row>
    <row r="7" spans="1:20" x14ac:dyDescent="0.2">
      <c r="A7" s="4"/>
      <c r="B7" s="13"/>
      <c r="C7" s="4"/>
      <c r="D7" s="4"/>
      <c r="E7" s="4" t="s">
        <v>10</v>
      </c>
      <c r="F7" s="4" t="s">
        <v>11</v>
      </c>
      <c r="G7" s="4" t="s">
        <v>12</v>
      </c>
      <c r="H7" s="4" t="s">
        <v>14</v>
      </c>
      <c r="I7" s="5"/>
      <c r="J7" s="6"/>
      <c r="K7" s="5"/>
    </row>
    <row r="8" spans="1:20" s="18" customFormat="1" x14ac:dyDescent="0.25">
      <c r="A8" s="4">
        <v>1</v>
      </c>
      <c r="B8" s="13" t="s">
        <v>15</v>
      </c>
      <c r="C8" s="14" t="s">
        <v>9</v>
      </c>
      <c r="D8" s="4">
        <v>19</v>
      </c>
      <c r="E8" s="16">
        <v>5254.45</v>
      </c>
      <c r="F8" s="16">
        <v>5531</v>
      </c>
      <c r="G8" s="16">
        <v>5420.38</v>
      </c>
      <c r="H8" s="16"/>
      <c r="I8" s="20">
        <f t="shared" ref="I8:I10" si="0">ROUND(STDEV(E8,F8,G8,H8)/J8*100,2)</f>
        <v>2.58</v>
      </c>
      <c r="J8" s="21">
        <f t="shared" ref="J8:J10" si="1">ROUND(AVERAGE(E8:H8),2)</f>
        <v>5401.94</v>
      </c>
      <c r="K8" s="17"/>
      <c r="L8" s="16">
        <f t="shared" ref="L8:L10" si="2">D8*E8</f>
        <v>99834.55</v>
      </c>
      <c r="M8" s="16">
        <f t="shared" ref="M8:M10" si="3">D8*F8</f>
        <v>105089</v>
      </c>
      <c r="N8" s="16">
        <f t="shared" ref="N8:N10" si="4">D8*G8</f>
        <v>102987.22</v>
      </c>
      <c r="O8" s="16">
        <f t="shared" ref="O8:O10" si="5">D8*H8</f>
        <v>0</v>
      </c>
    </row>
    <row r="9" spans="1:20" s="18" customFormat="1" x14ac:dyDescent="0.25">
      <c r="A9" s="4">
        <v>2</v>
      </c>
      <c r="B9" s="13" t="s">
        <v>16</v>
      </c>
      <c r="C9" s="14" t="s">
        <v>9</v>
      </c>
      <c r="D9" s="4">
        <v>2</v>
      </c>
      <c r="E9" s="16">
        <v>4600.8500000000004</v>
      </c>
      <c r="F9" s="16">
        <v>4843</v>
      </c>
      <c r="G9" s="16">
        <v>4746.1400000000003</v>
      </c>
      <c r="H9" s="16"/>
      <c r="I9" s="20">
        <f t="shared" si="0"/>
        <v>2.58</v>
      </c>
      <c r="J9" s="21">
        <f t="shared" si="1"/>
        <v>4730</v>
      </c>
      <c r="K9" s="17"/>
      <c r="L9" s="16">
        <f t="shared" si="2"/>
        <v>9201.7000000000007</v>
      </c>
      <c r="M9" s="16">
        <f t="shared" si="3"/>
        <v>9686</v>
      </c>
      <c r="N9" s="16">
        <f t="shared" si="4"/>
        <v>9492.2800000000007</v>
      </c>
      <c r="O9" s="16">
        <f t="shared" si="5"/>
        <v>0</v>
      </c>
    </row>
    <row r="10" spans="1:20" s="18" customFormat="1" x14ac:dyDescent="0.25">
      <c r="A10" s="4">
        <v>3</v>
      </c>
      <c r="B10" s="13" t="s">
        <v>17</v>
      </c>
      <c r="C10" s="14" t="s">
        <v>9</v>
      </c>
      <c r="D10" s="4">
        <v>1</v>
      </c>
      <c r="E10" s="16">
        <v>6623.4</v>
      </c>
      <c r="F10" s="16">
        <v>6972</v>
      </c>
      <c r="G10" s="16">
        <v>6832.56</v>
      </c>
      <c r="H10" s="16"/>
      <c r="I10" s="20">
        <f t="shared" si="0"/>
        <v>2.58</v>
      </c>
      <c r="J10" s="21">
        <f t="shared" si="1"/>
        <v>6809.32</v>
      </c>
      <c r="K10" s="17"/>
      <c r="L10" s="16">
        <f t="shared" si="2"/>
        <v>6623.4</v>
      </c>
      <c r="M10" s="16">
        <f t="shared" si="3"/>
        <v>6972</v>
      </c>
      <c r="N10" s="16">
        <f t="shared" si="4"/>
        <v>6832.56</v>
      </c>
      <c r="O10" s="16">
        <f t="shared" si="5"/>
        <v>0</v>
      </c>
    </row>
    <row r="11" spans="1:20" s="18" customFormat="1" x14ac:dyDescent="0.25">
      <c r="A11" s="4">
        <v>4</v>
      </c>
      <c r="B11" s="13" t="s">
        <v>18</v>
      </c>
      <c r="C11" s="14" t="s">
        <v>9</v>
      </c>
      <c r="D11" s="4">
        <v>49</v>
      </c>
      <c r="E11" s="16">
        <v>1930.4</v>
      </c>
      <c r="F11" s="16">
        <v>2032</v>
      </c>
      <c r="G11" s="16">
        <v>1991.36</v>
      </c>
      <c r="H11" s="16"/>
      <c r="I11" s="20">
        <f t="shared" ref="I11:I12" si="6">ROUND(STDEV(E11,F11,G11,H11)/J11*100,2)</f>
        <v>2.58</v>
      </c>
      <c r="J11" s="21">
        <f t="shared" ref="J11:J12" si="7">ROUND(AVERAGE(E11:H11),2)</f>
        <v>1984.59</v>
      </c>
      <c r="K11" s="17"/>
      <c r="L11" s="16">
        <f t="shared" ref="L11:L22" si="8">D11*E11</f>
        <v>94589.6</v>
      </c>
      <c r="M11" s="16">
        <f t="shared" ref="M11:M18" si="9">D11*F11</f>
        <v>99568</v>
      </c>
      <c r="N11" s="16">
        <f t="shared" ref="N11:N22" si="10">D11*G11</f>
        <v>97576.639999999999</v>
      </c>
      <c r="O11" s="16">
        <f t="shared" ref="O11:O22" si="11">D11*H11</f>
        <v>0</v>
      </c>
    </row>
    <row r="12" spans="1:20" s="18" customFormat="1" x14ac:dyDescent="0.25">
      <c r="A12" s="4">
        <v>5</v>
      </c>
      <c r="B12" s="13" t="s">
        <v>29</v>
      </c>
      <c r="C12" s="14"/>
      <c r="D12" s="4">
        <v>3</v>
      </c>
      <c r="E12" s="16">
        <v>6284.25</v>
      </c>
      <c r="F12" s="16">
        <v>6615</v>
      </c>
      <c r="G12" s="16">
        <v>6482.7</v>
      </c>
      <c r="H12" s="16"/>
      <c r="I12" s="20">
        <f t="shared" si="6"/>
        <v>2.58</v>
      </c>
      <c r="J12" s="21">
        <f t="shared" si="7"/>
        <v>6460.65</v>
      </c>
      <c r="K12" s="17"/>
      <c r="L12" s="16">
        <f t="shared" si="8"/>
        <v>18852.75</v>
      </c>
      <c r="M12" s="16">
        <f t="shared" si="9"/>
        <v>19845</v>
      </c>
      <c r="N12" s="16">
        <f t="shared" si="10"/>
        <v>19448.099999999999</v>
      </c>
      <c r="O12" s="16">
        <f t="shared" si="11"/>
        <v>0</v>
      </c>
    </row>
    <row r="13" spans="1:20" s="18" customFormat="1" x14ac:dyDescent="0.25">
      <c r="A13" s="4">
        <v>6</v>
      </c>
      <c r="B13" s="19" t="s">
        <v>20</v>
      </c>
      <c r="C13" s="14" t="s">
        <v>9</v>
      </c>
      <c r="D13" s="15">
        <v>6</v>
      </c>
      <c r="E13" s="16">
        <v>10308.450000000001</v>
      </c>
      <c r="F13" s="16">
        <v>10851</v>
      </c>
      <c r="G13" s="16">
        <v>10633.98</v>
      </c>
      <c r="H13" s="16"/>
      <c r="I13" s="20">
        <f t="shared" ref="I13:I18" si="12">ROUND(STDEV(E13,F13,G13,H13)/J13*100,2)</f>
        <v>2.58</v>
      </c>
      <c r="J13" s="21">
        <f t="shared" ref="J13:J18" si="13">ROUND(AVERAGE(E13:H13),2)</f>
        <v>10597.81</v>
      </c>
      <c r="K13" s="17"/>
      <c r="L13" s="16">
        <f t="shared" si="8"/>
        <v>61850.700000000004</v>
      </c>
      <c r="M13" s="16">
        <f t="shared" si="9"/>
        <v>65106</v>
      </c>
      <c r="N13" s="16">
        <f t="shared" si="10"/>
        <v>63803.88</v>
      </c>
      <c r="O13" s="16">
        <f t="shared" si="11"/>
        <v>0</v>
      </c>
    </row>
    <row r="14" spans="1:20" s="18" customFormat="1" x14ac:dyDescent="0.25">
      <c r="A14" s="4">
        <v>7</v>
      </c>
      <c r="B14" s="19" t="s">
        <v>21</v>
      </c>
      <c r="C14" s="14" t="s">
        <v>9</v>
      </c>
      <c r="D14" s="15">
        <v>2</v>
      </c>
      <c r="E14" s="16">
        <v>16165.2</v>
      </c>
      <c r="F14" s="16">
        <v>17016</v>
      </c>
      <c r="G14" s="16">
        <v>16675.68</v>
      </c>
      <c r="H14" s="16"/>
      <c r="I14" s="20">
        <f t="shared" si="12"/>
        <v>2.58</v>
      </c>
      <c r="J14" s="21">
        <f t="shared" si="13"/>
        <v>16618.96</v>
      </c>
      <c r="K14" s="17"/>
      <c r="L14" s="16">
        <f t="shared" si="8"/>
        <v>32330.400000000001</v>
      </c>
      <c r="M14" s="16">
        <f t="shared" si="9"/>
        <v>34032</v>
      </c>
      <c r="N14" s="16">
        <f t="shared" si="10"/>
        <v>33351.360000000001</v>
      </c>
      <c r="O14" s="16">
        <f t="shared" si="11"/>
        <v>0</v>
      </c>
    </row>
    <row r="15" spans="1:20" s="18" customFormat="1" x14ac:dyDescent="0.25">
      <c r="A15" s="4">
        <v>8</v>
      </c>
      <c r="B15" s="19" t="s">
        <v>22</v>
      </c>
      <c r="C15" s="14" t="s">
        <v>9</v>
      </c>
      <c r="D15" s="15">
        <v>2</v>
      </c>
      <c r="E15" s="16">
        <v>8826.4500000000007</v>
      </c>
      <c r="F15" s="16">
        <v>9291</v>
      </c>
      <c r="G15" s="16">
        <v>9105.18</v>
      </c>
      <c r="H15" s="16"/>
      <c r="I15" s="20">
        <f t="shared" si="12"/>
        <v>2.58</v>
      </c>
      <c r="J15" s="21">
        <f t="shared" si="13"/>
        <v>9074.2099999999991</v>
      </c>
      <c r="K15" s="17"/>
      <c r="L15" s="16">
        <f t="shared" si="8"/>
        <v>17652.900000000001</v>
      </c>
      <c r="M15" s="16">
        <f t="shared" si="9"/>
        <v>18582</v>
      </c>
      <c r="N15" s="16">
        <f t="shared" si="10"/>
        <v>18210.36</v>
      </c>
      <c r="O15" s="16">
        <f t="shared" si="11"/>
        <v>0</v>
      </c>
    </row>
    <row r="16" spans="1:20" s="18" customFormat="1" x14ac:dyDescent="0.25">
      <c r="A16" s="4">
        <v>9</v>
      </c>
      <c r="B16" s="19" t="s">
        <v>23</v>
      </c>
      <c r="C16" s="14" t="s">
        <v>9</v>
      </c>
      <c r="D16" s="15">
        <v>4</v>
      </c>
      <c r="E16" s="16">
        <v>9924</v>
      </c>
      <c r="F16" s="16">
        <v>10436.75</v>
      </c>
      <c r="G16" s="16">
        <v>10195.299999999999</v>
      </c>
      <c r="H16" s="16"/>
      <c r="I16" s="20">
        <f t="shared" si="12"/>
        <v>2.52</v>
      </c>
      <c r="J16" s="21">
        <f t="shared" si="13"/>
        <v>10185.35</v>
      </c>
      <c r="K16" s="17"/>
      <c r="L16" s="16">
        <f t="shared" si="8"/>
        <v>39696</v>
      </c>
      <c r="M16" s="16">
        <f t="shared" si="9"/>
        <v>41747</v>
      </c>
      <c r="N16" s="16">
        <f t="shared" si="10"/>
        <v>40781.199999999997</v>
      </c>
      <c r="O16" s="16">
        <f t="shared" si="11"/>
        <v>0</v>
      </c>
    </row>
    <row r="17" spans="1:15" s="18" customFormat="1" ht="12" customHeight="1" x14ac:dyDescent="0.25">
      <c r="A17" s="4">
        <v>10</v>
      </c>
      <c r="B17" s="22" t="s">
        <v>24</v>
      </c>
      <c r="C17" s="14" t="s">
        <v>9</v>
      </c>
      <c r="D17" s="15">
        <v>5</v>
      </c>
      <c r="E17" s="16">
        <v>5282</v>
      </c>
      <c r="F17" s="16">
        <v>5546.1</v>
      </c>
      <c r="G17" s="16">
        <v>5387.64</v>
      </c>
      <c r="H17" s="16"/>
      <c r="I17" s="20">
        <f t="shared" si="12"/>
        <v>2.46</v>
      </c>
      <c r="J17" s="21">
        <f t="shared" si="13"/>
        <v>5405.25</v>
      </c>
      <c r="K17" s="17"/>
      <c r="L17" s="16">
        <f t="shared" si="8"/>
        <v>26410</v>
      </c>
      <c r="M17" s="16">
        <f t="shared" si="9"/>
        <v>27730.5</v>
      </c>
      <c r="N17" s="16">
        <f t="shared" si="10"/>
        <v>26938.2</v>
      </c>
      <c r="O17" s="16">
        <f t="shared" si="11"/>
        <v>0</v>
      </c>
    </row>
    <row r="18" spans="1:15" s="18" customFormat="1" ht="12" customHeight="1" x14ac:dyDescent="0.25">
      <c r="A18" s="4">
        <v>11</v>
      </c>
      <c r="B18" s="22" t="s">
        <v>25</v>
      </c>
      <c r="C18" s="14" t="s">
        <v>9</v>
      </c>
      <c r="D18" s="15">
        <v>7</v>
      </c>
      <c r="E18" s="16">
        <v>298</v>
      </c>
      <c r="F18" s="16">
        <v>312.89999999999998</v>
      </c>
      <c r="G18" s="16">
        <v>303.95999999999998</v>
      </c>
      <c r="H18" s="16"/>
      <c r="I18" s="20">
        <f t="shared" si="12"/>
        <v>2.46</v>
      </c>
      <c r="J18" s="21">
        <f t="shared" si="13"/>
        <v>304.95</v>
      </c>
      <c r="K18" s="17"/>
      <c r="L18" s="16">
        <f t="shared" si="8"/>
        <v>2086</v>
      </c>
      <c r="M18" s="16">
        <f t="shared" si="9"/>
        <v>2190.2999999999997</v>
      </c>
      <c r="N18" s="16">
        <f t="shared" si="10"/>
        <v>2127.7199999999998</v>
      </c>
      <c r="O18" s="16">
        <f t="shared" si="11"/>
        <v>0</v>
      </c>
    </row>
    <row r="19" spans="1:15" s="18" customFormat="1" ht="12" customHeight="1" x14ac:dyDescent="0.25">
      <c r="A19" s="4">
        <v>12</v>
      </c>
      <c r="B19" s="22" t="s">
        <v>26</v>
      </c>
      <c r="C19" s="14" t="s">
        <v>9</v>
      </c>
      <c r="D19" s="15">
        <v>3</v>
      </c>
      <c r="E19" s="16">
        <v>5330.45</v>
      </c>
      <c r="F19" s="16">
        <v>5611</v>
      </c>
      <c r="G19" s="16">
        <v>5498.78</v>
      </c>
      <c r="H19" s="16"/>
      <c r="I19" s="20">
        <f>ROUND(STDEV(E19,F19,G19,H19)/J19*100,2)</f>
        <v>2.58</v>
      </c>
      <c r="J19" s="21">
        <f>ROUND(AVERAGE(E19:H19),2)</f>
        <v>5480.08</v>
      </c>
      <c r="K19" s="17"/>
      <c r="L19" s="16">
        <f t="shared" si="8"/>
        <v>15991.349999999999</v>
      </c>
      <c r="M19" s="16">
        <f>D19*F19</f>
        <v>16833</v>
      </c>
      <c r="N19" s="16">
        <f t="shared" si="10"/>
        <v>16496.34</v>
      </c>
      <c r="O19" s="16">
        <f t="shared" si="11"/>
        <v>0</v>
      </c>
    </row>
    <row r="20" spans="1:15" s="18" customFormat="1" ht="12" customHeight="1" x14ac:dyDescent="0.25">
      <c r="A20" s="4">
        <v>13</v>
      </c>
      <c r="B20" s="30" t="s">
        <v>27</v>
      </c>
      <c r="C20" s="14"/>
      <c r="D20" s="15">
        <v>1</v>
      </c>
      <c r="E20" s="16">
        <v>26011</v>
      </c>
      <c r="F20" s="16">
        <v>27311.55</v>
      </c>
      <c r="G20" s="16">
        <v>26531.22</v>
      </c>
      <c r="H20" s="16"/>
      <c r="I20" s="20">
        <f>ROUND(STDEV(E20,F20,G20,H20)/J20*100,2)</f>
        <v>2.46</v>
      </c>
      <c r="J20" s="21">
        <f>ROUND(AVERAGE(E20:H20),2)</f>
        <v>26617.919999999998</v>
      </c>
      <c r="K20" s="17"/>
      <c r="L20" s="16">
        <f t="shared" si="8"/>
        <v>26011</v>
      </c>
      <c r="M20" s="16">
        <f>D20*F20</f>
        <v>27311.55</v>
      </c>
      <c r="N20" s="16">
        <f t="shared" si="10"/>
        <v>26531.22</v>
      </c>
      <c r="O20" s="16">
        <f t="shared" si="11"/>
        <v>0</v>
      </c>
    </row>
    <row r="21" spans="1:15" s="18" customFormat="1" x14ac:dyDescent="0.25">
      <c r="A21" s="4">
        <v>14</v>
      </c>
      <c r="B21" s="13" t="s">
        <v>19</v>
      </c>
      <c r="C21" s="14" t="s">
        <v>9</v>
      </c>
      <c r="D21" s="4">
        <v>6</v>
      </c>
      <c r="E21" s="16">
        <v>4618.8999999999996</v>
      </c>
      <c r="F21" s="16">
        <v>4862</v>
      </c>
      <c r="G21" s="16">
        <v>4764.76</v>
      </c>
      <c r="H21" s="16"/>
      <c r="I21" s="20">
        <f t="shared" ref="I21:I22" si="14">ROUND(STDEV(E21,F21,G21,H21)/J21*100,2)</f>
        <v>2.58</v>
      </c>
      <c r="J21" s="21">
        <f t="shared" ref="J21:J22" si="15">ROUND(AVERAGE(E21:H21),2)</f>
        <v>4748.55</v>
      </c>
      <c r="K21" s="17"/>
      <c r="L21" s="16">
        <f t="shared" si="8"/>
        <v>27713.399999999998</v>
      </c>
      <c r="M21" s="16">
        <f t="shared" ref="M21:M22" si="16">D21*F21</f>
        <v>29172</v>
      </c>
      <c r="N21" s="16">
        <f t="shared" si="10"/>
        <v>28588.560000000001</v>
      </c>
      <c r="O21" s="16">
        <f t="shared" si="11"/>
        <v>0</v>
      </c>
    </row>
    <row r="22" spans="1:15" s="18" customFormat="1" x14ac:dyDescent="0.25">
      <c r="A22" s="4">
        <v>15</v>
      </c>
      <c r="B22" s="13" t="s">
        <v>28</v>
      </c>
      <c r="C22" s="14" t="s">
        <v>9</v>
      </c>
      <c r="D22" s="4">
        <v>2</v>
      </c>
      <c r="E22" s="16">
        <v>25487</v>
      </c>
      <c r="F22" s="16">
        <v>26761.35</v>
      </c>
      <c r="G22" s="16">
        <v>25996.74</v>
      </c>
      <c r="H22" s="16"/>
      <c r="I22" s="20">
        <f t="shared" si="14"/>
        <v>2.46</v>
      </c>
      <c r="J22" s="21">
        <f t="shared" si="15"/>
        <v>26081.7</v>
      </c>
      <c r="K22" s="17"/>
      <c r="L22" s="16">
        <f t="shared" si="8"/>
        <v>50974</v>
      </c>
      <c r="M22" s="16">
        <f t="shared" si="16"/>
        <v>53522.7</v>
      </c>
      <c r="N22" s="16">
        <f t="shared" si="10"/>
        <v>51993.48</v>
      </c>
      <c r="O22" s="16">
        <f t="shared" si="11"/>
        <v>0</v>
      </c>
    </row>
    <row r="23" spans="1:15" x14ac:dyDescent="0.2">
      <c r="E23" s="10">
        <f>SUM(E8:E22)</f>
        <v>136944.79999999999</v>
      </c>
      <c r="F23" s="10">
        <f>SUM(F8:F22)</f>
        <v>143992.65</v>
      </c>
      <c r="G23" s="10">
        <f>SUM(G8:G22)</f>
        <v>140566.38</v>
      </c>
      <c r="H23" s="10" t="e">
        <f>SUM(#REF!)</f>
        <v>#REF!</v>
      </c>
      <c r="I23" s="10" t="e">
        <f>ROUND(STDEV(E23,F23,G23,H23)/J23*100,2)</f>
        <v>#REF!</v>
      </c>
      <c r="J23" s="10" t="e">
        <f>ROUND(AVERAGE(E23:H23),2)</f>
        <v>#REF!</v>
      </c>
      <c r="K23" s="11"/>
      <c r="L23" s="12">
        <f>SUM(L8:L22)</f>
        <v>529817.75</v>
      </c>
      <c r="M23" s="12">
        <f>SUM(M8:M22)</f>
        <v>557387.04999999993</v>
      </c>
      <c r="N23" s="12">
        <f>SUM(N8:N22)</f>
        <v>545159.12</v>
      </c>
      <c r="O23" s="12">
        <f>SUM(O8:O22)</f>
        <v>0</v>
      </c>
    </row>
  </sheetData>
  <mergeCells count="3">
    <mergeCell ref="A2:K2"/>
    <mergeCell ref="A3:K3"/>
    <mergeCell ref="E6:H6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Брагина Екатерина Владимировна</cp:lastModifiedBy>
  <cp:revision/>
  <cp:lastPrinted>2026-09-03T02:35:57Z</cp:lastPrinted>
  <dcterms:created xsi:type="dcterms:W3CDTF">2014-01-28T06:59:00Z</dcterms:created>
  <dcterms:modified xsi:type="dcterms:W3CDTF">2026-09-03T02:36:22Z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37699CE78EA644F4A7C40651F6DAF519</vt:lpwstr>
  </property>
</Properties>
</file>