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ГБУ СО ШПИ\Desktop\1.Эл.магазин, п.4 ст.93 44ФЗ, свыше 100 тыс. 223ФЗ\2. Договора 223ФЗ свыше 100 тыс\Поставка мебели\На площадку\"/>
    </mc:Choice>
  </mc:AlternateContent>
  <bookViews>
    <workbookView xWindow="-28920" yWindow="-120" windowWidth="29040" windowHeight="15840"/>
  </bookViews>
  <sheets>
    <sheet name="Расчет цены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" i="1" l="1"/>
  <c r="J6" i="1" s="1"/>
  <c r="K6" i="1" s="1"/>
  <c r="L6" i="1"/>
  <c r="M6" i="1" s="1"/>
  <c r="N6" i="1" s="1"/>
  <c r="O6" i="1" s="1"/>
  <c r="I7" i="1"/>
  <c r="J7" i="1" s="1"/>
  <c r="K7" i="1" s="1"/>
  <c r="L7" i="1"/>
  <c r="M7" i="1" s="1"/>
  <c r="N7" i="1" s="1"/>
  <c r="O7" i="1" s="1"/>
  <c r="I8" i="1"/>
  <c r="J8" i="1" s="1"/>
  <c r="K8" i="1" s="1"/>
  <c r="L8" i="1"/>
  <c r="M8" i="1" s="1"/>
  <c r="N8" i="1" s="1"/>
  <c r="O8" i="1" s="1"/>
  <c r="I9" i="1"/>
  <c r="J9" i="1" s="1"/>
  <c r="K9" i="1" s="1"/>
  <c r="L9" i="1"/>
  <c r="M9" i="1" s="1"/>
  <c r="N9" i="1" s="1"/>
  <c r="O9" i="1" s="1"/>
  <c r="I10" i="1"/>
  <c r="J10" i="1" s="1"/>
  <c r="K10" i="1" s="1"/>
  <c r="L10" i="1"/>
  <c r="M10" i="1" s="1"/>
  <c r="N10" i="1" s="1"/>
  <c r="O10" i="1" s="1"/>
  <c r="I11" i="1"/>
  <c r="J11" i="1" s="1"/>
  <c r="K11" i="1" s="1"/>
  <c r="L11" i="1"/>
  <c r="M11" i="1" s="1"/>
  <c r="N11" i="1" s="1"/>
  <c r="O11" i="1" s="1"/>
  <c r="I12" i="1"/>
  <c r="J12" i="1" s="1"/>
  <c r="K12" i="1" s="1"/>
  <c r="L12" i="1"/>
  <c r="M12" i="1" s="1"/>
  <c r="N12" i="1" s="1"/>
  <c r="O12" i="1" s="1"/>
  <c r="I5" i="1"/>
  <c r="J5" i="1" s="1"/>
  <c r="K5" i="1" s="1"/>
  <c r="L5" i="1"/>
  <c r="M5" i="1" s="1"/>
  <c r="N5" i="1" s="1"/>
  <c r="O5" i="1" s="1"/>
  <c r="O13" i="1" l="1"/>
  <c r="I14" i="1" s="1"/>
</calcChain>
</file>

<file path=xl/sharedStrings.xml><?xml version="1.0" encoding="utf-8"?>
<sst xmlns="http://schemas.openxmlformats.org/spreadsheetml/2006/main" count="43" uniqueCount="35">
  <si>
    <t xml:space="preserve">ПРИЛОЖЕНИЕ 1 </t>
  </si>
  <si>
    <t xml:space="preserve">Обоснование начальной (максимальной) цены контракта,  (Н(М)ЦК, ЦКЕП)
</t>
  </si>
  <si>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</si>
  <si>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</si>
  <si>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</si>
  <si>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</si>
  <si>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</si>
  <si>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</si>
  <si>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</si>
  <si>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</si>
  <si>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</si>
  <si>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</si>
  <si>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</si>
  <si>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rgb="FF000000"/>
        <rFont val="Times New Roman"/>
        <family val="1"/>
        <charset val="204"/>
      </rPr>
      <t>Расчет Н(М)ЦК по формуле</t>
    </r>
    <r>
      <rPr>
        <sz val="10"/>
        <color rgb="FF000000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</si>
  <si>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</si>
  <si>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</si>
  <si>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</si>
  <si>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В результате проведенного расчета Н(М)ЦК, ЦКЕП контракта составила:</t>
  </si>
  <si>
    <t>рублей</t>
  </si>
  <si>
    <t xml:space="preserve"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ЦКЕП,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 (вниз) таких показателей.
</t>
  </si>
  <si>
    <t>Рассчет Н(М)ЦК, ЦКЕП произвел:</t>
  </si>
  <si>
    <t>фио</t>
  </si>
  <si>
    <t>Заказчик:</t>
  </si>
  <si>
    <t xml:space="preserve">Поставщик №1  </t>
  </si>
  <si>
    <t xml:space="preserve">Поставщик №2 КП </t>
  </si>
  <si>
    <t xml:space="preserve">Поставщик №3  ИП </t>
  </si>
  <si>
    <t>шт</t>
  </si>
  <si>
    <t>Стол письменный угловой</t>
  </si>
  <si>
    <t>Стул Персона 6(Самба)</t>
  </si>
  <si>
    <t xml:space="preserve">Шкаф картотечный
</t>
  </si>
  <si>
    <t xml:space="preserve">Стол письменный
</t>
  </si>
  <si>
    <t xml:space="preserve">Шкаф офисный для документов
открыты
</t>
  </si>
  <si>
    <t xml:space="preserve">Шкаф офисный для документов
полуоткрытый
</t>
  </si>
  <si>
    <t xml:space="preserve">Стол-книжка односторонний
</t>
  </si>
  <si>
    <t>Стол обеденный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</si>
</sst>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"/>
    <numFmt numFmtId="165" formatCode="0.0000"/>
    <numFmt numFmtId="166" formatCode="#,##0.00#########"/>
    <numFmt numFmtId="167" formatCode="#,##0.0000"/>
  </numFmts>
  <fonts count="10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Alignment="0"/>
  </cellStyleXfs>
  <cellXfs count="57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165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166" fontId="7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center" wrapText="1"/>
    </xf>
    <xf numFmtId="167" fontId="1" fillId="0" borderId="0" xfId="0" applyNumberFormat="1" applyFont="1"/>
    <xf numFmtId="167" fontId="2" fillId="0" borderId="3" xfId="0" applyNumberFormat="1" applyFont="1" applyBorder="1" applyAlignment="1">
      <alignment horizontal="center" vertical="top" wrapText="1"/>
    </xf>
    <xf numFmtId="167" fontId="1" fillId="0" borderId="0" xfId="0" applyNumberFormat="1" applyFont="1" applyBorder="1" applyAlignment="1">
      <alignment horizontal="center" vertical="center" wrapText="1"/>
    </xf>
    <xf numFmtId="167" fontId="5" fillId="0" borderId="0" xfId="0" applyNumberFormat="1" applyFont="1"/>
    <xf numFmtId="167" fontId="5" fillId="0" borderId="0" xfId="0" applyNumberFormat="1" applyFont="1" applyAlignment="1" applyProtection="1">
      <alignment wrapText="1"/>
      <protection locked="0"/>
    </xf>
    <xf numFmtId="4" fontId="2" fillId="0" borderId="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2" fontId="2" fillId="0" borderId="2" xfId="0" applyNumberFormat="1" applyFont="1" applyBorder="1" applyAlignment="1">
      <alignment horizontal="center" vertical="top" wrapText="1"/>
    </xf>
    <xf numFmtId="2" fontId="1" fillId="0" borderId="0" xfId="0" applyNumberFormat="1" applyFont="1" applyAlignment="1">
      <alignment horizontal="center" vertical="top"/>
    </xf>
    <xf numFmtId="2" fontId="3" fillId="0" borderId="0" xfId="0" applyNumberFormat="1" applyFont="1" applyBorder="1" applyAlignment="1">
      <alignment vertical="center"/>
    </xf>
    <xf numFmtId="2" fontId="6" fillId="0" borderId="0" xfId="0" applyNumberFormat="1" applyFont="1" applyAlignment="1" applyProtection="1">
      <alignment vertical="center"/>
      <protection locked="0"/>
    </xf>
    <xf numFmtId="0" fontId="2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19800</xdr:colOff>
      <xdr:row>3</xdr:row>
      <xdr:rowOff>954720</xdr:rowOff>
    </xdr:from>
    <xdr:to>
      <xdr:col>11</xdr:col>
      <xdr:colOff>1800</xdr:colOff>
      <xdr:row>3</xdr:row>
      <xdr:rowOff>1301760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60000" y="2468880"/>
          <a:ext cx="988560" cy="347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20520</xdr:colOff>
      <xdr:row>3</xdr:row>
      <xdr:rowOff>923040</xdr:rowOff>
    </xdr:from>
    <xdr:to>
      <xdr:col>10</xdr:col>
      <xdr:colOff>1874</xdr:colOff>
      <xdr:row>3</xdr:row>
      <xdr:rowOff>1364760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374240" y="2437200"/>
          <a:ext cx="1057680" cy="441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20520</xdr:colOff>
      <xdr:row>3</xdr:row>
      <xdr:rowOff>1601640</xdr:rowOff>
    </xdr:from>
    <xdr:to>
      <xdr:col>12</xdr:col>
      <xdr:colOff>1965</xdr:colOff>
      <xdr:row>3</xdr:row>
      <xdr:rowOff>1964520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467280" y="3115800"/>
          <a:ext cx="1572120" cy="3628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281520</xdr:colOff>
      <xdr:row>3</xdr:row>
      <xdr:rowOff>1404360</xdr:rowOff>
    </xdr:from>
    <xdr:to>
      <xdr:col>11</xdr:col>
      <xdr:colOff>443880</xdr:colOff>
      <xdr:row>3</xdr:row>
      <xdr:rowOff>1632960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728280" y="2918520"/>
          <a:ext cx="162360" cy="228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1"/>
  <sheetViews>
    <sheetView tabSelected="1" topLeftCell="A2" zoomScale="70" zoomScaleNormal="70" workbookViewId="0">
      <selection activeCell="B3" sqref="B3:B4"/>
    </sheetView>
  </sheetViews>
  <sheetFormatPr defaultRowHeight="15" x14ac:dyDescent="0.25"/>
  <cols>
    <col min="1" max="1" width="3.140625" style="1" customWidth="1"/>
    <col min="2" max="2" width="44.42578125" style="1" customWidth="1"/>
    <col min="3" max="3" width="13.28515625" style="1" customWidth="1"/>
    <col min="4" max="4" width="9.7109375" style="1" customWidth="1"/>
    <col min="5" max="5" width="11.7109375" style="33" customWidth="1"/>
    <col min="6" max="7" width="11.7109375" style="1" customWidth="1"/>
    <col min="8" max="8" width="9.140625" style="1" customWidth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4.140625" style="1" customWidth="1"/>
    <col min="14" max="14" width="19" style="42" customWidth="1"/>
    <col min="15" max="15" width="19" style="1" customWidth="1"/>
    <col min="16" max="16" width="9.140625" style="1" customWidth="1"/>
    <col min="17" max="17" width="14.5703125" style="1" customWidth="1"/>
    <col min="18" max="18" width="9.140625" style="1" customWidth="1"/>
    <col min="19" max="19" width="12.140625" style="1" customWidth="1"/>
    <col min="20" max="20" width="21.85546875" style="1" customWidth="1"/>
    <col min="21" max="257" width="9.140625" style="1" customWidth="1"/>
    <col min="258" max="1025" width="9.140625" customWidth="1"/>
  </cols>
  <sheetData>
    <row r="1" spans="1:19" ht="41.25" customHeight="1" x14ac:dyDescent="0.25">
      <c r="L1" s="47" t="s">
        <v>0</v>
      </c>
      <c r="M1" s="47"/>
      <c r="N1" s="47"/>
      <c r="O1" s="47"/>
    </row>
    <row r="2" spans="1:19" ht="39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9" ht="39" customHeight="1" x14ac:dyDescent="0.25">
      <c r="A3" s="49" t="s">
        <v>2</v>
      </c>
      <c r="B3" s="50" t="s">
        <v>3</v>
      </c>
      <c r="C3" s="49" t="s">
        <v>4</v>
      </c>
      <c r="D3" s="49" t="s">
        <v>5</v>
      </c>
      <c r="E3" s="49" t="s">
        <v>6</v>
      </c>
      <c r="F3" s="49"/>
      <c r="G3" s="49"/>
      <c r="H3" s="2"/>
      <c r="I3" s="51" t="s">
        <v>7</v>
      </c>
      <c r="J3" s="51"/>
      <c r="K3" s="51"/>
      <c r="L3" s="52" t="s">
        <v>8</v>
      </c>
      <c r="M3" s="52"/>
      <c r="N3" s="52"/>
      <c r="O3" s="52"/>
    </row>
    <row r="4" spans="1:19" ht="159" customHeight="1" x14ac:dyDescent="0.25">
      <c r="A4" s="49"/>
      <c r="B4" s="50"/>
      <c r="C4" s="49"/>
      <c r="D4" s="49"/>
      <c r="E4" s="34" t="s">
        <v>23</v>
      </c>
      <c r="F4" s="3" t="s">
        <v>24</v>
      </c>
      <c r="G4" s="3" t="s">
        <v>25</v>
      </c>
      <c r="H4" s="3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3" t="s">
        <v>15</v>
      </c>
      <c r="O4" s="4" t="s">
        <v>16</v>
      </c>
    </row>
    <row r="5" spans="1:19" ht="36" customHeight="1" x14ac:dyDescent="0.25">
      <c r="A5" s="5">
        <v>1</v>
      </c>
      <c r="B5" s="38" t="s">
        <v>28</v>
      </c>
      <c r="C5" s="40" t="s">
        <v>26</v>
      </c>
      <c r="D5" s="39">
        <v>10</v>
      </c>
      <c r="E5" s="41">
        <v>5946.6</v>
      </c>
      <c r="F5" s="32">
        <v>5950</v>
      </c>
      <c r="G5" s="30">
        <v>6000</v>
      </c>
      <c r="H5" s="6"/>
      <c r="I5" s="7">
        <f>AVERAGE(E5:G5)</f>
        <v>5965.5333333333328</v>
      </c>
      <c r="J5" s="8">
        <f t="shared" ref="J5" si="0">SQRT(((SUM((POWER(G5-I5,2)),(POWER(F5-I5,2)),(POWER(E5-I5,2))))/(COLUMNS(E5:G5)-1)))</f>
        <v>29.897380041290013</v>
      </c>
      <c r="K5" s="8">
        <f t="shared" ref="K5" si="1">J5/I5*100</f>
        <v>0.50116860254947893</v>
      </c>
      <c r="L5" s="9">
        <f t="shared" ref="L5" si="2">((D5/3)*(SUM(E5:G5)))</f>
        <v>59655.333333333328</v>
      </c>
      <c r="M5" s="10">
        <f>L5/D5</f>
        <v>5965.5333333333328</v>
      </c>
      <c r="N5" s="9">
        <f>ROUNDDOWN(M5,2)</f>
        <v>5965.53</v>
      </c>
      <c r="O5" s="9">
        <f>N5*D5</f>
        <v>59655.299999999996</v>
      </c>
    </row>
    <row r="6" spans="1:19" ht="40.35" customHeight="1" x14ac:dyDescent="0.25">
      <c r="A6" s="5">
        <v>2</v>
      </c>
      <c r="B6" s="38" t="s">
        <v>27</v>
      </c>
      <c r="C6" s="40" t="s">
        <v>26</v>
      </c>
      <c r="D6" s="39">
        <v>2</v>
      </c>
      <c r="E6" s="41">
        <v>29111</v>
      </c>
      <c r="F6" s="32">
        <v>29200</v>
      </c>
      <c r="G6" s="30">
        <v>29500</v>
      </c>
      <c r="H6" s="6"/>
      <c r="I6" s="7">
        <f t="shared" ref="I6:I12" si="3">AVERAGE(E6:G6)</f>
        <v>29270.333333333332</v>
      </c>
      <c r="J6" s="8">
        <f t="shared" ref="J6:J12" si="4">SQRT(((SUM((POWER(G6-I6,2)),(POWER(F6-I6,2)),(POWER(E6-I6,2))))/(COLUMNS(E6:G6)-1)))</f>
        <v>203.81445810671363</v>
      </c>
      <c r="K6" s="8">
        <f t="shared" ref="K6:K12" si="5">J6/I6*100</f>
        <v>0.69631751639332307</v>
      </c>
      <c r="L6" s="9">
        <f t="shared" ref="L6:L12" si="6">((D6/3)*(SUM(E6:G6)))</f>
        <v>58540.666666666664</v>
      </c>
      <c r="M6" s="10">
        <f t="shared" ref="M6:M12" si="7">L6/D6</f>
        <v>29270.333333333332</v>
      </c>
      <c r="N6" s="9">
        <f t="shared" ref="N6:N12" si="8">ROUNDDOWN(M6,2)</f>
        <v>29270.33</v>
      </c>
      <c r="O6" s="9">
        <f t="shared" ref="O6:O12" si="9">N6*D6</f>
        <v>58540.66</v>
      </c>
    </row>
    <row r="7" spans="1:19" ht="32.25" customHeight="1" x14ac:dyDescent="0.25">
      <c r="A7" s="5">
        <v>3</v>
      </c>
      <c r="B7" s="38" t="s">
        <v>29</v>
      </c>
      <c r="C7" s="40" t="s">
        <v>26</v>
      </c>
      <c r="D7" s="31">
        <v>2</v>
      </c>
      <c r="E7" s="41">
        <v>42720</v>
      </c>
      <c r="F7" s="32">
        <v>42900</v>
      </c>
      <c r="G7" s="30">
        <v>43500</v>
      </c>
      <c r="H7" s="6"/>
      <c r="I7" s="7">
        <f t="shared" si="3"/>
        <v>43040</v>
      </c>
      <c r="J7" s="8">
        <f t="shared" si="4"/>
        <v>408.41155713324275</v>
      </c>
      <c r="K7" s="8">
        <f t="shared" si="5"/>
        <v>0.94891161043969052</v>
      </c>
      <c r="L7" s="9">
        <f t="shared" si="6"/>
        <v>86080</v>
      </c>
      <c r="M7" s="10">
        <f t="shared" si="7"/>
        <v>43040</v>
      </c>
      <c r="N7" s="9">
        <f t="shared" si="8"/>
        <v>43040</v>
      </c>
      <c r="O7" s="9">
        <f t="shared" si="9"/>
        <v>86080</v>
      </c>
    </row>
    <row r="8" spans="1:19" ht="34.5" customHeight="1" x14ac:dyDescent="0.25">
      <c r="A8" s="5">
        <v>4</v>
      </c>
      <c r="B8" s="38" t="s">
        <v>30</v>
      </c>
      <c r="C8" s="40" t="s">
        <v>26</v>
      </c>
      <c r="D8" s="31">
        <v>5</v>
      </c>
      <c r="E8" s="41">
        <v>9730</v>
      </c>
      <c r="F8" s="32">
        <v>9750</v>
      </c>
      <c r="G8" s="30">
        <v>9800</v>
      </c>
      <c r="H8" s="6"/>
      <c r="I8" s="7">
        <f t="shared" si="3"/>
        <v>9760</v>
      </c>
      <c r="J8" s="8">
        <f t="shared" si="4"/>
        <v>36.055512754639892</v>
      </c>
      <c r="K8" s="8">
        <f t="shared" si="5"/>
        <v>0.36942123724016285</v>
      </c>
      <c r="L8" s="9">
        <f t="shared" si="6"/>
        <v>48800</v>
      </c>
      <c r="M8" s="10">
        <f t="shared" si="7"/>
        <v>9760</v>
      </c>
      <c r="N8" s="9">
        <f t="shared" si="8"/>
        <v>9760</v>
      </c>
      <c r="O8" s="9">
        <f t="shared" si="9"/>
        <v>48800</v>
      </c>
    </row>
    <row r="9" spans="1:19" ht="34.5" customHeight="1" x14ac:dyDescent="0.25">
      <c r="A9" s="5">
        <v>5</v>
      </c>
      <c r="B9" s="38" t="s">
        <v>31</v>
      </c>
      <c r="C9" s="40" t="s">
        <v>26</v>
      </c>
      <c r="D9" s="31">
        <v>4</v>
      </c>
      <c r="E9" s="41">
        <v>8800</v>
      </c>
      <c r="F9" s="32">
        <v>8850</v>
      </c>
      <c r="G9" s="30">
        <v>8900</v>
      </c>
      <c r="H9" s="6"/>
      <c r="I9" s="7">
        <f t="shared" si="3"/>
        <v>8850</v>
      </c>
      <c r="J9" s="8">
        <f t="shared" si="4"/>
        <v>50</v>
      </c>
      <c r="K9" s="8">
        <f t="shared" si="5"/>
        <v>0.56497175141242939</v>
      </c>
      <c r="L9" s="9">
        <f t="shared" si="6"/>
        <v>35400</v>
      </c>
      <c r="M9" s="10">
        <f t="shared" si="7"/>
        <v>8850</v>
      </c>
      <c r="N9" s="9">
        <f t="shared" si="8"/>
        <v>8850</v>
      </c>
      <c r="O9" s="9">
        <f t="shared" si="9"/>
        <v>35400</v>
      </c>
    </row>
    <row r="10" spans="1:19" ht="40.35" customHeight="1" x14ac:dyDescent="0.25">
      <c r="A10" s="5">
        <v>6</v>
      </c>
      <c r="B10" s="38" t="s">
        <v>32</v>
      </c>
      <c r="C10" s="40" t="s">
        <v>26</v>
      </c>
      <c r="D10" s="31">
        <v>4</v>
      </c>
      <c r="E10" s="41">
        <v>10271.5</v>
      </c>
      <c r="F10" s="32">
        <v>10280</v>
      </c>
      <c r="G10" s="30">
        <v>10300</v>
      </c>
      <c r="H10" s="6"/>
      <c r="I10" s="7">
        <f t="shared" si="3"/>
        <v>10283.833333333334</v>
      </c>
      <c r="J10" s="8">
        <f t="shared" si="4"/>
        <v>14.631586835792397</v>
      </c>
      <c r="K10" s="8">
        <f t="shared" si="5"/>
        <v>0.14227755703086459</v>
      </c>
      <c r="L10" s="9">
        <f t="shared" si="6"/>
        <v>41135.333333333328</v>
      </c>
      <c r="M10" s="10">
        <f t="shared" si="7"/>
        <v>10283.833333333332</v>
      </c>
      <c r="N10" s="9">
        <f t="shared" si="8"/>
        <v>10283.83</v>
      </c>
      <c r="O10" s="9">
        <f t="shared" si="9"/>
        <v>41135.32</v>
      </c>
    </row>
    <row r="11" spans="1:19" ht="40.35" customHeight="1" x14ac:dyDescent="0.25">
      <c r="A11" s="5">
        <v>7</v>
      </c>
      <c r="B11" s="38" t="s">
        <v>33</v>
      </c>
      <c r="C11" s="40" t="s">
        <v>26</v>
      </c>
      <c r="D11" s="31">
        <v>13</v>
      </c>
      <c r="E11" s="41">
        <v>4000</v>
      </c>
      <c r="F11" s="32">
        <v>4000</v>
      </c>
      <c r="G11" s="30">
        <v>4050</v>
      </c>
      <c r="H11" s="6"/>
      <c r="I11" s="7">
        <f t="shared" si="3"/>
        <v>4016.6666666666665</v>
      </c>
      <c r="J11" s="8">
        <f t="shared" si="4"/>
        <v>28.867513459481291</v>
      </c>
      <c r="K11" s="8">
        <f t="shared" si="5"/>
        <v>0.71869328114891184</v>
      </c>
      <c r="L11" s="9">
        <f t="shared" si="6"/>
        <v>52216.666666666664</v>
      </c>
      <c r="M11" s="10">
        <f t="shared" si="7"/>
        <v>4016.6666666666665</v>
      </c>
      <c r="N11" s="9">
        <f t="shared" si="8"/>
        <v>4016.66</v>
      </c>
      <c r="O11" s="9">
        <f t="shared" si="9"/>
        <v>52216.58</v>
      </c>
    </row>
    <row r="12" spans="1:19" ht="40.35" customHeight="1" x14ac:dyDescent="0.25">
      <c r="A12" s="5">
        <v>8</v>
      </c>
      <c r="B12" s="38" t="s">
        <v>34</v>
      </c>
      <c r="C12" s="40" t="s">
        <v>26</v>
      </c>
      <c r="D12" s="39">
        <v>37</v>
      </c>
      <c r="E12" s="41">
        <v>5700</v>
      </c>
      <c r="F12" s="32">
        <v>5800</v>
      </c>
      <c r="G12" s="30">
        <v>5800</v>
      </c>
      <c r="H12" s="6"/>
      <c r="I12" s="7">
        <f t="shared" si="3"/>
        <v>5766.666666666667</v>
      </c>
      <c r="J12" s="8">
        <f t="shared" si="4"/>
        <v>57.735026918962575</v>
      </c>
      <c r="K12" s="8">
        <f t="shared" si="5"/>
        <v>1.0011854379010852</v>
      </c>
      <c r="L12" s="9">
        <f t="shared" si="6"/>
        <v>213366.66666666669</v>
      </c>
      <c r="M12" s="10">
        <f t="shared" si="7"/>
        <v>5766.666666666667</v>
      </c>
      <c r="N12" s="9">
        <f t="shared" si="8"/>
        <v>5766.66</v>
      </c>
      <c r="O12" s="9">
        <f t="shared" si="9"/>
        <v>213366.41999999998</v>
      </c>
    </row>
    <row r="13" spans="1:19" s="11" customFormat="1" ht="21" customHeight="1" x14ac:dyDescent="0.25">
      <c r="A13" s="12"/>
      <c r="B13" s="13"/>
      <c r="C13" s="14"/>
      <c r="D13" s="14"/>
      <c r="E13" s="35"/>
      <c r="F13" s="15"/>
      <c r="G13" s="15"/>
      <c r="H13" s="15"/>
      <c r="I13" s="16"/>
      <c r="J13" s="17"/>
      <c r="K13" s="17"/>
      <c r="L13" s="18"/>
      <c r="M13" s="19"/>
      <c r="N13" s="18"/>
      <c r="O13" s="20">
        <f>SUM(O5:O12)</f>
        <v>595194.28</v>
      </c>
      <c r="S13" s="44"/>
    </row>
    <row r="14" spans="1:19" s="24" customFormat="1" ht="30.75" customHeight="1" x14ac:dyDescent="0.25">
      <c r="A14" s="54" t="s">
        <v>17</v>
      </c>
      <c r="B14" s="54"/>
      <c r="C14" s="54"/>
      <c r="D14" s="54"/>
      <c r="E14" s="54"/>
      <c r="F14" s="54"/>
      <c r="G14" s="54"/>
      <c r="H14" s="54"/>
      <c r="I14" s="21">
        <f>O13</f>
        <v>595194.28</v>
      </c>
      <c r="J14" s="22" t="s">
        <v>18</v>
      </c>
      <c r="K14" s="22"/>
      <c r="L14" s="22"/>
      <c r="M14" s="22"/>
      <c r="N14" s="45"/>
      <c r="O14" s="23"/>
    </row>
    <row r="15" spans="1:19" ht="66" customHeight="1" x14ac:dyDescent="0.25">
      <c r="A15" s="55" t="s">
        <v>19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</row>
    <row r="16" spans="1:19" ht="15.75" customHeight="1" x14ac:dyDescent="0.25">
      <c r="A16" s="56" t="s">
        <v>20</v>
      </c>
      <c r="B16" s="56"/>
      <c r="C16" s="25"/>
      <c r="D16" s="25"/>
      <c r="E16" s="36"/>
      <c r="F16" s="25"/>
      <c r="G16" s="25"/>
    </row>
    <row r="17" spans="1:14" s="28" customFormat="1" ht="15.75" customHeight="1" x14ac:dyDescent="0.25">
      <c r="A17" s="53"/>
      <c r="B17" s="53"/>
      <c r="C17" s="53"/>
      <c r="D17" s="25"/>
      <c r="E17" s="37"/>
      <c r="F17" s="26"/>
      <c r="G17" s="27" t="s">
        <v>21</v>
      </c>
      <c r="N17" s="46"/>
    </row>
    <row r="18" spans="1:14" s="28" customFormat="1" ht="15.75" x14ac:dyDescent="0.25">
      <c r="A18" s="29"/>
      <c r="B18" s="29"/>
      <c r="C18" s="29"/>
      <c r="D18" s="25"/>
      <c r="E18" s="37"/>
      <c r="F18" s="26"/>
      <c r="G18" s="27"/>
      <c r="N18" s="46"/>
    </row>
    <row r="19" spans="1:14" s="28" customFormat="1" ht="11.25" customHeight="1" x14ac:dyDescent="0.25">
      <c r="A19" s="29"/>
      <c r="B19" s="29"/>
      <c r="C19" s="29"/>
      <c r="D19" s="25"/>
      <c r="E19" s="37"/>
      <c r="F19" s="26"/>
      <c r="G19" s="27"/>
      <c r="N19" s="46"/>
    </row>
    <row r="20" spans="1:14" ht="19.5" customHeight="1" x14ac:dyDescent="0.25">
      <c r="A20" s="56" t="s">
        <v>22</v>
      </c>
      <c r="B20" s="56"/>
      <c r="C20" s="25"/>
      <c r="D20" s="25"/>
      <c r="E20" s="36"/>
      <c r="F20" s="25"/>
      <c r="G20" s="25"/>
    </row>
    <row r="21" spans="1:14" s="28" customFormat="1" ht="15.75" customHeight="1" x14ac:dyDescent="0.25">
      <c r="A21" s="53"/>
      <c r="B21" s="53"/>
      <c r="C21" s="53"/>
      <c r="D21" s="25"/>
      <c r="E21" s="37"/>
      <c r="F21" s="26"/>
      <c r="G21" s="27" t="s">
        <v>21</v>
      </c>
      <c r="N21" s="46"/>
    </row>
  </sheetData>
  <mergeCells count="15">
    <mergeCell ref="A21:C21"/>
    <mergeCell ref="A14:H14"/>
    <mergeCell ref="A15:O15"/>
    <mergeCell ref="A16:B16"/>
    <mergeCell ref="A17:C17"/>
    <mergeCell ref="A20:B20"/>
    <mergeCell ref="L1:O1"/>
    <mergeCell ref="A2:O2"/>
    <mergeCell ref="A3:A4"/>
    <mergeCell ref="B3:B4"/>
    <mergeCell ref="C3:C4"/>
    <mergeCell ref="D3:D4"/>
    <mergeCell ref="E3:G3"/>
    <mergeCell ref="I3:K3"/>
    <mergeCell ref="L3:O3"/>
  </mergeCells>
  <printOptions gridLines="1"/>
  <pageMargins left="0.70833333333333304" right="0.70833333333333304" top="0.74791666666666701" bottom="0.74791666666666701" header="0.51180555555555496" footer="0.51180555555555496"/>
  <pageSetup paperSize="9" scale="61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SaVa</dc:creator>
  <cp:keywords/>
  <dc:description/>
  <cp:lastModifiedBy>КГБУ СО ШПИ</cp:lastModifiedBy>
  <cp:revision>1</cp:revision>
  <cp:lastPrinted>2026-02-06T04:34:45Z</cp:lastPrinted>
  <dcterms:created xsi:type="dcterms:W3CDTF">2014-01-15T21:15:09Z</dcterms:created>
  <dcterms:modified xsi:type="dcterms:W3CDTF">2026-09-18T08:15:41Z</dcterms:modified>
  <cp:category/>
  <cp:contentStatus/>
</cp:coreProperties>
</file>