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окументация\Буторина\!!!10.Чай\"/>
    </mc:Choice>
  </mc:AlternateContent>
  <xr:revisionPtr revIDLastSave="0" documentId="8_{B9A86B2B-EE15-4216-8B82-DD14CAF9844D}" xr6:coauthVersionLast="46" xr6:coauthVersionMax="46" xr10:uidLastSave="{00000000-0000-0000-0000-000000000000}"/>
  <bookViews>
    <workbookView xWindow="4080" yWindow="120" windowWidth="24360" windowHeight="13965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J12" i="1" l="1"/>
  <c r="O12" i="1" s="1"/>
  <c r="J11" i="1"/>
  <c r="O11" i="1" s="1"/>
  <c r="J10" i="1"/>
  <c r="L11" i="1" l="1"/>
  <c r="K11" i="1"/>
  <c r="L10" i="1"/>
  <c r="K10" i="1"/>
  <c r="O10" i="1"/>
  <c r="O13" i="1" s="1"/>
  <c r="M11" i="1" l="1"/>
  <c r="N11" i="1" s="1"/>
  <c r="M10" i="1"/>
  <c r="N10" i="1" s="1"/>
  <c r="L12" i="1"/>
  <c r="K12" i="1"/>
  <c r="M12" i="1" l="1"/>
  <c r="N12" i="1" s="1"/>
</calcChain>
</file>

<file path=xl/sharedStrings.xml><?xml version="1.0" encoding="utf-8"?>
<sst xmlns="http://schemas.openxmlformats.org/spreadsheetml/2006/main" count="35" uniqueCount="29">
  <si>
    <t>Характеристики объекта закупки</t>
  </si>
  <si>
    <t xml:space="preserve">Используемый метод определения НМЦК 
с обоснованием:
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</si>
  <si>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контракта.
Расчет выполнен в соответствии с Методическими рекомендациями, утвержденными приказом, МЭР РФ от 02.10.2013 №567
</t>
  </si>
  <si>
    <t>РАСЧЕТ НМЦК</t>
  </si>
  <si>
    <t>№ п/п</t>
  </si>
  <si>
    <t>Наименование товара, работ, услуг</t>
  </si>
  <si>
    <t>Объем</t>
  </si>
  <si>
    <t>Источник №1</t>
  </si>
  <si>
    <t>Источник №2</t>
  </si>
  <si>
    <t>Источник №3</t>
  </si>
  <si>
    <t>Источник №4</t>
  </si>
  <si>
    <t>Источник №5</t>
  </si>
  <si>
    <t>Средн. арифм.</t>
  </si>
  <si>
    <t>Кол-во знач.</t>
  </si>
  <si>
    <t>Сред.квадр.откл. σ=</t>
  </si>
  <si>
    <t>Коэфф вариации V=</t>
  </si>
  <si>
    <t>Совокупность значений</t>
  </si>
  <si>
    <t>Рыночная стоимость</t>
  </si>
  <si>
    <t>Ед.изм.</t>
  </si>
  <si>
    <t>Кол-во</t>
  </si>
  <si>
    <t>Цена за ед.изм.</t>
  </si>
  <si>
    <t>килограмм</t>
  </si>
  <si>
    <t xml:space="preserve">ОБОСНОВАНИЕ НАЧАЛЬНОЙ (МАКСИМАЛЬНОЙ) ЦЕНЫ КОНТРАКТА.
В соответствии со статьей 22 Федерального закона начальная (максимальная) цена Контракта установлена посредством применения метода сопоставимых рыночных цен (анализ рынка) согласно приказа Министерства экономического развития Российской Федерации от 2 октября 2013 года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исполнителем)».
</t>
  </si>
  <si>
    <t xml:space="preserve">Приложение 2. Обоснование начальной (максимальной) цены контракта с
 указанием информации о валюте, используемой для формирования цены 
контракта и расчетов с поставщиком (подрядчиком, исполнителем), 
порядка применения официального курса иностранной валюты к
рублю Российской Федерации, установленного Центральным 
банком Российской Федерации и используемого при оплате контракта.
</t>
  </si>
  <si>
    <t>,</t>
  </si>
  <si>
    <t>Чай</t>
  </si>
  <si>
    <t>Какао</t>
  </si>
  <si>
    <t>Кофе растворимое</t>
  </si>
  <si>
    <t>На основании проведенного анализа рынка и расчетов, НМЦК составляет: 216 250,00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</si>
</sst>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_р_."/>
    <numFmt numFmtId="165" formatCode="#\ ##0.00#########"/>
    <numFmt numFmtId="166" formatCode="#\ ##0.00"/>
  </numFmts>
  <fonts count="5" x14ac:knownFonts="1">
    <font>
      <sz val="11"/>
      <color theme="1"/>
      <name val="Calibri"/>
      <charset val="204"/>
      <scheme val="minor"/>
    </font>
    <font>
      <b/>
      <sz val="10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0</xdr:row>
      <xdr:rowOff>0</xdr:rowOff>
    </xdr:from>
    <xdr:to>
      <xdr:col>6</xdr:col>
      <xdr:colOff>490220</xdr:colOff>
      <xdr:row>0</xdr:row>
      <xdr:rowOff>19685</xdr:rowOff>
    </xdr:to>
    <xdr:pic>
      <xdr:nvPicPr>
        <xdr:cNvPr id="3" name="Изображение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2740" y="0"/>
          <a:ext cx="5409565" cy="1968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workbookViewId="0">
      <selection activeCell="A3" sqref="A3:O3"/>
    </sheetView>
  </sheetViews>
  <sheetFormatPr defaultColWidth="9.140625" defaultRowHeight="12.75" x14ac:dyDescent="0.25"/>
  <cols>
    <col min="1" max="1" width="4.85546875" style="2" customWidth="1"/>
    <col min="2" max="2" width="26.7109375" style="3" customWidth="1"/>
    <col min="3" max="3" width="10.28515625" style="2" customWidth="1"/>
    <col min="4" max="4" width="9.140625" style="2"/>
    <col min="5" max="9" width="12.7109375" style="4" customWidth="1"/>
    <col min="10" max="10" width="13.5703125" style="4" customWidth="1"/>
    <col min="11" max="11" width="7.85546875" style="2" customWidth="1"/>
    <col min="12" max="12" width="12.5703125" style="2" customWidth="1"/>
    <col min="13" max="13" width="10.28515625" style="2" customWidth="1"/>
    <col min="14" max="14" width="16.85546875" style="2" customWidth="1"/>
    <col min="15" max="15" width="13.28515625" style="4" customWidth="1"/>
    <col min="16" max="17" width="14.28515625" style="2" customWidth="1"/>
    <col min="18" max="18" width="9.140625" style="2"/>
    <col min="19" max="19" width="14.42578125" style="2" customWidth="1"/>
    <col min="20" max="16384" width="9.140625" style="2"/>
  </cols>
  <sheetData>
    <row r="1" spans="1:15" ht="81.75" customHeight="1" x14ac:dyDescent="0.25">
      <c r="A1" s="15" t="s">
        <v>23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3" spans="1:15" ht="42" customHeight="1" x14ac:dyDescent="0.25">
      <c r="A3" s="16" t="s">
        <v>22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ht="21" customHeight="1" x14ac:dyDescent="0.25"/>
    <row r="5" spans="1:15" ht="17.25" customHeight="1" x14ac:dyDescent="0.25">
      <c r="A5" s="17" t="s">
        <v>0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1:15" ht="45" customHeight="1" x14ac:dyDescent="0.25">
      <c r="A6" s="17" t="s">
        <v>1</v>
      </c>
      <c r="B6" s="17"/>
      <c r="C6" s="18" t="s">
        <v>2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1" customHeight="1" x14ac:dyDescent="0.25">
      <c r="A7" s="19" t="s">
        <v>3</v>
      </c>
      <c r="B7" s="20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ht="21" customHeight="1" x14ac:dyDescent="0.25">
      <c r="A8" s="25" t="s">
        <v>4</v>
      </c>
      <c r="B8" s="17" t="s">
        <v>5</v>
      </c>
      <c r="C8" s="21" t="s">
        <v>6</v>
      </c>
      <c r="D8" s="17"/>
      <c r="E8" s="8" t="s">
        <v>7</v>
      </c>
      <c r="F8" s="8" t="s">
        <v>8</v>
      </c>
      <c r="G8" s="8" t="s">
        <v>9</v>
      </c>
      <c r="H8" s="8" t="s">
        <v>10</v>
      </c>
      <c r="I8" s="8" t="s">
        <v>11</v>
      </c>
      <c r="J8" s="26" t="s">
        <v>12</v>
      </c>
      <c r="K8" s="17" t="s">
        <v>13</v>
      </c>
      <c r="L8" s="17" t="s">
        <v>14</v>
      </c>
      <c r="M8" s="17" t="s">
        <v>15</v>
      </c>
      <c r="N8" s="17" t="s">
        <v>16</v>
      </c>
      <c r="O8" s="26" t="s">
        <v>17</v>
      </c>
    </row>
    <row r="9" spans="1:15" ht="27" customHeight="1" x14ac:dyDescent="0.25">
      <c r="A9" s="25"/>
      <c r="B9" s="17"/>
      <c r="C9" s="7" t="s">
        <v>18</v>
      </c>
      <c r="D9" s="5" t="s">
        <v>19</v>
      </c>
      <c r="E9" s="8" t="s">
        <v>20</v>
      </c>
      <c r="F9" s="8" t="s">
        <v>20</v>
      </c>
      <c r="G9" s="8" t="s">
        <v>20</v>
      </c>
      <c r="H9" s="8" t="s">
        <v>20</v>
      </c>
      <c r="I9" s="8" t="s">
        <v>20</v>
      </c>
      <c r="J9" s="26"/>
      <c r="K9" s="17"/>
      <c r="L9" s="17"/>
      <c r="M9" s="17"/>
      <c r="N9" s="17"/>
      <c r="O9" s="26"/>
    </row>
    <row r="10" spans="1:15" ht="27" customHeight="1" x14ac:dyDescent="0.25">
      <c r="A10" s="6">
        <v>1</v>
      </c>
      <c r="B10" s="5" t="s">
        <v>25</v>
      </c>
      <c r="C10" s="10" t="s">
        <v>21</v>
      </c>
      <c r="D10" s="5">
        <v>100</v>
      </c>
      <c r="E10" s="8">
        <v>700</v>
      </c>
      <c r="F10" s="8">
        <v>690</v>
      </c>
      <c r="G10" s="8">
        <v>610</v>
      </c>
      <c r="H10" s="8"/>
      <c r="I10" s="8"/>
      <c r="J10" s="8">
        <f>ROUND(AVERAGE(E10,F10,G10),2)</f>
        <v>666.67</v>
      </c>
      <c r="K10" s="5">
        <f t="shared" ref="K10:K11" si="0">COUNT(E10:I10)</f>
        <v>3</v>
      </c>
      <c r="L10" s="5">
        <f t="shared" ref="L10:L11" si="1">STDEV(E10,F10,G10)</f>
        <v>49.328828623162472</v>
      </c>
      <c r="M10" s="5">
        <f t="shared" ref="M10:M11" si="2">L10/J10*100</f>
        <v>7.399287297037886</v>
      </c>
      <c r="N10" s="5" t="str">
        <f t="shared" ref="N10:N11" si="3">IF(M10&lt;33,"ОДНОРОДНЫЕ","НЕОДНОРОДНЫЕ")</f>
        <v>ОДНОРОДНЫЕ</v>
      </c>
      <c r="O10" s="8">
        <f t="shared" ref="O10:O12" si="4">ROUND(D10*J10,2)</f>
        <v>66667</v>
      </c>
    </row>
    <row r="11" spans="1:15" ht="27" customHeight="1" x14ac:dyDescent="0.25">
      <c r="A11" s="6">
        <v>2</v>
      </c>
      <c r="B11" s="5" t="s">
        <v>26</v>
      </c>
      <c r="C11" s="10" t="s">
        <v>21</v>
      </c>
      <c r="D11" s="5">
        <v>50</v>
      </c>
      <c r="E11" s="8">
        <v>560</v>
      </c>
      <c r="F11" s="8">
        <v>550</v>
      </c>
      <c r="G11" s="8">
        <v>610</v>
      </c>
      <c r="H11" s="8"/>
      <c r="I11" s="8"/>
      <c r="J11" s="8">
        <f>ROUND(AVERAGE(E11,F11,G11),2)</f>
        <v>573.33000000000004</v>
      </c>
      <c r="K11" s="5">
        <f t="shared" si="0"/>
        <v>3</v>
      </c>
      <c r="L11" s="5">
        <f t="shared" si="1"/>
        <v>32.145502536643185</v>
      </c>
      <c r="M11" s="5">
        <f t="shared" si="2"/>
        <v>5.6068062959627412</v>
      </c>
      <c r="N11" s="5" t="str">
        <f t="shared" si="3"/>
        <v>ОДНОРОДНЫЕ</v>
      </c>
      <c r="O11" s="8">
        <f t="shared" si="4"/>
        <v>28666.5</v>
      </c>
    </row>
    <row r="12" spans="1:15" ht="20.25" customHeight="1" x14ac:dyDescent="0.25">
      <c r="A12" s="6">
        <v>3</v>
      </c>
      <c r="B12" s="9" t="s">
        <v>27</v>
      </c>
      <c r="C12" s="10" t="s">
        <v>21</v>
      </c>
      <c r="D12" s="14">
        <v>50</v>
      </c>
      <c r="E12" s="11">
        <v>2450</v>
      </c>
      <c r="F12" s="11">
        <v>2505</v>
      </c>
      <c r="G12" s="11">
        <v>2300</v>
      </c>
      <c r="H12" s="12"/>
      <c r="I12" s="12"/>
      <c r="J12" s="8">
        <f>ROUND(AVERAGE(E12,F12,G12),2)</f>
        <v>2418.33</v>
      </c>
      <c r="K12" s="5">
        <f t="shared" ref="K12" si="5">COUNT(E12:I12)</f>
        <v>3</v>
      </c>
      <c r="L12" s="5">
        <f>STDEV(E12,F12,G12)</f>
        <v>106.10529361598003</v>
      </c>
      <c r="M12" s="5">
        <f>L12/J12*100</f>
        <v>4.3875440331129347</v>
      </c>
      <c r="N12" s="5" t="str">
        <f t="shared" ref="N12" si="6">IF(M12&lt;33,"ОДНОРОДНЫЕ","НЕОДНОРОДНЫЕ")</f>
        <v>ОДНОРОДНЫЕ</v>
      </c>
      <c r="O12" s="8">
        <f t="shared" si="4"/>
        <v>120916.5</v>
      </c>
    </row>
    <row r="13" spans="1:15" s="1" customFormat="1" ht="20.25" customHeight="1" x14ac:dyDescent="0.25">
      <c r="A13" s="22" t="s">
        <v>24</v>
      </c>
      <c r="B13" s="23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13">
        <f>SUM(O10:O12)</f>
        <v>216250</v>
      </c>
    </row>
    <row r="14" spans="1:15" ht="19.5" customHeight="1" x14ac:dyDescent="0.25">
      <c r="A14" s="24" t="s">
        <v>28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</sheetData>
  <mergeCells count="17">
    <mergeCell ref="A7:O7"/>
    <mergeCell ref="C8:D8"/>
    <mergeCell ref="A13:N13"/>
    <mergeCell ref="A14:O14"/>
    <mergeCell ref="A8:A9"/>
    <mergeCell ref="B8:B9"/>
    <mergeCell ref="J8:J9"/>
    <mergeCell ref="K8:K9"/>
    <mergeCell ref="L8:L9"/>
    <mergeCell ref="M8:M9"/>
    <mergeCell ref="N8:N9"/>
    <mergeCell ref="O8:O9"/>
    <mergeCell ref="A1:O1"/>
    <mergeCell ref="A3:O3"/>
    <mergeCell ref="A5:O5"/>
    <mergeCell ref="A6:B6"/>
    <mergeCell ref="C6:O6"/>
  </mergeCells>
  <conditionalFormatting sqref="N12">
    <cfRule type="containsText" dxfId="5" priority="4" operator="containsText" text="НЕОДНОРОДНЫЕ">
      <formula>NOT(ISERROR(SEARCH("НЕОДНОРОДНЫЕ",N12)))</formula>
    </cfRule>
    <cfRule type="containsText" dxfId="4" priority="5" operator="containsText" text="ОДНОРОДНЫЕ">
      <formula>NOT(ISERROR(SEARCH("ОДНОРОДНЫЕ",N12)))</formula>
    </cfRule>
    <cfRule type="containsText" dxfId="3" priority="6" operator="containsText" text="НЕОДНОРОДНЫЕ">
      <formula>NOT(ISERROR(SEARCH("НЕОДНОРОДНЫЕ",N12)))</formula>
    </cfRule>
  </conditionalFormatting>
  <conditionalFormatting sqref="N10:N11">
    <cfRule type="containsText" dxfId="2" priority="1" operator="containsText" text="НЕОДНОРОДНЫЕ">
      <formula>NOT(ISERROR(SEARCH("НЕОДНОРОДНЫЕ",N10)))</formula>
    </cfRule>
    <cfRule type="containsText" dxfId="1" priority="2" operator="containsText" text="ОДНОРОДНЫЕ">
      <formula>NOT(ISERROR(SEARCH("ОДНОРОДНЫЕ",N10)))</formula>
    </cfRule>
    <cfRule type="containsText" dxfId="0" priority="3" operator="containsText" text="НЕОДНОРОДНЫЕ">
      <formula>NOT(ISERROR(SEARCH("НЕОДНОРОДНЫЕ",N10)))</formula>
    </cfRule>
  </conditionalFormatting>
  <pageMargins left="0" right="0" top="0.74803149606299202" bottom="0.74803149606299202" header="0.31496062992126" footer="0.31496062992126"/>
  <pageSetup paperSize="9" scale="70" orientation="landscape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ZAKUP1</dc:creator>
  <cp:lastModifiedBy>Admine</cp:lastModifiedBy>
  <cp:lastPrinted>2026-10-05T05:13:25Z</cp:lastPrinted>
  <dcterms:created xsi:type="dcterms:W3CDTF">2006-09-28T05:33:00Z</dcterms:created>
  <dcterms:modified xsi:type="dcterms:W3CDTF">2026-10-06T08:09:25Z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9346CB95B29C4EC3AE5BC3EF22D56BFD_12</vt:lpwstr>
  </property>
  <property fmtid="{D5CDD505-2E9C-101B-9397-08002B2CF9AE}" pid="3" name="KSOProductBuildVer">
    <vt:lpwstr>1049-12.2.0.21179</vt:lpwstr>
  </property>
</Properties>
</file>