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/>
  <mc:AlternateContent xmlns:mc="http://schemas.openxmlformats.org/markup-compatibility/2006">
    <mc:Choice Requires="x15">
      <x15ac:absPath xmlns:x15ac="http://schemas.microsoft.com/office/spreadsheetml/2010/11/ac" url="E:\Документация\Буторина\!!!11.Медикаменты\"/>
    </mc:Choice>
  </mc:AlternateContent>
  <xr:revisionPtr revIDLastSave="0" documentId="8_{790179BD-B593-4FBD-9A10-BE714A3AF837}" xr6:coauthVersionLast="46" xr6:coauthVersionMax="46" xr10:uidLastSave="{00000000-0000-0000-0000-000000000000}"/>
  <bookViews>
    <workbookView xWindow="10935" yWindow="30" windowWidth="17760" windowHeight="13065" xr2:uid="{00000000-000D-0000-FFFF-FFFF00000000}"/>
  </bookViews>
  <sheets>
    <sheet name="лист" sheetId="5" r:id="rId1"/>
  </sheets>
  <definedNames>
    <definedName name="_xlnm._FilterDatabase" localSheetId="0" hidden="1">лист!$A$8:$B$33</definedName>
  </definedNames>
  <calcPr calcId="191029"/>
</workbook>
</file>

<file path=xl/calcChain.xml><?xml version="1.0" encoding="utf-8"?>
<calcChain xmlns="http://schemas.openxmlformats.org/spreadsheetml/2006/main">
  <c r="N22" i="5" l="1"/>
  <c r="M22" i="5"/>
  <c r="L22" i="5"/>
  <c r="Q22" i="5" s="1"/>
  <c r="N10" i="5"/>
  <c r="M10" i="5"/>
  <c r="L10" i="5"/>
  <c r="Q10" i="5" s="1"/>
  <c r="N11" i="5"/>
  <c r="M11" i="5"/>
  <c r="L11" i="5"/>
  <c r="Q11" i="5" s="1"/>
  <c r="N16" i="5"/>
  <c r="M16" i="5"/>
  <c r="L16" i="5"/>
  <c r="Q16" i="5" s="1"/>
  <c r="N15" i="5"/>
  <c r="M15" i="5"/>
  <c r="L15" i="5"/>
  <c r="Q15" i="5" s="1"/>
  <c r="N31" i="5"/>
  <c r="M31" i="5"/>
  <c r="L31" i="5"/>
  <c r="Q31" i="5" s="1"/>
  <c r="N23" i="5"/>
  <c r="M23" i="5"/>
  <c r="L23" i="5"/>
  <c r="Q23" i="5" s="1"/>
  <c r="N24" i="5"/>
  <c r="M24" i="5"/>
  <c r="L24" i="5"/>
  <c r="Q24" i="5" s="1"/>
  <c r="N19" i="5"/>
  <c r="M19" i="5"/>
  <c r="L19" i="5"/>
  <c r="Q19" i="5" s="1"/>
  <c r="N21" i="5"/>
  <c r="M21" i="5"/>
  <c r="L21" i="5"/>
  <c r="Q21" i="5" s="1"/>
  <c r="N26" i="5"/>
  <c r="M26" i="5"/>
  <c r="L26" i="5"/>
  <c r="Q26" i="5" s="1"/>
  <c r="N12" i="5"/>
  <c r="M12" i="5"/>
  <c r="L12" i="5"/>
  <c r="Q12" i="5" s="1"/>
  <c r="N30" i="5"/>
  <c r="M30" i="5"/>
  <c r="L30" i="5"/>
  <c r="Q30" i="5" s="1"/>
  <c r="N28" i="5"/>
  <c r="M28" i="5"/>
  <c r="L28" i="5"/>
  <c r="Q28" i="5" s="1"/>
  <c r="N20" i="5"/>
  <c r="M20" i="5"/>
  <c r="L20" i="5"/>
  <c r="Q20" i="5" s="1"/>
  <c r="N13" i="5"/>
  <c r="M13" i="5"/>
  <c r="L13" i="5"/>
  <c r="Q13" i="5" s="1"/>
  <c r="N14" i="5"/>
  <c r="M14" i="5"/>
  <c r="L14" i="5"/>
  <c r="Q14" i="5" s="1"/>
  <c r="N17" i="5"/>
  <c r="M17" i="5"/>
  <c r="L17" i="5"/>
  <c r="Q17" i="5" s="1"/>
  <c r="N25" i="5"/>
  <c r="M25" i="5"/>
  <c r="L25" i="5"/>
  <c r="Q25" i="5" s="1"/>
  <c r="N18" i="5"/>
  <c r="M18" i="5"/>
  <c r="L18" i="5"/>
  <c r="Q18" i="5" s="1"/>
  <c r="N29" i="5"/>
  <c r="M29" i="5"/>
  <c r="L29" i="5"/>
  <c r="Q29" i="5" s="1"/>
  <c r="N27" i="5"/>
  <c r="M27" i="5"/>
  <c r="L27" i="5"/>
  <c r="Q27" i="5" s="1"/>
  <c r="O31" i="5" l="1"/>
  <c r="P31" i="5" s="1"/>
  <c r="O30" i="5"/>
  <c r="P30" i="5" s="1"/>
  <c r="O21" i="5"/>
  <c r="P21" i="5" s="1"/>
  <c r="O25" i="5"/>
  <c r="P25" i="5" s="1"/>
  <c r="O15" i="5"/>
  <c r="P15" i="5" s="1"/>
  <c r="O12" i="5"/>
  <c r="P12" i="5" s="1"/>
  <c r="O18" i="5"/>
  <c r="P18" i="5" s="1"/>
  <c r="O14" i="5"/>
  <c r="P14" i="5" s="1"/>
  <c r="O13" i="5"/>
  <c r="P13" i="5" s="1"/>
  <c r="O19" i="5"/>
  <c r="P19" i="5" s="1"/>
  <c r="O17" i="5"/>
  <c r="P17" i="5" s="1"/>
  <c r="O16" i="5"/>
  <c r="P16" i="5" s="1"/>
  <c r="Q32" i="5"/>
  <c r="O23" i="5"/>
  <c r="P23" i="5" s="1"/>
  <c r="O27" i="5"/>
  <c r="P27" i="5" s="1"/>
  <c r="O29" i="5"/>
  <c r="P29" i="5" s="1"/>
  <c r="O11" i="5"/>
  <c r="P11" i="5" s="1"/>
  <c r="O20" i="5"/>
  <c r="P20" i="5" s="1"/>
  <c r="O10" i="5"/>
  <c r="P10" i="5" s="1"/>
  <c r="O28" i="5"/>
  <c r="P28" i="5" s="1"/>
  <c r="O26" i="5"/>
  <c r="P26" i="5" s="1"/>
  <c r="O24" i="5"/>
  <c r="P24" i="5" s="1"/>
  <c r="O22" i="5"/>
  <c r="P22" i="5" s="1"/>
</calcChain>
</file>

<file path=xl/sharedStrings.xml><?xml version="1.0" encoding="utf-8"?>
<sst xmlns="http://schemas.openxmlformats.org/spreadsheetml/2006/main" count="77" uniqueCount="54">
  <si>
    <t xml:space="preserve">Приложение 2. Обоснование начальной (максимальной) цены контракта с
 указанием информации о валюте, используемой для формирования цены 
контракта и расчетов с поставщиком (подрядчиком, исполнителем), 
порядка применения официального курса иностранной валюты к
рублю Российской Федерации, установленного Центральным 
банком Российской Федерации и используемого при оплате контракта.
</t>
  </si>
  <si>
    <t>Характеристики объекта закупки</t>
  </si>
  <si>
    <t xml:space="preserve">Используемый метод определения НМЦК 
с обоснованием:
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</si>
  <si>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контракта.
Расчет выполнен в соответствии с Методическими рекомендациями, утвержденными приказом, МЭР РФ от 02.10.2013 №567
</t>
  </si>
  <si>
    <t>РАСЧЕТ НМЦК</t>
  </si>
  <si>
    <t>№ п/п</t>
  </si>
  <si>
    <t>Наименование товара, работ, услуг</t>
  </si>
  <si>
    <t>Объем</t>
  </si>
  <si>
    <t>Источник №1</t>
  </si>
  <si>
    <t>Источник №2</t>
  </si>
  <si>
    <t>Источник №3</t>
  </si>
  <si>
    <t>Источник №4</t>
  </si>
  <si>
    <t>Источник №5</t>
  </si>
  <si>
    <t>Источник №6</t>
  </si>
  <si>
    <t>Источник №7</t>
  </si>
  <si>
    <t>Средн. арифм.</t>
  </si>
  <si>
    <t>Кол-во знач.</t>
  </si>
  <si>
    <t>Сред.квадр.откл. σ=</t>
  </si>
  <si>
    <t>Коэфф вариации V=</t>
  </si>
  <si>
    <t>Совокупность значений</t>
  </si>
  <si>
    <t>Рыночная стоимость</t>
  </si>
  <si>
    <t>Ед.изм.</t>
  </si>
  <si>
    <t>Кол-во</t>
  </si>
  <si>
    <t>Цена за ед.изм.</t>
  </si>
  <si>
    <r>
      <rPr>
        <sz val="10"/>
        <color rgb="FF000001"/>
        <rFont val="Times New Roman"/>
      </rPr>
      <t>Урорек 4 мг №30</t>
    </r>
  </si>
  <si>
    <t>уп</t>
  </si>
  <si>
    <r>
      <rPr>
        <sz val="10"/>
        <color rgb="FF000001"/>
        <rFont val="Times New Roman"/>
      </rPr>
      <t>Чарозетта 75 мкг №28</t>
    </r>
  </si>
  <si>
    <r>
      <rPr>
        <sz val="10"/>
        <color rgb="FF000000"/>
        <rFont val="Times New Roman"/>
      </rPr>
      <t>уп</t>
    </r>
  </si>
  <si>
    <r>
      <rPr>
        <sz val="10"/>
        <color rgb="FF000001"/>
        <rFont val="Times New Roman"/>
      </rPr>
      <t>Линдинет 75 мкг+30 мкг №21</t>
    </r>
  </si>
  <si>
    <r>
      <rPr>
        <sz val="10"/>
        <color rgb="FF000001"/>
        <rFont val="Times New Roman"/>
      </rPr>
      <t>Тауфон гл.капли 4% 10 мл</t>
    </r>
  </si>
  <si>
    <t>фл</t>
  </si>
  <si>
    <r>
      <rPr>
        <sz val="10"/>
        <color rgb="FF000001"/>
        <rFont val="Times New Roman"/>
      </rPr>
      <t>Левометил мазь 30 гр</t>
    </r>
  </si>
  <si>
    <r>
      <rPr>
        <sz val="10"/>
        <color rgb="FF000001"/>
        <rFont val="Times New Roman"/>
      </rPr>
      <t>Декспантенол мазь 5% 30 гр</t>
    </r>
  </si>
  <si>
    <r>
      <rPr>
        <sz val="10"/>
        <color rgb="FF000001"/>
        <rFont val="Times New Roman"/>
      </rPr>
      <t>Гепариновая мазь 25 гр</t>
    </r>
  </si>
  <si>
    <r>
      <rPr>
        <sz val="10"/>
        <color rgb="FF000001"/>
        <rFont val="Times New Roman"/>
      </rPr>
      <t>Р-р бриллиантовый зеленый 1 % 25 мл</t>
    </r>
  </si>
  <si>
    <r>
      <rPr>
        <sz val="10"/>
        <color rgb="FF000001"/>
        <rFont val="Times New Roman"/>
      </rPr>
      <t xml:space="preserve">Фукорцин 25 мл </t>
    </r>
  </si>
  <si>
    <r>
      <rPr>
        <sz val="10"/>
        <color rgb="FF000001"/>
        <rFont val="Times New Roman"/>
      </rPr>
      <t xml:space="preserve">Шприц 5 мл </t>
    </r>
  </si>
  <si>
    <t>шт</t>
  </si>
  <si>
    <r>
      <rPr>
        <sz val="10"/>
        <color rgb="FF000001"/>
        <rFont val="Times New Roman"/>
      </rPr>
      <t>Бинт 7*14</t>
    </r>
  </si>
  <si>
    <r>
      <rPr>
        <sz val="10"/>
        <color rgb="FF000001"/>
        <rFont val="Times New Roman"/>
      </rPr>
      <t>Триметазидин 20 мг №60</t>
    </r>
  </si>
  <si>
    <r>
      <rPr>
        <sz val="10"/>
        <color rgb="FF000001"/>
        <rFont val="Times New Roman"/>
      </rPr>
      <t>Перчатки мед-кие  н/с н/оп размер L №200</t>
    </r>
  </si>
  <si>
    <r>
      <rPr>
        <sz val="10"/>
        <color rgb="FF000001"/>
        <rFont val="Times New Roman"/>
      </rPr>
      <t>Слабилен 5 мг №20</t>
    </r>
  </si>
  <si>
    <r>
      <rPr>
        <sz val="10"/>
        <color rgb="FF000001"/>
        <rFont val="Times New Roman"/>
      </rPr>
      <t>Сетегис 2 мг №30</t>
    </r>
  </si>
  <si>
    <r>
      <rPr>
        <sz val="10"/>
        <color rgb="FF000001"/>
        <rFont val="Times New Roman"/>
      </rPr>
      <t>Эстрогиал гель д/ инт гигиены 40 мл</t>
    </r>
  </si>
  <si>
    <r>
      <rPr>
        <sz val="10"/>
        <color rgb="FF000001"/>
        <rFont val="Times New Roman"/>
      </rPr>
      <t>Кордиамин 250 мг/2 мл №10</t>
    </r>
  </si>
  <si>
    <t>кор</t>
  </si>
  <si>
    <r>
      <rPr>
        <sz val="10"/>
        <color rgb="FF000001"/>
        <rFont val="Times New Roman"/>
      </rPr>
      <t>Ламотриджин 100 мг №30</t>
    </r>
  </si>
  <si>
    <r>
      <rPr>
        <sz val="10"/>
        <color rgb="FF000001"/>
        <rFont val="Times New Roman"/>
      </rPr>
      <t>Азалептин 25 мг №50</t>
    </r>
  </si>
  <si>
    <r>
      <rPr>
        <sz val="10"/>
        <color rgb="FF000001"/>
        <rFont val="Times New Roman"/>
      </rPr>
      <t>Азалептин 100 мг №50</t>
    </r>
  </si>
  <si>
    <t>Итого:</t>
  </si>
  <si>
    <t>На основании проведенного анализа рынка и расчетов, НМЦК составляет: 383 347,22 рублей.</t>
  </si>
  <si>
    <t>Салфетки стерильные 10см*20м  №10</t>
  </si>
  <si>
    <t xml:space="preserve">ОБОСНОВАНИЕ НАЧАЛЬНОЙ (МАКСИМАЛЬНОЙ) ЦЕНЫ КОНТРАКТА.
В соответствии со статьей 22 Федерального закона начальная (максимальная) цена Контракта установлена посредством применения метода сопоставимых рыночных цен (анализ рынка) согласно приказа Министерства экономического развития Российской Федерации от 2 октября 2013 года № 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исполнителем)».
</t>
  </si>
  <si>
    <t>Седалит 300 мг №50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</si>
</sst>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р_."/>
    <numFmt numFmtId="165" formatCode="#\ ##0.00#########"/>
  </numFmts>
  <fonts count="6" x14ac:knownFonts="1">
    <font>
      <sz val="11"/>
      <color theme="1"/>
      <name val="Calibri"/>
    </font>
    <font>
      <sz val="10"/>
      <color theme="1"/>
      <name val="Times New Roman"/>
    </font>
    <font>
      <b/>
      <sz val="10"/>
      <color theme="1"/>
      <name val="Times New Roman"/>
    </font>
    <font>
      <sz val="10"/>
      <color rgb="FF000001"/>
      <name val="Times New Roman"/>
    </font>
    <font>
      <sz val="10"/>
      <color rgb="FF00000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164" fontId="1" fillId="0" borderId="0" xfId="0" applyNumberFormat="1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6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347633" y="0"/>
    <xdr:ext cx="5636787" cy="1968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47633" y="0"/>
          <a:ext cx="5636787" cy="19685"/>
        </a:xfrm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3"/>
  <sheetViews>
    <sheetView tabSelected="1" topLeftCell="A25" workbookViewId="0">
      <selection activeCell="B17" sqref="B17:F25"/>
    </sheetView>
  </sheetViews>
  <sheetFormatPr defaultColWidth="9.140625" defaultRowHeight="12.75" x14ac:dyDescent="0.25"/>
  <cols>
    <col min="1" max="1" width="4.85546875" style="1" customWidth="1"/>
    <col min="2" max="2" width="32.5703125" style="2" customWidth="1"/>
    <col min="3" max="4" width="9.140625" style="1" bestFit="1" customWidth="1"/>
    <col min="5" max="7" width="12.7109375" style="3" customWidth="1"/>
    <col min="8" max="8" width="0.140625" style="3" customWidth="1"/>
    <col min="9" max="11" width="12.7109375" style="3" hidden="1" customWidth="1"/>
    <col min="12" max="12" width="13.5703125" style="3" customWidth="1"/>
    <col min="13" max="13" width="7.85546875" style="1" customWidth="1"/>
    <col min="14" max="14" width="15.42578125" style="1" customWidth="1"/>
    <col min="15" max="15" width="10.28515625" style="1" customWidth="1"/>
    <col min="16" max="16" width="16.85546875" style="1" customWidth="1"/>
    <col min="17" max="17" width="13.28515625" style="3" customWidth="1"/>
    <col min="18" max="19" width="14.28515625" style="1" customWidth="1"/>
    <col min="20" max="20" width="9.140625" style="1" bestFit="1" customWidth="1"/>
    <col min="21" max="21" width="14.42578125" style="1" bestFit="1" customWidth="1"/>
    <col min="22" max="22" width="9.140625" style="1" bestFit="1" customWidth="1"/>
    <col min="23" max="16384" width="9.140625" style="1"/>
  </cols>
  <sheetData>
    <row r="1" spans="1:17" ht="81.75" customHeight="1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x14ac:dyDescent="0.25">
      <c r="A2" s="13"/>
      <c r="B2" s="14"/>
      <c r="C2" s="13"/>
      <c r="D2" s="13"/>
      <c r="E2" s="15"/>
      <c r="F2" s="15"/>
      <c r="G2" s="15"/>
      <c r="H2" s="15"/>
      <c r="I2" s="15"/>
      <c r="J2" s="15"/>
      <c r="K2" s="15"/>
      <c r="L2" s="15"/>
      <c r="M2" s="13"/>
      <c r="N2" s="13"/>
      <c r="O2" s="13"/>
      <c r="P2" s="13"/>
      <c r="Q2" s="15"/>
    </row>
    <row r="3" spans="1:17" ht="57" customHeight="1" x14ac:dyDescent="0.25">
      <c r="A3" s="20" t="s">
        <v>52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ht="21" customHeight="1" x14ac:dyDescent="0.25"/>
    <row r="5" spans="1:17" ht="17.25" customHeight="1" x14ac:dyDescent="0.25">
      <c r="A5" s="21" t="s">
        <v>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3"/>
    </row>
    <row r="6" spans="1:17" ht="41.45" customHeight="1" x14ac:dyDescent="0.25">
      <c r="A6" s="21" t="s">
        <v>2</v>
      </c>
      <c r="B6" s="23"/>
      <c r="C6" s="24" t="s">
        <v>3</v>
      </c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6"/>
    </row>
    <row r="7" spans="1:17" ht="21" customHeight="1" x14ac:dyDescent="0.25">
      <c r="A7" s="16" t="s">
        <v>4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8"/>
    </row>
    <row r="8" spans="1:17" ht="21" customHeight="1" x14ac:dyDescent="0.25">
      <c r="A8" s="21" t="s">
        <v>5</v>
      </c>
      <c r="B8" s="21" t="s">
        <v>6</v>
      </c>
      <c r="C8" s="21" t="s">
        <v>7</v>
      </c>
      <c r="D8" s="23"/>
      <c r="E8" s="5" t="s">
        <v>8</v>
      </c>
      <c r="F8" s="5" t="s">
        <v>9</v>
      </c>
      <c r="G8" s="5" t="s">
        <v>10</v>
      </c>
      <c r="H8" s="5" t="s">
        <v>11</v>
      </c>
      <c r="I8" s="5" t="s">
        <v>12</v>
      </c>
      <c r="J8" s="5" t="s">
        <v>13</v>
      </c>
      <c r="K8" s="5" t="s">
        <v>14</v>
      </c>
      <c r="L8" s="28" t="s">
        <v>15</v>
      </c>
      <c r="M8" s="21" t="s">
        <v>16</v>
      </c>
      <c r="N8" s="21" t="s">
        <v>17</v>
      </c>
      <c r="O8" s="21" t="s">
        <v>18</v>
      </c>
      <c r="P8" s="21" t="s">
        <v>19</v>
      </c>
      <c r="Q8" s="28" t="s">
        <v>20</v>
      </c>
    </row>
    <row r="9" spans="1:17" ht="24" customHeight="1" x14ac:dyDescent="0.25">
      <c r="A9" s="27"/>
      <c r="B9" s="27"/>
      <c r="C9" s="4" t="s">
        <v>21</v>
      </c>
      <c r="D9" s="4" t="s">
        <v>22</v>
      </c>
      <c r="E9" s="5" t="s">
        <v>23</v>
      </c>
      <c r="F9" s="5" t="s">
        <v>23</v>
      </c>
      <c r="G9" s="5" t="s">
        <v>23</v>
      </c>
      <c r="H9" s="5" t="s">
        <v>23</v>
      </c>
      <c r="I9" s="5" t="s">
        <v>23</v>
      </c>
      <c r="J9" s="5" t="s">
        <v>23</v>
      </c>
      <c r="K9" s="5" t="s">
        <v>23</v>
      </c>
      <c r="L9" s="29"/>
      <c r="M9" s="27"/>
      <c r="N9" s="27"/>
      <c r="O9" s="27"/>
      <c r="P9" s="27"/>
      <c r="Q9" s="29"/>
    </row>
    <row r="10" spans="1:17" ht="24.75" customHeight="1" x14ac:dyDescent="0.25">
      <c r="A10" s="4">
        <v>1</v>
      </c>
      <c r="B10" s="12" t="s">
        <v>48</v>
      </c>
      <c r="C10" s="6" t="s">
        <v>25</v>
      </c>
      <c r="D10" s="7">
        <v>50</v>
      </c>
      <c r="E10" s="8">
        <v>2469.77</v>
      </c>
      <c r="F10" s="8">
        <v>2469.8000000000002</v>
      </c>
      <c r="G10" s="8">
        <v>2469.84</v>
      </c>
      <c r="H10" s="9"/>
      <c r="I10" s="9"/>
      <c r="J10" s="9"/>
      <c r="K10" s="9"/>
      <c r="L10" s="5">
        <f t="shared" ref="L10:L31" si="0">ROUND(AVERAGE(E10, F10, G10), 2)</f>
        <v>2469.8000000000002</v>
      </c>
      <c r="M10" s="4">
        <f t="shared" ref="M10:M31" si="1">COUNT(E10:I10)</f>
        <v>3</v>
      </c>
      <c r="N10" s="4">
        <f t="shared" ref="N10:N31" si="2">_xlfn.STDEV.S(E10, F10, G10, H10, I10)</f>
        <v>3.5118845842918432E-2</v>
      </c>
      <c r="O10" s="4">
        <f t="shared" ref="O10:O31" si="3">N10/L10*100</f>
        <v>1.4219307572644923E-3</v>
      </c>
      <c r="P10" s="4" t="str">
        <f t="shared" ref="P10:P31" si="4">IF(O10&lt;33, "ОДНОРОДНЫЕ", "НЕОДНОРОДНЫЕ")</f>
        <v>ОДНОРОДНЫЕ</v>
      </c>
      <c r="Q10" s="5">
        <f t="shared" ref="Q10:Q31" si="5">ROUND(D10*L10, 2)</f>
        <v>123490</v>
      </c>
    </row>
    <row r="11" spans="1:17" ht="20.25" customHeight="1" x14ac:dyDescent="0.25">
      <c r="A11" s="4">
        <v>2</v>
      </c>
      <c r="B11" s="12" t="s">
        <v>47</v>
      </c>
      <c r="C11" s="6" t="s">
        <v>25</v>
      </c>
      <c r="D11" s="7">
        <v>50</v>
      </c>
      <c r="E11" s="8">
        <v>1050.26</v>
      </c>
      <c r="F11" s="8">
        <v>1050.3</v>
      </c>
      <c r="G11" s="8">
        <v>1050.3399999999999</v>
      </c>
      <c r="H11" s="9"/>
      <c r="I11" s="9"/>
      <c r="J11" s="9"/>
      <c r="K11" s="9"/>
      <c r="L11" s="5">
        <f t="shared" si="0"/>
        <v>1050.3</v>
      </c>
      <c r="M11" s="4">
        <f t="shared" si="1"/>
        <v>3</v>
      </c>
      <c r="N11" s="4">
        <f t="shared" si="2"/>
        <v>3.999999999996362E-2</v>
      </c>
      <c r="O11" s="4">
        <f t="shared" si="3"/>
        <v>3.8084356850389051E-3</v>
      </c>
      <c r="P11" s="4" t="str">
        <f t="shared" si="4"/>
        <v>ОДНОРОДНЫЕ</v>
      </c>
      <c r="Q11" s="5">
        <f t="shared" si="5"/>
        <v>52515</v>
      </c>
    </row>
    <row r="12" spans="1:17" ht="29.25" customHeight="1" x14ac:dyDescent="0.25">
      <c r="A12" s="4">
        <v>3</v>
      </c>
      <c r="B12" s="12" t="s">
        <v>38</v>
      </c>
      <c r="C12" s="6" t="s">
        <v>37</v>
      </c>
      <c r="D12" s="7">
        <v>400</v>
      </c>
      <c r="E12" s="8">
        <v>36.1</v>
      </c>
      <c r="F12" s="8">
        <v>36.07</v>
      </c>
      <c r="G12" s="8">
        <v>36.1</v>
      </c>
      <c r="H12" s="9"/>
      <c r="I12" s="9"/>
      <c r="J12" s="9"/>
      <c r="K12" s="9"/>
      <c r="L12" s="5">
        <f t="shared" si="0"/>
        <v>36.090000000000003</v>
      </c>
      <c r="M12" s="4">
        <f t="shared" si="1"/>
        <v>3</v>
      </c>
      <c r="N12" s="4">
        <f t="shared" si="2"/>
        <v>1.7320508075689432E-2</v>
      </c>
      <c r="O12" s="4">
        <f t="shared" si="3"/>
        <v>4.799254107977121E-2</v>
      </c>
      <c r="P12" s="4" t="str">
        <f t="shared" si="4"/>
        <v>ОДНОРОДНЫЕ</v>
      </c>
      <c r="Q12" s="5">
        <f t="shared" si="5"/>
        <v>14436</v>
      </c>
    </row>
    <row r="13" spans="1:17" ht="24.75" customHeight="1" x14ac:dyDescent="0.25">
      <c r="A13" s="4">
        <v>4</v>
      </c>
      <c r="B13" s="12" t="s">
        <v>33</v>
      </c>
      <c r="C13" s="6" t="s">
        <v>25</v>
      </c>
      <c r="D13" s="7">
        <v>15</v>
      </c>
      <c r="E13" s="8">
        <v>142.84</v>
      </c>
      <c r="F13" s="8">
        <v>142.87</v>
      </c>
      <c r="G13" s="8">
        <v>142.91</v>
      </c>
      <c r="H13" s="9"/>
      <c r="I13" s="9"/>
      <c r="J13" s="9"/>
      <c r="K13" s="9"/>
      <c r="L13" s="5">
        <f t="shared" si="0"/>
        <v>142.87</v>
      </c>
      <c r="M13" s="4">
        <f t="shared" si="1"/>
        <v>3</v>
      </c>
      <c r="N13" s="4">
        <f t="shared" si="2"/>
        <v>3.5118845842838843E-2</v>
      </c>
      <c r="O13" s="4">
        <f t="shared" si="3"/>
        <v>2.4580979801805028E-2</v>
      </c>
      <c r="P13" s="4" t="str">
        <f t="shared" si="4"/>
        <v>ОДНОРОДНЫЕ</v>
      </c>
      <c r="Q13" s="5">
        <f t="shared" si="5"/>
        <v>2143.0500000000002</v>
      </c>
    </row>
    <row r="14" spans="1:17" ht="20.25" customHeight="1" x14ac:dyDescent="0.25">
      <c r="A14" s="4">
        <v>5</v>
      </c>
      <c r="B14" s="12" t="s">
        <v>32</v>
      </c>
      <c r="C14" s="6" t="s">
        <v>25</v>
      </c>
      <c r="D14" s="7">
        <v>50</v>
      </c>
      <c r="E14" s="8">
        <v>243</v>
      </c>
      <c r="F14" s="8">
        <v>243.04</v>
      </c>
      <c r="G14" s="8">
        <v>243.08</v>
      </c>
      <c r="H14" s="9"/>
      <c r="I14" s="9"/>
      <c r="J14" s="9"/>
      <c r="K14" s="9"/>
      <c r="L14" s="5">
        <f t="shared" si="0"/>
        <v>243.04</v>
      </c>
      <c r="M14" s="4">
        <f t="shared" si="1"/>
        <v>3</v>
      </c>
      <c r="N14" s="4">
        <f t="shared" si="2"/>
        <v>4.0000000000006253E-2</v>
      </c>
      <c r="O14" s="4">
        <f t="shared" si="3"/>
        <v>1.6458196181701058E-2</v>
      </c>
      <c r="P14" s="4" t="str">
        <f t="shared" si="4"/>
        <v>ОДНОРОДНЫЕ</v>
      </c>
      <c r="Q14" s="5">
        <f t="shared" si="5"/>
        <v>12152</v>
      </c>
    </row>
    <row r="15" spans="1:17" ht="20.25" customHeight="1" x14ac:dyDescent="0.25">
      <c r="A15" s="4">
        <v>6</v>
      </c>
      <c r="B15" s="12" t="s">
        <v>44</v>
      </c>
      <c r="C15" s="6" t="s">
        <v>45</v>
      </c>
      <c r="D15" s="7">
        <v>10</v>
      </c>
      <c r="E15" s="8">
        <v>278.08999999999997</v>
      </c>
      <c r="F15" s="8">
        <v>278.13</v>
      </c>
      <c r="G15" s="8">
        <v>278.17</v>
      </c>
      <c r="H15" s="9"/>
      <c r="I15" s="9"/>
      <c r="J15" s="9"/>
      <c r="K15" s="9"/>
      <c r="L15" s="5">
        <f t="shared" si="0"/>
        <v>278.13</v>
      </c>
      <c r="M15" s="4">
        <f t="shared" si="1"/>
        <v>3</v>
      </c>
      <c r="N15" s="4">
        <f t="shared" si="2"/>
        <v>4.0000000000020464E-2</v>
      </c>
      <c r="O15" s="4">
        <f t="shared" si="3"/>
        <v>1.4381763923352556E-2</v>
      </c>
      <c r="P15" s="4" t="str">
        <f t="shared" si="4"/>
        <v>ОДНОРОДНЫЕ</v>
      </c>
      <c r="Q15" s="5">
        <f t="shared" si="5"/>
        <v>2781.3</v>
      </c>
    </row>
    <row r="16" spans="1:17" ht="20.25" customHeight="1" x14ac:dyDescent="0.25">
      <c r="A16" s="4">
        <v>7</v>
      </c>
      <c r="B16" s="12" t="s">
        <v>46</v>
      </c>
      <c r="C16" s="6" t="s">
        <v>25</v>
      </c>
      <c r="D16" s="7">
        <v>6</v>
      </c>
      <c r="E16" s="8">
        <v>1214.3399999999999</v>
      </c>
      <c r="F16" s="8">
        <v>1214.3699999999999</v>
      </c>
      <c r="G16" s="8">
        <v>1214.4100000000001</v>
      </c>
      <c r="H16" s="9"/>
      <c r="I16" s="9"/>
      <c r="J16" s="9"/>
      <c r="K16" s="9"/>
      <c r="L16" s="5">
        <f t="shared" si="0"/>
        <v>1214.3699999999999</v>
      </c>
      <c r="M16" s="4">
        <f t="shared" si="1"/>
        <v>3</v>
      </c>
      <c r="N16" s="4">
        <f t="shared" si="2"/>
        <v>3.5118845842929222E-2</v>
      </c>
      <c r="O16" s="4">
        <f t="shared" si="3"/>
        <v>2.8919395112633898E-3</v>
      </c>
      <c r="P16" s="4" t="str">
        <f t="shared" si="4"/>
        <v>ОДНОРОДНЫЕ</v>
      </c>
      <c r="Q16" s="5">
        <f t="shared" si="5"/>
        <v>7286.22</v>
      </c>
    </row>
    <row r="17" spans="1:17" ht="27" customHeight="1" x14ac:dyDescent="0.25">
      <c r="A17" s="4">
        <v>8</v>
      </c>
      <c r="B17" s="33" t="s">
        <v>31</v>
      </c>
      <c r="C17" s="34" t="s">
        <v>27</v>
      </c>
      <c r="D17" s="35">
        <v>60</v>
      </c>
      <c r="E17" s="36">
        <v>223.86</v>
      </c>
      <c r="F17" s="36">
        <v>223.9</v>
      </c>
      <c r="G17" s="8">
        <v>223.94</v>
      </c>
      <c r="H17" s="9"/>
      <c r="I17" s="9"/>
      <c r="J17" s="9"/>
      <c r="K17" s="9"/>
      <c r="L17" s="5">
        <f t="shared" si="0"/>
        <v>223.9</v>
      </c>
      <c r="M17" s="4">
        <f t="shared" si="1"/>
        <v>3</v>
      </c>
      <c r="N17" s="4">
        <f t="shared" si="2"/>
        <v>3.9999999999992042E-2</v>
      </c>
      <c r="O17" s="4">
        <f t="shared" si="3"/>
        <v>1.7865118356405554E-2</v>
      </c>
      <c r="P17" s="4" t="str">
        <f t="shared" si="4"/>
        <v>ОДНОРОДНЫЕ</v>
      </c>
      <c r="Q17" s="5">
        <f t="shared" si="5"/>
        <v>13434</v>
      </c>
    </row>
    <row r="18" spans="1:17" ht="20.25" customHeight="1" x14ac:dyDescent="0.25">
      <c r="A18" s="4">
        <v>9</v>
      </c>
      <c r="B18" s="33" t="s">
        <v>28</v>
      </c>
      <c r="C18" s="34" t="s">
        <v>25</v>
      </c>
      <c r="D18" s="35">
        <v>10</v>
      </c>
      <c r="E18" s="36">
        <v>1590.97</v>
      </c>
      <c r="F18" s="36">
        <v>1591</v>
      </c>
      <c r="G18" s="8">
        <v>1591.04</v>
      </c>
      <c r="H18" s="9"/>
      <c r="I18" s="9"/>
      <c r="J18" s="9"/>
      <c r="K18" s="9"/>
      <c r="L18" s="5">
        <f t="shared" si="0"/>
        <v>1591</v>
      </c>
      <c r="M18" s="4">
        <f t="shared" si="1"/>
        <v>3</v>
      </c>
      <c r="N18" s="4">
        <f t="shared" si="2"/>
        <v>3.5118845842810519E-2</v>
      </c>
      <c r="O18" s="4">
        <f t="shared" si="3"/>
        <v>2.2073441761665943E-3</v>
      </c>
      <c r="P18" s="4" t="str">
        <f t="shared" si="4"/>
        <v>ОДНОРОДНЫЕ</v>
      </c>
      <c r="Q18" s="5">
        <f t="shared" si="5"/>
        <v>15910</v>
      </c>
    </row>
    <row r="19" spans="1:17" ht="20.25" customHeight="1" x14ac:dyDescent="0.25">
      <c r="A19" s="4">
        <v>10</v>
      </c>
      <c r="B19" s="33" t="s">
        <v>40</v>
      </c>
      <c r="C19" s="34" t="s">
        <v>25</v>
      </c>
      <c r="D19" s="35">
        <v>5</v>
      </c>
      <c r="E19" s="36">
        <v>1900</v>
      </c>
      <c r="F19" s="36">
        <v>1899.97</v>
      </c>
      <c r="G19" s="8">
        <v>1900</v>
      </c>
      <c r="H19" s="9"/>
      <c r="I19" s="9"/>
      <c r="J19" s="9"/>
      <c r="K19" s="9"/>
      <c r="L19" s="5">
        <f t="shared" si="0"/>
        <v>1899.99</v>
      </c>
      <c r="M19" s="4">
        <f t="shared" si="1"/>
        <v>3</v>
      </c>
      <c r="N19" s="4">
        <f t="shared" si="2"/>
        <v>1.7320508075673018E-2</v>
      </c>
      <c r="O19" s="4">
        <f t="shared" si="3"/>
        <v>9.1161048614324381E-4</v>
      </c>
      <c r="P19" s="4" t="str">
        <f t="shared" si="4"/>
        <v>ОДНОРОДНЫЕ</v>
      </c>
      <c r="Q19" s="5">
        <f t="shared" si="5"/>
        <v>9499.9500000000007</v>
      </c>
    </row>
    <row r="20" spans="1:17" ht="20.25" customHeight="1" x14ac:dyDescent="0.25">
      <c r="A20" s="4">
        <v>11</v>
      </c>
      <c r="B20" s="33" t="s">
        <v>34</v>
      </c>
      <c r="C20" s="34" t="s">
        <v>30</v>
      </c>
      <c r="D20" s="35">
        <v>30</v>
      </c>
      <c r="E20" s="36">
        <v>54.5</v>
      </c>
      <c r="F20" s="36">
        <v>54.54</v>
      </c>
      <c r="G20" s="8">
        <v>54.58</v>
      </c>
      <c r="H20" s="9"/>
      <c r="I20" s="9"/>
      <c r="J20" s="9"/>
      <c r="K20" s="9"/>
      <c r="L20" s="5">
        <f t="shared" si="0"/>
        <v>54.54</v>
      </c>
      <c r="M20" s="4">
        <f t="shared" si="1"/>
        <v>3</v>
      </c>
      <c r="N20" s="4">
        <f t="shared" si="2"/>
        <v>3.9999999999999147E-2</v>
      </c>
      <c r="O20" s="4">
        <f t="shared" si="3"/>
        <v>7.334066740007178E-2</v>
      </c>
      <c r="P20" s="4" t="str">
        <f t="shared" si="4"/>
        <v>ОДНОРОДНЫЕ</v>
      </c>
      <c r="Q20" s="5">
        <f t="shared" si="5"/>
        <v>1636.2</v>
      </c>
    </row>
    <row r="21" spans="1:17" ht="20.25" customHeight="1" x14ac:dyDescent="0.25">
      <c r="A21" s="4">
        <v>12</v>
      </c>
      <c r="B21" s="33" t="s">
        <v>51</v>
      </c>
      <c r="C21" s="34" t="s">
        <v>25</v>
      </c>
      <c r="D21" s="35">
        <v>80</v>
      </c>
      <c r="E21" s="36">
        <v>325.5</v>
      </c>
      <c r="F21" s="36">
        <v>324.47000000000003</v>
      </c>
      <c r="G21" s="8">
        <v>325.5</v>
      </c>
      <c r="H21" s="9"/>
      <c r="I21" s="9"/>
      <c r="J21" s="9"/>
      <c r="K21" s="9"/>
      <c r="L21" s="5">
        <f t="shared" si="0"/>
        <v>325.16000000000003</v>
      </c>
      <c r="M21" s="4">
        <f t="shared" si="1"/>
        <v>3</v>
      </c>
      <c r="N21" s="4">
        <f t="shared" si="2"/>
        <v>0.59467077726529882</v>
      </c>
      <c r="O21" s="4">
        <f t="shared" si="3"/>
        <v>0.18288558779225575</v>
      </c>
      <c r="P21" s="4" t="str">
        <f t="shared" si="4"/>
        <v>ОДНОРОДНЫЕ</v>
      </c>
      <c r="Q21" s="5">
        <f t="shared" si="5"/>
        <v>26012.799999999999</v>
      </c>
    </row>
    <row r="22" spans="1:17" ht="25.5" customHeight="1" x14ac:dyDescent="0.25">
      <c r="A22" s="4">
        <v>13</v>
      </c>
      <c r="B22" s="33" t="s">
        <v>53</v>
      </c>
      <c r="C22" s="34" t="s">
        <v>25</v>
      </c>
      <c r="D22" s="35">
        <v>30</v>
      </c>
      <c r="E22" s="36">
        <v>623.89</v>
      </c>
      <c r="F22" s="36">
        <v>623.92999999999995</v>
      </c>
      <c r="G22" s="8">
        <v>623.96</v>
      </c>
      <c r="H22" s="9"/>
      <c r="I22" s="9"/>
      <c r="J22" s="9"/>
      <c r="K22" s="9"/>
      <c r="L22" s="5">
        <f t="shared" si="0"/>
        <v>623.92999999999995</v>
      </c>
      <c r="M22" s="4">
        <f t="shared" si="1"/>
        <v>3</v>
      </c>
      <c r="N22" s="4">
        <f t="shared" si="2"/>
        <v>3.5118845842864475E-2</v>
      </c>
      <c r="O22" s="4">
        <f t="shared" si="3"/>
        <v>5.6286515863741889E-3</v>
      </c>
      <c r="P22" s="4" t="str">
        <f t="shared" si="4"/>
        <v>ОДНОРОДНЫЕ</v>
      </c>
      <c r="Q22" s="5">
        <f t="shared" si="5"/>
        <v>18717.900000000001</v>
      </c>
    </row>
    <row r="23" spans="1:17" ht="20.25" customHeight="1" x14ac:dyDescent="0.25">
      <c r="A23" s="4">
        <v>14</v>
      </c>
      <c r="B23" s="33" t="s">
        <v>42</v>
      </c>
      <c r="C23" s="34" t="s">
        <v>25</v>
      </c>
      <c r="D23" s="35">
        <v>5</v>
      </c>
      <c r="E23" s="36">
        <v>1460.45</v>
      </c>
      <c r="F23" s="36">
        <v>1460.49</v>
      </c>
      <c r="G23" s="8">
        <v>1460.53</v>
      </c>
      <c r="H23" s="9"/>
      <c r="I23" s="9"/>
      <c r="J23" s="9"/>
      <c r="K23" s="9"/>
      <c r="L23" s="5">
        <f t="shared" si="0"/>
        <v>1460.49</v>
      </c>
      <c r="M23" s="4">
        <f t="shared" si="1"/>
        <v>3</v>
      </c>
      <c r="N23" s="4">
        <f t="shared" si="2"/>
        <v>3.999999999996362E-2</v>
      </c>
      <c r="O23" s="4">
        <f t="shared" si="3"/>
        <v>2.7388068387981853E-3</v>
      </c>
      <c r="P23" s="4" t="str">
        <f t="shared" si="4"/>
        <v>ОДНОРОДНЫЕ</v>
      </c>
      <c r="Q23" s="5">
        <f t="shared" si="5"/>
        <v>7302.45</v>
      </c>
    </row>
    <row r="24" spans="1:17" ht="20.25" customHeight="1" x14ac:dyDescent="0.25">
      <c r="A24" s="4">
        <v>15</v>
      </c>
      <c r="B24" s="33" t="s">
        <v>41</v>
      </c>
      <c r="C24" s="34" t="s">
        <v>25</v>
      </c>
      <c r="D24" s="35">
        <v>20</v>
      </c>
      <c r="E24" s="36">
        <v>497.56</v>
      </c>
      <c r="F24" s="36">
        <v>497.6</v>
      </c>
      <c r="G24" s="8">
        <v>497.64</v>
      </c>
      <c r="H24" s="9"/>
      <c r="I24" s="9"/>
      <c r="J24" s="9"/>
      <c r="K24" s="9"/>
      <c r="L24" s="5">
        <f t="shared" si="0"/>
        <v>497.6</v>
      </c>
      <c r="M24" s="4">
        <f t="shared" si="1"/>
        <v>3</v>
      </c>
      <c r="N24" s="4">
        <f t="shared" si="2"/>
        <v>3.9999999999992042E-2</v>
      </c>
      <c r="O24" s="4">
        <f t="shared" si="3"/>
        <v>8.0385852090016172E-3</v>
      </c>
      <c r="P24" s="4" t="str">
        <f t="shared" si="4"/>
        <v>ОДНОРОДНЫЕ</v>
      </c>
      <c r="Q24" s="5">
        <f t="shared" si="5"/>
        <v>9952</v>
      </c>
    </row>
    <row r="25" spans="1:17" ht="20.25" customHeight="1" x14ac:dyDescent="0.25">
      <c r="A25" s="4">
        <v>16</v>
      </c>
      <c r="B25" s="33" t="s">
        <v>29</v>
      </c>
      <c r="C25" s="34" t="s">
        <v>30</v>
      </c>
      <c r="D25" s="35">
        <v>30</v>
      </c>
      <c r="E25" s="36">
        <v>198.98</v>
      </c>
      <c r="F25" s="36">
        <v>199.02</v>
      </c>
      <c r="G25" s="8">
        <v>199.06</v>
      </c>
      <c r="H25" s="9"/>
      <c r="I25" s="9"/>
      <c r="J25" s="9"/>
      <c r="K25" s="9"/>
      <c r="L25" s="5">
        <f t="shared" si="0"/>
        <v>199.02</v>
      </c>
      <c r="M25" s="4">
        <f t="shared" si="1"/>
        <v>3</v>
      </c>
      <c r="N25" s="4">
        <f t="shared" si="2"/>
        <v>4.0000000000006253E-2</v>
      </c>
      <c r="O25" s="4">
        <f t="shared" si="3"/>
        <v>2.0098482564569514E-2</v>
      </c>
      <c r="P25" s="4" t="str">
        <f t="shared" si="4"/>
        <v>ОДНОРОДНЫЕ</v>
      </c>
      <c r="Q25" s="5">
        <f t="shared" si="5"/>
        <v>5970.6</v>
      </c>
    </row>
    <row r="26" spans="1:17" ht="20.25" customHeight="1" x14ac:dyDescent="0.25">
      <c r="A26" s="4">
        <v>17</v>
      </c>
      <c r="B26" s="12" t="s">
        <v>39</v>
      </c>
      <c r="C26" s="6" t="s">
        <v>25</v>
      </c>
      <c r="D26" s="7">
        <v>20</v>
      </c>
      <c r="E26" s="8">
        <v>620.70000000000005</v>
      </c>
      <c r="F26" s="8">
        <v>620.74</v>
      </c>
      <c r="G26" s="8">
        <v>620.77</v>
      </c>
      <c r="H26" s="9"/>
      <c r="I26" s="9"/>
      <c r="J26" s="9"/>
      <c r="K26" s="9"/>
      <c r="L26" s="5">
        <f t="shared" si="0"/>
        <v>620.74</v>
      </c>
      <c r="M26" s="4">
        <f t="shared" si="1"/>
        <v>3</v>
      </c>
      <c r="N26" s="4">
        <f t="shared" si="2"/>
        <v>3.5118845842810519E-2</v>
      </c>
      <c r="O26" s="4">
        <f t="shared" si="3"/>
        <v>5.6575773822873533E-3</v>
      </c>
      <c r="P26" s="4" t="str">
        <f t="shared" si="4"/>
        <v>ОДНОРОДНЫЕ</v>
      </c>
      <c r="Q26" s="5">
        <f t="shared" si="5"/>
        <v>12414.8</v>
      </c>
    </row>
    <row r="27" spans="1:17" ht="20.25" customHeight="1" x14ac:dyDescent="0.25">
      <c r="A27" s="4">
        <v>18</v>
      </c>
      <c r="B27" s="12" t="s">
        <v>24</v>
      </c>
      <c r="C27" s="6" t="s">
        <v>25</v>
      </c>
      <c r="D27" s="7">
        <v>6</v>
      </c>
      <c r="E27" s="8">
        <v>1972.57</v>
      </c>
      <c r="F27" s="8">
        <v>1972.6</v>
      </c>
      <c r="G27" s="8">
        <v>1972.64</v>
      </c>
      <c r="H27" s="9"/>
      <c r="I27" s="9"/>
      <c r="J27" s="9"/>
      <c r="K27" s="9"/>
      <c r="L27" s="5">
        <f t="shared" si="0"/>
        <v>1972.6</v>
      </c>
      <c r="M27" s="4">
        <f t="shared" si="1"/>
        <v>3</v>
      </c>
      <c r="N27" s="4">
        <f t="shared" si="2"/>
        <v>3.5118845842929222E-2</v>
      </c>
      <c r="O27" s="4">
        <f t="shared" si="3"/>
        <v>1.7803328522219013E-3</v>
      </c>
      <c r="P27" s="4" t="str">
        <f t="shared" si="4"/>
        <v>ОДНОРОДНЫЕ</v>
      </c>
      <c r="Q27" s="5">
        <f t="shared" si="5"/>
        <v>11835.6</v>
      </c>
    </row>
    <row r="28" spans="1:17" ht="20.25" customHeight="1" x14ac:dyDescent="0.25">
      <c r="A28" s="4">
        <v>19</v>
      </c>
      <c r="B28" s="12" t="s">
        <v>35</v>
      </c>
      <c r="C28" s="6" t="s">
        <v>30</v>
      </c>
      <c r="D28" s="7">
        <v>30</v>
      </c>
      <c r="E28" s="8">
        <v>138.37</v>
      </c>
      <c r="F28" s="8">
        <v>138.41</v>
      </c>
      <c r="G28" s="8">
        <v>138.44999999999999</v>
      </c>
      <c r="H28" s="9"/>
      <c r="I28" s="9"/>
      <c r="J28" s="9"/>
      <c r="K28" s="9"/>
      <c r="L28" s="5">
        <f t="shared" si="0"/>
        <v>138.41</v>
      </c>
      <c r="M28" s="4">
        <f t="shared" si="1"/>
        <v>3</v>
      </c>
      <c r="N28" s="4">
        <f t="shared" si="2"/>
        <v>3.9999999999992042E-2</v>
      </c>
      <c r="O28" s="4">
        <f t="shared" si="3"/>
        <v>2.8899645979331007E-2</v>
      </c>
      <c r="P28" s="4" t="str">
        <f t="shared" si="4"/>
        <v>ОДНОРОДНЫЕ</v>
      </c>
      <c r="Q28" s="5">
        <f t="shared" si="5"/>
        <v>4152.3</v>
      </c>
    </row>
    <row r="29" spans="1:17" ht="20.25" customHeight="1" x14ac:dyDescent="0.25">
      <c r="A29" s="4">
        <v>20</v>
      </c>
      <c r="B29" s="12" t="s">
        <v>26</v>
      </c>
      <c r="C29" s="6" t="s">
        <v>27</v>
      </c>
      <c r="D29" s="7">
        <v>10</v>
      </c>
      <c r="E29" s="8">
        <v>2038.45</v>
      </c>
      <c r="F29" s="8">
        <v>2038.48</v>
      </c>
      <c r="G29" s="8">
        <v>2038.52</v>
      </c>
      <c r="H29" s="9"/>
      <c r="I29" s="9"/>
      <c r="J29" s="9"/>
      <c r="K29" s="9"/>
      <c r="L29" s="5">
        <f t="shared" si="0"/>
        <v>2038.48</v>
      </c>
      <c r="M29" s="4">
        <f t="shared" si="1"/>
        <v>3</v>
      </c>
      <c r="N29" s="4">
        <f t="shared" si="2"/>
        <v>3.5118845842810519E-2</v>
      </c>
      <c r="O29" s="4">
        <f t="shared" si="3"/>
        <v>1.7227957028183017E-3</v>
      </c>
      <c r="P29" s="4" t="str">
        <f t="shared" si="4"/>
        <v>ОДНОРОДНЫЕ</v>
      </c>
      <c r="Q29" s="5">
        <f t="shared" si="5"/>
        <v>20384.8</v>
      </c>
    </row>
    <row r="30" spans="1:17" ht="28.5" customHeight="1" x14ac:dyDescent="0.25">
      <c r="A30" s="4">
        <v>21</v>
      </c>
      <c r="B30" s="12" t="s">
        <v>36</v>
      </c>
      <c r="C30" s="6" t="s">
        <v>37</v>
      </c>
      <c r="D30" s="7">
        <v>800</v>
      </c>
      <c r="E30" s="8">
        <v>7.92</v>
      </c>
      <c r="F30" s="8">
        <v>7.92</v>
      </c>
      <c r="G30" s="8">
        <v>7.92</v>
      </c>
      <c r="H30" s="9"/>
      <c r="I30" s="9"/>
      <c r="J30" s="9"/>
      <c r="K30" s="9"/>
      <c r="L30" s="5">
        <f t="shared" si="0"/>
        <v>7.92</v>
      </c>
      <c r="M30" s="4">
        <f t="shared" si="1"/>
        <v>3</v>
      </c>
      <c r="N30" s="4">
        <f t="shared" si="2"/>
        <v>1.0877919644084146E-15</v>
      </c>
      <c r="O30" s="4">
        <f t="shared" si="3"/>
        <v>1.3734747025358771E-14</v>
      </c>
      <c r="P30" s="4" t="str">
        <f t="shared" si="4"/>
        <v>ОДНОРОДНЫЕ</v>
      </c>
      <c r="Q30" s="5">
        <f t="shared" si="5"/>
        <v>6336</v>
      </c>
    </row>
    <row r="31" spans="1:17" ht="36" customHeight="1" x14ac:dyDescent="0.25">
      <c r="A31" s="4">
        <v>22</v>
      </c>
      <c r="B31" s="12" t="s">
        <v>43</v>
      </c>
      <c r="C31" s="6" t="s">
        <v>25</v>
      </c>
      <c r="D31" s="7">
        <v>5</v>
      </c>
      <c r="E31" s="8">
        <v>996.81</v>
      </c>
      <c r="F31" s="8">
        <v>996.85</v>
      </c>
      <c r="G31" s="8">
        <v>996.89</v>
      </c>
      <c r="H31" s="9"/>
      <c r="I31" s="9"/>
      <c r="J31" s="9"/>
      <c r="K31" s="9"/>
      <c r="L31" s="5">
        <f t="shared" si="0"/>
        <v>996.85</v>
      </c>
      <c r="M31" s="4">
        <f t="shared" si="1"/>
        <v>3</v>
      </c>
      <c r="N31" s="4">
        <f t="shared" si="2"/>
        <v>4.0000000000020464E-2</v>
      </c>
      <c r="O31" s="4">
        <f t="shared" si="3"/>
        <v>4.0126398154206218E-3</v>
      </c>
      <c r="P31" s="4" t="str">
        <f t="shared" si="4"/>
        <v>ОДНОРОДНЫЕ</v>
      </c>
      <c r="Q31" s="5">
        <f t="shared" si="5"/>
        <v>4984.25</v>
      </c>
    </row>
    <row r="32" spans="1:17" s="10" customFormat="1" ht="20.25" customHeight="1" x14ac:dyDescent="0.25">
      <c r="A32" s="30" t="s">
        <v>49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2"/>
      <c r="Q32" s="11">
        <f>SUM(Q10:Q31)</f>
        <v>383347.22</v>
      </c>
    </row>
    <row r="33" spans="1:17" ht="19.5" customHeight="1" x14ac:dyDescent="0.25">
      <c r="A33" s="21" t="s">
        <v>50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3"/>
    </row>
  </sheetData>
  <sortState xmlns:xlrd2="http://schemas.microsoft.com/office/spreadsheetml/2017/richdata2" ref="B10:Q31">
    <sortCondition ref="B10"/>
  </sortState>
  <mergeCells count="17">
    <mergeCell ref="O8:O9"/>
    <mergeCell ref="P8:P9"/>
    <mergeCell ref="Q8:Q9"/>
    <mergeCell ref="A32:P32"/>
    <mergeCell ref="A33:Q33"/>
    <mergeCell ref="A8:A9"/>
    <mergeCell ref="B8:B9"/>
    <mergeCell ref="C8:D8"/>
    <mergeCell ref="L8:L9"/>
    <mergeCell ref="M8:M9"/>
    <mergeCell ref="N8:N9"/>
    <mergeCell ref="A7:Q7"/>
    <mergeCell ref="A1:Q1"/>
    <mergeCell ref="A3:Q3"/>
    <mergeCell ref="A5:Q5"/>
    <mergeCell ref="A6:B6"/>
    <mergeCell ref="C6:Q6"/>
  </mergeCells>
  <conditionalFormatting sqref="P10:P21 P23:P31">
    <cfRule type="containsText" dxfId="5" priority="6" operator="containsText" text="НЕОДНОРОДНЫЕ">
      <formula>NOT(ISERROR(SEARCH("НЕОДНОРОДНЫЕ",P10)))</formula>
    </cfRule>
  </conditionalFormatting>
  <conditionalFormatting sqref="P10:P21 P23:P31">
    <cfRule type="containsText" dxfId="4" priority="5" operator="containsText" text="ОДНОРОДНЫЕ">
      <formula>NOT(ISERROR(SEARCH("ОДНОРОДНЫЕ",P10)))</formula>
    </cfRule>
  </conditionalFormatting>
  <conditionalFormatting sqref="P10:P21 P23:P31">
    <cfRule type="containsText" dxfId="3" priority="4" operator="containsText" text="НЕ">
      <formula>NOT(ISERROR(SEARCH("НЕ",P10)))</formula>
    </cfRule>
  </conditionalFormatting>
  <conditionalFormatting sqref="P22">
    <cfRule type="containsText" dxfId="2" priority="3" operator="containsText" text="НЕОДНОРОДНЫЕ">
      <formula>NOT(ISERROR(SEARCH("НЕОДНОРОДНЫЕ",P22)))</formula>
    </cfRule>
  </conditionalFormatting>
  <conditionalFormatting sqref="P22">
    <cfRule type="containsText" dxfId="1" priority="2" operator="containsText" text="ОДНОРОДНЫЕ">
      <formula>NOT(ISERROR(SEARCH("ОДНОРОДНЫЕ",P22)))</formula>
    </cfRule>
  </conditionalFormatting>
  <conditionalFormatting sqref="P22">
    <cfRule type="containsText" dxfId="0" priority="1" operator="containsText" text="НЕ">
      <formula>NOT(ISERROR(SEARCH("НЕ",P22)))</formula>
    </cfRule>
  </conditionalFormatting>
  <pageMargins left="0" right="0" top="0.74803149700164795" bottom="0.74803149700164795" header="0.31496062874794001" footer="0.31496062874794001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Admine</dc:creator>
  <cp:lastModifiedBy>Admine</cp:lastModifiedBy>
  <cp:lastPrinted>2026-10-26T10:14:45Z</cp:lastPrinted>
  <dcterms:created xsi:type="dcterms:W3CDTF">2026-11-03T04:31:31Z</dcterms:created>
  <dcterms:modified xsi:type="dcterms:W3CDTF">2026-11-05T06:55:26Z</dcterms:modified>
</cp:coreProperties>
</file>