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крупы" sheetId="2" r:id="rId1"/>
  </sheets>
  <definedNames>
    <definedName name="OLE_LINK1" localSheetId="0">крупы!#REF!</definedName>
    <definedName name="_xlnm.Print_Area" localSheetId="0">крупы!$A$1:$R$11</definedName>
    <definedName name="приправы">крупы!$V$3</definedName>
  </definedNames>
  <calcPr calcId="124519"/>
</workbook>
</file>

<file path=xl/calcChain.xml><?xml version="1.0" encoding="utf-8"?>
<calcChain xmlns="http://schemas.openxmlformats.org/spreadsheetml/2006/main">
  <c r="L5" i="2"/>
  <c r="M5" s="1"/>
  <c r="N5" s="1"/>
  <c r="P5"/>
  <c r="Q5" s="1"/>
  <c r="L6"/>
  <c r="M6"/>
  <c r="N6" s="1"/>
  <c r="O6"/>
  <c r="P6" s="1"/>
  <c r="Q6" s="1"/>
  <c r="R6" s="1"/>
  <c r="L7"/>
  <c r="M7" s="1"/>
  <c r="N7" s="1"/>
  <c r="O7"/>
  <c r="P7"/>
  <c r="Q7" s="1"/>
  <c r="R7" s="1"/>
  <c r="L8"/>
  <c r="M8"/>
  <c r="N8" s="1"/>
  <c r="O8"/>
  <c r="P8" s="1"/>
  <c r="Q8" s="1"/>
  <c r="R8" s="1"/>
  <c r="L10"/>
  <c r="M10" s="1"/>
  <c r="N10" s="1"/>
  <c r="O10"/>
  <c r="P10"/>
  <c r="Q10" s="1"/>
  <c r="R10" s="1"/>
  <c r="L11"/>
  <c r="M11"/>
  <c r="N11" s="1"/>
  <c r="O11"/>
  <c r="P11" s="1"/>
  <c r="Q11" s="1"/>
  <c r="R11" s="1"/>
  <c r="L12"/>
  <c r="M12" s="1"/>
  <c r="N12" s="1"/>
  <c r="O12"/>
  <c r="P12"/>
  <c r="Q12" s="1"/>
  <c r="R12" s="1"/>
  <c r="L13"/>
  <c r="M13"/>
  <c r="N13" s="1"/>
  <c r="O13"/>
  <c r="P13" s="1"/>
  <c r="Q13" s="1"/>
  <c r="R13" s="1"/>
  <c r="L14"/>
  <c r="M14" s="1"/>
  <c r="N14" s="1"/>
  <c r="O14"/>
  <c r="P14"/>
  <c r="Q14" s="1"/>
  <c r="R14" s="1"/>
  <c r="L15"/>
  <c r="M15"/>
  <c r="N15" s="1"/>
  <c r="O15"/>
  <c r="P15" s="1"/>
  <c r="Q15" s="1"/>
  <c r="R15" s="1"/>
  <c r="L16"/>
  <c r="M16" s="1"/>
  <c r="N16" s="1"/>
  <c r="O16"/>
  <c r="P16"/>
  <c r="Q16" s="1"/>
  <c r="R16" s="1"/>
  <c r="L17"/>
  <c r="M17" s="1"/>
  <c r="N17" s="1"/>
  <c r="O17"/>
  <c r="P17" s="1"/>
  <c r="Q17" s="1"/>
  <c r="R17" s="1"/>
  <c r="L18"/>
  <c r="M18" s="1"/>
  <c r="N18" s="1"/>
  <c r="O18"/>
  <c r="P18"/>
  <c r="Q18" s="1"/>
  <c r="R18" s="1"/>
  <c r="L19"/>
  <c r="M19"/>
  <c r="N19" s="1"/>
  <c r="O19"/>
  <c r="P19" s="1"/>
  <c r="Q19" s="1"/>
  <c r="R19" s="1"/>
  <c r="L20"/>
  <c r="M20" s="1"/>
  <c r="N20" s="1"/>
  <c r="O20"/>
  <c r="P20"/>
  <c r="Q20" s="1"/>
  <c r="R20" s="1"/>
  <c r="L21"/>
  <c r="M21"/>
  <c r="N21" s="1"/>
  <c r="O21"/>
  <c r="P21" s="1"/>
  <c r="Q21" s="1"/>
  <c r="R21" s="1"/>
  <c r="L22"/>
  <c r="M22" s="1"/>
  <c r="N22" s="1"/>
  <c r="O22"/>
  <c r="P22"/>
  <c r="Q22" s="1"/>
  <c r="R22" s="1"/>
  <c r="R23" l="1"/>
  <c r="O23"/>
</calcChain>
</file>

<file path=xl/sharedStrings.xml><?xml version="1.0" encoding="utf-8"?>
<sst xmlns="http://schemas.openxmlformats.org/spreadsheetml/2006/main" count="60" uniqueCount="44">
  <si>
    <t>№</t>
  </si>
  <si>
    <t>Ед. изм</t>
  </si>
  <si>
    <t>Коммерческие предложения (руб./ед.изм.)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</si>
  <si>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</si>
  <si>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</si>
  <si>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</si>
  <si>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>Данные реестра контрактов (руб./ед.изм.)</t>
  </si>
  <si>
    <t>Н(М)ЦК, ЦКЕП, определяемая методом сопоставимых рыночных цен (анализа рынка)*</t>
  </si>
  <si>
    <t xml:space="preserve">Номер сведений о контракте №___ от </t>
  </si>
  <si>
    <t>Данные статистики</t>
  </si>
  <si>
    <t>Оценка однородности совокупности значений выявленных цен, используемых в расчете Н(М)ЦК</t>
  </si>
  <si>
    <t xml:space="preserve">Кол-во </t>
  </si>
  <si>
    <t>кг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</si>
  <si>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</si>
  <si>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</si>
  <si>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r>
      <rPr>
        <b/>
        <sz val="10"/>
        <rFont val="Times New Roman"/>
        <family val="1"/>
        <charset val="204"/>
      </rPr>
      <t>Расчет Н(М)ЦК по формуле</t>
    </r>
    <r>
      <rPr>
        <sz val="10"/>
        <rFont val="Times New Roman"/>
        <family val="1"/>
        <charset val="204"/>
      </rPr>
      <t xml:space="preserve">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</si>
  <si>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Н(М)ЦК, ЦКЕП договора  с учетом округления цены за единицу (руб.)</t>
  </si>
  <si>
    <t xml:space="preserve">Наименование предмета </t>
  </si>
  <si>
    <t>Уксус 70% 200 гр</t>
  </si>
  <si>
    <t xml:space="preserve">Приложение № 1 к аукционной документации </t>
  </si>
  <si>
    <t>Информация о контракте № 1</t>
  </si>
  <si>
    <t>Информация о контракте №  3</t>
  </si>
  <si>
    <t>Информация о контракте № 2,</t>
  </si>
  <si>
    <t>Раздел 2:Обоснование начальной (максимальной) цены договора (Н(М)ЦК) на ПОСТАВКУ консервированной продукции,приправ,чая,кофейного напитка,масла растительного</t>
  </si>
  <si>
    <t>Горошек зеленый консервированный 400гр</t>
  </si>
  <si>
    <t>килограмм</t>
  </si>
  <si>
    <t>Кукуруза консервированная 400гр</t>
  </si>
  <si>
    <t>шт</t>
  </si>
  <si>
    <t>Маслины консервированные 280гр</t>
  </si>
  <si>
    <t>молоко сгущенное концентрированное с сахаром фасовка 380гр</t>
  </si>
  <si>
    <t>Огурцы консервированные 3л</t>
  </si>
  <si>
    <t>Паста томатная фасовка 1л</t>
  </si>
  <si>
    <t>л</t>
  </si>
  <si>
    <t>Масло подсолнечное рафинированное фасовка 1 л</t>
  </si>
  <si>
    <t>Чай в пакетиках с ярлыком</t>
  </si>
  <si>
    <t>Кофейный напиток (заменитель кофе) Фасовка 100гр</t>
  </si>
  <si>
    <t>Повидло термостойкое 2,7 кг фасовка</t>
  </si>
  <si>
    <t>Аджика в стеклянных банках 280р</t>
  </si>
  <si>
    <t>Лавровый лист в пачках по 10гр</t>
  </si>
  <si>
    <t>перец черный молотый в пакетиах по 100гр</t>
  </si>
  <si>
    <t>соль пищевая йодированная</t>
  </si>
  <si>
    <t>Масло подсолнечное нерафинированное фасрвка 1л</t>
  </si>
  <si>
    <t>Кислота лимонная в пакетиках по 10гр</t>
  </si>
  <si>
    <t>Контрактный управляющий Кудинова Ольга Дмитриевна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</si>
</sst>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 applyProtection="1">
      <alignment vertical="center"/>
      <protection locked="0"/>
    </xf>
    <xf numFmtId="0" fontId="4" fillId="0" borderId="0" xfId="0" applyFont="1" applyAlignment="1">
      <alignment horizontal="center" wrapText="1"/>
    </xf>
    <xf numFmtId="0" fontId="13" fillId="0" borderId="0" xfId="1" applyAlignment="1" applyProtection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49" fontId="11" fillId="0" borderId="1" xfId="1" applyNumberFormat="1" applyFont="1" applyFill="1" applyBorder="1" applyAlignment="1" applyProtection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2" fontId="3" fillId="0" borderId="0" xfId="0" applyNumberFormat="1" applyFont="1"/>
    <xf numFmtId="4" fontId="3" fillId="0" borderId="0" xfId="0" applyNumberFormat="1" applyFont="1"/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3</xdr:row>
      <xdr:rowOff>971550</xdr:rowOff>
    </xdr:from>
    <xdr:to>
      <xdr:col>14</xdr:col>
      <xdr:colOff>0</xdr:colOff>
      <xdr:row>3</xdr:row>
      <xdr:rowOff>1304925</xdr:rowOff>
    </xdr:to>
    <xdr:pic>
      <xdr:nvPicPr>
        <xdr:cNvPr id="13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00925" y="2324100"/>
          <a:ext cx="838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3</xdr:row>
      <xdr:rowOff>923925</xdr:rowOff>
    </xdr:from>
    <xdr:to>
      <xdr:col>12</xdr:col>
      <xdr:colOff>990600</xdr:colOff>
      <xdr:row>3</xdr:row>
      <xdr:rowOff>1381125</xdr:rowOff>
    </xdr:to>
    <xdr:pic>
      <xdr:nvPicPr>
        <xdr:cNvPr id="13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76975" y="2276475"/>
          <a:ext cx="9715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219075</xdr:colOff>
      <xdr:row>3</xdr:row>
      <xdr:rowOff>1676400</xdr:rowOff>
    </xdr:from>
    <xdr:to>
      <xdr:col>14</xdr:col>
      <xdr:colOff>1362075</xdr:colOff>
      <xdr:row>3</xdr:row>
      <xdr:rowOff>1962150</xdr:rowOff>
    </xdr:to>
    <xdr:pic>
      <xdr:nvPicPr>
        <xdr:cNvPr id="133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58200" y="3028950"/>
          <a:ext cx="1143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352425</xdr:colOff>
      <xdr:row>3</xdr:row>
      <xdr:rowOff>1533525</xdr:rowOff>
    </xdr:from>
    <xdr:to>
      <xdr:col>14</xdr:col>
      <xdr:colOff>438150</xdr:colOff>
      <xdr:row>3</xdr:row>
      <xdr:rowOff>1666875</xdr:rowOff>
    </xdr:to>
    <xdr:pic>
      <xdr:nvPicPr>
        <xdr:cNvPr id="133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591550" y="2886075"/>
          <a:ext cx="857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abSelected="1" view="pageLayout" zoomScale="70" zoomScaleSheetLayoutView="100" zoomScalePageLayoutView="70" workbookViewId="0">
      <selection activeCell="B1" sqref="A1:R25"/>
    </sheetView>
  </sheetViews>
  <sheetFormatPr defaultRowHeight="12.75"/>
  <cols>
    <col min="1" max="1" width="3.140625" style="2" customWidth="1"/>
    <col min="2" max="2" width="23.42578125" style="2" customWidth="1"/>
    <col min="3" max="3" width="6" style="2" customWidth="1"/>
    <col min="4" max="4" width="6.85546875" style="2" customWidth="1"/>
    <col min="5" max="5" width="12.7109375" style="2" customWidth="1"/>
    <col min="6" max="6" width="12.85546875" style="2" customWidth="1"/>
    <col min="7" max="7" width="13.28515625" style="2" customWidth="1"/>
    <col min="8" max="10" width="11.7109375" style="2" hidden="1" customWidth="1"/>
    <col min="11" max="11" width="11.42578125" style="2" hidden="1" customWidth="1"/>
    <col min="12" max="12" width="15.5703125" style="2" customWidth="1"/>
    <col min="13" max="13" width="15.42578125" style="2" customWidth="1"/>
    <col min="14" max="14" width="14.28515625" style="2" customWidth="1"/>
    <col min="15" max="15" width="22.7109375" style="2" customWidth="1"/>
    <col min="16" max="16" width="9.85546875" style="2" customWidth="1"/>
    <col min="17" max="17" width="9.140625" style="2"/>
    <col min="18" max="18" width="14.42578125" style="2" customWidth="1"/>
    <col min="19" max="19" width="12.28515625" style="2" customWidth="1"/>
    <col min="20" max="20" width="4.28515625" style="2" customWidth="1"/>
    <col min="21" max="21" width="8.7109375" style="2" customWidth="1"/>
    <col min="22" max="16384" width="9.140625" style="2"/>
  </cols>
  <sheetData>
    <row r="1" spans="1:19" ht="27.75" customHeight="1">
      <c r="A1" s="4"/>
      <c r="B1" s="4"/>
      <c r="C1" s="4"/>
      <c r="D1" s="4"/>
      <c r="E1" s="4"/>
      <c r="F1" s="5"/>
      <c r="G1" s="4"/>
      <c r="H1" s="4"/>
      <c r="I1" s="4"/>
      <c r="J1" s="4"/>
      <c r="K1" s="4"/>
      <c r="L1" s="29" t="s">
        <v>19</v>
      </c>
      <c r="M1" s="29"/>
      <c r="N1" s="29"/>
      <c r="O1" s="29"/>
      <c r="P1" s="29"/>
      <c r="Q1" s="29"/>
      <c r="R1" s="29"/>
    </row>
    <row r="2" spans="1:19" ht="39.75" customHeight="1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9" ht="39" customHeight="1">
      <c r="A3" s="31" t="s">
        <v>0</v>
      </c>
      <c r="B3" s="31" t="s">
        <v>17</v>
      </c>
      <c r="C3" s="31" t="s">
        <v>1</v>
      </c>
      <c r="D3" s="31" t="s">
        <v>11</v>
      </c>
      <c r="E3" s="28" t="s">
        <v>2</v>
      </c>
      <c r="F3" s="28"/>
      <c r="G3" s="28"/>
      <c r="H3" s="28" t="s">
        <v>6</v>
      </c>
      <c r="I3" s="28"/>
      <c r="J3" s="28"/>
      <c r="K3" s="28" t="s">
        <v>9</v>
      </c>
      <c r="L3" s="32" t="s">
        <v>10</v>
      </c>
      <c r="M3" s="32"/>
      <c r="N3" s="32"/>
      <c r="O3" s="26" t="s">
        <v>7</v>
      </c>
      <c r="P3" s="26"/>
      <c r="Q3" s="27"/>
      <c r="R3" s="27"/>
    </row>
    <row r="4" spans="1:19" ht="168.75" customHeight="1">
      <c r="A4" s="31"/>
      <c r="B4" s="31"/>
      <c r="C4" s="31"/>
      <c r="D4" s="31"/>
      <c r="E4" s="11" t="s">
        <v>20</v>
      </c>
      <c r="F4" s="12" t="s">
        <v>22</v>
      </c>
      <c r="G4" s="12" t="s">
        <v>21</v>
      </c>
      <c r="H4" s="6" t="s">
        <v>8</v>
      </c>
      <c r="I4" s="6" t="s">
        <v>8</v>
      </c>
      <c r="J4" s="6" t="s">
        <v>8</v>
      </c>
      <c r="K4" s="28"/>
      <c r="L4" s="22" t="s">
        <v>13</v>
      </c>
      <c r="M4" s="6" t="s">
        <v>3</v>
      </c>
      <c r="N4" s="7" t="s">
        <v>14</v>
      </c>
      <c r="O4" s="8" t="s">
        <v>15</v>
      </c>
      <c r="P4" s="6" t="s">
        <v>4</v>
      </c>
      <c r="Q4" s="9" t="s">
        <v>5</v>
      </c>
      <c r="R4" s="6" t="s">
        <v>16</v>
      </c>
    </row>
    <row r="5" spans="1:19" s="1" customFormat="1" ht="33" customHeight="1">
      <c r="A5" s="10">
        <v>1</v>
      </c>
      <c r="B5" s="23" t="s">
        <v>24</v>
      </c>
      <c r="C5" s="13" t="s">
        <v>25</v>
      </c>
      <c r="D5" s="14">
        <v>22.4</v>
      </c>
      <c r="E5" s="15">
        <v>107.51</v>
      </c>
      <c r="F5" s="15">
        <v>68.81</v>
      </c>
      <c r="G5" s="15">
        <v>85.03</v>
      </c>
      <c r="H5" s="15">
        <v>0</v>
      </c>
      <c r="I5" s="15">
        <v>0</v>
      </c>
      <c r="J5" s="15">
        <v>0</v>
      </c>
      <c r="K5" s="15">
        <v>0</v>
      </c>
      <c r="L5" s="16">
        <f>AVERAGE(E5:G5)</f>
        <v>87.116666666666674</v>
      </c>
      <c r="M5" s="17">
        <f>SQRT(((SUM((POWER(E5-L5,2)),(POWER(F5-L5,2)),(POWER(G5-L5,2)))/(COLUMNS(E5:G5)-1))))</f>
        <v>19.434200095021492</v>
      </c>
      <c r="N5" s="17">
        <f>M5/L5*100</f>
        <v>22.308245756672839</v>
      </c>
      <c r="O5" s="18">
        <v>1915.56</v>
      </c>
      <c r="P5" s="19">
        <f>O5/D5</f>
        <v>85.516071428571436</v>
      </c>
      <c r="Q5" s="18">
        <f>ROUNDDOWN(P5,2)</f>
        <v>85.51</v>
      </c>
      <c r="R5" s="20">
        <v>1916.42</v>
      </c>
      <c r="S5" s="2"/>
    </row>
    <row r="6" spans="1:19" s="1" customFormat="1" ht="30" customHeight="1">
      <c r="A6" s="10">
        <v>2</v>
      </c>
      <c r="B6" s="21" t="s">
        <v>26</v>
      </c>
      <c r="C6" s="13" t="s">
        <v>27</v>
      </c>
      <c r="D6" s="13">
        <v>56</v>
      </c>
      <c r="E6" s="15">
        <v>41.13</v>
      </c>
      <c r="F6" s="15">
        <v>41.37</v>
      </c>
      <c r="G6" s="15">
        <v>37.450000000000003</v>
      </c>
      <c r="H6" s="15"/>
      <c r="I6" s="15"/>
      <c r="J6" s="15"/>
      <c r="K6" s="15"/>
      <c r="L6" s="16">
        <f>AVERAGE(E6:G6)</f>
        <v>39.983333333333334</v>
      </c>
      <c r="M6" s="17">
        <f>SQRT(((SUM((POWER(E6-L6,2)),(POWER(F6-L6,2)),(POWER(G6-L6,2)))/(COLUMNS(E6:G6)-1))))</f>
        <v>2.1972103525455466</v>
      </c>
      <c r="N6" s="17">
        <f>M6/L6*100</f>
        <v>5.4953155961956144</v>
      </c>
      <c r="O6" s="18">
        <f>((D6/3)*(SUM(E6:E6:G6)))</f>
        <v>2239.0666666666671</v>
      </c>
      <c r="P6" s="19">
        <f>O6/D6</f>
        <v>39.983333333333341</v>
      </c>
      <c r="Q6" s="18">
        <f>ROUNDDOWN(P6,2)</f>
        <v>39.979999999999997</v>
      </c>
      <c r="R6" s="20">
        <f>Q6*D6</f>
        <v>2238.8799999999997</v>
      </c>
      <c r="S6" s="2"/>
    </row>
    <row r="7" spans="1:19" s="1" customFormat="1" ht="50.25" customHeight="1">
      <c r="A7" s="10">
        <v>3</v>
      </c>
      <c r="B7" s="21" t="s">
        <v>28</v>
      </c>
      <c r="C7" s="13" t="s">
        <v>27</v>
      </c>
      <c r="D7" s="13">
        <v>10</v>
      </c>
      <c r="E7" s="15">
        <v>70.06</v>
      </c>
      <c r="F7" s="15">
        <v>62.01</v>
      </c>
      <c r="G7" s="15">
        <v>107.35</v>
      </c>
      <c r="H7" s="15"/>
      <c r="I7" s="15"/>
      <c r="J7" s="15"/>
      <c r="K7" s="15"/>
      <c r="L7" s="16">
        <f>AVERAGE(E7:G7)</f>
        <v>79.806666666666658</v>
      </c>
      <c r="M7" s="17">
        <f>SQRT(((SUM((POWER(E7-L7,2)),(POWER(F7-L7,2)),(POWER(G7-L7,2)))/(COLUMNS(E7:G7)-1))))</f>
        <v>24.190432681813139</v>
      </c>
      <c r="N7" s="17">
        <f>M7/L7*100</f>
        <v>30.311293144031172</v>
      </c>
      <c r="O7" s="18">
        <f>((D7/3)*(SUM(E7:E7:G7)))</f>
        <v>798.06666666666661</v>
      </c>
      <c r="P7" s="19">
        <f>O7/D7</f>
        <v>79.806666666666658</v>
      </c>
      <c r="Q7" s="18">
        <f>ROUNDDOWN(P7,2)</f>
        <v>79.8</v>
      </c>
      <c r="R7" s="20">
        <f>Q7*D7</f>
        <v>798</v>
      </c>
      <c r="S7" s="2"/>
    </row>
    <row r="8" spans="1:19" s="1" customFormat="1" ht="60.75" customHeight="1">
      <c r="A8" s="10">
        <v>4</v>
      </c>
      <c r="B8" s="21" t="s">
        <v>29</v>
      </c>
      <c r="C8" s="13" t="s">
        <v>27</v>
      </c>
      <c r="D8" s="13">
        <v>55</v>
      </c>
      <c r="E8" s="15">
        <v>39.39</v>
      </c>
      <c r="F8" s="15">
        <v>37.840000000000003</v>
      </c>
      <c r="G8" s="15">
        <v>37.869999999999997</v>
      </c>
      <c r="H8" s="15"/>
      <c r="I8" s="15"/>
      <c r="J8" s="15"/>
      <c r="K8" s="15"/>
      <c r="L8" s="16">
        <f>AVERAGE(E8:G8)</f>
        <v>38.366666666666667</v>
      </c>
      <c r="M8" s="17">
        <f>SQRT(((SUM((POWER(E8-L8,2)),(POWER(F8-L8,2)),(POWER(G8-L8,2)))/(COLUMNS(E8:G8)-1))))</f>
        <v>0.88635959595038705</v>
      </c>
      <c r="N8" s="17">
        <f>M8/L8*100</f>
        <v>2.3102335255005744</v>
      </c>
      <c r="O8" s="18">
        <f>((D8/3)*(SUM(E8:E8:G8)))</f>
        <v>2110.1666666666665</v>
      </c>
      <c r="P8" s="19">
        <f>O8/D8</f>
        <v>38.366666666666667</v>
      </c>
      <c r="Q8" s="18">
        <f>ROUNDDOWN(P8,2)</f>
        <v>38.36</v>
      </c>
      <c r="R8" s="20">
        <f>Q8*D8</f>
        <v>2109.8000000000002</v>
      </c>
      <c r="S8" s="2"/>
    </row>
    <row r="9" spans="1:19" s="1" customFormat="1" ht="33" hidden="1" customHeight="1">
      <c r="A9" s="10"/>
      <c r="B9" s="21" t="s">
        <v>18</v>
      </c>
      <c r="C9" s="13"/>
      <c r="D9" s="13"/>
      <c r="E9" s="15"/>
      <c r="F9" s="15"/>
      <c r="G9" s="15"/>
      <c r="H9" s="15"/>
      <c r="I9" s="15"/>
      <c r="J9" s="15"/>
      <c r="K9" s="15"/>
      <c r="L9" s="16"/>
      <c r="M9" s="17"/>
      <c r="N9" s="17"/>
      <c r="O9" s="18"/>
      <c r="P9" s="19"/>
      <c r="Q9" s="18"/>
      <c r="R9" s="20"/>
      <c r="S9" s="2"/>
    </row>
    <row r="10" spans="1:19" ht="46.5" customHeight="1">
      <c r="A10" s="10">
        <v>5</v>
      </c>
      <c r="B10" s="21" t="s">
        <v>30</v>
      </c>
      <c r="C10" s="13" t="s">
        <v>27</v>
      </c>
      <c r="D10" s="13">
        <v>40</v>
      </c>
      <c r="E10" s="15">
        <v>107.35</v>
      </c>
      <c r="F10" s="15">
        <v>114</v>
      </c>
      <c r="G10" s="15">
        <v>133.38</v>
      </c>
      <c r="H10" s="15"/>
      <c r="I10" s="15"/>
      <c r="J10" s="15"/>
      <c r="K10" s="15"/>
      <c r="L10" s="16">
        <f t="shared" ref="L10:L11" si="0">AVERAGE(E10:G10)</f>
        <v>118.24333333333334</v>
      </c>
      <c r="M10" s="17">
        <f t="shared" ref="M10:M11" si="1">SQRT(((SUM((POWER(E10-L10,2)),(POWER(F10-L10,2)),(POWER(G10-L10,2)))/(COLUMNS(E10:G10)-1))))</f>
        <v>13.523854233661842</v>
      </c>
      <c r="N10" s="17">
        <f t="shared" ref="N10:N11" si="2">M10/L10*100</f>
        <v>11.437308009186008</v>
      </c>
      <c r="O10" s="18">
        <f>((D10/3)*(SUM(E10:E10:G10)))</f>
        <v>4729.7333333333336</v>
      </c>
      <c r="P10" s="19">
        <f t="shared" ref="P10:P11" si="3">O10/D10</f>
        <v>118.24333333333334</v>
      </c>
      <c r="Q10" s="18">
        <f t="shared" ref="Q10:Q14" si="4">ROUNDDOWN(P10,2)</f>
        <v>118.24</v>
      </c>
      <c r="R10" s="20">
        <f t="shared" ref="R10:R11" si="5">Q10*D10</f>
        <v>4729.5999999999995</v>
      </c>
    </row>
    <row r="11" spans="1:19" ht="45" customHeight="1">
      <c r="A11" s="10">
        <v>6</v>
      </c>
      <c r="B11" s="21" t="s">
        <v>31</v>
      </c>
      <c r="C11" s="13" t="s">
        <v>32</v>
      </c>
      <c r="D11" s="13">
        <v>33</v>
      </c>
      <c r="E11" s="15">
        <v>99.59</v>
      </c>
      <c r="F11" s="15">
        <v>101.32</v>
      </c>
      <c r="G11" s="15">
        <v>132.05000000000001</v>
      </c>
      <c r="H11" s="15"/>
      <c r="I11" s="15"/>
      <c r="J11" s="15"/>
      <c r="K11" s="15"/>
      <c r="L11" s="16">
        <f t="shared" si="0"/>
        <v>110.98666666666668</v>
      </c>
      <c r="M11" s="17">
        <f t="shared" si="1"/>
        <v>18.261879238822427</v>
      </c>
      <c r="N11" s="17">
        <f t="shared" si="2"/>
        <v>16.454119929260955</v>
      </c>
      <c r="O11" s="18">
        <f>((D11/3)*(SUM(E11:E11:G11)))</f>
        <v>3662.5600000000004</v>
      </c>
      <c r="P11" s="19">
        <f t="shared" si="3"/>
        <v>110.98666666666668</v>
      </c>
      <c r="Q11" s="18">
        <f t="shared" si="4"/>
        <v>110.98</v>
      </c>
      <c r="R11" s="20">
        <f t="shared" si="5"/>
        <v>3662.34</v>
      </c>
    </row>
    <row r="12" spans="1:19" s="3" customFormat="1" ht="48.75" customHeight="1">
      <c r="A12" s="10">
        <v>7</v>
      </c>
      <c r="B12" s="21" t="s">
        <v>41</v>
      </c>
      <c r="C12" s="13" t="s">
        <v>32</v>
      </c>
      <c r="D12" s="13">
        <v>8</v>
      </c>
      <c r="E12" s="15">
        <v>124.3</v>
      </c>
      <c r="F12" s="15">
        <v>96.38</v>
      </c>
      <c r="G12" s="15">
        <v>68.900000000000006</v>
      </c>
      <c r="H12" s="15"/>
      <c r="I12" s="15"/>
      <c r="J12" s="15"/>
      <c r="K12" s="15"/>
      <c r="L12" s="16">
        <f t="shared" ref="L12:L13" si="6">AVERAGE(E12:G12)</f>
        <v>96.526666666666685</v>
      </c>
      <c r="M12" s="17">
        <f t="shared" ref="M12:M13" si="7">SQRT(((SUM((POWER(E12-L12,2)),(POWER(F12-L12,2)),(POWER(G12-L12,2)))/(COLUMNS(E12:G12)-1))))</f>
        <v>27.700291213872337</v>
      </c>
      <c r="N12" s="17">
        <f t="shared" ref="N12:N13" si="8">M12/L12*100</f>
        <v>28.697034892470818</v>
      </c>
      <c r="O12" s="18">
        <f>((D12/3)*(SUM(E12:E12:G12)))</f>
        <v>772.21333333333337</v>
      </c>
      <c r="P12" s="19">
        <f t="shared" ref="P12:P13" si="9">O12/D12</f>
        <v>96.526666666666671</v>
      </c>
      <c r="Q12" s="18">
        <f t="shared" si="4"/>
        <v>96.52</v>
      </c>
      <c r="R12" s="20">
        <f t="shared" ref="R12:R13" si="10">Q12*D12</f>
        <v>772.16</v>
      </c>
    </row>
    <row r="13" spans="1:19" ht="66.75" customHeight="1">
      <c r="A13" s="10">
        <v>8</v>
      </c>
      <c r="B13" s="21" t="s">
        <v>33</v>
      </c>
      <c r="C13" s="13" t="s">
        <v>32</v>
      </c>
      <c r="D13" s="13">
        <v>24</v>
      </c>
      <c r="E13" s="15">
        <v>70.650000000000006</v>
      </c>
      <c r="F13" s="15">
        <v>70.06</v>
      </c>
      <c r="G13" s="15">
        <v>87.57</v>
      </c>
      <c r="H13" s="15"/>
      <c r="I13" s="15"/>
      <c r="J13" s="15"/>
      <c r="K13" s="15"/>
      <c r="L13" s="16">
        <f t="shared" si="6"/>
        <v>76.093333333333334</v>
      </c>
      <c r="M13" s="17">
        <f t="shared" si="7"/>
        <v>9.9434618384812641</v>
      </c>
      <c r="N13" s="17">
        <f t="shared" si="8"/>
        <v>13.067454667707986</v>
      </c>
      <c r="O13" s="18">
        <f>((D13/3)*(SUM(E13:E13:G13)))</f>
        <v>1826.24</v>
      </c>
      <c r="P13" s="19">
        <f t="shared" si="9"/>
        <v>76.093333333333334</v>
      </c>
      <c r="Q13" s="18">
        <f t="shared" si="4"/>
        <v>76.09</v>
      </c>
      <c r="R13" s="20">
        <f t="shared" si="10"/>
        <v>1826.16</v>
      </c>
    </row>
    <row r="14" spans="1:19" ht="47.25" customHeight="1">
      <c r="A14" s="10">
        <v>9</v>
      </c>
      <c r="B14" s="21" t="s">
        <v>34</v>
      </c>
      <c r="C14" s="13" t="s">
        <v>27</v>
      </c>
      <c r="D14" s="13">
        <v>8000</v>
      </c>
      <c r="E14" s="15">
        <v>3.72</v>
      </c>
      <c r="F14" s="15">
        <v>3.95</v>
      </c>
      <c r="G14" s="15">
        <v>5.87</v>
      </c>
      <c r="H14" s="15"/>
      <c r="I14" s="15"/>
      <c r="J14" s="15"/>
      <c r="K14" s="15"/>
      <c r="L14" s="16">
        <f t="shared" ref="L14:L15" si="11">AVERAGE(E14:G14)</f>
        <v>4.5133333333333328</v>
      </c>
      <c r="M14" s="17">
        <f t="shared" ref="M14:M15" si="12">SQRT(((SUM((POWER(E14-L14,2)),(POWER(F14-L14,2)),(POWER(G14-L14,2)))/(COLUMNS(E14:G14)-1))))</f>
        <v>1.1805224831968824</v>
      </c>
      <c r="N14" s="17">
        <f t="shared" ref="N14:N15" si="13">M14/L14*100</f>
        <v>26.156332714849682</v>
      </c>
      <c r="O14" s="18">
        <f>((D14/3)*(SUM(E14:E14:G14)))</f>
        <v>36106.666666666664</v>
      </c>
      <c r="P14" s="19">
        <f t="shared" ref="P14:P15" si="14">O14/D14</f>
        <v>4.5133333333333328</v>
      </c>
      <c r="Q14" s="18">
        <f t="shared" si="4"/>
        <v>4.51</v>
      </c>
      <c r="R14" s="20">
        <f t="shared" ref="R14:R15" si="15">Q14*D14</f>
        <v>36080</v>
      </c>
    </row>
    <row r="15" spans="1:19" ht="53.25" customHeight="1">
      <c r="A15" s="10">
        <v>10</v>
      </c>
      <c r="B15" s="21" t="s">
        <v>35</v>
      </c>
      <c r="C15" s="13" t="s">
        <v>12</v>
      </c>
      <c r="D15" s="13">
        <v>1</v>
      </c>
      <c r="E15" s="15">
        <v>280.57</v>
      </c>
      <c r="F15" s="15">
        <v>348</v>
      </c>
      <c r="G15" s="15">
        <v>429</v>
      </c>
      <c r="H15" s="15"/>
      <c r="I15" s="15"/>
      <c r="J15" s="15"/>
      <c r="K15" s="15"/>
      <c r="L15" s="16">
        <f t="shared" si="11"/>
        <v>352.52333333333331</v>
      </c>
      <c r="M15" s="17">
        <f t="shared" si="12"/>
        <v>74.318312906936569</v>
      </c>
      <c r="N15" s="17">
        <f t="shared" si="13"/>
        <v>21.081813848805254</v>
      </c>
      <c r="O15" s="18">
        <f>((D15/3)*(SUM(E15:E15:G15)))</f>
        <v>352.52333333333331</v>
      </c>
      <c r="P15" s="19">
        <f t="shared" si="14"/>
        <v>352.52333333333331</v>
      </c>
      <c r="Q15" s="18">
        <f t="shared" ref="Q15:Q16" si="16">ROUNDDOWN(P15,2)</f>
        <v>352.52</v>
      </c>
      <c r="R15" s="20">
        <f t="shared" si="15"/>
        <v>352.52</v>
      </c>
    </row>
    <row r="16" spans="1:19" ht="42.75">
      <c r="A16" s="10">
        <v>11</v>
      </c>
      <c r="B16" s="21" t="s">
        <v>36</v>
      </c>
      <c r="C16" s="13" t="s">
        <v>12</v>
      </c>
      <c r="D16" s="13">
        <v>27</v>
      </c>
      <c r="E16" s="15">
        <v>75.16</v>
      </c>
      <c r="F16" s="15">
        <v>92.66</v>
      </c>
      <c r="G16" s="15">
        <v>87.03</v>
      </c>
      <c r="H16" s="15"/>
      <c r="I16" s="15"/>
      <c r="J16" s="15"/>
      <c r="K16" s="15"/>
      <c r="L16" s="16">
        <f t="shared" ref="L16:L17" si="17">AVERAGE(E16:G16)</f>
        <v>84.95</v>
      </c>
      <c r="M16" s="17">
        <f t="shared" ref="M16:M17" si="18">SQRT(((SUM((POWER(E16-L16,2)),(POWER(F16-L16,2)),(POWER(G16-L16,2)))/(COLUMNS(E16:G16)-1))))</f>
        <v>8.9334931577742864</v>
      </c>
      <c r="N16" s="17">
        <f t="shared" ref="N16:N17" si="19">M16/L16*100</f>
        <v>10.516177937344658</v>
      </c>
      <c r="O16" s="18">
        <f>((D16/3)*(SUM(E16:E16:G16)))</f>
        <v>2293.65</v>
      </c>
      <c r="P16" s="19">
        <f t="shared" ref="P16:P17" si="20">O16/D16</f>
        <v>84.95</v>
      </c>
      <c r="Q16" s="18">
        <f t="shared" si="16"/>
        <v>84.95</v>
      </c>
      <c r="R16" s="20">
        <f t="shared" ref="R16:R17" si="21">Q16*D16</f>
        <v>2293.65</v>
      </c>
    </row>
    <row r="17" spans="1:18" ht="42.75">
      <c r="A17" s="10">
        <v>12</v>
      </c>
      <c r="B17" s="21" t="s">
        <v>37</v>
      </c>
      <c r="C17" s="13" t="s">
        <v>27</v>
      </c>
      <c r="D17" s="13">
        <v>30</v>
      </c>
      <c r="E17" s="15">
        <v>16.78</v>
      </c>
      <c r="F17" s="15">
        <v>16.5</v>
      </c>
      <c r="G17" s="15">
        <v>16.3</v>
      </c>
      <c r="H17" s="15"/>
      <c r="I17" s="15"/>
      <c r="J17" s="15"/>
      <c r="K17" s="15"/>
      <c r="L17" s="16">
        <f t="shared" si="17"/>
        <v>16.526666666666667</v>
      </c>
      <c r="M17" s="17">
        <f t="shared" si="18"/>
        <v>0.24110855093366859</v>
      </c>
      <c r="N17" s="17">
        <f t="shared" si="19"/>
        <v>1.4589061169846829</v>
      </c>
      <c r="O17" s="18">
        <f>((D17/3)*(SUM(E17:E17:G17)))</f>
        <v>495.79999999999995</v>
      </c>
      <c r="P17" s="19">
        <f t="shared" si="20"/>
        <v>16.526666666666664</v>
      </c>
      <c r="Q17" s="18">
        <f t="shared" ref="Q17:Q20" si="22">ROUNDDOWN(P17,2)</f>
        <v>16.52</v>
      </c>
      <c r="R17" s="20">
        <f t="shared" si="21"/>
        <v>495.59999999999997</v>
      </c>
    </row>
    <row r="18" spans="1:18" ht="28.5">
      <c r="A18" s="10">
        <v>13</v>
      </c>
      <c r="B18" s="21" t="s">
        <v>38</v>
      </c>
      <c r="C18" s="13" t="s">
        <v>27</v>
      </c>
      <c r="D18" s="13">
        <v>20</v>
      </c>
      <c r="E18" s="15">
        <v>7</v>
      </c>
      <c r="F18" s="15">
        <v>6.66</v>
      </c>
      <c r="G18" s="15">
        <v>8.4700000000000006</v>
      </c>
      <c r="H18" s="15"/>
      <c r="I18" s="15"/>
      <c r="J18" s="15"/>
      <c r="K18" s="15"/>
      <c r="L18" s="16">
        <f t="shared" ref="L18:L21" si="23">AVERAGE(E18:G18)</f>
        <v>7.3766666666666678</v>
      </c>
      <c r="M18" s="17">
        <f t="shared" ref="M18:M21" si="24">SQRT(((SUM((POWER(E18-L18,2)),(POWER(F18-L18,2)),(POWER(G18-L18,2)))/(COLUMNS(E18:G18)-1))))</f>
        <v>0.96199445597848121</v>
      </c>
      <c r="N18" s="17">
        <f t="shared" ref="N18:N21" si="25">M18/L18*100</f>
        <v>13.041045494511719</v>
      </c>
      <c r="O18" s="18">
        <f>((D18/3)*(SUM(E18:E18:G18)))</f>
        <v>147.53333333333336</v>
      </c>
      <c r="P18" s="19">
        <f t="shared" ref="P18:P21" si="26">O18/D18</f>
        <v>7.3766666666666678</v>
      </c>
      <c r="Q18" s="18">
        <f t="shared" si="22"/>
        <v>7.37</v>
      </c>
      <c r="R18" s="20">
        <f t="shared" ref="R18:R21" si="27">Q18*D18</f>
        <v>147.4</v>
      </c>
    </row>
    <row r="19" spans="1:18" ht="42.75">
      <c r="A19" s="10">
        <v>14</v>
      </c>
      <c r="B19" s="21" t="s">
        <v>39</v>
      </c>
      <c r="C19" s="13" t="s">
        <v>27</v>
      </c>
      <c r="D19" s="13">
        <v>20</v>
      </c>
      <c r="E19" s="15">
        <v>116</v>
      </c>
      <c r="F19" s="15">
        <v>107</v>
      </c>
      <c r="G19" s="15">
        <v>80</v>
      </c>
      <c r="H19" s="15"/>
      <c r="I19" s="15"/>
      <c r="J19" s="15"/>
      <c r="K19" s="15"/>
      <c r="L19" s="16">
        <f t="shared" si="23"/>
        <v>101</v>
      </c>
      <c r="M19" s="17">
        <f t="shared" si="24"/>
        <v>18.734993995195193</v>
      </c>
      <c r="N19" s="17">
        <f t="shared" si="25"/>
        <v>18.549499005143755</v>
      </c>
      <c r="O19" s="18">
        <f>((D19/3)*(SUM(E19:E19:G19)))</f>
        <v>2020</v>
      </c>
      <c r="P19" s="19">
        <f t="shared" si="26"/>
        <v>101</v>
      </c>
      <c r="Q19" s="18">
        <f t="shared" si="22"/>
        <v>101</v>
      </c>
      <c r="R19" s="20">
        <f t="shared" si="27"/>
        <v>2020</v>
      </c>
    </row>
    <row r="20" spans="1:18" ht="43.5" customHeight="1">
      <c r="A20" s="10">
        <v>15</v>
      </c>
      <c r="B20" s="21" t="s">
        <v>40</v>
      </c>
      <c r="C20" s="13" t="s">
        <v>12</v>
      </c>
      <c r="D20" s="13">
        <v>62</v>
      </c>
      <c r="E20" s="15">
        <v>11.07</v>
      </c>
      <c r="F20" s="15">
        <v>10.73</v>
      </c>
      <c r="G20" s="15">
        <v>9.69</v>
      </c>
      <c r="H20" s="15"/>
      <c r="I20" s="15"/>
      <c r="J20" s="15"/>
      <c r="K20" s="15"/>
      <c r="L20" s="16">
        <f t="shared" si="23"/>
        <v>10.496666666666668</v>
      </c>
      <c r="M20" s="17">
        <f t="shared" si="24"/>
        <v>0.7189807600578294</v>
      </c>
      <c r="N20" s="17">
        <f t="shared" si="25"/>
        <v>6.8496102895315589</v>
      </c>
      <c r="O20" s="18">
        <f>((D20/3)*(SUM(E20:E20:G20)))</f>
        <v>650.79333333333341</v>
      </c>
      <c r="P20" s="19">
        <f t="shared" si="26"/>
        <v>10.496666666666668</v>
      </c>
      <c r="Q20" s="18">
        <f t="shared" si="22"/>
        <v>10.49</v>
      </c>
      <c r="R20" s="20">
        <f t="shared" si="27"/>
        <v>650.38</v>
      </c>
    </row>
    <row r="21" spans="1:18" ht="42.75" customHeight="1">
      <c r="A21" s="10">
        <v>12</v>
      </c>
      <c r="B21" s="21" t="s">
        <v>18</v>
      </c>
      <c r="C21" s="13" t="s">
        <v>27</v>
      </c>
      <c r="D21" s="13">
        <v>7</v>
      </c>
      <c r="E21" s="15">
        <v>35</v>
      </c>
      <c r="F21" s="15">
        <v>30.5</v>
      </c>
      <c r="G21" s="15">
        <v>50</v>
      </c>
      <c r="H21" s="15"/>
      <c r="I21" s="15"/>
      <c r="J21" s="15"/>
      <c r="K21" s="15"/>
      <c r="L21" s="16">
        <f t="shared" si="23"/>
        <v>38.5</v>
      </c>
      <c r="M21" s="17">
        <f t="shared" si="24"/>
        <v>10.210288928331069</v>
      </c>
      <c r="N21" s="17">
        <f t="shared" si="25"/>
        <v>26.5202309826781</v>
      </c>
      <c r="O21" s="18">
        <f>((D21/3)*(SUM(E21:E21:G21)))</f>
        <v>269.5</v>
      </c>
      <c r="P21" s="19">
        <f t="shared" si="26"/>
        <v>38.5</v>
      </c>
      <c r="Q21" s="18">
        <f t="shared" ref="Q21:Q22" si="28">ROUNDDOWN(P21,2)</f>
        <v>38.5</v>
      </c>
      <c r="R21" s="20">
        <f t="shared" si="27"/>
        <v>269.5</v>
      </c>
    </row>
    <row r="22" spans="1:18" ht="28.5">
      <c r="A22" s="10">
        <v>13</v>
      </c>
      <c r="B22" s="21" t="s">
        <v>42</v>
      </c>
      <c r="C22" s="13" t="s">
        <v>27</v>
      </c>
      <c r="D22" s="13">
        <v>15</v>
      </c>
      <c r="E22" s="15">
        <v>10</v>
      </c>
      <c r="F22" s="15">
        <v>9.0399999999999991</v>
      </c>
      <c r="G22" s="15">
        <v>5.65</v>
      </c>
      <c r="H22" s="15"/>
      <c r="I22" s="15"/>
      <c r="J22" s="15"/>
      <c r="K22" s="15"/>
      <c r="L22" s="16">
        <f t="shared" ref="L22" si="29">AVERAGE(E22:G22)</f>
        <v>8.2299999999999986</v>
      </c>
      <c r="M22" s="17">
        <f t="shared" ref="M22" si="30">SQRT(((SUM((POWER(E22-L22,2)),(POWER(F22-L22,2)),(POWER(G22-L22,2)))/(COLUMNS(E22:G22)-1))))</f>
        <v>2.2853227343200344</v>
      </c>
      <c r="N22" s="17">
        <f t="shared" ref="N22" si="31">M22/L22*100</f>
        <v>27.76819847290443</v>
      </c>
      <c r="O22" s="18">
        <f>((D22/3)*(SUM(E22:E22:G22)))</f>
        <v>123.44999999999999</v>
      </c>
      <c r="P22" s="19">
        <f t="shared" ref="P22" si="32">O22/D22</f>
        <v>8.2299999999999986</v>
      </c>
      <c r="Q22" s="18">
        <f t="shared" si="28"/>
        <v>8.23</v>
      </c>
      <c r="R22" s="20">
        <f t="shared" ref="R22" si="33">Q22*D22</f>
        <v>123.45</v>
      </c>
    </row>
    <row r="23" spans="1:18">
      <c r="O23" s="24">
        <f>SUM(O5:O22)</f>
        <v>60513.523333333331</v>
      </c>
      <c r="R23" s="25">
        <f>SUM(R5:R22)</f>
        <v>60485.859999999993</v>
      </c>
    </row>
    <row r="24" spans="1:18">
      <c r="B24" s="2" t="s">
        <v>43</v>
      </c>
    </row>
  </sheetData>
  <mergeCells count="11">
    <mergeCell ref="O3:R3"/>
    <mergeCell ref="H3:J3"/>
    <mergeCell ref="K3:K4"/>
    <mergeCell ref="L1:R1"/>
    <mergeCell ref="A2:R2"/>
    <mergeCell ref="A3:A4"/>
    <mergeCell ref="B3:B4"/>
    <mergeCell ref="C3:C4"/>
    <mergeCell ref="D3:D4"/>
    <mergeCell ref="E3:G3"/>
    <mergeCell ref="L3:N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крупы</vt:lpstr>
      <vt:lpstr>крупы!Область_печати</vt:lpstr>
      <vt:lpstr>приправы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Olga</cp:lastModifiedBy>
  <cp:lastPrinted>2019-07-28T11:22:03Z</cp:lastPrinted>
  <dcterms:created xsi:type="dcterms:W3CDTF">2014-01-15T18:15:09Z</dcterms:created>
  <dcterms:modified xsi:type="dcterms:W3CDTF">2019-08-09T10:56:00Z</dcterms:modified>
</cp:coreProperties>
</file>